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210" yWindow="1575" windowWidth="21255" windowHeight="5940" tabRatio="923" firstSheet="12" activeTab="16"/>
  </bookViews>
  <sheets>
    <sheet name="Read Me" sheetId="79" r:id="rId1"/>
    <sheet name="Table 2.1a" sheetId="11" r:id="rId2"/>
    <sheet name="Table 2.1b" sheetId="12" r:id="rId3"/>
    <sheet name="Table 2.2a" sheetId="14" r:id="rId4"/>
    <sheet name="Table 2.3a" sheetId="18" r:id="rId5"/>
    <sheet name="Table2.3b" sheetId="22" r:id="rId6"/>
    <sheet name="Table2.3c" sheetId="35" r:id="rId7"/>
    <sheet name="Table 2.4a" sheetId="26" r:id="rId8"/>
    <sheet name="Table 2.4b" sheetId="30" r:id="rId9"/>
    <sheet name="Table 2.4c" sheetId="34" r:id="rId10"/>
    <sheet name="Table 6.1" sheetId="78" r:id="rId11"/>
    <sheet name="Table 1a_summary_pub" sheetId="4" r:id="rId12"/>
    <sheet name="Table_1b_summary_pub" sheetId="54" r:id="rId13"/>
    <sheet name="Table_1c_summary_pub" sheetId="56" r:id="rId14"/>
    <sheet name="Table 2.1a_pub_akeps" sheetId="44" r:id="rId15"/>
    <sheet name="Table 2.1b_pub_akeps" sheetId="45" r:id="rId16"/>
    <sheet name="Table 2.2a_pub_akeps" sheetId="57" r:id="rId17"/>
    <sheet name="Table 2.3a_pub_akeps" sheetId="46" r:id="rId18"/>
    <sheet name="Table2.3b_pub_akeps" sheetId="47" r:id="rId19"/>
    <sheet name="Table2.3c_pub_akeps" sheetId="48" r:id="rId20"/>
    <sheet name="Table 2.4a_pub_akeps" sheetId="49" r:id="rId21"/>
    <sheet name="Table 2.4b_pub_akeps" sheetId="50" r:id="rId22"/>
    <sheet name="Table 2.4c_pub_akeps" sheetId="51" r:id="rId23"/>
    <sheet name="Tables 3.1 - 3.3 &amp; 6.2" sheetId="77" r:id="rId24"/>
    <sheet name="Table 4.1 &amp; 4.2" sheetId="76" r:id="rId25"/>
    <sheet name="Table 5.1 pub akeps" sheetId="63" r:id="rId26"/>
    <sheet name="Table 5.2 pub akeps" sheetId="64" r:id="rId27"/>
    <sheet name="Table 5.3 pub akeps" sheetId="65" r:id="rId28"/>
    <sheet name="Table 5.4 pub akeps" sheetId="66" r:id="rId29"/>
    <sheet name="Table 5.5 pub akeps" sheetId="67" r:id="rId30"/>
    <sheet name="Table 5.6 pub akeps" sheetId="68" r:id="rId31"/>
    <sheet name="Table 6_1_d_pub_akeps" sheetId="61" r:id="rId32"/>
  </sheets>
  <externalReferences>
    <externalReference r:id="rId33"/>
    <externalReference r:id="rId34"/>
    <externalReference r:id="rId35"/>
  </externalReferences>
  <definedNames>
    <definedName name="_xlnm._FilterDatabase" localSheetId="1" hidden="1">'Table 2.1a'!$A$6:$S$220</definedName>
    <definedName name="_xlnm._FilterDatabase" localSheetId="14">'Table 2.1a_pub_akeps'!$A$7:$P$233</definedName>
    <definedName name="_xlnm._FilterDatabase" localSheetId="2" hidden="1">'Table 2.1b'!$A$5:$Q$5</definedName>
    <definedName name="_xlnm._FilterDatabase" localSheetId="15" hidden="1">'Table 2.1b_pub_akeps'!$A$6:$N$6</definedName>
    <definedName name="_xlnm._FilterDatabase" localSheetId="3" hidden="1">'Table 2.2a'!$A$7:$O$102</definedName>
    <definedName name="_xlnm._FilterDatabase" localSheetId="16" hidden="1">'Table 2.2a_pub_akeps'!$A$7:$L$7</definedName>
    <definedName name="_xlnm._FilterDatabase" localSheetId="4" hidden="1">'Table 2.3a'!$A$8:$Q$224</definedName>
    <definedName name="_xlnm._FilterDatabase" localSheetId="17" hidden="1">'Table 2.3a_pub_akeps'!$A$9:$M$237</definedName>
    <definedName name="_xlnm._FilterDatabase" localSheetId="7" hidden="1">'Table 2.4a'!$A$3:$U$186</definedName>
    <definedName name="_xlnm._FilterDatabase" localSheetId="20" hidden="1">'Table 2.4a_pub_akeps'!$A$4:$P$4</definedName>
    <definedName name="_xlnm._FilterDatabase" localSheetId="8" hidden="1">'Table 2.4b'!$A$4:$P$188</definedName>
    <definedName name="_xlnm._FilterDatabase" localSheetId="21" hidden="1">'Table 2.4b_pub_akeps'!$A$5:$M$5</definedName>
    <definedName name="_xlnm._FilterDatabase" localSheetId="9" hidden="1">'Table 2.4c'!$A$2:$L$2</definedName>
    <definedName name="_xlnm._FilterDatabase" localSheetId="22" hidden="1">'Table 2.4c_pub_akeps'!$A$3:$I$3</definedName>
    <definedName name="_xlnm._FilterDatabase" localSheetId="10" hidden="1">'Table 6.1'!$A$6:$Y$6</definedName>
    <definedName name="_xlnm._FilterDatabase" localSheetId="31" hidden="1">'Table 6_1_d_pub_akeps'!$A$6:$Y$6</definedName>
    <definedName name="_xlnm._FilterDatabase" localSheetId="5" hidden="1">Table2.3b!$A$4:$Q$220</definedName>
    <definedName name="_xlnm._FilterDatabase" localSheetId="18" hidden="1">Table2.3b_pub_akeps!$A$5:$N$5</definedName>
    <definedName name="_xlnm._FilterDatabase" localSheetId="6" hidden="1">Table2.3c!$A$5:$P$229</definedName>
    <definedName name="_xlnm._FilterDatabase" localSheetId="19" hidden="1">Table2.3c_pub_akeps!$A$14:$M$14</definedName>
    <definedName name="Btu_per_gallon">'[1]Conversion Factors-Assumptions'!$C$47</definedName>
    <definedName name="Btu_per_KWh">'[1]Conversion Factors-Assumptions'!$E$29</definedName>
    <definedName name="Btu_per_Mcf">'[1]Conversion Factors-Assumptions'!$E$28</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nternal_Combustion_Efficiency">'[1]Conversion Factors-Assumptions'!$B$32</definedName>
    <definedName name="MMBtu__per_ShortTon_Coal">'[1]Conversion Factors-Assumptions'!$C$43</definedName>
    <definedName name="MMBtu_per_MWh">'[1]Conversion Factors-Assumptions'!$C$49</definedName>
    <definedName name="Natural_Gas_Efficiency">'[1]Conversion Factors-Assumptions'!$B$23</definedName>
    <definedName name="_xlnm.Print_Area" localSheetId="2">'Table 2.1b'!#REF!</definedName>
    <definedName name="_xlnm.Print_Area" localSheetId="15">'Table 2.1b_pub_akeps'!#REF!</definedName>
  </definedNames>
  <calcPr calcId="125725" calcMode="autoNoTable"/>
</workbook>
</file>

<file path=xl/calcChain.xml><?xml version="1.0" encoding="utf-8"?>
<calcChain xmlns="http://schemas.openxmlformats.org/spreadsheetml/2006/main">
  <c r="Q25" i="56"/>
  <c r="Q24"/>
  <c r="Q23"/>
  <c r="Q22"/>
  <c r="Q21"/>
  <c r="Q20"/>
  <c r="Q19"/>
  <c r="Q18"/>
  <c r="Q17"/>
  <c r="Q16"/>
  <c r="Q15"/>
  <c r="Q14"/>
  <c r="Q9"/>
  <c r="Q8"/>
  <c r="Q7"/>
  <c r="Q6"/>
  <c r="Q5"/>
  <c r="Q4"/>
  <c r="P24"/>
  <c r="P23"/>
  <c r="P22"/>
  <c r="P21"/>
  <c r="P20"/>
  <c r="P19"/>
  <c r="P18"/>
  <c r="P17"/>
  <c r="P16"/>
  <c r="P15"/>
  <c r="P14"/>
  <c r="P25" s="1"/>
  <c r="P9"/>
  <c r="P8"/>
  <c r="P7"/>
  <c r="P6"/>
  <c r="P5"/>
  <c r="P4"/>
  <c r="J9" i="18" l="1"/>
  <c r="J10"/>
  <c r="J11"/>
  <c r="J12"/>
  <c r="M217" i="78"/>
  <c r="I217"/>
  <c r="F217"/>
  <c r="J217" s="1"/>
  <c r="K217" s="1"/>
  <c r="M216"/>
  <c r="I216"/>
  <c r="F216"/>
  <c r="J216" s="1"/>
  <c r="K216" s="1"/>
  <c r="I215"/>
  <c r="F215"/>
  <c r="S215" s="1"/>
  <c r="T215" s="1"/>
  <c r="M214"/>
  <c r="I214"/>
  <c r="F214"/>
  <c r="J214" s="1"/>
  <c r="K214" s="1"/>
  <c r="I213"/>
  <c r="F213"/>
  <c r="S213" s="1"/>
  <c r="T213" s="1"/>
  <c r="M212"/>
  <c r="I212"/>
  <c r="F212"/>
  <c r="J212" s="1"/>
  <c r="K212" s="1"/>
  <c r="M211"/>
  <c r="I211"/>
  <c r="F211"/>
  <c r="J211" s="1"/>
  <c r="K211" s="1"/>
  <c r="M210"/>
  <c r="I210"/>
  <c r="F210"/>
  <c r="J210" s="1"/>
  <c r="K210" s="1"/>
  <c r="M209"/>
  <c r="I209"/>
  <c r="F209"/>
  <c r="J209" s="1"/>
  <c r="K209" s="1"/>
  <c r="M208"/>
  <c r="I208"/>
  <c r="F208"/>
  <c r="J208" s="1"/>
  <c r="K208" s="1"/>
  <c r="M207"/>
  <c r="I207"/>
  <c r="F207"/>
  <c r="J207" s="1"/>
  <c r="K207" s="1"/>
  <c r="I206"/>
  <c r="F206"/>
  <c r="S206" s="1"/>
  <c r="T206" s="1"/>
  <c r="I205"/>
  <c r="F205"/>
  <c r="S205" s="1"/>
  <c r="T205" s="1"/>
  <c r="I204"/>
  <c r="F204"/>
  <c r="S204" s="1"/>
  <c r="T204" s="1"/>
  <c r="L203"/>
  <c r="I203"/>
  <c r="F203"/>
  <c r="I202"/>
  <c r="F202"/>
  <c r="S202" s="1"/>
  <c r="T202" s="1"/>
  <c r="L201"/>
  <c r="I201"/>
  <c r="F201"/>
  <c r="L200"/>
  <c r="I200"/>
  <c r="F200"/>
  <c r="I199"/>
  <c r="F199"/>
  <c r="S199" s="1"/>
  <c r="T199" s="1"/>
  <c r="M198"/>
  <c r="I198"/>
  <c r="F198"/>
  <c r="J198" s="1"/>
  <c r="K198" s="1"/>
  <c r="I197"/>
  <c r="F197"/>
  <c r="S197" s="1"/>
  <c r="T197" s="1"/>
  <c r="I196"/>
  <c r="F196"/>
  <c r="S196" s="1"/>
  <c r="T196" s="1"/>
  <c r="L195"/>
  <c r="I195"/>
  <c r="F195"/>
  <c r="I194"/>
  <c r="F194"/>
  <c r="S194" s="1"/>
  <c r="T194" s="1"/>
  <c r="I193"/>
  <c r="F193"/>
  <c r="S193" s="1"/>
  <c r="T193" s="1"/>
  <c r="M192"/>
  <c r="I192"/>
  <c r="F192"/>
  <c r="J192" s="1"/>
  <c r="K192" s="1"/>
  <c r="M191"/>
  <c r="I191"/>
  <c r="F191"/>
  <c r="J191" s="1"/>
  <c r="K191" s="1"/>
  <c r="M190"/>
  <c r="I190"/>
  <c r="F190"/>
  <c r="J190" s="1"/>
  <c r="K190" s="1"/>
  <c r="M189"/>
  <c r="I189"/>
  <c r="F189"/>
  <c r="J189" s="1"/>
  <c r="K189" s="1"/>
  <c r="M188"/>
  <c r="I188"/>
  <c r="F188"/>
  <c r="J188" s="1"/>
  <c r="K188" s="1"/>
  <c r="M187"/>
  <c r="I187"/>
  <c r="F187"/>
  <c r="J187" s="1"/>
  <c r="K187" s="1"/>
  <c r="I186"/>
  <c r="F186"/>
  <c r="S186" s="1"/>
  <c r="T186" s="1"/>
  <c r="M185"/>
  <c r="I185"/>
  <c r="F185"/>
  <c r="J185" s="1"/>
  <c r="K185" s="1"/>
  <c r="M184"/>
  <c r="I184"/>
  <c r="F184"/>
  <c r="J184" s="1"/>
  <c r="K184" s="1"/>
  <c r="M183"/>
  <c r="I183"/>
  <c r="F183"/>
  <c r="J183" s="1"/>
  <c r="K183" s="1"/>
  <c r="M182"/>
  <c r="I182"/>
  <c r="F182"/>
  <c r="J182" s="1"/>
  <c r="K182" s="1"/>
  <c r="M181"/>
  <c r="I181"/>
  <c r="F181"/>
  <c r="J181" s="1"/>
  <c r="K181" s="1"/>
  <c r="I180"/>
  <c r="F180"/>
  <c r="S180" s="1"/>
  <c r="T180" s="1"/>
  <c r="M179"/>
  <c r="I179"/>
  <c r="F179"/>
  <c r="J179" s="1"/>
  <c r="K179" s="1"/>
  <c r="M178"/>
  <c r="I178"/>
  <c r="F178"/>
  <c r="J178" s="1"/>
  <c r="K178" s="1"/>
  <c r="I177"/>
  <c r="F177"/>
  <c r="S177" s="1"/>
  <c r="T177" s="1"/>
  <c r="M176"/>
  <c r="I176"/>
  <c r="F176"/>
  <c r="J176" s="1"/>
  <c r="K176" s="1"/>
  <c r="M175"/>
  <c r="I175"/>
  <c r="F175"/>
  <c r="J175" s="1"/>
  <c r="K175" s="1"/>
  <c r="M174"/>
  <c r="I174"/>
  <c r="F174"/>
  <c r="J174" s="1"/>
  <c r="K174" s="1"/>
  <c r="M173"/>
  <c r="I173"/>
  <c r="F173"/>
  <c r="J173" s="1"/>
  <c r="K173" s="1"/>
  <c r="M172"/>
  <c r="I172"/>
  <c r="F172"/>
  <c r="J172" s="1"/>
  <c r="K172" s="1"/>
  <c r="I171"/>
  <c r="F171"/>
  <c r="S171" s="1"/>
  <c r="T171" s="1"/>
  <c r="I170"/>
  <c r="F170"/>
  <c r="S170" s="1"/>
  <c r="T170" s="1"/>
  <c r="M169"/>
  <c r="I169"/>
  <c r="F169"/>
  <c r="J169" s="1"/>
  <c r="K169" s="1"/>
  <c r="M168"/>
  <c r="I168"/>
  <c r="F168"/>
  <c r="J168" s="1"/>
  <c r="K168" s="1"/>
  <c r="M167"/>
  <c r="I167"/>
  <c r="F167"/>
  <c r="J167" s="1"/>
  <c r="K167" s="1"/>
  <c r="M166"/>
  <c r="I166"/>
  <c r="F166"/>
  <c r="J166" s="1"/>
  <c r="I165"/>
  <c r="F165"/>
  <c r="S165" s="1"/>
  <c r="T165" s="1"/>
  <c r="I164"/>
  <c r="F164"/>
  <c r="S164" s="1"/>
  <c r="T164" s="1"/>
  <c r="I163"/>
  <c r="F163"/>
  <c r="S163" s="1"/>
  <c r="T163" s="1"/>
  <c r="I162"/>
  <c r="F162"/>
  <c r="S162" s="1"/>
  <c r="T162" s="1"/>
  <c r="M161"/>
  <c r="I161"/>
  <c r="F161"/>
  <c r="J161" s="1"/>
  <c r="K161" s="1"/>
  <c r="M160"/>
  <c r="I160"/>
  <c r="F160"/>
  <c r="J160" s="1"/>
  <c r="K160" s="1"/>
  <c r="I159"/>
  <c r="F159"/>
  <c r="S159" s="1"/>
  <c r="T159" s="1"/>
  <c r="I158"/>
  <c r="F158"/>
  <c r="S158" s="1"/>
  <c r="T158" s="1"/>
  <c r="M157"/>
  <c r="I157"/>
  <c r="F157"/>
  <c r="J157" s="1"/>
  <c r="K157" s="1"/>
  <c r="M156"/>
  <c r="I156"/>
  <c r="F156"/>
  <c r="J156" s="1"/>
  <c r="K156" s="1"/>
  <c r="I155"/>
  <c r="F155"/>
  <c r="S155" s="1"/>
  <c r="T155" s="1"/>
  <c r="I154"/>
  <c r="F154"/>
  <c r="S154" s="1"/>
  <c r="T154" s="1"/>
  <c r="M153"/>
  <c r="I153"/>
  <c r="F153"/>
  <c r="S153" s="1"/>
  <c r="L152"/>
  <c r="I152"/>
  <c r="F152"/>
  <c r="L151"/>
  <c r="I151"/>
  <c r="F151"/>
  <c r="M150"/>
  <c r="I150"/>
  <c r="F150"/>
  <c r="S150" s="1"/>
  <c r="M149"/>
  <c r="I149"/>
  <c r="F149"/>
  <c r="S149" s="1"/>
  <c r="M148"/>
  <c r="I148"/>
  <c r="F148"/>
  <c r="S148" s="1"/>
  <c r="I147"/>
  <c r="F147"/>
  <c r="S147" s="1"/>
  <c r="T147" s="1"/>
  <c r="I146"/>
  <c r="F146"/>
  <c r="S146" s="1"/>
  <c r="T146" s="1"/>
  <c r="I145"/>
  <c r="F145"/>
  <c r="S145" s="1"/>
  <c r="T145" s="1"/>
  <c r="I144"/>
  <c r="F144"/>
  <c r="S144" s="1"/>
  <c r="T144" s="1"/>
  <c r="I143"/>
  <c r="F143"/>
  <c r="S143" s="1"/>
  <c r="T143" s="1"/>
  <c r="M142"/>
  <c r="I142"/>
  <c r="F142"/>
  <c r="S142" s="1"/>
  <c r="M141"/>
  <c r="I141"/>
  <c r="F141"/>
  <c r="S141" s="1"/>
  <c r="I140"/>
  <c r="F140"/>
  <c r="S140" s="1"/>
  <c r="T140" s="1"/>
  <c r="I139"/>
  <c r="F139"/>
  <c r="S139" s="1"/>
  <c r="T139" s="1"/>
  <c r="M138"/>
  <c r="I138"/>
  <c r="F138"/>
  <c r="S138" s="1"/>
  <c r="I137"/>
  <c r="F137"/>
  <c r="S137" s="1"/>
  <c r="T137" s="1"/>
  <c r="I136"/>
  <c r="F136"/>
  <c r="S136" s="1"/>
  <c r="T136" s="1"/>
  <c r="I135"/>
  <c r="F135"/>
  <c r="S135" s="1"/>
  <c r="T135" s="1"/>
  <c r="I134"/>
  <c r="F134"/>
  <c r="S134" s="1"/>
  <c r="T134" s="1"/>
  <c r="M133"/>
  <c r="I133"/>
  <c r="F133"/>
  <c r="S133" s="1"/>
  <c r="I132"/>
  <c r="F132"/>
  <c r="S132" s="1"/>
  <c r="T132" s="1"/>
  <c r="M131"/>
  <c r="I131"/>
  <c r="F131"/>
  <c r="S131" s="1"/>
  <c r="I130"/>
  <c r="F130"/>
  <c r="S130" s="1"/>
  <c r="T130" s="1"/>
  <c r="M129"/>
  <c r="I129"/>
  <c r="F129"/>
  <c r="S129" s="1"/>
  <c r="M128"/>
  <c r="I128"/>
  <c r="F128"/>
  <c r="S128" s="1"/>
  <c r="M127"/>
  <c r="I127"/>
  <c r="F127"/>
  <c r="S127" s="1"/>
  <c r="I126"/>
  <c r="F126"/>
  <c r="S126" s="1"/>
  <c r="T126" s="1"/>
  <c r="L125"/>
  <c r="I125"/>
  <c r="F125"/>
  <c r="I124"/>
  <c r="F124"/>
  <c r="S124" s="1"/>
  <c r="T124" s="1"/>
  <c r="I123"/>
  <c r="F123"/>
  <c r="S123" s="1"/>
  <c r="T123" s="1"/>
  <c r="L122"/>
  <c r="I122"/>
  <c r="F122"/>
  <c r="I121"/>
  <c r="F121"/>
  <c r="S121" s="1"/>
  <c r="T121" s="1"/>
  <c r="I120"/>
  <c r="F120"/>
  <c r="S120" s="1"/>
  <c r="T120" s="1"/>
  <c r="M119"/>
  <c r="I119"/>
  <c r="F119"/>
  <c r="S119" s="1"/>
  <c r="I118"/>
  <c r="F118"/>
  <c r="S118" s="1"/>
  <c r="T118" s="1"/>
  <c r="M117"/>
  <c r="I117"/>
  <c r="F117"/>
  <c r="S117" s="1"/>
  <c r="I116"/>
  <c r="F116"/>
  <c r="S116" s="1"/>
  <c r="T116" s="1"/>
  <c r="M115"/>
  <c r="I115"/>
  <c r="F115"/>
  <c r="S115" s="1"/>
  <c r="I114"/>
  <c r="F114"/>
  <c r="S114" s="1"/>
  <c r="T114" s="1"/>
  <c r="M113"/>
  <c r="I113"/>
  <c r="F113"/>
  <c r="S113" s="1"/>
  <c r="M112"/>
  <c r="I112"/>
  <c r="F112"/>
  <c r="S112" s="1"/>
  <c r="M111"/>
  <c r="I111"/>
  <c r="F111"/>
  <c r="S111" s="1"/>
  <c r="I110"/>
  <c r="F110"/>
  <c r="S110" s="1"/>
  <c r="T110" s="1"/>
  <c r="M109"/>
  <c r="I109"/>
  <c r="F109"/>
  <c r="S109" s="1"/>
  <c r="M108"/>
  <c r="I108"/>
  <c r="F108"/>
  <c r="S108" s="1"/>
  <c r="M107"/>
  <c r="I107"/>
  <c r="F107"/>
  <c r="S107" s="1"/>
  <c r="M106"/>
  <c r="I106"/>
  <c r="F106"/>
  <c r="S106" s="1"/>
  <c r="M105"/>
  <c r="I105"/>
  <c r="F105"/>
  <c r="S105" s="1"/>
  <c r="M104"/>
  <c r="I104"/>
  <c r="F104"/>
  <c r="S104" s="1"/>
  <c r="M103"/>
  <c r="I103"/>
  <c r="F103"/>
  <c r="S103" s="1"/>
  <c r="I102"/>
  <c r="F102"/>
  <c r="S102" s="1"/>
  <c r="T102" s="1"/>
  <c r="I101"/>
  <c r="F101"/>
  <c r="S101" s="1"/>
  <c r="T101" s="1"/>
  <c r="M100"/>
  <c r="I100"/>
  <c r="F100"/>
  <c r="J100" s="1"/>
  <c r="K100" s="1"/>
  <c r="L99"/>
  <c r="I99"/>
  <c r="F99"/>
  <c r="J99" s="1"/>
  <c r="K99" s="1"/>
  <c r="I98"/>
  <c r="F98"/>
  <c r="S98" s="1"/>
  <c r="T98" s="1"/>
  <c r="I97"/>
  <c r="F97"/>
  <c r="S97" s="1"/>
  <c r="T97" s="1"/>
  <c r="M96"/>
  <c r="I96"/>
  <c r="F96"/>
  <c r="S96" s="1"/>
  <c r="M95"/>
  <c r="I95"/>
  <c r="F95"/>
  <c r="S95" s="1"/>
  <c r="M94"/>
  <c r="I94"/>
  <c r="F94"/>
  <c r="S94" s="1"/>
  <c r="M93"/>
  <c r="I93"/>
  <c r="F93"/>
  <c r="S93" s="1"/>
  <c r="M92"/>
  <c r="I92"/>
  <c r="F92"/>
  <c r="S92" s="1"/>
  <c r="I91"/>
  <c r="F91"/>
  <c r="S91" s="1"/>
  <c r="T91" s="1"/>
  <c r="M90"/>
  <c r="I90"/>
  <c r="F90"/>
  <c r="S90" s="1"/>
  <c r="M89"/>
  <c r="I89"/>
  <c r="F89"/>
  <c r="J89" s="1"/>
  <c r="K89" s="1"/>
  <c r="M88"/>
  <c r="I88"/>
  <c r="F88"/>
  <c r="J88" s="1"/>
  <c r="K88" s="1"/>
  <c r="I87"/>
  <c r="F87"/>
  <c r="S87" s="1"/>
  <c r="T87" s="1"/>
  <c r="I86"/>
  <c r="F86"/>
  <c r="S86" s="1"/>
  <c r="T86" s="1"/>
  <c r="M85"/>
  <c r="I85"/>
  <c r="F85"/>
  <c r="J85" s="1"/>
  <c r="K85" s="1"/>
  <c r="M84"/>
  <c r="I84"/>
  <c r="F84"/>
  <c r="J84" s="1"/>
  <c r="K84" s="1"/>
  <c r="I83"/>
  <c r="F83"/>
  <c r="S83" s="1"/>
  <c r="T83" s="1"/>
  <c r="M82"/>
  <c r="I82"/>
  <c r="F82"/>
  <c r="J82" s="1"/>
  <c r="K82" s="1"/>
  <c r="I81"/>
  <c r="F81"/>
  <c r="S81" s="1"/>
  <c r="T81" s="1"/>
  <c r="M80"/>
  <c r="I80"/>
  <c r="F80"/>
  <c r="J80" s="1"/>
  <c r="K80" s="1"/>
  <c r="M79"/>
  <c r="I79"/>
  <c r="F79"/>
  <c r="J79" s="1"/>
  <c r="K79" s="1"/>
  <c r="M78"/>
  <c r="I78"/>
  <c r="F78"/>
  <c r="J78" s="1"/>
  <c r="K78" s="1"/>
  <c r="M77"/>
  <c r="I77"/>
  <c r="F77"/>
  <c r="J77" s="1"/>
  <c r="K77" s="1"/>
  <c r="I76"/>
  <c r="F76"/>
  <c r="S76" s="1"/>
  <c r="T76" s="1"/>
  <c r="I75"/>
  <c r="F75"/>
  <c r="S75" s="1"/>
  <c r="T75" s="1"/>
  <c r="I74"/>
  <c r="F74"/>
  <c r="S74" s="1"/>
  <c r="T74" s="1"/>
  <c r="I73"/>
  <c r="F73"/>
  <c r="S73" s="1"/>
  <c r="T73" s="1"/>
  <c r="M72"/>
  <c r="I72"/>
  <c r="F72"/>
  <c r="S72" s="1"/>
  <c r="I71"/>
  <c r="F71"/>
  <c r="S71" s="1"/>
  <c r="T71" s="1"/>
  <c r="M70"/>
  <c r="I70"/>
  <c r="F70"/>
  <c r="S70" s="1"/>
  <c r="M69"/>
  <c r="I69"/>
  <c r="F69"/>
  <c r="S69" s="1"/>
  <c r="I68"/>
  <c r="F68"/>
  <c r="S68" s="1"/>
  <c r="T68" s="1"/>
  <c r="I67"/>
  <c r="F67"/>
  <c r="S67" s="1"/>
  <c r="T67" s="1"/>
  <c r="I66"/>
  <c r="F66"/>
  <c r="S66" s="1"/>
  <c r="T66" s="1"/>
  <c r="M65"/>
  <c r="I65"/>
  <c r="F65"/>
  <c r="S65" s="1"/>
  <c r="I64"/>
  <c r="F64"/>
  <c r="S64" s="1"/>
  <c r="T64" s="1"/>
  <c r="I63"/>
  <c r="F63"/>
  <c r="S63" s="1"/>
  <c r="T63" s="1"/>
  <c r="I62"/>
  <c r="F62"/>
  <c r="S62" s="1"/>
  <c r="T62" s="1"/>
  <c r="I61"/>
  <c r="F61"/>
  <c r="S61" s="1"/>
  <c r="T61" s="1"/>
  <c r="I60"/>
  <c r="F60"/>
  <c r="S60" s="1"/>
  <c r="T60" s="1"/>
  <c r="I59"/>
  <c r="F59"/>
  <c r="S59" s="1"/>
  <c r="T59" s="1"/>
  <c r="I58"/>
  <c r="F58"/>
  <c r="S58" s="1"/>
  <c r="T58" s="1"/>
  <c r="I57"/>
  <c r="F57"/>
  <c r="S57" s="1"/>
  <c r="T57" s="1"/>
  <c r="M56"/>
  <c r="K56"/>
  <c r="I56"/>
  <c r="F56"/>
  <c r="S56" s="1"/>
  <c r="L55"/>
  <c r="I55"/>
  <c r="F55"/>
  <c r="I54"/>
  <c r="F54"/>
  <c r="S54" s="1"/>
  <c r="T54" s="1"/>
  <c r="I53"/>
  <c r="F53"/>
  <c r="S53" s="1"/>
  <c r="T53" s="1"/>
  <c r="I52"/>
  <c r="F52"/>
  <c r="S52" s="1"/>
  <c r="T52" s="1"/>
  <c r="I51"/>
  <c r="F51"/>
  <c r="S51" s="1"/>
  <c r="T51" s="1"/>
  <c r="I50"/>
  <c r="F50"/>
  <c r="S50" s="1"/>
  <c r="T50" s="1"/>
  <c r="M49"/>
  <c r="I49"/>
  <c r="F49"/>
  <c r="S49" s="1"/>
  <c r="I48"/>
  <c r="F48"/>
  <c r="S48" s="1"/>
  <c r="T48" s="1"/>
  <c r="M47"/>
  <c r="I47"/>
  <c r="F47"/>
  <c r="S47" s="1"/>
  <c r="I46"/>
  <c r="F46"/>
  <c r="S46" s="1"/>
  <c r="T46" s="1"/>
  <c r="M45"/>
  <c r="I45"/>
  <c r="F45"/>
  <c r="S45" s="1"/>
  <c r="I44"/>
  <c r="F44"/>
  <c r="S44" s="1"/>
  <c r="T44" s="1"/>
  <c r="M43"/>
  <c r="I43"/>
  <c r="F43"/>
  <c r="S43" s="1"/>
  <c r="M42"/>
  <c r="I42"/>
  <c r="F42"/>
  <c r="J42" s="1"/>
  <c r="K42" s="1"/>
  <c r="I41"/>
  <c r="F41"/>
  <c r="S41" s="1"/>
  <c r="T41" s="1"/>
  <c r="I40"/>
  <c r="F40"/>
  <c r="S40" s="1"/>
  <c r="T40" s="1"/>
  <c r="I39"/>
  <c r="F39"/>
  <c r="S39" s="1"/>
  <c r="T39" s="1"/>
  <c r="I38"/>
  <c r="F38"/>
  <c r="S38" s="1"/>
  <c r="T38" s="1"/>
  <c r="M37"/>
  <c r="I37"/>
  <c r="F37"/>
  <c r="J37" s="1"/>
  <c r="K37" s="1"/>
  <c r="M36"/>
  <c r="I36"/>
  <c r="F36"/>
  <c r="J36" s="1"/>
  <c r="K36" s="1"/>
  <c r="I35"/>
  <c r="F35"/>
  <c r="S35" s="1"/>
  <c r="T35" s="1"/>
  <c r="I34"/>
  <c r="F34"/>
  <c r="S34" s="1"/>
  <c r="T34" s="1"/>
  <c r="M33"/>
  <c r="I33"/>
  <c r="F33"/>
  <c r="J33" s="1"/>
  <c r="K33" s="1"/>
  <c r="M32"/>
  <c r="I32"/>
  <c r="F32"/>
  <c r="J32" s="1"/>
  <c r="K32" s="1"/>
  <c r="M31"/>
  <c r="I31"/>
  <c r="F31"/>
  <c r="J31" s="1"/>
  <c r="K31" s="1"/>
  <c r="I30"/>
  <c r="F30"/>
  <c r="S30" s="1"/>
  <c r="T30" s="1"/>
  <c r="I29"/>
  <c r="F29"/>
  <c r="S29" s="1"/>
  <c r="T29" s="1"/>
  <c r="I28"/>
  <c r="F28"/>
  <c r="S28" s="1"/>
  <c r="T28" s="1"/>
  <c r="I27"/>
  <c r="F27"/>
  <c r="S27" s="1"/>
  <c r="T27" s="1"/>
  <c r="I26"/>
  <c r="F26"/>
  <c r="S26" s="1"/>
  <c r="T26" s="1"/>
  <c r="I25"/>
  <c r="F25"/>
  <c r="S25" s="1"/>
  <c r="T25" s="1"/>
  <c r="I24"/>
  <c r="F24"/>
  <c r="S24" s="1"/>
  <c r="T24" s="1"/>
  <c r="I23"/>
  <c r="F23"/>
  <c r="S23" s="1"/>
  <c r="T23" s="1"/>
  <c r="M22"/>
  <c r="I22"/>
  <c r="F22"/>
  <c r="J22" s="1"/>
  <c r="K22" s="1"/>
  <c r="M21"/>
  <c r="I21"/>
  <c r="F21"/>
  <c r="J21" s="1"/>
  <c r="K21" s="1"/>
  <c r="M20"/>
  <c r="I20"/>
  <c r="F20"/>
  <c r="J20" s="1"/>
  <c r="K20" s="1"/>
  <c r="M19"/>
  <c r="I19"/>
  <c r="F19"/>
  <c r="J19" s="1"/>
  <c r="K19" s="1"/>
  <c r="M18"/>
  <c r="I18"/>
  <c r="F18"/>
  <c r="J18" s="1"/>
  <c r="K18" s="1"/>
  <c r="M17"/>
  <c r="I17"/>
  <c r="F17"/>
  <c r="J17" s="1"/>
  <c r="K17" s="1"/>
  <c r="M16"/>
  <c r="I16"/>
  <c r="F16"/>
  <c r="J16" s="1"/>
  <c r="K16" s="1"/>
  <c r="M15"/>
  <c r="I15"/>
  <c r="F15"/>
  <c r="J15" s="1"/>
  <c r="K15" s="1"/>
  <c r="M14"/>
  <c r="I14"/>
  <c r="F14"/>
  <c r="J14" s="1"/>
  <c r="K14" s="1"/>
  <c r="M13"/>
  <c r="I13"/>
  <c r="F13"/>
  <c r="J13" s="1"/>
  <c r="K13" s="1"/>
  <c r="M12"/>
  <c r="I12"/>
  <c r="F12"/>
  <c r="J12" s="1"/>
  <c r="K12" s="1"/>
  <c r="M11"/>
  <c r="I11"/>
  <c r="F11"/>
  <c r="J11" s="1"/>
  <c r="K11" s="1"/>
  <c r="M10"/>
  <c r="I10"/>
  <c r="F10"/>
  <c r="J10" s="1"/>
  <c r="K10" s="1"/>
  <c r="M9"/>
  <c r="I9"/>
  <c r="F9"/>
  <c r="J9" s="1"/>
  <c r="K9" s="1"/>
  <c r="M8"/>
  <c r="I8"/>
  <c r="F8"/>
  <c r="J8" s="1"/>
  <c r="K8" s="1"/>
  <c r="M7"/>
  <c r="I7"/>
  <c r="F7"/>
  <c r="J7" s="1"/>
  <c r="S31" l="1"/>
  <c r="S32"/>
  <c r="S33"/>
  <c r="S36"/>
  <c r="S37"/>
  <c r="S42"/>
  <c r="S156"/>
  <c r="S157"/>
  <c r="S160"/>
  <c r="S161"/>
  <c r="S7"/>
  <c r="S8"/>
  <c r="S9"/>
  <c r="S10"/>
  <c r="S11"/>
  <c r="S12"/>
  <c r="S13"/>
  <c r="S14"/>
  <c r="S15"/>
  <c r="S16"/>
  <c r="S17"/>
  <c r="S18"/>
  <c r="S19"/>
  <c r="S20"/>
  <c r="S21"/>
  <c r="S22"/>
  <c r="S100"/>
  <c r="S198"/>
  <c r="S77"/>
  <c r="S78"/>
  <c r="S79"/>
  <c r="S80"/>
  <c r="S82"/>
  <c r="S84"/>
  <c r="S85"/>
  <c r="S88"/>
  <c r="S89"/>
  <c r="K7"/>
  <c r="L24"/>
  <c r="M24"/>
  <c r="L26"/>
  <c r="M26"/>
  <c r="L28"/>
  <c r="M28"/>
  <c r="L30"/>
  <c r="M30"/>
  <c r="L34"/>
  <c r="M34"/>
  <c r="L38"/>
  <c r="M38"/>
  <c r="L40"/>
  <c r="M40"/>
  <c r="L41"/>
  <c r="M41"/>
  <c r="M44"/>
  <c r="L44"/>
  <c r="M48"/>
  <c r="L48"/>
  <c r="M57"/>
  <c r="L57"/>
  <c r="M58"/>
  <c r="L58"/>
  <c r="M59"/>
  <c r="L59"/>
  <c r="M60"/>
  <c r="L60"/>
  <c r="M61"/>
  <c r="L61"/>
  <c r="M62"/>
  <c r="L62"/>
  <c r="M63"/>
  <c r="L63"/>
  <c r="M64"/>
  <c r="L64"/>
  <c r="L73"/>
  <c r="M73"/>
  <c r="L74"/>
  <c r="M74"/>
  <c r="L75"/>
  <c r="M75"/>
  <c r="L76"/>
  <c r="M76"/>
  <c r="L81"/>
  <c r="M81"/>
  <c r="L83"/>
  <c r="M83"/>
  <c r="L86"/>
  <c r="M86"/>
  <c r="L87"/>
  <c r="M87"/>
  <c r="L23"/>
  <c r="M23"/>
  <c r="L25"/>
  <c r="M25"/>
  <c r="L27"/>
  <c r="M27"/>
  <c r="L29"/>
  <c r="M29"/>
  <c r="L35"/>
  <c r="M35"/>
  <c r="L39"/>
  <c r="M39"/>
  <c r="M46"/>
  <c r="L46"/>
  <c r="M50"/>
  <c r="L50"/>
  <c r="M51"/>
  <c r="L51"/>
  <c r="M52"/>
  <c r="L52"/>
  <c r="M53"/>
  <c r="L53"/>
  <c r="M54"/>
  <c r="L54"/>
  <c r="M66"/>
  <c r="L66"/>
  <c r="M67"/>
  <c r="L67"/>
  <c r="M68"/>
  <c r="L68"/>
  <c r="M71"/>
  <c r="L71"/>
  <c r="M91"/>
  <c r="L91"/>
  <c r="M97"/>
  <c r="L97"/>
  <c r="M98"/>
  <c r="L98"/>
  <c r="M110"/>
  <c r="L110"/>
  <c r="M116"/>
  <c r="L116"/>
  <c r="M120"/>
  <c r="L120"/>
  <c r="M121"/>
  <c r="L121"/>
  <c r="M126"/>
  <c r="L126"/>
  <c r="M132"/>
  <c r="L132"/>
  <c r="M139"/>
  <c r="L139"/>
  <c r="M140"/>
  <c r="L140"/>
  <c r="M143"/>
  <c r="L143"/>
  <c r="M144"/>
  <c r="L144"/>
  <c r="M145"/>
  <c r="L145"/>
  <c r="M146"/>
  <c r="L146"/>
  <c r="M147"/>
  <c r="L147"/>
  <c r="M154"/>
  <c r="L154"/>
  <c r="M155"/>
  <c r="L155"/>
  <c r="M158"/>
  <c r="L158"/>
  <c r="M159"/>
  <c r="L159"/>
  <c r="M162"/>
  <c r="L162"/>
  <c r="M163"/>
  <c r="L163"/>
  <c r="M164"/>
  <c r="L164"/>
  <c r="M165"/>
  <c r="L165"/>
  <c r="K166"/>
  <c r="L170"/>
  <c r="M170"/>
  <c r="L171"/>
  <c r="M171"/>
  <c r="L186"/>
  <c r="M186"/>
  <c r="L193"/>
  <c r="M193"/>
  <c r="L194"/>
  <c r="M194"/>
  <c r="L204"/>
  <c r="M204"/>
  <c r="L205"/>
  <c r="M205"/>
  <c r="L206"/>
  <c r="M206"/>
  <c r="L213"/>
  <c r="M213"/>
  <c r="J43"/>
  <c r="J44"/>
  <c r="K44" s="1"/>
  <c r="J46"/>
  <c r="K46" s="1"/>
  <c r="J47"/>
  <c r="K47" s="1"/>
  <c r="J48"/>
  <c r="K48" s="1"/>
  <c r="J50"/>
  <c r="K50" s="1"/>
  <c r="J51"/>
  <c r="K51" s="1"/>
  <c r="J52"/>
  <c r="K52" s="1"/>
  <c r="J53"/>
  <c r="K53" s="1"/>
  <c r="J54"/>
  <c r="K54" s="1"/>
  <c r="J57"/>
  <c r="K57" s="1"/>
  <c r="J58"/>
  <c r="K58" s="1"/>
  <c r="J59"/>
  <c r="K59" s="1"/>
  <c r="J60"/>
  <c r="K60" s="1"/>
  <c r="J61"/>
  <c r="K61" s="1"/>
  <c r="J62"/>
  <c r="K62" s="1"/>
  <c r="J63"/>
  <c r="K63" s="1"/>
  <c r="J64"/>
  <c r="K64" s="1"/>
  <c r="J65"/>
  <c r="K65" s="1"/>
  <c r="J66"/>
  <c r="K66" s="1"/>
  <c r="J67"/>
  <c r="K67" s="1"/>
  <c r="J68"/>
  <c r="K68" s="1"/>
  <c r="J69"/>
  <c r="K69" s="1"/>
  <c r="J70"/>
  <c r="K70" s="1"/>
  <c r="J71"/>
  <c r="K71" s="1"/>
  <c r="J72"/>
  <c r="K72" s="1"/>
  <c r="J92"/>
  <c r="K92" s="1"/>
  <c r="J93"/>
  <c r="K93" s="1"/>
  <c r="J94"/>
  <c r="K94" s="1"/>
  <c r="J95"/>
  <c r="K95" s="1"/>
  <c r="J96"/>
  <c r="K96" s="1"/>
  <c r="M101"/>
  <c r="L101"/>
  <c r="M102"/>
  <c r="L102"/>
  <c r="M114"/>
  <c r="L114"/>
  <c r="M118"/>
  <c r="L118"/>
  <c r="L123"/>
  <c r="M123"/>
  <c r="L124"/>
  <c r="M124"/>
  <c r="M130"/>
  <c r="L130"/>
  <c r="M134"/>
  <c r="L134"/>
  <c r="M135"/>
  <c r="L135"/>
  <c r="M136"/>
  <c r="L136"/>
  <c r="M137"/>
  <c r="L137"/>
  <c r="L177"/>
  <c r="M177"/>
  <c r="L180"/>
  <c r="M180"/>
  <c r="M196"/>
  <c r="L196"/>
  <c r="M197"/>
  <c r="L197"/>
  <c r="M199"/>
  <c r="L199"/>
  <c r="M202"/>
  <c r="L202"/>
  <c r="L215"/>
  <c r="M215"/>
  <c r="J23"/>
  <c r="K23" s="1"/>
  <c r="J24"/>
  <c r="K24" s="1"/>
  <c r="J25"/>
  <c r="K25" s="1"/>
  <c r="J26"/>
  <c r="K26" s="1"/>
  <c r="J27"/>
  <c r="K27" s="1"/>
  <c r="J28"/>
  <c r="K28" s="1"/>
  <c r="J29"/>
  <c r="K29" s="1"/>
  <c r="J30"/>
  <c r="K30" s="1"/>
  <c r="J34"/>
  <c r="K34" s="1"/>
  <c r="J35"/>
  <c r="K35" s="1"/>
  <c r="J38"/>
  <c r="K38" s="1"/>
  <c r="J39"/>
  <c r="K39" s="1"/>
  <c r="J40"/>
  <c r="K40" s="1"/>
  <c r="J41"/>
  <c r="K41" s="1"/>
  <c r="J73"/>
  <c r="J74"/>
  <c r="K74" s="1"/>
  <c r="J75"/>
  <c r="K75" s="1"/>
  <c r="J76"/>
  <c r="K76" s="1"/>
  <c r="J81"/>
  <c r="K81" s="1"/>
  <c r="J83"/>
  <c r="K83" s="1"/>
  <c r="J86"/>
  <c r="K86" s="1"/>
  <c r="J87"/>
  <c r="K87" s="1"/>
  <c r="J90"/>
  <c r="K90" s="1"/>
  <c r="J91"/>
  <c r="K91" s="1"/>
  <c r="J97"/>
  <c r="K97" s="1"/>
  <c r="J98"/>
  <c r="K98" s="1"/>
  <c r="J101"/>
  <c r="J102"/>
  <c r="K102" s="1"/>
  <c r="J103"/>
  <c r="K103" s="1"/>
  <c r="J104"/>
  <c r="K104" s="1"/>
  <c r="J105"/>
  <c r="K105" s="1"/>
  <c r="J106"/>
  <c r="K106" s="1"/>
  <c r="J107"/>
  <c r="K107" s="1"/>
  <c r="J108"/>
  <c r="K108" s="1"/>
  <c r="J109"/>
  <c r="K109" s="1"/>
  <c r="J110"/>
  <c r="K110" s="1"/>
  <c r="J111"/>
  <c r="K111" s="1"/>
  <c r="J112"/>
  <c r="K112" s="1"/>
  <c r="J113"/>
  <c r="K113" s="1"/>
  <c r="J114"/>
  <c r="K114" s="1"/>
  <c r="J115"/>
  <c r="K115" s="1"/>
  <c r="J116"/>
  <c r="K116" s="1"/>
  <c r="J117"/>
  <c r="K117" s="1"/>
  <c r="J118"/>
  <c r="K118" s="1"/>
  <c r="J119"/>
  <c r="K119" s="1"/>
  <c r="J120"/>
  <c r="K120" s="1"/>
  <c r="J121"/>
  <c r="K121" s="1"/>
  <c r="J126"/>
  <c r="K126" s="1"/>
  <c r="J127"/>
  <c r="K127" s="1"/>
  <c r="J128"/>
  <c r="K128" s="1"/>
  <c r="J129"/>
  <c r="K129" s="1"/>
  <c r="J130"/>
  <c r="K130" s="1"/>
  <c r="J131"/>
  <c r="K131" s="1"/>
  <c r="J132"/>
  <c r="K132" s="1"/>
  <c r="J133"/>
  <c r="K133" s="1"/>
  <c r="J134"/>
  <c r="K134" s="1"/>
  <c r="J135"/>
  <c r="K135" s="1"/>
  <c r="J136"/>
  <c r="K136" s="1"/>
  <c r="J137"/>
  <c r="K137" s="1"/>
  <c r="J138"/>
  <c r="K138" s="1"/>
  <c r="J139"/>
  <c r="K139" s="1"/>
  <c r="J140"/>
  <c r="K140" s="1"/>
  <c r="J141"/>
  <c r="K141" s="1"/>
  <c r="J142"/>
  <c r="K142" s="1"/>
  <c r="J143"/>
  <c r="K143" s="1"/>
  <c r="J144"/>
  <c r="K144" s="1"/>
  <c r="J145"/>
  <c r="K145" s="1"/>
  <c r="J146"/>
  <c r="K146" s="1"/>
  <c r="J147"/>
  <c r="K147" s="1"/>
  <c r="J148"/>
  <c r="K148" s="1"/>
  <c r="J149"/>
  <c r="K149" s="1"/>
  <c r="J150"/>
  <c r="K150" s="1"/>
  <c r="J153"/>
  <c r="K153" s="1"/>
  <c r="J154"/>
  <c r="K154" s="1"/>
  <c r="J155"/>
  <c r="K155" s="1"/>
  <c r="J158"/>
  <c r="K158" s="1"/>
  <c r="J159"/>
  <c r="K159" s="1"/>
  <c r="J162"/>
  <c r="K162" s="1"/>
  <c r="J163"/>
  <c r="K163" s="1"/>
  <c r="J164"/>
  <c r="K164" s="1"/>
  <c r="J165"/>
  <c r="K165" s="1"/>
  <c r="S166"/>
  <c r="S167"/>
  <c r="S168"/>
  <c r="S169"/>
  <c r="S172"/>
  <c r="S173"/>
  <c r="S174"/>
  <c r="S175"/>
  <c r="S176"/>
  <c r="S178"/>
  <c r="S179"/>
  <c r="S181"/>
  <c r="S182"/>
  <c r="S183"/>
  <c r="S184"/>
  <c r="S185"/>
  <c r="S187"/>
  <c r="S188"/>
  <c r="S189"/>
  <c r="S190"/>
  <c r="S191"/>
  <c r="S192"/>
  <c r="J196"/>
  <c r="K196" s="1"/>
  <c r="J197"/>
  <c r="K197" s="1"/>
  <c r="J199"/>
  <c r="K199" s="1"/>
  <c r="J202"/>
  <c r="K202" s="1"/>
  <c r="S207"/>
  <c r="S208"/>
  <c r="S209"/>
  <c r="S210"/>
  <c r="S211"/>
  <c r="S212"/>
  <c r="S214"/>
  <c r="S216"/>
  <c r="S217"/>
  <c r="J123"/>
  <c r="K123" s="1"/>
  <c r="J124"/>
  <c r="K124" s="1"/>
  <c r="J170"/>
  <c r="K170" s="1"/>
  <c r="J171"/>
  <c r="K171" s="1"/>
  <c r="J177"/>
  <c r="K177" s="1"/>
  <c r="J180"/>
  <c r="K180" s="1"/>
  <c r="J186"/>
  <c r="K186" s="1"/>
  <c r="J193"/>
  <c r="K193" s="1"/>
  <c r="J194"/>
  <c r="K194" s="1"/>
  <c r="J204"/>
  <c r="K204" s="1"/>
  <c r="J205"/>
  <c r="K205" s="1"/>
  <c r="J206"/>
  <c r="K206" s="1"/>
  <c r="J213"/>
  <c r="K213" s="1"/>
  <c r="J215"/>
  <c r="K215" s="1"/>
  <c r="L154" i="49"/>
  <c r="M154"/>
  <c r="N154"/>
  <c r="L155"/>
  <c r="M155"/>
  <c r="N155"/>
  <c r="L156"/>
  <c r="M156"/>
  <c r="N156"/>
  <c r="L157"/>
  <c r="M157"/>
  <c r="N157"/>
  <c r="L158"/>
  <c r="M158"/>
  <c r="N158"/>
  <c r="L159"/>
  <c r="M159"/>
  <c r="N159"/>
  <c r="L160"/>
  <c r="M160"/>
  <c r="N160"/>
  <c r="L161"/>
  <c r="M161"/>
  <c r="N161"/>
  <c r="L162"/>
  <c r="M162"/>
  <c r="N162"/>
  <c r="L163"/>
  <c r="M163"/>
  <c r="N163"/>
  <c r="L164"/>
  <c r="M164"/>
  <c r="N164"/>
  <c r="L165"/>
  <c r="M165"/>
  <c r="N165"/>
  <c r="L166"/>
  <c r="M166"/>
  <c r="N166"/>
  <c r="L167"/>
  <c r="M167"/>
  <c r="N167"/>
  <c r="L168"/>
  <c r="M168"/>
  <c r="N168"/>
  <c r="L169"/>
  <c r="M169"/>
  <c r="N169"/>
  <c r="L170"/>
  <c r="M170"/>
  <c r="N170"/>
  <c r="L171"/>
  <c r="M171"/>
  <c r="N171"/>
  <c r="L172"/>
  <c r="M172"/>
  <c r="N172"/>
  <c r="L173"/>
  <c r="M173"/>
  <c r="N173"/>
  <c r="L174"/>
  <c r="M174"/>
  <c r="N174"/>
  <c r="L175"/>
  <c r="M175"/>
  <c r="N175"/>
  <c r="L176"/>
  <c r="M176"/>
  <c r="N176"/>
  <c r="L177"/>
  <c r="M177"/>
  <c r="N177"/>
  <c r="L178"/>
  <c r="M178"/>
  <c r="N178"/>
  <c r="L179"/>
  <c r="M179"/>
  <c r="N179"/>
  <c r="L180"/>
  <c r="M180"/>
  <c r="N180"/>
  <c r="L181"/>
  <c r="M181"/>
  <c r="N181"/>
  <c r="L182"/>
  <c r="M182"/>
  <c r="N182"/>
  <c r="L183"/>
  <c r="M183"/>
  <c r="N183"/>
  <c r="L184"/>
  <c r="M184"/>
  <c r="N184"/>
  <c r="L185"/>
  <c r="M185"/>
  <c r="N185"/>
  <c r="L186"/>
  <c r="M186"/>
  <c r="N186"/>
  <c r="L187"/>
  <c r="M187"/>
  <c r="N187"/>
  <c r="L188"/>
  <c r="M188"/>
  <c r="N188"/>
  <c r="L189"/>
  <c r="M189"/>
  <c r="N189"/>
  <c r="L190"/>
  <c r="M190"/>
  <c r="N190"/>
  <c r="L191"/>
  <c r="M191"/>
  <c r="N191"/>
  <c r="L192"/>
  <c r="M192"/>
  <c r="N192"/>
  <c r="L193"/>
  <c r="M193"/>
  <c r="N193"/>
  <c r="L194"/>
  <c r="M194"/>
  <c r="N194"/>
  <c r="L195"/>
  <c r="M195"/>
  <c r="N195"/>
  <c r="L196"/>
  <c r="M196"/>
  <c r="N196"/>
  <c r="L197"/>
  <c r="M197"/>
  <c r="N197"/>
  <c r="L198"/>
  <c r="M198"/>
  <c r="N198"/>
  <c r="L199"/>
  <c r="M199"/>
  <c r="N199"/>
  <c r="N153"/>
  <c r="M153"/>
  <c r="L153"/>
  <c r="L87"/>
  <c r="M87"/>
  <c r="N87"/>
  <c r="L88"/>
  <c r="M88"/>
  <c r="N88"/>
  <c r="L89"/>
  <c r="M89"/>
  <c r="N89"/>
  <c r="L90"/>
  <c r="M90"/>
  <c r="N90"/>
  <c r="L91"/>
  <c r="M91"/>
  <c r="N91"/>
  <c r="L92"/>
  <c r="M92"/>
  <c r="N92"/>
  <c r="L93"/>
  <c r="M93"/>
  <c r="N93"/>
  <c r="L94"/>
  <c r="M94"/>
  <c r="N94"/>
  <c r="L95"/>
  <c r="M95"/>
  <c r="N95"/>
  <c r="L96"/>
  <c r="M96"/>
  <c r="N96"/>
  <c r="L97"/>
  <c r="M97"/>
  <c r="N97"/>
  <c r="L98"/>
  <c r="M98"/>
  <c r="N98"/>
  <c r="L99"/>
  <c r="M99"/>
  <c r="N99"/>
  <c r="L100"/>
  <c r="M100"/>
  <c r="N100"/>
  <c r="L101"/>
  <c r="M101"/>
  <c r="N101"/>
  <c r="L102"/>
  <c r="M102"/>
  <c r="N102"/>
  <c r="L103"/>
  <c r="M103"/>
  <c r="N103"/>
  <c r="L104"/>
  <c r="M104"/>
  <c r="N104"/>
  <c r="L105"/>
  <c r="M105"/>
  <c r="N105"/>
  <c r="L106"/>
  <c r="M106"/>
  <c r="N106"/>
  <c r="L107"/>
  <c r="M107"/>
  <c r="N107"/>
  <c r="L108"/>
  <c r="M108"/>
  <c r="N108"/>
  <c r="L109"/>
  <c r="M109"/>
  <c r="N109"/>
  <c r="L110"/>
  <c r="M110"/>
  <c r="N110"/>
  <c r="L111"/>
  <c r="M111"/>
  <c r="N111"/>
  <c r="L112"/>
  <c r="M112"/>
  <c r="N112"/>
  <c r="L113"/>
  <c r="M113"/>
  <c r="N113"/>
  <c r="L114"/>
  <c r="M114"/>
  <c r="N114"/>
  <c r="L115"/>
  <c r="M115"/>
  <c r="N115"/>
  <c r="L116"/>
  <c r="M116"/>
  <c r="N116"/>
  <c r="L117"/>
  <c r="M117"/>
  <c r="N117"/>
  <c r="L118"/>
  <c r="M118"/>
  <c r="N118"/>
  <c r="L119"/>
  <c r="M119"/>
  <c r="N119"/>
  <c r="L120"/>
  <c r="M120"/>
  <c r="N120"/>
  <c r="L121"/>
  <c r="M121"/>
  <c r="N121"/>
  <c r="L122"/>
  <c r="M122"/>
  <c r="N122"/>
  <c r="L123"/>
  <c r="M123"/>
  <c r="N123"/>
  <c r="L124"/>
  <c r="M124"/>
  <c r="N124"/>
  <c r="L125"/>
  <c r="M125"/>
  <c r="N125"/>
  <c r="L126"/>
  <c r="M126"/>
  <c r="N126"/>
  <c r="L127"/>
  <c r="M127"/>
  <c r="N127"/>
  <c r="L128"/>
  <c r="M128"/>
  <c r="N128"/>
  <c r="L129"/>
  <c r="M129"/>
  <c r="N129"/>
  <c r="L130"/>
  <c r="M130"/>
  <c r="N130"/>
  <c r="L131"/>
  <c r="M131"/>
  <c r="N131"/>
  <c r="L132"/>
  <c r="M132"/>
  <c r="N132"/>
  <c r="L133"/>
  <c r="M133"/>
  <c r="N133"/>
  <c r="L134"/>
  <c r="M134"/>
  <c r="N134"/>
  <c r="L135"/>
  <c r="M135"/>
  <c r="N135"/>
  <c r="L136"/>
  <c r="M136"/>
  <c r="N136"/>
  <c r="L137"/>
  <c r="M137"/>
  <c r="N137"/>
  <c r="L138"/>
  <c r="M138"/>
  <c r="N138"/>
  <c r="L139"/>
  <c r="M139"/>
  <c r="N139"/>
  <c r="L140"/>
  <c r="M140"/>
  <c r="N140"/>
  <c r="L141"/>
  <c r="M141"/>
  <c r="N141"/>
  <c r="L142"/>
  <c r="M142"/>
  <c r="N142"/>
  <c r="L143"/>
  <c r="M143"/>
  <c r="N143"/>
  <c r="L144"/>
  <c r="M144"/>
  <c r="N144"/>
  <c r="L145"/>
  <c r="M145"/>
  <c r="N145"/>
  <c r="L146"/>
  <c r="M146"/>
  <c r="N146"/>
  <c r="L147"/>
  <c r="M147"/>
  <c r="N147"/>
  <c r="L148"/>
  <c r="M148"/>
  <c r="N148"/>
  <c r="L149"/>
  <c r="M149"/>
  <c r="N149"/>
  <c r="L150"/>
  <c r="M150"/>
  <c r="N150"/>
  <c r="L151"/>
  <c r="M151"/>
  <c r="N151"/>
  <c r="N86"/>
  <c r="M86"/>
  <c r="L86"/>
  <c r="L60"/>
  <c r="M60"/>
  <c r="N60"/>
  <c r="L61"/>
  <c r="M61"/>
  <c r="N61"/>
  <c r="L62"/>
  <c r="M62"/>
  <c r="N62"/>
  <c r="L63"/>
  <c r="M63"/>
  <c r="N63"/>
  <c r="L64"/>
  <c r="M64"/>
  <c r="N64"/>
  <c r="L65"/>
  <c r="M65"/>
  <c r="N65"/>
  <c r="L66"/>
  <c r="M66"/>
  <c r="N66"/>
  <c r="L67"/>
  <c r="M67"/>
  <c r="N67"/>
  <c r="L68"/>
  <c r="M68"/>
  <c r="N68"/>
  <c r="L69"/>
  <c r="M69"/>
  <c r="N69"/>
  <c r="L70"/>
  <c r="M70"/>
  <c r="N70"/>
  <c r="L71"/>
  <c r="M71"/>
  <c r="N71"/>
  <c r="L72"/>
  <c r="M72"/>
  <c r="N72"/>
  <c r="L73"/>
  <c r="M73"/>
  <c r="N73"/>
  <c r="L74"/>
  <c r="M74"/>
  <c r="N74"/>
  <c r="L75"/>
  <c r="M75"/>
  <c r="N75"/>
  <c r="L76"/>
  <c r="M76"/>
  <c r="N76"/>
  <c r="L77"/>
  <c r="M77"/>
  <c r="N77"/>
  <c r="L78"/>
  <c r="M78"/>
  <c r="N78"/>
  <c r="L79"/>
  <c r="M79"/>
  <c r="N79"/>
  <c r="L80"/>
  <c r="M80"/>
  <c r="N80"/>
  <c r="L81"/>
  <c r="M81"/>
  <c r="N81"/>
  <c r="L82"/>
  <c r="M82"/>
  <c r="N82"/>
  <c r="L83"/>
  <c r="M83"/>
  <c r="N83"/>
  <c r="L84"/>
  <c r="M84"/>
  <c r="N84"/>
  <c r="N59"/>
  <c r="M59"/>
  <c r="L59"/>
  <c r="L44"/>
  <c r="M44"/>
  <c r="N44"/>
  <c r="L45"/>
  <c r="M45"/>
  <c r="N45"/>
  <c r="L46"/>
  <c r="M46"/>
  <c r="N46"/>
  <c r="L47"/>
  <c r="M47"/>
  <c r="N47"/>
  <c r="L48"/>
  <c r="M48"/>
  <c r="N48"/>
  <c r="L49"/>
  <c r="M49"/>
  <c r="N49"/>
  <c r="L50"/>
  <c r="M50"/>
  <c r="N50"/>
  <c r="L51"/>
  <c r="M51"/>
  <c r="N51"/>
  <c r="L52"/>
  <c r="M52"/>
  <c r="N52"/>
  <c r="L53"/>
  <c r="M53"/>
  <c r="N53"/>
  <c r="L54"/>
  <c r="M54"/>
  <c r="N54"/>
  <c r="L55"/>
  <c r="M55"/>
  <c r="N55"/>
  <c r="L56"/>
  <c r="M56"/>
  <c r="N56"/>
  <c r="L57"/>
  <c r="M57"/>
  <c r="N57"/>
  <c r="N43"/>
  <c r="M43"/>
  <c r="L43"/>
  <c r="L14"/>
  <c r="M14"/>
  <c r="N14"/>
  <c r="L15"/>
  <c r="M15"/>
  <c r="N15"/>
  <c r="L16"/>
  <c r="M16"/>
  <c r="N16"/>
  <c r="L17"/>
  <c r="M17"/>
  <c r="N17"/>
  <c r="L18"/>
  <c r="M18"/>
  <c r="N18"/>
  <c r="L19"/>
  <c r="M19"/>
  <c r="N19"/>
  <c r="L20"/>
  <c r="M20"/>
  <c r="N20"/>
  <c r="L21"/>
  <c r="M21"/>
  <c r="N21"/>
  <c r="L22"/>
  <c r="M22"/>
  <c r="N22"/>
  <c r="L23"/>
  <c r="M23"/>
  <c r="N23"/>
  <c r="L24"/>
  <c r="M24"/>
  <c r="N24"/>
  <c r="L25"/>
  <c r="M25"/>
  <c r="N25"/>
  <c r="L26"/>
  <c r="M26"/>
  <c r="N26"/>
  <c r="L27"/>
  <c r="M27"/>
  <c r="N27"/>
  <c r="L28"/>
  <c r="M28"/>
  <c r="N28"/>
  <c r="L29"/>
  <c r="M29"/>
  <c r="N29"/>
  <c r="L30"/>
  <c r="M30"/>
  <c r="N30"/>
  <c r="L31"/>
  <c r="M31"/>
  <c r="N31"/>
  <c r="L32"/>
  <c r="M32"/>
  <c r="N32"/>
  <c r="L33"/>
  <c r="M33"/>
  <c r="N33"/>
  <c r="L34"/>
  <c r="M34"/>
  <c r="N34"/>
  <c r="L35"/>
  <c r="M35"/>
  <c r="N35"/>
  <c r="L36"/>
  <c r="M36"/>
  <c r="N36"/>
  <c r="L37"/>
  <c r="M37"/>
  <c r="N37"/>
  <c r="L38"/>
  <c r="M38"/>
  <c r="N38"/>
  <c r="L39"/>
  <c r="M39"/>
  <c r="N39"/>
  <c r="L40"/>
  <c r="M40"/>
  <c r="N40"/>
  <c r="L41"/>
  <c r="M41"/>
  <c r="N41"/>
  <c r="N13"/>
  <c r="M13"/>
  <c r="L13"/>
  <c r="D15" i="56"/>
  <c r="D16"/>
  <c r="D17"/>
  <c r="D18"/>
  <c r="D19"/>
  <c r="D20"/>
  <c r="D21"/>
  <c r="D22"/>
  <c r="D23"/>
  <c r="D24"/>
  <c r="D14"/>
  <c r="D5"/>
  <c r="D6"/>
  <c r="D7"/>
  <c r="D8"/>
  <c r="D4"/>
  <c r="M5" i="26"/>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4"/>
  <c r="K43" i="78" l="1"/>
  <c r="K101"/>
  <c r="K73"/>
  <c r="E5" i="4"/>
  <c r="E6"/>
  <c r="E7"/>
  <c r="E8"/>
  <c r="E9"/>
  <c r="E50" i="44"/>
  <c r="F50"/>
  <c r="G50"/>
  <c r="H50"/>
  <c r="I50"/>
  <c r="J50"/>
  <c r="E23" i="77"/>
  <c r="E5" s="1"/>
  <c r="G23"/>
  <c r="D23"/>
  <c r="C23"/>
  <c r="E10" i="4" l="1"/>
  <c r="L112" i="61" l="1"/>
  <c r="B49" i="63"/>
  <c r="B50"/>
  <c r="N50" s="1"/>
  <c r="B51"/>
  <c r="B52"/>
  <c r="B53"/>
  <c r="B54"/>
  <c r="B55"/>
  <c r="B56"/>
  <c r="N56" s="1"/>
  <c r="B57"/>
  <c r="B58"/>
  <c r="N58" s="1"/>
  <c r="B59"/>
  <c r="N49"/>
  <c r="N51"/>
  <c r="N52"/>
  <c r="N53"/>
  <c r="N54"/>
  <c r="N55"/>
  <c r="N57"/>
  <c r="N59"/>
  <c r="N48"/>
  <c r="B48"/>
  <c r="C158" i="51" l="1"/>
  <c r="AG25" i="77" l="1"/>
  <c r="AH25" s="1"/>
  <c r="AH24" s="1"/>
  <c r="W25"/>
  <c r="V25"/>
  <c r="AE25" s="1"/>
  <c r="P25"/>
  <c r="O25"/>
  <c r="O24" s="1"/>
  <c r="N25"/>
  <c r="F24"/>
  <c r="F23" s="1"/>
  <c r="AD24"/>
  <c r="AC24"/>
  <c r="W24"/>
  <c r="U24"/>
  <c r="P24"/>
  <c r="N24"/>
  <c r="M24"/>
  <c r="L24"/>
  <c r="K24"/>
  <c r="B23"/>
  <c r="AE22"/>
  <c r="AF22" s="1"/>
  <c r="AJ22" s="1"/>
  <c r="AA22"/>
  <c r="AB22" s="1"/>
  <c r="F21"/>
  <c r="AE21"/>
  <c r="AI21" s="1"/>
  <c r="AA21"/>
  <c r="AB21" s="1"/>
  <c r="F20"/>
  <c r="AE20"/>
  <c r="AF20" s="1"/>
  <c r="AJ20" s="1"/>
  <c r="V20"/>
  <c r="N20"/>
  <c r="Q20" s="1"/>
  <c r="AA20" s="1"/>
  <c r="AB20" s="1"/>
  <c r="G19"/>
  <c r="C19"/>
  <c r="F19" s="1"/>
  <c r="AE19"/>
  <c r="AF19" s="1"/>
  <c r="AJ19" s="1"/>
  <c r="V19"/>
  <c r="N19"/>
  <c r="Q19" s="1"/>
  <c r="AA19" s="1"/>
  <c r="AB19" s="1"/>
  <c r="G18"/>
  <c r="C18"/>
  <c r="F18" s="1"/>
  <c r="AE18"/>
  <c r="AF18" s="1"/>
  <c r="AJ18" s="1"/>
  <c r="V18"/>
  <c r="N18"/>
  <c r="Q18" s="1"/>
  <c r="AA18" s="1"/>
  <c r="AB18" s="1"/>
  <c r="G17"/>
  <c r="C17"/>
  <c r="F17" s="1"/>
  <c r="AE17"/>
  <c r="AF17" s="1"/>
  <c r="V17"/>
  <c r="N17"/>
  <c r="Q17" s="1"/>
  <c r="G16"/>
  <c r="C16"/>
  <c r="F16" s="1"/>
  <c r="AH16"/>
  <c r="AG16"/>
  <c r="AD16"/>
  <c r="AC16"/>
  <c r="W16"/>
  <c r="U16"/>
  <c r="P16"/>
  <c r="O16"/>
  <c r="M16"/>
  <c r="L16"/>
  <c r="K16"/>
  <c r="G15"/>
  <c r="D15"/>
  <c r="C15"/>
  <c r="B15"/>
  <c r="AE14"/>
  <c r="AF14" s="1"/>
  <c r="AC14"/>
  <c r="U14"/>
  <c r="M14"/>
  <c r="K14"/>
  <c r="G13"/>
  <c r="C13"/>
  <c r="B13"/>
  <c r="AE13"/>
  <c r="AF13" s="1"/>
  <c r="AC13"/>
  <c r="AD13" s="1"/>
  <c r="V13"/>
  <c r="U13"/>
  <c r="N13"/>
  <c r="M13"/>
  <c r="K13"/>
  <c r="G12"/>
  <c r="C12"/>
  <c r="B12"/>
  <c r="AE12"/>
  <c r="AF12" s="1"/>
  <c r="AC12"/>
  <c r="AD12" s="1"/>
  <c r="V12"/>
  <c r="U12"/>
  <c r="N12"/>
  <c r="L12"/>
  <c r="K12"/>
  <c r="G11"/>
  <c r="C11"/>
  <c r="B11"/>
  <c r="AE11"/>
  <c r="AF11" s="1"/>
  <c r="AC11"/>
  <c r="AD11" s="1"/>
  <c r="V11"/>
  <c r="U11"/>
  <c r="N11"/>
  <c r="L11"/>
  <c r="K11"/>
  <c r="G10"/>
  <c r="C10"/>
  <c r="B10"/>
  <c r="AE10"/>
  <c r="AF10" s="1"/>
  <c r="AC10"/>
  <c r="AD10" s="1"/>
  <c r="V10"/>
  <c r="U10"/>
  <c r="N10"/>
  <c r="L10"/>
  <c r="L8" s="1"/>
  <c r="L6" s="1"/>
  <c r="K10"/>
  <c r="G9"/>
  <c r="G7" s="1"/>
  <c r="G5" s="1"/>
  <c r="C9"/>
  <c r="B9"/>
  <c r="F9" s="1"/>
  <c r="AE9"/>
  <c r="AF9" s="1"/>
  <c r="AF8" s="1"/>
  <c r="AC9"/>
  <c r="AD9" s="1"/>
  <c r="V9"/>
  <c r="U9"/>
  <c r="U8" s="1"/>
  <c r="U6" s="1"/>
  <c r="K9"/>
  <c r="Q9" s="1"/>
  <c r="F8"/>
  <c r="AH8"/>
  <c r="AG8"/>
  <c r="AE8"/>
  <c r="AC8"/>
  <c r="AC6" s="1"/>
  <c r="W8"/>
  <c r="V8"/>
  <c r="P8"/>
  <c r="O8"/>
  <c r="N8"/>
  <c r="M8"/>
  <c r="M6" s="1"/>
  <c r="K8"/>
  <c r="D7"/>
  <c r="D5" s="1"/>
  <c r="C7"/>
  <c r="C5" s="1"/>
  <c r="W6"/>
  <c r="P6"/>
  <c r="K6"/>
  <c r="O6" l="1"/>
  <c r="AH6"/>
  <c r="AJ10"/>
  <c r="F10"/>
  <c r="AJ11"/>
  <c r="F11"/>
  <c r="AJ12"/>
  <c r="F12"/>
  <c r="AJ13"/>
  <c r="V16"/>
  <c r="AG24"/>
  <c r="AG6" s="1"/>
  <c r="F13"/>
  <c r="F7" s="1"/>
  <c r="AI14"/>
  <c r="N16"/>
  <c r="AE16"/>
  <c r="N6"/>
  <c r="B7"/>
  <c r="B5" s="1"/>
  <c r="Q10"/>
  <c r="AA10" s="1"/>
  <c r="AB10" s="1"/>
  <c r="Q11"/>
  <c r="AA11" s="1"/>
  <c r="AB11" s="1"/>
  <c r="Q12"/>
  <c r="AA12" s="1"/>
  <c r="AB12" s="1"/>
  <c r="Q13"/>
  <c r="AA13" s="1"/>
  <c r="AB13" s="1"/>
  <c r="Q14"/>
  <c r="AA14" s="1"/>
  <c r="AB14" s="1"/>
  <c r="V24"/>
  <c r="Q25"/>
  <c r="Q24" s="1"/>
  <c r="AA24" s="1"/>
  <c r="AA9"/>
  <c r="AB9" s="1"/>
  <c r="Q16"/>
  <c r="AA16" s="1"/>
  <c r="AA17"/>
  <c r="AB17" s="1"/>
  <c r="AJ17"/>
  <c r="F15"/>
  <c r="AJ9"/>
  <c r="AI25"/>
  <c r="AI24" s="1"/>
  <c r="AF25"/>
  <c r="AE24"/>
  <c r="AE6" s="1"/>
  <c r="AI9"/>
  <c r="AI10"/>
  <c r="AI11"/>
  <c r="AI12"/>
  <c r="AI13"/>
  <c r="AD14"/>
  <c r="AJ14" s="1"/>
  <c r="AI17"/>
  <c r="AI18"/>
  <c r="AI19"/>
  <c r="AI20"/>
  <c r="AF21"/>
  <c r="AJ21" s="1"/>
  <c r="AI22"/>
  <c r="V6" l="1"/>
  <c r="AA25"/>
  <c r="AB25" s="1"/>
  <c r="F5"/>
  <c r="Q8"/>
  <c r="AF24"/>
  <c r="AJ25"/>
  <c r="AJ24" s="1"/>
  <c r="AA8"/>
  <c r="Q6"/>
  <c r="AA6" s="1"/>
  <c r="AI16"/>
  <c r="AD8"/>
  <c r="AD6" s="1"/>
  <c r="AJ16"/>
  <c r="AI8"/>
  <c r="AJ8"/>
  <c r="AF16"/>
  <c r="AF6" s="1"/>
  <c r="AJ6" l="1"/>
  <c r="AI6"/>
  <c r="R14" i="76" l="1"/>
  <c r="V14" s="1"/>
  <c r="X14" s="1"/>
  <c r="H14"/>
  <c r="E14"/>
  <c r="I14" s="1"/>
  <c r="R13"/>
  <c r="V13" s="1"/>
  <c r="X13" s="1"/>
  <c r="I13"/>
  <c r="D13"/>
  <c r="H13" s="1"/>
  <c r="J13" s="1"/>
  <c r="S12"/>
  <c r="W12" s="1"/>
  <c r="R12"/>
  <c r="V12" s="1"/>
  <c r="E12"/>
  <c r="I12" s="1"/>
  <c r="D12"/>
  <c r="D7" s="1"/>
  <c r="V11"/>
  <c r="X11" s="1"/>
  <c r="I11"/>
  <c r="H11"/>
  <c r="W10"/>
  <c r="X10"/>
  <c r="I10"/>
  <c r="H10"/>
  <c r="J10" s="1"/>
  <c r="W9"/>
  <c r="V9"/>
  <c r="X9" s="1"/>
  <c r="I9"/>
  <c r="H9"/>
  <c r="J9" s="1"/>
  <c r="U7"/>
  <c r="T7"/>
  <c r="R7"/>
  <c r="Q7"/>
  <c r="P7"/>
  <c r="L7"/>
  <c r="K7"/>
  <c r="G7"/>
  <c r="F7"/>
  <c r="C7"/>
  <c r="B7"/>
  <c r="E7" l="1"/>
  <c r="S7"/>
  <c r="W7"/>
  <c r="I7"/>
  <c r="J14"/>
  <c r="X12"/>
  <c r="V7"/>
  <c r="X7" s="1"/>
  <c r="J11"/>
  <c r="H12"/>
  <c r="J12" s="1"/>
  <c r="J7" s="1"/>
  <c r="H7" l="1"/>
  <c r="M49" i="68" l="1"/>
  <c r="L49"/>
  <c r="K49"/>
  <c r="J49"/>
  <c r="I49"/>
  <c r="H49"/>
  <c r="G49"/>
  <c r="F49"/>
  <c r="E49"/>
  <c r="D49"/>
  <c r="C49"/>
  <c r="B49"/>
  <c r="M48"/>
  <c r="L48"/>
  <c r="K48"/>
  <c r="J48"/>
  <c r="I48"/>
  <c r="H48"/>
  <c r="G48"/>
  <c r="F48"/>
  <c r="E48"/>
  <c r="D48"/>
  <c r="C48"/>
  <c r="B48"/>
  <c r="M47"/>
  <c r="L47"/>
  <c r="K47"/>
  <c r="J47"/>
  <c r="I47"/>
  <c r="H47"/>
  <c r="G47"/>
  <c r="F47"/>
  <c r="E47"/>
  <c r="D47"/>
  <c r="C47"/>
  <c r="B47"/>
  <c r="M46"/>
  <c r="L46"/>
  <c r="K46"/>
  <c r="J46"/>
  <c r="I46"/>
  <c r="H46"/>
  <c r="G46"/>
  <c r="F46"/>
  <c r="E46"/>
  <c r="D46"/>
  <c r="C46"/>
  <c r="B46"/>
  <c r="M45"/>
  <c r="L45"/>
  <c r="K45"/>
  <c r="J45"/>
  <c r="I45"/>
  <c r="H45"/>
  <c r="G45"/>
  <c r="F45"/>
  <c r="E45"/>
  <c r="D45"/>
  <c r="C45"/>
  <c r="B45"/>
  <c r="M44"/>
  <c r="L44"/>
  <c r="K44"/>
  <c r="J44"/>
  <c r="I44"/>
  <c r="H44"/>
  <c r="G44"/>
  <c r="F44"/>
  <c r="E44"/>
  <c r="D44"/>
  <c r="C44"/>
  <c r="B44"/>
  <c r="L43"/>
  <c r="K43"/>
  <c r="I43"/>
  <c r="H43"/>
  <c r="F43"/>
  <c r="E43"/>
  <c r="C43"/>
  <c r="B43"/>
  <c r="L42"/>
  <c r="K42"/>
  <c r="I42"/>
  <c r="H42"/>
  <c r="F42"/>
  <c r="E42"/>
  <c r="C42"/>
  <c r="B42"/>
  <c r="M41"/>
  <c r="L41"/>
  <c r="K41"/>
  <c r="J41"/>
  <c r="I41"/>
  <c r="H41"/>
  <c r="G41"/>
  <c r="F41"/>
  <c r="E41"/>
  <c r="D41"/>
  <c r="C41"/>
  <c r="B41"/>
  <c r="L40"/>
  <c r="K40"/>
  <c r="I40"/>
  <c r="H40"/>
  <c r="F40"/>
  <c r="E40"/>
  <c r="C40"/>
  <c r="B40"/>
  <c r="L39"/>
  <c r="K39"/>
  <c r="I39"/>
  <c r="H39"/>
  <c r="F39"/>
  <c r="E39"/>
  <c r="C39"/>
  <c r="B39"/>
  <c r="L38"/>
  <c r="K38"/>
  <c r="I38"/>
  <c r="H38"/>
  <c r="F38"/>
  <c r="E38"/>
  <c r="C38"/>
  <c r="B38"/>
  <c r="L37"/>
  <c r="K37"/>
  <c r="I37"/>
  <c r="H37"/>
  <c r="F37"/>
  <c r="E37"/>
  <c r="C37"/>
  <c r="B37"/>
  <c r="L36"/>
  <c r="K36"/>
  <c r="I36"/>
  <c r="H36"/>
  <c r="F36"/>
  <c r="E36"/>
  <c r="C36"/>
  <c r="B36"/>
  <c r="L35"/>
  <c r="K35"/>
  <c r="I35"/>
  <c r="H35"/>
  <c r="F35"/>
  <c r="E35"/>
  <c r="C35"/>
  <c r="B35"/>
  <c r="L34"/>
  <c r="K34"/>
  <c r="I34"/>
  <c r="H34"/>
  <c r="F34"/>
  <c r="E34"/>
  <c r="C34"/>
  <c r="B34"/>
  <c r="I33"/>
  <c r="H33"/>
  <c r="F33"/>
  <c r="E33"/>
  <c r="C33"/>
  <c r="B33"/>
  <c r="I32"/>
  <c r="H32"/>
  <c r="F32"/>
  <c r="E32"/>
  <c r="C32"/>
  <c r="B32"/>
  <c r="I31"/>
  <c r="H31"/>
  <c r="F31"/>
  <c r="E31"/>
  <c r="C31"/>
  <c r="B31"/>
  <c r="I30"/>
  <c r="H30"/>
  <c r="F30"/>
  <c r="E30"/>
  <c r="C30"/>
  <c r="B30"/>
  <c r="I29"/>
  <c r="H29"/>
  <c r="F29"/>
  <c r="E29"/>
  <c r="D29"/>
  <c r="C29"/>
  <c r="B29"/>
  <c r="I28"/>
  <c r="H28"/>
  <c r="F28"/>
  <c r="E28"/>
  <c r="C28"/>
  <c r="B28"/>
  <c r="F24"/>
  <c r="E24"/>
  <c r="C24"/>
  <c r="B24"/>
  <c r="F23"/>
  <c r="E23"/>
  <c r="C23"/>
  <c r="B23"/>
  <c r="M18"/>
  <c r="J18"/>
  <c r="I18"/>
  <c r="H18"/>
  <c r="G18"/>
  <c r="F18"/>
  <c r="E18"/>
  <c r="D18"/>
  <c r="C18"/>
  <c r="B18"/>
  <c r="M17"/>
  <c r="J17"/>
  <c r="I17"/>
  <c r="H17"/>
  <c r="G17"/>
  <c r="F17"/>
  <c r="E17"/>
  <c r="D17"/>
  <c r="C17"/>
  <c r="B17"/>
  <c r="M16"/>
  <c r="J16"/>
  <c r="I16"/>
  <c r="H16"/>
  <c r="G16"/>
  <c r="F16"/>
  <c r="E16"/>
  <c r="D16"/>
  <c r="C16"/>
  <c r="B16"/>
  <c r="M15"/>
  <c r="J15"/>
  <c r="I15"/>
  <c r="H15"/>
  <c r="G15"/>
  <c r="F15"/>
  <c r="E15"/>
  <c r="D15"/>
  <c r="C15"/>
  <c r="B15"/>
  <c r="M14"/>
  <c r="J14"/>
  <c r="I14"/>
  <c r="H14"/>
  <c r="G14"/>
  <c r="F14"/>
  <c r="E14"/>
  <c r="D14"/>
  <c r="C14"/>
  <c r="B14"/>
  <c r="M13"/>
  <c r="J13"/>
  <c r="I13"/>
  <c r="H13"/>
  <c r="G13"/>
  <c r="F13"/>
  <c r="E13"/>
  <c r="D13"/>
  <c r="C13"/>
  <c r="B13"/>
  <c r="M12"/>
  <c r="J12"/>
  <c r="I12"/>
  <c r="H12"/>
  <c r="G12"/>
  <c r="F12"/>
  <c r="E12"/>
  <c r="D12"/>
  <c r="C12"/>
  <c r="B12"/>
  <c r="M11"/>
  <c r="J11"/>
  <c r="I11"/>
  <c r="H11"/>
  <c r="G11"/>
  <c r="F11"/>
  <c r="E11"/>
  <c r="D11"/>
  <c r="C11"/>
  <c r="B11"/>
  <c r="M10"/>
  <c r="J10"/>
  <c r="I10"/>
  <c r="H10"/>
  <c r="G10"/>
  <c r="F10"/>
  <c r="E10"/>
  <c r="D10"/>
  <c r="C10"/>
  <c r="B10"/>
  <c r="E43" i="67"/>
  <c r="D43"/>
  <c r="C43"/>
  <c r="E42"/>
  <c r="D42"/>
  <c r="C42"/>
  <c r="E40"/>
  <c r="D40"/>
  <c r="C40"/>
  <c r="E39"/>
  <c r="D39"/>
  <c r="C39"/>
  <c r="E38"/>
  <c r="D38"/>
  <c r="C38"/>
  <c r="E37"/>
  <c r="D37"/>
  <c r="C37"/>
  <c r="E36"/>
  <c r="D36"/>
  <c r="C36"/>
  <c r="E35"/>
  <c r="D35"/>
  <c r="C35"/>
  <c r="E34"/>
  <c r="D34"/>
  <c r="C34"/>
  <c r="M56" i="66"/>
  <c r="K56"/>
  <c r="I56"/>
  <c r="G56"/>
  <c r="E56"/>
  <c r="M55"/>
  <c r="K55"/>
  <c r="I55"/>
  <c r="G55"/>
  <c r="E55"/>
  <c r="M54"/>
  <c r="K54"/>
  <c r="I54"/>
  <c r="G54"/>
  <c r="E54"/>
  <c r="M53"/>
  <c r="K53"/>
  <c r="I53"/>
  <c r="G53"/>
  <c r="E53"/>
  <c r="M52"/>
  <c r="K52"/>
  <c r="I52"/>
  <c r="G52"/>
  <c r="E52"/>
  <c r="M51"/>
  <c r="K51"/>
  <c r="I51"/>
  <c r="G51"/>
  <c r="E51"/>
  <c r="M50"/>
  <c r="K50"/>
  <c r="I50"/>
  <c r="G50"/>
  <c r="E50"/>
  <c r="M49"/>
  <c r="K49"/>
  <c r="I49"/>
  <c r="G49"/>
  <c r="E49"/>
  <c r="M48"/>
  <c r="K48"/>
  <c r="I48"/>
  <c r="G48"/>
  <c r="E48"/>
  <c r="M47"/>
  <c r="K47"/>
  <c r="I47"/>
  <c r="G47"/>
  <c r="E47"/>
  <c r="M46"/>
  <c r="K46"/>
  <c r="I46"/>
  <c r="G46"/>
  <c r="E46"/>
  <c r="M45"/>
  <c r="K45"/>
  <c r="I45"/>
  <c r="G45"/>
  <c r="E45"/>
  <c r="M44"/>
  <c r="K44"/>
  <c r="I44"/>
  <c r="G44"/>
  <c r="E44"/>
  <c r="C43"/>
  <c r="M43" s="1"/>
  <c r="C42"/>
  <c r="M42" s="1"/>
  <c r="C41"/>
  <c r="M41" s="1"/>
  <c r="C40"/>
  <c r="M40" s="1"/>
  <c r="C39"/>
  <c r="M39" s="1"/>
  <c r="C38"/>
  <c r="M38" s="1"/>
  <c r="C37"/>
  <c r="M37" s="1"/>
  <c r="C36"/>
  <c r="M36" s="1"/>
  <c r="C35"/>
  <c r="M35" s="1"/>
  <c r="C34"/>
  <c r="M34" s="1"/>
  <c r="C33"/>
  <c r="M33" s="1"/>
  <c r="C32"/>
  <c r="M32" s="1"/>
  <c r="C31"/>
  <c r="M31" s="1"/>
  <c r="C30"/>
  <c r="M30" s="1"/>
  <c r="C29"/>
  <c r="M29" s="1"/>
  <c r="C28"/>
  <c r="M28" s="1"/>
  <c r="C27"/>
  <c r="M27" s="1"/>
  <c r="C26"/>
  <c r="M26" s="1"/>
  <c r="C25"/>
  <c r="M25" s="1"/>
  <c r="C24"/>
  <c r="M24" s="1"/>
  <c r="C23"/>
  <c r="M23" s="1"/>
  <c r="C22"/>
  <c r="M22" s="1"/>
  <c r="C21"/>
  <c r="M21" s="1"/>
  <c r="C20"/>
  <c r="M20" s="1"/>
  <c r="C19"/>
  <c r="M19" s="1"/>
  <c r="C18"/>
  <c r="M18" s="1"/>
  <c r="C17"/>
  <c r="M17" s="1"/>
  <c r="C16"/>
  <c r="M16" s="1"/>
  <c r="M15"/>
  <c r="K15"/>
  <c r="I15"/>
  <c r="G15"/>
  <c r="E15"/>
  <c r="C14"/>
  <c r="K14" s="1"/>
  <c r="C13"/>
  <c r="K13" s="1"/>
  <c r="C12"/>
  <c r="K12" s="1"/>
  <c r="C11"/>
  <c r="K11" s="1"/>
  <c r="C59" i="65"/>
  <c r="K59" s="1"/>
  <c r="C58"/>
  <c r="K58" s="1"/>
  <c r="C57"/>
  <c r="K57" s="1"/>
  <c r="C56"/>
  <c r="K56" s="1"/>
  <c r="C55"/>
  <c r="I55" s="1"/>
  <c r="C54"/>
  <c r="K54" s="1"/>
  <c r="C53"/>
  <c r="I53" s="1"/>
  <c r="C52"/>
  <c r="M52" s="1"/>
  <c r="C51"/>
  <c r="K51" s="1"/>
  <c r="C50"/>
  <c r="I50" s="1"/>
  <c r="E49"/>
  <c r="C49"/>
  <c r="K49" s="1"/>
  <c r="C48"/>
  <c r="I48" s="1"/>
  <c r="C47"/>
  <c r="K47" s="1"/>
  <c r="C46"/>
  <c r="I46" s="1"/>
  <c r="K45"/>
  <c r="I45"/>
  <c r="G45"/>
  <c r="E45"/>
  <c r="K44"/>
  <c r="I44"/>
  <c r="G44"/>
  <c r="E44"/>
  <c r="K43"/>
  <c r="I43"/>
  <c r="G43"/>
  <c r="E43"/>
  <c r="E42"/>
  <c r="C42"/>
  <c r="K42" s="1"/>
  <c r="K41"/>
  <c r="I41"/>
  <c r="G41"/>
  <c r="E41"/>
  <c r="K40"/>
  <c r="I40"/>
  <c r="G40"/>
  <c r="E40"/>
  <c r="C39"/>
  <c r="I39" s="1"/>
  <c r="K38"/>
  <c r="I38"/>
  <c r="G38"/>
  <c r="E38"/>
  <c r="K37"/>
  <c r="I37"/>
  <c r="G37"/>
  <c r="E37"/>
  <c r="K36"/>
  <c r="I36"/>
  <c r="G36"/>
  <c r="E36"/>
  <c r="C35"/>
  <c r="K35" s="1"/>
  <c r="C34"/>
  <c r="I34" s="1"/>
  <c r="C33"/>
  <c r="K33" s="1"/>
  <c r="C32"/>
  <c r="I32" s="1"/>
  <c r="C31"/>
  <c r="K31" s="1"/>
  <c r="C30"/>
  <c r="I30" s="1"/>
  <c r="C29"/>
  <c r="K29" s="1"/>
  <c r="C28"/>
  <c r="I28" s="1"/>
  <c r="E27"/>
  <c r="C27"/>
  <c r="K27" s="1"/>
  <c r="C26"/>
  <c r="I26" s="1"/>
  <c r="C25"/>
  <c r="K25" s="1"/>
  <c r="C24"/>
  <c r="G24" s="1"/>
  <c r="C23"/>
  <c r="G23" s="1"/>
  <c r="C22"/>
  <c r="G22" s="1"/>
  <c r="M59" i="64"/>
  <c r="K59"/>
  <c r="I59"/>
  <c r="G59"/>
  <c r="E59"/>
  <c r="M58"/>
  <c r="K58"/>
  <c r="I58"/>
  <c r="G58"/>
  <c r="E58"/>
  <c r="M57"/>
  <c r="K57"/>
  <c r="I57"/>
  <c r="G57"/>
  <c r="E57"/>
  <c r="M56"/>
  <c r="K56"/>
  <c r="I56"/>
  <c r="G56"/>
  <c r="E56"/>
  <c r="M55"/>
  <c r="K55"/>
  <c r="I55"/>
  <c r="G55"/>
  <c r="E55"/>
  <c r="M54"/>
  <c r="K54"/>
  <c r="I54"/>
  <c r="G54"/>
  <c r="E54"/>
  <c r="M53"/>
  <c r="K53"/>
  <c r="I53"/>
  <c r="G53"/>
  <c r="E53"/>
  <c r="M52"/>
  <c r="K52"/>
  <c r="I52"/>
  <c r="G52"/>
  <c r="E52"/>
  <c r="C51"/>
  <c r="K51" s="1"/>
  <c r="C50"/>
  <c r="K50" s="1"/>
  <c r="C49"/>
  <c r="K49" s="1"/>
  <c r="C48"/>
  <c r="K48" s="1"/>
  <c r="C47"/>
  <c r="K47" s="1"/>
  <c r="C46"/>
  <c r="K46" s="1"/>
  <c r="C45"/>
  <c r="K45" s="1"/>
  <c r="C44"/>
  <c r="K44" s="1"/>
  <c r="C43"/>
  <c r="K43" s="1"/>
  <c r="C42"/>
  <c r="K42" s="1"/>
  <c r="C41"/>
  <c r="K41" s="1"/>
  <c r="C40"/>
  <c r="K40" s="1"/>
  <c r="C39"/>
  <c r="K39" s="1"/>
  <c r="C38"/>
  <c r="K38" s="1"/>
  <c r="C37"/>
  <c r="K37" s="1"/>
  <c r="C36"/>
  <c r="K36" s="1"/>
  <c r="C35"/>
  <c r="K35" s="1"/>
  <c r="C34"/>
  <c r="K34" s="1"/>
  <c r="C33"/>
  <c r="K33" s="1"/>
  <c r="C32"/>
  <c r="K32" s="1"/>
  <c r="C31"/>
  <c r="K31" s="1"/>
  <c r="C27"/>
  <c r="K27" s="1"/>
  <c r="C26"/>
  <c r="K26" s="1"/>
  <c r="C25"/>
  <c r="K25" s="1"/>
  <c r="C24"/>
  <c r="K24" s="1"/>
  <c r="L59" i="63"/>
  <c r="J59"/>
  <c r="H59"/>
  <c r="F59"/>
  <c r="D59"/>
  <c r="L58"/>
  <c r="J58"/>
  <c r="H58"/>
  <c r="F58"/>
  <c r="D58"/>
  <c r="L57"/>
  <c r="J57"/>
  <c r="H57"/>
  <c r="F57"/>
  <c r="D57"/>
  <c r="L56"/>
  <c r="J56"/>
  <c r="H56"/>
  <c r="F56"/>
  <c r="D56"/>
  <c r="L55"/>
  <c r="J55"/>
  <c r="H55"/>
  <c r="F55"/>
  <c r="D55"/>
  <c r="L54"/>
  <c r="J54"/>
  <c r="H54"/>
  <c r="F54"/>
  <c r="D54"/>
  <c r="L53"/>
  <c r="J53"/>
  <c r="H53"/>
  <c r="F53"/>
  <c r="D53"/>
  <c r="J52"/>
  <c r="H52"/>
  <c r="F52"/>
  <c r="D52"/>
  <c r="J51"/>
  <c r="H51"/>
  <c r="F51"/>
  <c r="D51"/>
  <c r="J50"/>
  <c r="H50"/>
  <c r="F50"/>
  <c r="D50"/>
  <c r="J49"/>
  <c r="H49"/>
  <c r="F49"/>
  <c r="D49"/>
  <c r="J48"/>
  <c r="H48"/>
  <c r="F48"/>
  <c r="D48"/>
  <c r="J47"/>
  <c r="H47"/>
  <c r="F47"/>
  <c r="D47"/>
  <c r="B46"/>
  <c r="J46" s="1"/>
  <c r="D45"/>
  <c r="B45"/>
  <c r="J45" s="1"/>
  <c r="B44"/>
  <c r="J44" s="1"/>
  <c r="D43"/>
  <c r="B43"/>
  <c r="J43" s="1"/>
  <c r="B42"/>
  <c r="J42" s="1"/>
  <c r="D41"/>
  <c r="B41"/>
  <c r="J41" s="1"/>
  <c r="B40"/>
  <c r="J40" s="1"/>
  <c r="D39"/>
  <c r="B39"/>
  <c r="J39" s="1"/>
  <c r="B38"/>
  <c r="J38" s="1"/>
  <c r="D37"/>
  <c r="B37"/>
  <c r="J37" s="1"/>
  <c r="B36"/>
  <c r="J36" s="1"/>
  <c r="D35"/>
  <c r="B35"/>
  <c r="J35" s="1"/>
  <c r="B34"/>
  <c r="J34" s="1"/>
  <c r="D33"/>
  <c r="B33"/>
  <c r="J33" s="1"/>
  <c r="B32"/>
  <c r="J32" s="1"/>
  <c r="D31"/>
  <c r="B31"/>
  <c r="J31" s="1"/>
  <c r="B30"/>
  <c r="J30" s="1"/>
  <c r="D29"/>
  <c r="B29"/>
  <c r="J29" s="1"/>
  <c r="B28"/>
  <c r="J28" s="1"/>
  <c r="D27"/>
  <c r="B27"/>
  <c r="J27" s="1"/>
  <c r="B26"/>
  <c r="J26" s="1"/>
  <c r="D25"/>
  <c r="B25"/>
  <c r="J25" s="1"/>
  <c r="B24"/>
  <c r="J24" s="1"/>
  <c r="D23"/>
  <c r="B23"/>
  <c r="J23" s="1"/>
  <c r="B22"/>
  <c r="J22" s="1"/>
  <c r="D21"/>
  <c r="B21"/>
  <c r="J21" s="1"/>
  <c r="B20"/>
  <c r="J20" s="1"/>
  <c r="D19"/>
  <c r="B19"/>
  <c r="J19" s="1"/>
  <c r="B18"/>
  <c r="J18" s="1"/>
  <c r="D17"/>
  <c r="B17"/>
  <c r="J17" s="1"/>
  <c r="B16"/>
  <c r="J16" s="1"/>
  <c r="D15"/>
  <c r="B15"/>
  <c r="J15" s="1"/>
  <c r="B14"/>
  <c r="J14" s="1"/>
  <c r="D13"/>
  <c r="B13"/>
  <c r="J13" s="1"/>
  <c r="H13" l="1"/>
  <c r="H15"/>
  <c r="H17"/>
  <c r="H19"/>
  <c r="H21"/>
  <c r="H23"/>
  <c r="H25"/>
  <c r="H27"/>
  <c r="H29"/>
  <c r="H31"/>
  <c r="H33"/>
  <c r="H35"/>
  <c r="H37"/>
  <c r="H39"/>
  <c r="H41"/>
  <c r="H43"/>
  <c r="H45"/>
  <c r="E35" i="65"/>
  <c r="E47"/>
  <c r="E51"/>
  <c r="E11" i="66"/>
  <c r="M11"/>
  <c r="E12"/>
  <c r="M12"/>
  <c r="E13"/>
  <c r="M13"/>
  <c r="E14"/>
  <c r="M14"/>
  <c r="I11"/>
  <c r="I12"/>
  <c r="I13"/>
  <c r="I14"/>
  <c r="E33" i="65"/>
  <c r="I35"/>
  <c r="I42"/>
  <c r="I47"/>
  <c r="I49"/>
  <c r="I51"/>
  <c r="E54"/>
  <c r="E56"/>
  <c r="M56"/>
  <c r="E57"/>
  <c r="M57"/>
  <c r="E58"/>
  <c r="M58"/>
  <c r="E59"/>
  <c r="M59"/>
  <c r="I54"/>
  <c r="I56"/>
  <c r="I57"/>
  <c r="I58"/>
  <c r="I59"/>
  <c r="F13" i="63"/>
  <c r="D14"/>
  <c r="H14"/>
  <c r="F15"/>
  <c r="D16"/>
  <c r="H16"/>
  <c r="F17"/>
  <c r="D18"/>
  <c r="H18"/>
  <c r="F19"/>
  <c r="D20"/>
  <c r="H20"/>
  <c r="F21"/>
  <c r="D22"/>
  <c r="H22"/>
  <c r="F23"/>
  <c r="D24"/>
  <c r="H24"/>
  <c r="F25"/>
  <c r="D26"/>
  <c r="H26"/>
  <c r="F27"/>
  <c r="D28"/>
  <c r="H28"/>
  <c r="F29"/>
  <c r="D30"/>
  <c r="H30"/>
  <c r="F31"/>
  <c r="D32"/>
  <c r="H32"/>
  <c r="F33"/>
  <c r="D34"/>
  <c r="H34"/>
  <c r="F35"/>
  <c r="D36"/>
  <c r="H36"/>
  <c r="F37"/>
  <c r="D38"/>
  <c r="H38"/>
  <c r="F39"/>
  <c r="D40"/>
  <c r="H40"/>
  <c r="F41"/>
  <c r="D42"/>
  <c r="H42"/>
  <c r="F43"/>
  <c r="D44"/>
  <c r="H44"/>
  <c r="F45"/>
  <c r="D46"/>
  <c r="H46"/>
  <c r="E24" i="64"/>
  <c r="I24"/>
  <c r="M24"/>
  <c r="E25"/>
  <c r="I25"/>
  <c r="M25"/>
  <c r="E26"/>
  <c r="I26"/>
  <c r="M26"/>
  <c r="E27"/>
  <c r="I27"/>
  <c r="M27"/>
  <c r="E31"/>
  <c r="I31"/>
  <c r="M31"/>
  <c r="E32"/>
  <c r="I32"/>
  <c r="M32"/>
  <c r="E33"/>
  <c r="I33"/>
  <c r="M33"/>
  <c r="E34"/>
  <c r="I34"/>
  <c r="M34"/>
  <c r="E35"/>
  <c r="I35"/>
  <c r="M35"/>
  <c r="E36"/>
  <c r="I36"/>
  <c r="M36"/>
  <c r="E37"/>
  <c r="I37"/>
  <c r="M37"/>
  <c r="E38"/>
  <c r="I38"/>
  <c r="M38"/>
  <c r="E39"/>
  <c r="I39"/>
  <c r="M39"/>
  <c r="E40"/>
  <c r="I40"/>
  <c r="M40"/>
  <c r="E41"/>
  <c r="I41"/>
  <c r="M41"/>
  <c r="E42"/>
  <c r="I42"/>
  <c r="M42"/>
  <c r="E43"/>
  <c r="I43"/>
  <c r="M43"/>
  <c r="E44"/>
  <c r="I44"/>
  <c r="M44"/>
  <c r="E45"/>
  <c r="I45"/>
  <c r="M45"/>
  <c r="E46"/>
  <c r="I46"/>
  <c r="M46"/>
  <c r="E47"/>
  <c r="I47"/>
  <c r="M47"/>
  <c r="E48"/>
  <c r="I48"/>
  <c r="M48"/>
  <c r="E49"/>
  <c r="I49"/>
  <c r="M49"/>
  <c r="E50"/>
  <c r="I50"/>
  <c r="M50"/>
  <c r="E51"/>
  <c r="I51"/>
  <c r="M51"/>
  <c r="E22" i="65"/>
  <c r="I22"/>
  <c r="E23"/>
  <c r="I23"/>
  <c r="E24"/>
  <c r="I24"/>
  <c r="E25"/>
  <c r="I25"/>
  <c r="G26"/>
  <c r="K26"/>
  <c r="I27"/>
  <c r="G28"/>
  <c r="K28"/>
  <c r="E29"/>
  <c r="I29"/>
  <c r="G30"/>
  <c r="K30"/>
  <c r="E31"/>
  <c r="I31"/>
  <c r="G32"/>
  <c r="K32"/>
  <c r="I33"/>
  <c r="G34"/>
  <c r="K34"/>
  <c r="G39"/>
  <c r="K39"/>
  <c r="G46"/>
  <c r="K46"/>
  <c r="G48"/>
  <c r="K48"/>
  <c r="G50"/>
  <c r="K50"/>
  <c r="G52"/>
  <c r="K52"/>
  <c r="G53"/>
  <c r="K53"/>
  <c r="G55"/>
  <c r="K55"/>
  <c r="G16" i="66"/>
  <c r="K16"/>
  <c r="G17"/>
  <c r="K17"/>
  <c r="G18"/>
  <c r="K18"/>
  <c r="G19"/>
  <c r="K19"/>
  <c r="G20"/>
  <c r="K20"/>
  <c r="G21"/>
  <c r="K21"/>
  <c r="G22"/>
  <c r="K22"/>
  <c r="G23"/>
  <c r="K23"/>
  <c r="G24"/>
  <c r="K24"/>
  <c r="G25"/>
  <c r="K25"/>
  <c r="G26"/>
  <c r="K26"/>
  <c r="G27"/>
  <c r="K27"/>
  <c r="G28"/>
  <c r="K28"/>
  <c r="G29"/>
  <c r="K29"/>
  <c r="G30"/>
  <c r="K30"/>
  <c r="G31"/>
  <c r="K31"/>
  <c r="G32"/>
  <c r="K32"/>
  <c r="G33"/>
  <c r="K33"/>
  <c r="G34"/>
  <c r="K34"/>
  <c r="G35"/>
  <c r="K35"/>
  <c r="G36"/>
  <c r="K36"/>
  <c r="G37"/>
  <c r="K37"/>
  <c r="G38"/>
  <c r="K38"/>
  <c r="G39"/>
  <c r="K39"/>
  <c r="G40"/>
  <c r="K40"/>
  <c r="G41"/>
  <c r="K41"/>
  <c r="G42"/>
  <c r="K42"/>
  <c r="G43"/>
  <c r="K43"/>
  <c r="F14" i="63"/>
  <c r="F16"/>
  <c r="F18"/>
  <c r="F20"/>
  <c r="F22"/>
  <c r="F24"/>
  <c r="F26"/>
  <c r="F28"/>
  <c r="F30"/>
  <c r="F32"/>
  <c r="F34"/>
  <c r="F36"/>
  <c r="F38"/>
  <c r="F40"/>
  <c r="F42"/>
  <c r="F44"/>
  <c r="F46"/>
  <c r="G24" i="64"/>
  <c r="G25"/>
  <c r="G26"/>
  <c r="G27"/>
  <c r="G31"/>
  <c r="G32"/>
  <c r="G33"/>
  <c r="G34"/>
  <c r="G35"/>
  <c r="G36"/>
  <c r="G37"/>
  <c r="G38"/>
  <c r="G39"/>
  <c r="G40"/>
  <c r="G41"/>
  <c r="G42"/>
  <c r="G43"/>
  <c r="G44"/>
  <c r="G45"/>
  <c r="G46"/>
  <c r="G47"/>
  <c r="G48"/>
  <c r="G49"/>
  <c r="G50"/>
  <c r="G51"/>
  <c r="G25" i="65"/>
  <c r="E26"/>
  <c r="G27"/>
  <c r="E28"/>
  <c r="G29"/>
  <c r="E30"/>
  <c r="G31"/>
  <c r="E32"/>
  <c r="G33"/>
  <c r="E34"/>
  <c r="G35"/>
  <c r="E39"/>
  <c r="G42"/>
  <c r="E46"/>
  <c r="G47"/>
  <c r="E48"/>
  <c r="G49"/>
  <c r="E50"/>
  <c r="G51"/>
  <c r="E52"/>
  <c r="I52"/>
  <c r="E53"/>
  <c r="G54"/>
  <c r="E55"/>
  <c r="G56"/>
  <c r="G57"/>
  <c r="G58"/>
  <c r="G59"/>
  <c r="G11" i="66"/>
  <c r="G12"/>
  <c r="G13"/>
  <c r="G14"/>
  <c r="E16"/>
  <c r="I16"/>
  <c r="E17"/>
  <c r="I17"/>
  <c r="E18"/>
  <c r="I18"/>
  <c r="E19"/>
  <c r="I19"/>
  <c r="E20"/>
  <c r="I20"/>
  <c r="E21"/>
  <c r="I21"/>
  <c r="E22"/>
  <c r="I22"/>
  <c r="E23"/>
  <c r="I23"/>
  <c r="E24"/>
  <c r="I24"/>
  <c r="E25"/>
  <c r="I25"/>
  <c r="E26"/>
  <c r="I26"/>
  <c r="E27"/>
  <c r="I27"/>
  <c r="E28"/>
  <c r="I28"/>
  <c r="E29"/>
  <c r="I29"/>
  <c r="E30"/>
  <c r="I30"/>
  <c r="E31"/>
  <c r="I31"/>
  <c r="E32"/>
  <c r="I32"/>
  <c r="E33"/>
  <c r="I33"/>
  <c r="E34"/>
  <c r="I34"/>
  <c r="E35"/>
  <c r="I35"/>
  <c r="E36"/>
  <c r="I36"/>
  <c r="E37"/>
  <c r="I37"/>
  <c r="E38"/>
  <c r="I38"/>
  <c r="E39"/>
  <c r="I39"/>
  <c r="E40"/>
  <c r="I40"/>
  <c r="E41"/>
  <c r="I41"/>
  <c r="E42"/>
  <c r="I42"/>
  <c r="E43"/>
  <c r="I43"/>
  <c r="M234" i="61"/>
  <c r="I234"/>
  <c r="F234"/>
  <c r="J234" s="1"/>
  <c r="K234" s="1"/>
  <c r="M233"/>
  <c r="I233"/>
  <c r="F233"/>
  <c r="J233" s="1"/>
  <c r="K233" s="1"/>
  <c r="I232"/>
  <c r="F232"/>
  <c r="S232" s="1"/>
  <c r="T232" s="1"/>
  <c r="M231"/>
  <c r="I231"/>
  <c r="F231"/>
  <c r="J231" s="1"/>
  <c r="K231" s="1"/>
  <c r="I230"/>
  <c r="F230"/>
  <c r="S230" s="1"/>
  <c r="T230" s="1"/>
  <c r="M229"/>
  <c r="I229"/>
  <c r="F229"/>
  <c r="J229" s="1"/>
  <c r="K229" s="1"/>
  <c r="M228"/>
  <c r="I228"/>
  <c r="F228"/>
  <c r="J228" s="1"/>
  <c r="K228" s="1"/>
  <c r="M227"/>
  <c r="I227"/>
  <c r="F227"/>
  <c r="J227" s="1"/>
  <c r="K227" s="1"/>
  <c r="M226"/>
  <c r="I226"/>
  <c r="F226"/>
  <c r="J226" s="1"/>
  <c r="K226" s="1"/>
  <c r="M225"/>
  <c r="I225"/>
  <c r="F225"/>
  <c r="J225" s="1"/>
  <c r="K225" s="1"/>
  <c r="M224"/>
  <c r="I224"/>
  <c r="F224"/>
  <c r="J224" s="1"/>
  <c r="K224" s="1"/>
  <c r="I223"/>
  <c r="F223"/>
  <c r="S223" s="1"/>
  <c r="T223" s="1"/>
  <c r="I222"/>
  <c r="F222"/>
  <c r="S222" s="1"/>
  <c r="T222" s="1"/>
  <c r="I221"/>
  <c r="F221"/>
  <c r="S221" s="1"/>
  <c r="T221" s="1"/>
  <c r="L220"/>
  <c r="I220"/>
  <c r="F220"/>
  <c r="I219"/>
  <c r="F219"/>
  <c r="S219" s="1"/>
  <c r="T219" s="1"/>
  <c r="L218"/>
  <c r="I218"/>
  <c r="F218"/>
  <c r="L217"/>
  <c r="I217"/>
  <c r="F217"/>
  <c r="I216"/>
  <c r="F216"/>
  <c r="S216" s="1"/>
  <c r="T216" s="1"/>
  <c r="M215"/>
  <c r="I215"/>
  <c r="F215"/>
  <c r="S215" s="1"/>
  <c r="I214"/>
  <c r="F214"/>
  <c r="S214" s="1"/>
  <c r="T214" s="1"/>
  <c r="I213"/>
  <c r="F213"/>
  <c r="S213" s="1"/>
  <c r="T213" s="1"/>
  <c r="L212"/>
  <c r="I212"/>
  <c r="F212"/>
  <c r="I211"/>
  <c r="F211"/>
  <c r="S211" s="1"/>
  <c r="T211" s="1"/>
  <c r="I210"/>
  <c r="F210"/>
  <c r="S210" s="1"/>
  <c r="T210" s="1"/>
  <c r="S209"/>
  <c r="M209"/>
  <c r="I209"/>
  <c r="F209"/>
  <c r="J209" s="1"/>
  <c r="K209" s="1"/>
  <c r="S208"/>
  <c r="M208"/>
  <c r="I208"/>
  <c r="F208"/>
  <c r="J208" s="1"/>
  <c r="K208" s="1"/>
  <c r="S207"/>
  <c r="M207"/>
  <c r="I207"/>
  <c r="F207"/>
  <c r="J207" s="1"/>
  <c r="K207" s="1"/>
  <c r="S206"/>
  <c r="M206"/>
  <c r="I206"/>
  <c r="F206"/>
  <c r="J206" s="1"/>
  <c r="K206" s="1"/>
  <c r="S205"/>
  <c r="M205"/>
  <c r="I205"/>
  <c r="F205"/>
  <c r="J205" s="1"/>
  <c r="K205" s="1"/>
  <c r="S204"/>
  <c r="M204"/>
  <c r="I204"/>
  <c r="F204"/>
  <c r="J204" s="1"/>
  <c r="K204" s="1"/>
  <c r="I203"/>
  <c r="F203"/>
  <c r="S203" s="1"/>
  <c r="T203" s="1"/>
  <c r="S202"/>
  <c r="M202"/>
  <c r="I202"/>
  <c r="F202"/>
  <c r="J202" s="1"/>
  <c r="K202" s="1"/>
  <c r="S201"/>
  <c r="M201"/>
  <c r="I201"/>
  <c r="F201"/>
  <c r="J201" s="1"/>
  <c r="K201" s="1"/>
  <c r="S200"/>
  <c r="M200"/>
  <c r="I200"/>
  <c r="F200"/>
  <c r="J200" s="1"/>
  <c r="K200" s="1"/>
  <c r="S199"/>
  <c r="M199"/>
  <c r="I199"/>
  <c r="F199"/>
  <c r="J199" s="1"/>
  <c r="K199" s="1"/>
  <c r="S198"/>
  <c r="M198"/>
  <c r="I198"/>
  <c r="F198"/>
  <c r="J198" s="1"/>
  <c r="K198" s="1"/>
  <c r="I197"/>
  <c r="F197"/>
  <c r="S197" s="1"/>
  <c r="T197" s="1"/>
  <c r="S196"/>
  <c r="M196"/>
  <c r="I196"/>
  <c r="F196"/>
  <c r="J196" s="1"/>
  <c r="K196" s="1"/>
  <c r="S195"/>
  <c r="M195"/>
  <c r="I195"/>
  <c r="F195"/>
  <c r="J195" s="1"/>
  <c r="K195" s="1"/>
  <c r="I194"/>
  <c r="F194"/>
  <c r="S194" s="1"/>
  <c r="T194" s="1"/>
  <c r="S193"/>
  <c r="M193"/>
  <c r="I193"/>
  <c r="F193"/>
  <c r="J193" s="1"/>
  <c r="K193" s="1"/>
  <c r="S192"/>
  <c r="M192"/>
  <c r="I192"/>
  <c r="F192"/>
  <c r="J192" s="1"/>
  <c r="K192" s="1"/>
  <c r="S191"/>
  <c r="M191"/>
  <c r="I191"/>
  <c r="F191"/>
  <c r="J191" s="1"/>
  <c r="K191" s="1"/>
  <c r="S190"/>
  <c r="M190"/>
  <c r="I190"/>
  <c r="F190"/>
  <c r="J190" s="1"/>
  <c r="K190" s="1"/>
  <c r="S189"/>
  <c r="M189"/>
  <c r="I189"/>
  <c r="F189"/>
  <c r="J189" s="1"/>
  <c r="K189" s="1"/>
  <c r="I188"/>
  <c r="F188"/>
  <c r="S188" s="1"/>
  <c r="T188" s="1"/>
  <c r="I187"/>
  <c r="F187"/>
  <c r="S187" s="1"/>
  <c r="T187" s="1"/>
  <c r="S186"/>
  <c r="M186"/>
  <c r="I186"/>
  <c r="F186"/>
  <c r="J186" s="1"/>
  <c r="K186" s="1"/>
  <c r="S185"/>
  <c r="M185"/>
  <c r="I185"/>
  <c r="F185"/>
  <c r="J185" s="1"/>
  <c r="K185" s="1"/>
  <c r="S184"/>
  <c r="M184"/>
  <c r="I184"/>
  <c r="F184"/>
  <c r="J184" s="1"/>
  <c r="K184" s="1"/>
  <c r="S183"/>
  <c r="M183"/>
  <c r="I183"/>
  <c r="I182" s="1"/>
  <c r="I13" s="1"/>
  <c r="F183"/>
  <c r="J183" s="1"/>
  <c r="O182"/>
  <c r="G182"/>
  <c r="F182"/>
  <c r="I180"/>
  <c r="F180"/>
  <c r="S180" s="1"/>
  <c r="T180" s="1"/>
  <c r="I179"/>
  <c r="F179"/>
  <c r="S179" s="1"/>
  <c r="T179" s="1"/>
  <c r="I178"/>
  <c r="F178"/>
  <c r="S178" s="1"/>
  <c r="T178" s="1"/>
  <c r="I177"/>
  <c r="F177"/>
  <c r="S177" s="1"/>
  <c r="T177" s="1"/>
  <c r="M176"/>
  <c r="I176"/>
  <c r="F176"/>
  <c r="S176" s="1"/>
  <c r="M175"/>
  <c r="I175"/>
  <c r="F175"/>
  <c r="S175" s="1"/>
  <c r="I174"/>
  <c r="F174"/>
  <c r="S174" s="1"/>
  <c r="T174" s="1"/>
  <c r="I173"/>
  <c r="F173"/>
  <c r="S173" s="1"/>
  <c r="T173" s="1"/>
  <c r="M172"/>
  <c r="I172"/>
  <c r="F172"/>
  <c r="S172" s="1"/>
  <c r="M171"/>
  <c r="I171"/>
  <c r="F171"/>
  <c r="S171" s="1"/>
  <c r="I170"/>
  <c r="F170"/>
  <c r="S170" s="1"/>
  <c r="T170" s="1"/>
  <c r="I169"/>
  <c r="F169"/>
  <c r="S169" s="1"/>
  <c r="T169" s="1"/>
  <c r="M168"/>
  <c r="I168"/>
  <c r="F168"/>
  <c r="S168" s="1"/>
  <c r="L167"/>
  <c r="I167"/>
  <c r="F167"/>
  <c r="L166"/>
  <c r="I166"/>
  <c r="F166"/>
  <c r="M165"/>
  <c r="I165"/>
  <c r="F165"/>
  <c r="S165" s="1"/>
  <c r="M164"/>
  <c r="I164"/>
  <c r="F164"/>
  <c r="S164" s="1"/>
  <c r="M163"/>
  <c r="I163"/>
  <c r="F163"/>
  <c r="S163" s="1"/>
  <c r="I162"/>
  <c r="F162"/>
  <c r="S162" s="1"/>
  <c r="T162" s="1"/>
  <c r="I161"/>
  <c r="F161"/>
  <c r="S161" s="1"/>
  <c r="T161" s="1"/>
  <c r="I160"/>
  <c r="F160"/>
  <c r="S160" s="1"/>
  <c r="T160" s="1"/>
  <c r="I159"/>
  <c r="F159"/>
  <c r="S159" s="1"/>
  <c r="T159" s="1"/>
  <c r="I158"/>
  <c r="F158"/>
  <c r="S158" s="1"/>
  <c r="T158" s="1"/>
  <c r="M157"/>
  <c r="I157"/>
  <c r="F157"/>
  <c r="S157" s="1"/>
  <c r="M156"/>
  <c r="I156"/>
  <c r="F156"/>
  <c r="S156" s="1"/>
  <c r="I155"/>
  <c r="F155"/>
  <c r="S155" s="1"/>
  <c r="T155" s="1"/>
  <c r="I154"/>
  <c r="F154"/>
  <c r="S154" s="1"/>
  <c r="T154" s="1"/>
  <c r="M153"/>
  <c r="I153"/>
  <c r="F153"/>
  <c r="S153" s="1"/>
  <c r="I152"/>
  <c r="F152"/>
  <c r="S152" s="1"/>
  <c r="T152" s="1"/>
  <c r="I151"/>
  <c r="F151"/>
  <c r="S151" s="1"/>
  <c r="T151" s="1"/>
  <c r="I150"/>
  <c r="F150"/>
  <c r="S150" s="1"/>
  <c r="T150" s="1"/>
  <c r="I149"/>
  <c r="F149"/>
  <c r="S149" s="1"/>
  <c r="T149" s="1"/>
  <c r="M148"/>
  <c r="I148"/>
  <c r="F148"/>
  <c r="S148" s="1"/>
  <c r="I147"/>
  <c r="F147"/>
  <c r="S147" s="1"/>
  <c r="T147" s="1"/>
  <c r="M146"/>
  <c r="I146"/>
  <c r="F146"/>
  <c r="S146" s="1"/>
  <c r="I145"/>
  <c r="F145"/>
  <c r="S145" s="1"/>
  <c r="T145" s="1"/>
  <c r="M144"/>
  <c r="I144"/>
  <c r="F144"/>
  <c r="S144" s="1"/>
  <c r="M143"/>
  <c r="I143"/>
  <c r="F143"/>
  <c r="S143" s="1"/>
  <c r="M142"/>
  <c r="I142"/>
  <c r="F142"/>
  <c r="S142" s="1"/>
  <c r="I141"/>
  <c r="F141"/>
  <c r="S141" s="1"/>
  <c r="T141" s="1"/>
  <c r="L140"/>
  <c r="I140"/>
  <c r="F140"/>
  <c r="I139"/>
  <c r="F139"/>
  <c r="S139" s="1"/>
  <c r="T139" s="1"/>
  <c r="I138"/>
  <c r="F138"/>
  <c r="S138" s="1"/>
  <c r="T138" s="1"/>
  <c r="L137"/>
  <c r="I137"/>
  <c r="F137"/>
  <c r="I136"/>
  <c r="F136"/>
  <c r="S136" s="1"/>
  <c r="T136" s="1"/>
  <c r="I135"/>
  <c r="F135"/>
  <c r="S135" s="1"/>
  <c r="T135" s="1"/>
  <c r="M134"/>
  <c r="I134"/>
  <c r="F134"/>
  <c r="S134" s="1"/>
  <c r="I133"/>
  <c r="F133"/>
  <c r="S133" s="1"/>
  <c r="T133" s="1"/>
  <c r="M132"/>
  <c r="I132"/>
  <c r="F132"/>
  <c r="S132" s="1"/>
  <c r="I131"/>
  <c r="F131"/>
  <c r="S131" s="1"/>
  <c r="T131" s="1"/>
  <c r="M130"/>
  <c r="I130"/>
  <c r="F130"/>
  <c r="S130" s="1"/>
  <c r="I129"/>
  <c r="F129"/>
  <c r="S129" s="1"/>
  <c r="T129" s="1"/>
  <c r="M128"/>
  <c r="I128"/>
  <c r="F128"/>
  <c r="S128" s="1"/>
  <c r="M127"/>
  <c r="I127"/>
  <c r="F127"/>
  <c r="S127" s="1"/>
  <c r="M126"/>
  <c r="I126"/>
  <c r="F126"/>
  <c r="S126" s="1"/>
  <c r="I125"/>
  <c r="F125"/>
  <c r="S125" s="1"/>
  <c r="T125" s="1"/>
  <c r="M124"/>
  <c r="I124"/>
  <c r="F124"/>
  <c r="S124" s="1"/>
  <c r="M123"/>
  <c r="I123"/>
  <c r="F123"/>
  <c r="S123" s="1"/>
  <c r="M122"/>
  <c r="I122"/>
  <c r="F122"/>
  <c r="S122" s="1"/>
  <c r="M121"/>
  <c r="I121"/>
  <c r="F121"/>
  <c r="S121" s="1"/>
  <c r="M120"/>
  <c r="I120"/>
  <c r="F120"/>
  <c r="S120" s="1"/>
  <c r="M119"/>
  <c r="I119"/>
  <c r="F119"/>
  <c r="S119" s="1"/>
  <c r="M118"/>
  <c r="I118"/>
  <c r="F118"/>
  <c r="S118" s="1"/>
  <c r="I117"/>
  <c r="F117"/>
  <c r="I116"/>
  <c r="F116"/>
  <c r="F115" s="1"/>
  <c r="O115"/>
  <c r="I115"/>
  <c r="G115"/>
  <c r="M113"/>
  <c r="I113"/>
  <c r="F113"/>
  <c r="J113" s="1"/>
  <c r="K113" s="1"/>
  <c r="I112"/>
  <c r="F112"/>
  <c r="J112" s="1"/>
  <c r="K112" s="1"/>
  <c r="I111"/>
  <c r="F111"/>
  <c r="S111" s="1"/>
  <c r="T111" s="1"/>
  <c r="I110"/>
  <c r="F110"/>
  <c r="S110" s="1"/>
  <c r="T110" s="1"/>
  <c r="M109"/>
  <c r="I109"/>
  <c r="F109"/>
  <c r="S109" s="1"/>
  <c r="M108"/>
  <c r="I108"/>
  <c r="F108"/>
  <c r="S108" s="1"/>
  <c r="M107"/>
  <c r="I107"/>
  <c r="F107"/>
  <c r="S107" s="1"/>
  <c r="M106"/>
  <c r="I106"/>
  <c r="F106"/>
  <c r="S106" s="1"/>
  <c r="M105"/>
  <c r="I105"/>
  <c r="F105"/>
  <c r="S105" s="1"/>
  <c r="I104"/>
  <c r="F104"/>
  <c r="S104" s="1"/>
  <c r="T104" s="1"/>
  <c r="M103"/>
  <c r="I103"/>
  <c r="F103"/>
  <c r="S103" s="1"/>
  <c r="M102"/>
  <c r="I102"/>
  <c r="F102"/>
  <c r="S102" s="1"/>
  <c r="M101"/>
  <c r="I101"/>
  <c r="F101"/>
  <c r="S101" s="1"/>
  <c r="I100"/>
  <c r="F100"/>
  <c r="S100" s="1"/>
  <c r="T100" s="1"/>
  <c r="I99"/>
  <c r="F99"/>
  <c r="S99" s="1"/>
  <c r="T99" s="1"/>
  <c r="M98"/>
  <c r="I98"/>
  <c r="F98"/>
  <c r="S98" s="1"/>
  <c r="M97"/>
  <c r="I97"/>
  <c r="F97"/>
  <c r="S97" s="1"/>
  <c r="I96"/>
  <c r="F96"/>
  <c r="S96" s="1"/>
  <c r="T96" s="1"/>
  <c r="M95"/>
  <c r="I95"/>
  <c r="F95"/>
  <c r="S95" s="1"/>
  <c r="I94"/>
  <c r="F94"/>
  <c r="S94" s="1"/>
  <c r="T94" s="1"/>
  <c r="M93"/>
  <c r="I93"/>
  <c r="F93"/>
  <c r="S93" s="1"/>
  <c r="M92"/>
  <c r="I92"/>
  <c r="F92"/>
  <c r="S92" s="1"/>
  <c r="M91"/>
  <c r="I91"/>
  <c r="F91"/>
  <c r="S91" s="1"/>
  <c r="M90"/>
  <c r="I90"/>
  <c r="F90"/>
  <c r="S90" s="1"/>
  <c r="I89"/>
  <c r="F89"/>
  <c r="S89" s="1"/>
  <c r="T89" s="1"/>
  <c r="I88"/>
  <c r="F88"/>
  <c r="S88" s="1"/>
  <c r="T88" s="1"/>
  <c r="I87"/>
  <c r="F87"/>
  <c r="S87" s="1"/>
  <c r="T87" s="1"/>
  <c r="I86"/>
  <c r="F86"/>
  <c r="F85" s="1"/>
  <c r="F11" s="1"/>
  <c r="O85"/>
  <c r="I85"/>
  <c r="G85"/>
  <c r="M83"/>
  <c r="I83"/>
  <c r="F83"/>
  <c r="J83" s="1"/>
  <c r="K83" s="1"/>
  <c r="I82"/>
  <c r="F82"/>
  <c r="S82" s="1"/>
  <c r="T82" s="1"/>
  <c r="M81"/>
  <c r="I81"/>
  <c r="F81"/>
  <c r="J81" s="1"/>
  <c r="K81" s="1"/>
  <c r="M80"/>
  <c r="I80"/>
  <c r="F80"/>
  <c r="J80" s="1"/>
  <c r="K80" s="1"/>
  <c r="I79"/>
  <c r="F79"/>
  <c r="S79" s="1"/>
  <c r="T79" s="1"/>
  <c r="I78"/>
  <c r="F78"/>
  <c r="S78" s="1"/>
  <c r="T78" s="1"/>
  <c r="I77"/>
  <c r="F77"/>
  <c r="S77" s="1"/>
  <c r="T77" s="1"/>
  <c r="M76"/>
  <c r="I76"/>
  <c r="F76"/>
  <c r="J76" s="1"/>
  <c r="K76" s="1"/>
  <c r="I75"/>
  <c r="F75"/>
  <c r="S75" s="1"/>
  <c r="T75" s="1"/>
  <c r="I74"/>
  <c r="F74"/>
  <c r="S74" s="1"/>
  <c r="T74" s="1"/>
  <c r="I73"/>
  <c r="F73"/>
  <c r="S73" s="1"/>
  <c r="T73" s="1"/>
  <c r="I72"/>
  <c r="F72"/>
  <c r="S72" s="1"/>
  <c r="T72" s="1"/>
  <c r="I71"/>
  <c r="F71"/>
  <c r="S71" s="1"/>
  <c r="T71" s="1"/>
  <c r="I70"/>
  <c r="F70"/>
  <c r="S70" s="1"/>
  <c r="T70" s="1"/>
  <c r="I69"/>
  <c r="F69"/>
  <c r="S69" s="1"/>
  <c r="T69" s="1"/>
  <c r="I68"/>
  <c r="F68"/>
  <c r="S68" s="1"/>
  <c r="T68" s="1"/>
  <c r="M67"/>
  <c r="K67"/>
  <c r="I67"/>
  <c r="F67"/>
  <c r="S67" s="1"/>
  <c r="L66"/>
  <c r="I66"/>
  <c r="F66"/>
  <c r="I65"/>
  <c r="F65"/>
  <c r="S65" s="1"/>
  <c r="T65" s="1"/>
  <c r="I64"/>
  <c r="F64"/>
  <c r="S64" s="1"/>
  <c r="T64" s="1"/>
  <c r="I63"/>
  <c r="F63"/>
  <c r="S63" s="1"/>
  <c r="T63" s="1"/>
  <c r="I62"/>
  <c r="F62"/>
  <c r="S62" s="1"/>
  <c r="T62" s="1"/>
  <c r="I61"/>
  <c r="F61"/>
  <c r="S61" s="1"/>
  <c r="T61" s="1"/>
  <c r="S60"/>
  <c r="M60"/>
  <c r="I60"/>
  <c r="F60"/>
  <c r="I59"/>
  <c r="F59"/>
  <c r="S59" s="1"/>
  <c r="T59" s="1"/>
  <c r="S58"/>
  <c r="M58"/>
  <c r="I58"/>
  <c r="F58"/>
  <c r="J58" s="1"/>
  <c r="K58" s="1"/>
  <c r="I57"/>
  <c r="F57"/>
  <c r="S57" s="1"/>
  <c r="T57" s="1"/>
  <c r="S56"/>
  <c r="M56"/>
  <c r="I56"/>
  <c r="F56"/>
  <c r="I55"/>
  <c r="F55"/>
  <c r="S55" s="1"/>
  <c r="T55" s="1"/>
  <c r="S54"/>
  <c r="M54"/>
  <c r="I54"/>
  <c r="I53" s="1"/>
  <c r="I10" s="1"/>
  <c r="F54"/>
  <c r="J54" s="1"/>
  <c r="O53"/>
  <c r="G53"/>
  <c r="F53"/>
  <c r="S51"/>
  <c r="M51"/>
  <c r="I51"/>
  <c r="F51"/>
  <c r="J51" s="1"/>
  <c r="K51" s="1"/>
  <c r="I50"/>
  <c r="F50"/>
  <c r="S50" s="1"/>
  <c r="T50" s="1"/>
  <c r="I49"/>
  <c r="F49"/>
  <c r="S49" s="1"/>
  <c r="T49" s="1"/>
  <c r="I48"/>
  <c r="F48"/>
  <c r="S48" s="1"/>
  <c r="T48" s="1"/>
  <c r="I47"/>
  <c r="F47"/>
  <c r="S47" s="1"/>
  <c r="T47" s="1"/>
  <c r="S46"/>
  <c r="M46"/>
  <c r="I46"/>
  <c r="F46"/>
  <c r="J46" s="1"/>
  <c r="K46" s="1"/>
  <c r="S45"/>
  <c r="M45"/>
  <c r="I45"/>
  <c r="F45"/>
  <c r="J45" s="1"/>
  <c r="K45" s="1"/>
  <c r="I44"/>
  <c r="F44"/>
  <c r="S44" s="1"/>
  <c r="T44" s="1"/>
  <c r="I43"/>
  <c r="F43"/>
  <c r="S43" s="1"/>
  <c r="T43" s="1"/>
  <c r="M42"/>
  <c r="I42"/>
  <c r="F42"/>
  <c r="J42" s="1"/>
  <c r="K42" s="1"/>
  <c r="M41"/>
  <c r="I41"/>
  <c r="F41"/>
  <c r="J41" s="1"/>
  <c r="K41" s="1"/>
  <c r="M40"/>
  <c r="I40"/>
  <c r="F40"/>
  <c r="J40" s="1"/>
  <c r="K40" s="1"/>
  <c r="I39"/>
  <c r="F39"/>
  <c r="S39" s="1"/>
  <c r="T39" s="1"/>
  <c r="I38"/>
  <c r="F38"/>
  <c r="S38" s="1"/>
  <c r="T38" s="1"/>
  <c r="I37"/>
  <c r="F37"/>
  <c r="S37" s="1"/>
  <c r="T37" s="1"/>
  <c r="I36"/>
  <c r="F36"/>
  <c r="S36" s="1"/>
  <c r="T36" s="1"/>
  <c r="I35"/>
  <c r="F35"/>
  <c r="S35" s="1"/>
  <c r="T35" s="1"/>
  <c r="I34"/>
  <c r="F34"/>
  <c r="S34" s="1"/>
  <c r="T34" s="1"/>
  <c r="I33"/>
  <c r="F33"/>
  <c r="S33" s="1"/>
  <c r="T33" s="1"/>
  <c r="I32"/>
  <c r="F32"/>
  <c r="S32" s="1"/>
  <c r="T32" s="1"/>
  <c r="M31"/>
  <c r="I31"/>
  <c r="F31"/>
  <c r="J31" s="1"/>
  <c r="K31" s="1"/>
  <c r="M30"/>
  <c r="I30"/>
  <c r="F30"/>
  <c r="J30" s="1"/>
  <c r="K30" s="1"/>
  <c r="M29"/>
  <c r="I29"/>
  <c r="F29"/>
  <c r="J29" s="1"/>
  <c r="K29" s="1"/>
  <c r="M28"/>
  <c r="I28"/>
  <c r="F28"/>
  <c r="J28" s="1"/>
  <c r="K28" s="1"/>
  <c r="M27"/>
  <c r="I27"/>
  <c r="F27"/>
  <c r="S27" s="1"/>
  <c r="M26"/>
  <c r="I26"/>
  <c r="F26"/>
  <c r="S26" s="1"/>
  <c r="M25"/>
  <c r="I25"/>
  <c r="F25"/>
  <c r="S25" s="1"/>
  <c r="M24"/>
  <c r="I24"/>
  <c r="F24"/>
  <c r="S24" s="1"/>
  <c r="M23"/>
  <c r="I23"/>
  <c r="F23"/>
  <c r="S23" s="1"/>
  <c r="M22"/>
  <c r="I22"/>
  <c r="F22"/>
  <c r="S22" s="1"/>
  <c r="M21"/>
  <c r="I21"/>
  <c r="F21"/>
  <c r="S21" s="1"/>
  <c r="M20"/>
  <c r="I20"/>
  <c r="F20"/>
  <c r="S20" s="1"/>
  <c r="M19"/>
  <c r="I19"/>
  <c r="F19"/>
  <c r="S19" s="1"/>
  <c r="M18"/>
  <c r="I18"/>
  <c r="F18"/>
  <c r="S18" s="1"/>
  <c r="M17"/>
  <c r="I17"/>
  <c r="F17"/>
  <c r="S17" s="1"/>
  <c r="M16"/>
  <c r="I16"/>
  <c r="F16"/>
  <c r="S16" s="1"/>
  <c r="O15"/>
  <c r="I15"/>
  <c r="I9" s="1"/>
  <c r="G15"/>
  <c r="F15"/>
  <c r="F9" s="1"/>
  <c r="O13"/>
  <c r="G13"/>
  <c r="F13"/>
  <c r="O12"/>
  <c r="I12"/>
  <c r="G12"/>
  <c r="F12"/>
  <c r="O11"/>
  <c r="I11"/>
  <c r="G11"/>
  <c r="O10"/>
  <c r="G10"/>
  <c r="F10"/>
  <c r="O9"/>
  <c r="G9"/>
  <c r="G8" s="1"/>
  <c r="O8"/>
  <c r="I8" l="1"/>
  <c r="S28"/>
  <c r="S29"/>
  <c r="S30"/>
  <c r="S31"/>
  <c r="S40"/>
  <c r="S41"/>
  <c r="S42"/>
  <c r="S224"/>
  <c r="S225"/>
  <c r="S226"/>
  <c r="S227"/>
  <c r="S228"/>
  <c r="S229"/>
  <c r="S231"/>
  <c r="S233"/>
  <c r="S234"/>
  <c r="S76"/>
  <c r="S80"/>
  <c r="S81"/>
  <c r="S83"/>
  <c r="F8"/>
  <c r="S113"/>
  <c r="L68"/>
  <c r="M68"/>
  <c r="L69"/>
  <c r="M69"/>
  <c r="L70"/>
  <c r="M70"/>
  <c r="L71"/>
  <c r="M71"/>
  <c r="L72"/>
  <c r="M72"/>
  <c r="L73"/>
  <c r="M73"/>
  <c r="L74"/>
  <c r="M74"/>
  <c r="L75"/>
  <c r="M75"/>
  <c r="L77"/>
  <c r="M77"/>
  <c r="L78"/>
  <c r="M78"/>
  <c r="L79"/>
  <c r="M79"/>
  <c r="L82"/>
  <c r="M82"/>
  <c r="M96"/>
  <c r="L96"/>
  <c r="M99"/>
  <c r="L99"/>
  <c r="M100"/>
  <c r="L100"/>
  <c r="M110"/>
  <c r="L110"/>
  <c r="M111"/>
  <c r="L111"/>
  <c r="M32"/>
  <c r="L32"/>
  <c r="M33"/>
  <c r="L33"/>
  <c r="M34"/>
  <c r="L34"/>
  <c r="M35"/>
  <c r="L35"/>
  <c r="M36"/>
  <c r="L36"/>
  <c r="M37"/>
  <c r="L37"/>
  <c r="M38"/>
  <c r="L38"/>
  <c r="M39"/>
  <c r="L39"/>
  <c r="M43"/>
  <c r="L43"/>
  <c r="M44"/>
  <c r="L44"/>
  <c r="M47"/>
  <c r="L47"/>
  <c r="M48"/>
  <c r="L48"/>
  <c r="M49"/>
  <c r="L49"/>
  <c r="M50"/>
  <c r="L50"/>
  <c r="K54"/>
  <c r="L55"/>
  <c r="M55"/>
  <c r="L57"/>
  <c r="M57"/>
  <c r="L59"/>
  <c r="M59"/>
  <c r="L61"/>
  <c r="M61"/>
  <c r="L62"/>
  <c r="M62"/>
  <c r="L63"/>
  <c r="M63"/>
  <c r="L64"/>
  <c r="M64"/>
  <c r="L65"/>
  <c r="M65"/>
  <c r="M87"/>
  <c r="L87"/>
  <c r="M88"/>
  <c r="L88"/>
  <c r="M89"/>
  <c r="L89"/>
  <c r="M94"/>
  <c r="L94"/>
  <c r="M104"/>
  <c r="L104"/>
  <c r="S117"/>
  <c r="T117" s="1"/>
  <c r="J117"/>
  <c r="K117" s="1"/>
  <c r="M129"/>
  <c r="L129"/>
  <c r="M133"/>
  <c r="L133"/>
  <c r="L138"/>
  <c r="M138"/>
  <c r="L139"/>
  <c r="M139"/>
  <c r="M145"/>
  <c r="L145"/>
  <c r="M149"/>
  <c r="L149"/>
  <c r="M150"/>
  <c r="L150"/>
  <c r="M151"/>
  <c r="L151"/>
  <c r="M152"/>
  <c r="L152"/>
  <c r="M213"/>
  <c r="L213"/>
  <c r="M214"/>
  <c r="L214"/>
  <c r="L221"/>
  <c r="M221"/>
  <c r="L222"/>
  <c r="M222"/>
  <c r="L223"/>
  <c r="M223"/>
  <c r="L230"/>
  <c r="M230"/>
  <c r="L232"/>
  <c r="M232"/>
  <c r="J16"/>
  <c r="J17"/>
  <c r="K17" s="1"/>
  <c r="J18"/>
  <c r="K18" s="1"/>
  <c r="J19"/>
  <c r="K19" s="1"/>
  <c r="J20"/>
  <c r="K20" s="1"/>
  <c r="J21"/>
  <c r="K21" s="1"/>
  <c r="J22"/>
  <c r="K22" s="1"/>
  <c r="J23"/>
  <c r="K23" s="1"/>
  <c r="J24"/>
  <c r="K24" s="1"/>
  <c r="J25"/>
  <c r="K25" s="1"/>
  <c r="J26"/>
  <c r="K26" s="1"/>
  <c r="J27"/>
  <c r="K27" s="1"/>
  <c r="J32"/>
  <c r="K32" s="1"/>
  <c r="J33"/>
  <c r="K33" s="1"/>
  <c r="J34"/>
  <c r="K34" s="1"/>
  <c r="J35"/>
  <c r="K35" s="1"/>
  <c r="J36"/>
  <c r="K36" s="1"/>
  <c r="J37"/>
  <c r="K37" s="1"/>
  <c r="J38"/>
  <c r="K38" s="1"/>
  <c r="J39"/>
  <c r="K39" s="1"/>
  <c r="J43"/>
  <c r="K43" s="1"/>
  <c r="J44"/>
  <c r="K44" s="1"/>
  <c r="J47"/>
  <c r="K47" s="1"/>
  <c r="J48"/>
  <c r="K48" s="1"/>
  <c r="J49"/>
  <c r="K49" s="1"/>
  <c r="J50"/>
  <c r="K50" s="1"/>
  <c r="J86"/>
  <c r="S86"/>
  <c r="T86" s="1"/>
  <c r="J87"/>
  <c r="K87" s="1"/>
  <c r="J88"/>
  <c r="K88" s="1"/>
  <c r="J89"/>
  <c r="K89" s="1"/>
  <c r="J90"/>
  <c r="K90" s="1"/>
  <c r="J91"/>
  <c r="K91" s="1"/>
  <c r="J92"/>
  <c r="K92" s="1"/>
  <c r="J93"/>
  <c r="K93" s="1"/>
  <c r="J94"/>
  <c r="K94" s="1"/>
  <c r="J95"/>
  <c r="K95" s="1"/>
  <c r="J96"/>
  <c r="K96" s="1"/>
  <c r="J97"/>
  <c r="K97" s="1"/>
  <c r="J98"/>
  <c r="K98" s="1"/>
  <c r="J99"/>
  <c r="K99" s="1"/>
  <c r="J100"/>
  <c r="K100" s="1"/>
  <c r="J101"/>
  <c r="K101" s="1"/>
  <c r="J102"/>
  <c r="K102" s="1"/>
  <c r="J103"/>
  <c r="K103" s="1"/>
  <c r="J104"/>
  <c r="K104" s="1"/>
  <c r="J105"/>
  <c r="K105" s="1"/>
  <c r="J106"/>
  <c r="K106" s="1"/>
  <c r="J107"/>
  <c r="K107" s="1"/>
  <c r="J108"/>
  <c r="K108" s="1"/>
  <c r="J109"/>
  <c r="K109" s="1"/>
  <c r="J110"/>
  <c r="K110" s="1"/>
  <c r="M125"/>
  <c r="L125"/>
  <c r="M131"/>
  <c r="L131"/>
  <c r="M135"/>
  <c r="L135"/>
  <c r="M136"/>
  <c r="L136"/>
  <c r="M141"/>
  <c r="L141"/>
  <c r="M147"/>
  <c r="L147"/>
  <c r="M154"/>
  <c r="L154"/>
  <c r="M155"/>
  <c r="L155"/>
  <c r="M158"/>
  <c r="L158"/>
  <c r="M159"/>
  <c r="L159"/>
  <c r="M160"/>
  <c r="L160"/>
  <c r="M161"/>
  <c r="L161"/>
  <c r="M162"/>
  <c r="L162"/>
  <c r="M169"/>
  <c r="L169"/>
  <c r="M170"/>
  <c r="L170"/>
  <c r="M173"/>
  <c r="L173"/>
  <c r="M174"/>
  <c r="L174"/>
  <c r="M177"/>
  <c r="L177"/>
  <c r="M178"/>
  <c r="L178"/>
  <c r="M179"/>
  <c r="L179"/>
  <c r="M180"/>
  <c r="L180"/>
  <c r="K183"/>
  <c r="L187"/>
  <c r="M187"/>
  <c r="L188"/>
  <c r="M188"/>
  <c r="L194"/>
  <c r="M194"/>
  <c r="L197"/>
  <c r="M197"/>
  <c r="L203"/>
  <c r="M203"/>
  <c r="L210"/>
  <c r="M210"/>
  <c r="L211"/>
  <c r="M211"/>
  <c r="M216"/>
  <c r="L216"/>
  <c r="M219"/>
  <c r="L219"/>
  <c r="J55"/>
  <c r="K55" s="1"/>
  <c r="J57"/>
  <c r="K57" s="1"/>
  <c r="J59"/>
  <c r="K59" s="1"/>
  <c r="J61"/>
  <c r="K61" s="1"/>
  <c r="J62"/>
  <c r="K62" s="1"/>
  <c r="J63"/>
  <c r="K63" s="1"/>
  <c r="J64"/>
  <c r="K64" s="1"/>
  <c r="J65"/>
  <c r="K65" s="1"/>
  <c r="J68"/>
  <c r="K68" s="1"/>
  <c r="J69"/>
  <c r="K69" s="1"/>
  <c r="J70"/>
  <c r="K70" s="1"/>
  <c r="J71"/>
  <c r="K71" s="1"/>
  <c r="J72"/>
  <c r="K72" s="1"/>
  <c r="J73"/>
  <c r="K73" s="1"/>
  <c r="J74"/>
  <c r="K74" s="1"/>
  <c r="J75"/>
  <c r="K75" s="1"/>
  <c r="J77"/>
  <c r="K77" s="1"/>
  <c r="J78"/>
  <c r="K78" s="1"/>
  <c r="J79"/>
  <c r="K79" s="1"/>
  <c r="J82"/>
  <c r="K82" s="1"/>
  <c r="J111"/>
  <c r="K111" s="1"/>
  <c r="J116"/>
  <c r="S116"/>
  <c r="T116" s="1"/>
  <c r="J118"/>
  <c r="K118" s="1"/>
  <c r="J119"/>
  <c r="K119" s="1"/>
  <c r="J120"/>
  <c r="K120" s="1"/>
  <c r="J121"/>
  <c r="K121" s="1"/>
  <c r="J122"/>
  <c r="K122" s="1"/>
  <c r="J123"/>
  <c r="K123" s="1"/>
  <c r="J124"/>
  <c r="K124" s="1"/>
  <c r="J125"/>
  <c r="K125" s="1"/>
  <c r="J126"/>
  <c r="K126" s="1"/>
  <c r="J127"/>
  <c r="K127" s="1"/>
  <c r="J128"/>
  <c r="K128" s="1"/>
  <c r="J129"/>
  <c r="K129" s="1"/>
  <c r="J130"/>
  <c r="K130" s="1"/>
  <c r="J131"/>
  <c r="K131" s="1"/>
  <c r="J132"/>
  <c r="K132" s="1"/>
  <c r="J133"/>
  <c r="K133" s="1"/>
  <c r="J134"/>
  <c r="K134" s="1"/>
  <c r="J135"/>
  <c r="K135" s="1"/>
  <c r="J136"/>
  <c r="K136" s="1"/>
  <c r="J141"/>
  <c r="K141" s="1"/>
  <c r="J142"/>
  <c r="K142" s="1"/>
  <c r="J143"/>
  <c r="K143" s="1"/>
  <c r="J144"/>
  <c r="K144" s="1"/>
  <c r="J145"/>
  <c r="K145" s="1"/>
  <c r="J146"/>
  <c r="K146" s="1"/>
  <c r="J147"/>
  <c r="K147" s="1"/>
  <c r="J148"/>
  <c r="K148" s="1"/>
  <c r="J149"/>
  <c r="K149" s="1"/>
  <c r="J150"/>
  <c r="K150" s="1"/>
  <c r="J151"/>
  <c r="K151" s="1"/>
  <c r="J152"/>
  <c r="K152" s="1"/>
  <c r="J153"/>
  <c r="K153" s="1"/>
  <c r="J154"/>
  <c r="K154" s="1"/>
  <c r="J155"/>
  <c r="K155" s="1"/>
  <c r="J156"/>
  <c r="K156" s="1"/>
  <c r="J157"/>
  <c r="K157" s="1"/>
  <c r="J158"/>
  <c r="K158" s="1"/>
  <c r="J159"/>
  <c r="K159" s="1"/>
  <c r="J160"/>
  <c r="K160" s="1"/>
  <c r="J161"/>
  <c r="K161" s="1"/>
  <c r="J162"/>
  <c r="K162" s="1"/>
  <c r="J163"/>
  <c r="K163" s="1"/>
  <c r="J164"/>
  <c r="K164" s="1"/>
  <c r="J165"/>
  <c r="K165" s="1"/>
  <c r="J168"/>
  <c r="K168" s="1"/>
  <c r="J169"/>
  <c r="K169" s="1"/>
  <c r="J170"/>
  <c r="K170" s="1"/>
  <c r="J171"/>
  <c r="K171" s="1"/>
  <c r="J172"/>
  <c r="K172" s="1"/>
  <c r="J173"/>
  <c r="K173" s="1"/>
  <c r="J174"/>
  <c r="K174" s="1"/>
  <c r="J175"/>
  <c r="K175" s="1"/>
  <c r="J176"/>
  <c r="K176" s="1"/>
  <c r="J177"/>
  <c r="K177" s="1"/>
  <c r="J178"/>
  <c r="K178" s="1"/>
  <c r="J179"/>
  <c r="K179" s="1"/>
  <c r="J180"/>
  <c r="K180" s="1"/>
  <c r="J213"/>
  <c r="K213" s="1"/>
  <c r="J214"/>
  <c r="K214" s="1"/>
  <c r="J215"/>
  <c r="K215" s="1"/>
  <c r="J216"/>
  <c r="K216" s="1"/>
  <c r="J219"/>
  <c r="K219" s="1"/>
  <c r="J138"/>
  <c r="K138" s="1"/>
  <c r="J139"/>
  <c r="K139" s="1"/>
  <c r="J187"/>
  <c r="K187" s="1"/>
  <c r="J188"/>
  <c r="K188" s="1"/>
  <c r="J194"/>
  <c r="K194" s="1"/>
  <c r="J197"/>
  <c r="K197" s="1"/>
  <c r="J203"/>
  <c r="K203" s="1"/>
  <c r="J210"/>
  <c r="K210" s="1"/>
  <c r="J211"/>
  <c r="K211" s="1"/>
  <c r="J221"/>
  <c r="K221" s="1"/>
  <c r="J222"/>
  <c r="K222" s="1"/>
  <c r="J223"/>
  <c r="K223" s="1"/>
  <c r="J230"/>
  <c r="K230" s="1"/>
  <c r="J232"/>
  <c r="K232" s="1"/>
  <c r="K116" l="1"/>
  <c r="K115" s="1"/>
  <c r="K12" s="1"/>
  <c r="J115"/>
  <c r="J12" s="1"/>
  <c r="M86"/>
  <c r="L86"/>
  <c r="L85" s="1"/>
  <c r="L11" s="1"/>
  <c r="M117"/>
  <c r="L117"/>
  <c r="K182"/>
  <c r="K13" s="1"/>
  <c r="L53"/>
  <c r="L10" s="1"/>
  <c r="J53"/>
  <c r="J10" s="1"/>
  <c r="M116"/>
  <c r="L116"/>
  <c r="L115" s="1"/>
  <c r="L12" s="1"/>
  <c r="K86"/>
  <c r="K85" s="1"/>
  <c r="K11" s="1"/>
  <c r="J85"/>
  <c r="J11" s="1"/>
  <c r="K16"/>
  <c r="K15" s="1"/>
  <c r="K9" s="1"/>
  <c r="J15"/>
  <c r="J9" s="1"/>
  <c r="L182"/>
  <c r="L13" s="1"/>
  <c r="J182"/>
  <c r="J13" s="1"/>
  <c r="K53"/>
  <c r="K10" s="1"/>
  <c r="L15"/>
  <c r="L9" s="1"/>
  <c r="L8" l="1"/>
  <c r="J8"/>
  <c r="K8"/>
  <c r="E80" i="44" l="1"/>
  <c r="E11" s="1"/>
  <c r="F80"/>
  <c r="F11" s="1"/>
  <c r="G80"/>
  <c r="G11" s="1"/>
  <c r="H80"/>
  <c r="H11" s="1"/>
  <c r="I80"/>
  <c r="I11" s="1"/>
  <c r="J80"/>
  <c r="J11" s="1"/>
  <c r="K6" i="54" l="1"/>
  <c r="K7"/>
  <c r="K8"/>
  <c r="K9"/>
  <c r="K10"/>
  <c r="K11"/>
  <c r="K12"/>
  <c r="K13"/>
  <c r="K14"/>
  <c r="K15"/>
  <c r="K5"/>
  <c r="E6"/>
  <c r="E7"/>
  <c r="E8"/>
  <c r="E9"/>
  <c r="E5"/>
  <c r="K153" i="50"/>
  <c r="K11" s="1"/>
  <c r="J153"/>
  <c r="J11" s="1"/>
  <c r="I153"/>
  <c r="I11" s="1"/>
  <c r="H153"/>
  <c r="H11" s="1"/>
  <c r="G153"/>
  <c r="G11" s="1"/>
  <c r="F153"/>
  <c r="F11" s="1"/>
  <c r="E153"/>
  <c r="E11" s="1"/>
  <c r="D153"/>
  <c r="D11" s="1"/>
  <c r="C153"/>
  <c r="C11" s="1"/>
  <c r="K86"/>
  <c r="K10" s="1"/>
  <c r="J86"/>
  <c r="J10" s="1"/>
  <c r="I86"/>
  <c r="I10" s="1"/>
  <c r="H86"/>
  <c r="H10" s="1"/>
  <c r="G86"/>
  <c r="G10" s="1"/>
  <c r="F86"/>
  <c r="F10" s="1"/>
  <c r="E86"/>
  <c r="E10" s="1"/>
  <c r="D86"/>
  <c r="D10" s="1"/>
  <c r="C86"/>
  <c r="C10" s="1"/>
  <c r="K59"/>
  <c r="L20" i="26"/>
  <c r="J59" i="50"/>
  <c r="I59"/>
  <c r="H59"/>
  <c r="G59"/>
  <c r="F59"/>
  <c r="E59"/>
  <c r="D59"/>
  <c r="C59"/>
  <c r="K43"/>
  <c r="K8" s="1"/>
  <c r="J43"/>
  <c r="J8" s="1"/>
  <c r="N177" i="26"/>
  <c r="L177"/>
  <c r="I43" i="50"/>
  <c r="I8" s="1"/>
  <c r="H43"/>
  <c r="H8" s="1"/>
  <c r="G43"/>
  <c r="G8" s="1"/>
  <c r="F43"/>
  <c r="F8" s="1"/>
  <c r="E43"/>
  <c r="E8" s="1"/>
  <c r="D43"/>
  <c r="D8" s="1"/>
  <c r="C43"/>
  <c r="C8" s="1"/>
  <c r="H13"/>
  <c r="H7" s="1"/>
  <c r="G13"/>
  <c r="G7" s="1"/>
  <c r="F13"/>
  <c r="F7" s="1"/>
  <c r="E13"/>
  <c r="E7" s="1"/>
  <c r="D13"/>
  <c r="D7" s="1"/>
  <c r="C13"/>
  <c r="C7" s="1"/>
  <c r="D9" i="56"/>
  <c r="I25"/>
  <c r="I9"/>
  <c r="H25"/>
  <c r="J25"/>
  <c r="H9"/>
  <c r="J9"/>
  <c r="J9" i="51"/>
  <c r="J8"/>
  <c r="J7"/>
  <c r="J6"/>
  <c r="J4" s="1"/>
  <c r="J5"/>
  <c r="D158"/>
  <c r="E158"/>
  <c r="F158"/>
  <c r="G158"/>
  <c r="D90"/>
  <c r="E90"/>
  <c r="F90"/>
  <c r="G90"/>
  <c r="C90"/>
  <c r="D63"/>
  <c r="E63"/>
  <c r="F63"/>
  <c r="G63"/>
  <c r="C63"/>
  <c r="D47"/>
  <c r="E47"/>
  <c r="F47"/>
  <c r="G47"/>
  <c r="C47"/>
  <c r="D11"/>
  <c r="E11"/>
  <c r="F11"/>
  <c r="G11"/>
  <c r="C11"/>
  <c r="K5" i="56" l="1"/>
  <c r="K7"/>
  <c r="K4"/>
  <c r="K6"/>
  <c r="K9" s="1"/>
  <c r="K8"/>
  <c r="K16"/>
  <c r="K18"/>
  <c r="K20"/>
  <c r="K22"/>
  <c r="K24"/>
  <c r="K15"/>
  <c r="K17"/>
  <c r="K19"/>
  <c r="K21"/>
  <c r="K23"/>
  <c r="K14"/>
  <c r="K25"/>
  <c r="E5"/>
  <c r="E7"/>
  <c r="E4"/>
  <c r="E6"/>
  <c r="E8"/>
  <c r="K16" i="54"/>
  <c r="E10"/>
  <c r="C9" i="50"/>
  <c r="J9"/>
  <c r="H9"/>
  <c r="H6" s="1"/>
  <c r="F9"/>
  <c r="F6" s="1"/>
  <c r="D9"/>
  <c r="K9"/>
  <c r="I9"/>
  <c r="G9"/>
  <c r="G6" s="1"/>
  <c r="E9"/>
  <c r="D25" i="56"/>
  <c r="D102" i="57"/>
  <c r="D13" s="1"/>
  <c r="E102"/>
  <c r="E13" s="1"/>
  <c r="F102"/>
  <c r="F13" s="1"/>
  <c r="G102"/>
  <c r="G13" s="1"/>
  <c r="H102"/>
  <c r="H13" s="1"/>
  <c r="I102"/>
  <c r="I13" s="1"/>
  <c r="J102"/>
  <c r="J13" s="1"/>
  <c r="C102"/>
  <c r="C13" s="1"/>
  <c r="D58"/>
  <c r="D12" s="1"/>
  <c r="E58"/>
  <c r="E12" s="1"/>
  <c r="F58"/>
  <c r="F12" s="1"/>
  <c r="G58"/>
  <c r="G12" s="1"/>
  <c r="H58"/>
  <c r="H12" s="1"/>
  <c r="I58"/>
  <c r="I12" s="1"/>
  <c r="J58"/>
  <c r="J12" s="1"/>
  <c r="C58"/>
  <c r="C12" s="1"/>
  <c r="D45"/>
  <c r="D11" s="1"/>
  <c r="E45"/>
  <c r="E11" s="1"/>
  <c r="F45"/>
  <c r="F11" s="1"/>
  <c r="G45"/>
  <c r="G11" s="1"/>
  <c r="H45"/>
  <c r="H11" s="1"/>
  <c r="I45"/>
  <c r="I11" s="1"/>
  <c r="J45"/>
  <c r="J11" s="1"/>
  <c r="C45"/>
  <c r="C11" s="1"/>
  <c r="D29"/>
  <c r="D10" s="1"/>
  <c r="E29"/>
  <c r="E10" s="1"/>
  <c r="F29"/>
  <c r="F10" s="1"/>
  <c r="G29"/>
  <c r="G10" s="1"/>
  <c r="H29"/>
  <c r="H10" s="1"/>
  <c r="I29"/>
  <c r="I10" s="1"/>
  <c r="J29"/>
  <c r="J10" s="1"/>
  <c r="C29"/>
  <c r="C10" s="1"/>
  <c r="D18"/>
  <c r="D9" s="1"/>
  <c r="E18"/>
  <c r="E9" s="1"/>
  <c r="F18"/>
  <c r="F9" s="1"/>
  <c r="G18"/>
  <c r="G9" s="1"/>
  <c r="G8" s="1"/>
  <c r="H18"/>
  <c r="H9" s="1"/>
  <c r="I18"/>
  <c r="I9" s="1"/>
  <c r="J18"/>
  <c r="J9" s="1"/>
  <c r="C18"/>
  <c r="C9" s="1"/>
  <c r="D5" i="51"/>
  <c r="E5"/>
  <c r="F5"/>
  <c r="G5"/>
  <c r="D6"/>
  <c r="E6"/>
  <c r="F6"/>
  <c r="G6"/>
  <c r="D7"/>
  <c r="E7"/>
  <c r="F7"/>
  <c r="G7"/>
  <c r="D8"/>
  <c r="E8"/>
  <c r="F8"/>
  <c r="G8"/>
  <c r="D9"/>
  <c r="E9"/>
  <c r="F9"/>
  <c r="G9"/>
  <c r="C9"/>
  <c r="C8"/>
  <c r="C7"/>
  <c r="C6"/>
  <c r="C5"/>
  <c r="D152" i="49"/>
  <c r="D10" s="1"/>
  <c r="E152"/>
  <c r="E10" s="1"/>
  <c r="F152"/>
  <c r="F10" s="1"/>
  <c r="G152"/>
  <c r="G10" s="1"/>
  <c r="H152"/>
  <c r="H10" s="1"/>
  <c r="I152"/>
  <c r="I10" s="1"/>
  <c r="J152"/>
  <c r="J10" s="1"/>
  <c r="K152"/>
  <c r="K10" s="1"/>
  <c r="L152"/>
  <c r="L10" s="1"/>
  <c r="M152"/>
  <c r="M10" s="1"/>
  <c r="N152"/>
  <c r="N10" s="1"/>
  <c r="C152"/>
  <c r="C10" s="1"/>
  <c r="D85"/>
  <c r="D9" s="1"/>
  <c r="E85"/>
  <c r="E9" s="1"/>
  <c r="F85"/>
  <c r="F9" s="1"/>
  <c r="G85"/>
  <c r="G9" s="1"/>
  <c r="H85"/>
  <c r="H9" s="1"/>
  <c r="I85"/>
  <c r="I9" s="1"/>
  <c r="J85"/>
  <c r="J9" s="1"/>
  <c r="K85"/>
  <c r="K9" s="1"/>
  <c r="L85"/>
  <c r="L9" s="1"/>
  <c r="M85"/>
  <c r="M9" s="1"/>
  <c r="N85"/>
  <c r="N9" s="1"/>
  <c r="C85"/>
  <c r="C9" s="1"/>
  <c r="D58"/>
  <c r="D8" s="1"/>
  <c r="E58"/>
  <c r="E8" s="1"/>
  <c r="F58"/>
  <c r="F8" s="1"/>
  <c r="G58"/>
  <c r="G8" s="1"/>
  <c r="H58"/>
  <c r="H8" s="1"/>
  <c r="I58"/>
  <c r="I8" s="1"/>
  <c r="J58"/>
  <c r="J8" s="1"/>
  <c r="K58"/>
  <c r="K8" s="1"/>
  <c r="L58"/>
  <c r="L8" s="1"/>
  <c r="M58"/>
  <c r="M8" s="1"/>
  <c r="N58"/>
  <c r="N8" s="1"/>
  <c r="C58"/>
  <c r="C8" s="1"/>
  <c r="D42"/>
  <c r="D7" s="1"/>
  <c r="E42"/>
  <c r="E7" s="1"/>
  <c r="F42"/>
  <c r="F7" s="1"/>
  <c r="G42"/>
  <c r="G7" s="1"/>
  <c r="H42"/>
  <c r="H7" s="1"/>
  <c r="I42"/>
  <c r="I7" s="1"/>
  <c r="J42"/>
  <c r="K42"/>
  <c r="L42"/>
  <c r="L7" s="1"/>
  <c r="M42"/>
  <c r="M7" s="1"/>
  <c r="N42"/>
  <c r="C42"/>
  <c r="C7" s="1"/>
  <c r="D12"/>
  <c r="D6" s="1"/>
  <c r="E12"/>
  <c r="E6" s="1"/>
  <c r="C6" i="50" s="1"/>
  <c r="F12" i="49"/>
  <c r="F6" s="1"/>
  <c r="G12"/>
  <c r="G6" s="1"/>
  <c r="H12"/>
  <c r="H6" s="1"/>
  <c r="I12"/>
  <c r="I6" s="1"/>
  <c r="J12"/>
  <c r="J6" s="1"/>
  <c r="K12"/>
  <c r="K6" s="1"/>
  <c r="L12"/>
  <c r="L6" s="1"/>
  <c r="M12"/>
  <c r="M6" s="1"/>
  <c r="N12"/>
  <c r="N6" s="1"/>
  <c r="C12"/>
  <c r="C6" s="1"/>
  <c r="K187" i="48"/>
  <c r="K12" s="1"/>
  <c r="H187"/>
  <c r="H12" s="1"/>
  <c r="F187"/>
  <c r="F12" s="1"/>
  <c r="K120"/>
  <c r="K11" s="1"/>
  <c r="H120"/>
  <c r="H11" s="1"/>
  <c r="F120"/>
  <c r="F11" s="1"/>
  <c r="K87"/>
  <c r="K10" s="1"/>
  <c r="H87"/>
  <c r="H10" s="1"/>
  <c r="F87"/>
  <c r="F10" s="1"/>
  <c r="K53"/>
  <c r="K9" s="1"/>
  <c r="H53"/>
  <c r="H9" s="1"/>
  <c r="F53"/>
  <c r="F9" s="1"/>
  <c r="K14"/>
  <c r="K8" s="1"/>
  <c r="E15" i="56" l="1"/>
  <c r="E17"/>
  <c r="E19"/>
  <c r="E21"/>
  <c r="E23"/>
  <c r="E14"/>
  <c r="E20"/>
  <c r="E16"/>
  <c r="E22"/>
  <c r="E18"/>
  <c r="E25" s="1"/>
  <c r="E24"/>
  <c r="E9"/>
  <c r="C4" i="51"/>
  <c r="F4"/>
  <c r="H5" i="49"/>
  <c r="L5"/>
  <c r="F5"/>
  <c r="D5"/>
  <c r="I8" i="57"/>
  <c r="E8"/>
  <c r="C8"/>
  <c r="N7" i="49"/>
  <c r="I13" i="50"/>
  <c r="I7" s="1"/>
  <c r="I6" s="1"/>
  <c r="J7" i="49"/>
  <c r="J5" s="1"/>
  <c r="K13" i="50"/>
  <c r="K7" s="1"/>
  <c r="K6" s="1"/>
  <c r="N5" i="49"/>
  <c r="E6" i="50"/>
  <c r="D6"/>
  <c r="K7" i="49"/>
  <c r="K5" s="1"/>
  <c r="J13" i="50"/>
  <c r="J7" s="1"/>
  <c r="J6" s="1"/>
  <c r="D4" i="51"/>
  <c r="G4"/>
  <c r="E4"/>
  <c r="C5" i="49"/>
  <c r="M5"/>
  <c r="G5"/>
  <c r="E5"/>
  <c r="J8" i="57"/>
  <c r="H8"/>
  <c r="F8"/>
  <c r="D8"/>
  <c r="I5" i="49"/>
  <c r="H14" i="48" l="1"/>
  <c r="H8" s="1"/>
  <c r="H7" s="1"/>
  <c r="F14"/>
  <c r="F8" s="1"/>
  <c r="E184" i="47"/>
  <c r="E11" s="1"/>
  <c r="F184"/>
  <c r="F11" s="1"/>
  <c r="G184"/>
  <c r="G11" s="1"/>
  <c r="H184"/>
  <c r="H11" s="1"/>
  <c r="I184"/>
  <c r="I11" s="1"/>
  <c r="J184"/>
  <c r="J11" s="1"/>
  <c r="K184"/>
  <c r="K11" s="1"/>
  <c r="D184"/>
  <c r="D11" s="1"/>
  <c r="E118"/>
  <c r="E10" s="1"/>
  <c r="F118"/>
  <c r="F10" s="1"/>
  <c r="G118"/>
  <c r="G10" s="1"/>
  <c r="H118"/>
  <c r="H10" s="1"/>
  <c r="I118"/>
  <c r="I10" s="1"/>
  <c r="J118"/>
  <c r="J10" s="1"/>
  <c r="K118"/>
  <c r="K10" s="1"/>
  <c r="D118"/>
  <c r="D10" s="1"/>
  <c r="E78"/>
  <c r="E9" s="1"/>
  <c r="F78"/>
  <c r="F9" s="1"/>
  <c r="G78"/>
  <c r="G9" s="1"/>
  <c r="H78"/>
  <c r="H9" s="1"/>
  <c r="I78"/>
  <c r="I9" s="1"/>
  <c r="J78"/>
  <c r="J9" s="1"/>
  <c r="K78"/>
  <c r="K9" s="1"/>
  <c r="D78"/>
  <c r="D9" s="1"/>
  <c r="E49"/>
  <c r="E8" s="1"/>
  <c r="F49"/>
  <c r="F8" s="1"/>
  <c r="G49"/>
  <c r="G8" s="1"/>
  <c r="H49"/>
  <c r="H8" s="1"/>
  <c r="I49"/>
  <c r="I8" s="1"/>
  <c r="J49"/>
  <c r="J8" s="1"/>
  <c r="K49"/>
  <c r="K8" s="1"/>
  <c r="D49"/>
  <c r="D8" s="1"/>
  <c r="E13"/>
  <c r="E7" s="1"/>
  <c r="E6" s="1"/>
  <c r="F13"/>
  <c r="F7" s="1"/>
  <c r="F6" s="1"/>
  <c r="G13"/>
  <c r="G7" s="1"/>
  <c r="G6" s="1"/>
  <c r="H13"/>
  <c r="H7" s="1"/>
  <c r="H6" s="1"/>
  <c r="I13"/>
  <c r="I7" s="1"/>
  <c r="I6" s="1"/>
  <c r="J13"/>
  <c r="J7" s="1"/>
  <c r="J6" s="1"/>
  <c r="K13"/>
  <c r="K7" s="1"/>
  <c r="K6" s="1"/>
  <c r="D13"/>
  <c r="D7" s="1"/>
  <c r="D6" s="1"/>
  <c r="E188" i="46"/>
  <c r="E15" s="1"/>
  <c r="F188"/>
  <c r="F15" s="1"/>
  <c r="G188"/>
  <c r="G15" s="1"/>
  <c r="H188"/>
  <c r="H15" s="1"/>
  <c r="I188"/>
  <c r="I15" s="1"/>
  <c r="E122"/>
  <c r="E14" s="1"/>
  <c r="F122"/>
  <c r="F14" s="1"/>
  <c r="G122"/>
  <c r="G14" s="1"/>
  <c r="H122"/>
  <c r="H14" s="1"/>
  <c r="I122"/>
  <c r="I14" s="1"/>
  <c r="E82"/>
  <c r="E13" s="1"/>
  <c r="F82"/>
  <c r="F13" s="1"/>
  <c r="G82"/>
  <c r="G13" s="1"/>
  <c r="H82"/>
  <c r="H13" s="1"/>
  <c r="I82"/>
  <c r="I13" s="1"/>
  <c r="E53"/>
  <c r="E12" s="1"/>
  <c r="F53"/>
  <c r="F12" s="1"/>
  <c r="G53"/>
  <c r="G12" s="1"/>
  <c r="H53"/>
  <c r="H12" s="1"/>
  <c r="I53"/>
  <c r="I12" s="1"/>
  <c r="D53"/>
  <c r="D12" s="1"/>
  <c r="E17"/>
  <c r="E11" s="1"/>
  <c r="E10" s="1"/>
  <c r="F17"/>
  <c r="F11" s="1"/>
  <c r="G17"/>
  <c r="G11" s="1"/>
  <c r="H17"/>
  <c r="H11" s="1"/>
  <c r="H10" s="1"/>
  <c r="I17"/>
  <c r="I11" s="1"/>
  <c r="D17"/>
  <c r="D11" s="1"/>
  <c r="D82"/>
  <c r="D13" s="1"/>
  <c r="D122"/>
  <c r="D14" s="1"/>
  <c r="D188"/>
  <c r="D15" s="1"/>
  <c r="J121"/>
  <c r="J187"/>
  <c r="J186"/>
  <c r="J185"/>
  <c r="J52"/>
  <c r="J184"/>
  <c r="J183"/>
  <c r="J182"/>
  <c r="J181"/>
  <c r="J180"/>
  <c r="J179"/>
  <c r="J81"/>
  <c r="J237"/>
  <c r="J178"/>
  <c r="J177"/>
  <c r="J236"/>
  <c r="J176"/>
  <c r="J120"/>
  <c r="J119"/>
  <c r="J118"/>
  <c r="J175"/>
  <c r="J174"/>
  <c r="J117"/>
  <c r="J173"/>
  <c r="J172"/>
  <c r="J235"/>
  <c r="J51"/>
  <c r="J50"/>
  <c r="J49"/>
  <c r="J48"/>
  <c r="J47"/>
  <c r="J46"/>
  <c r="J45"/>
  <c r="J44"/>
  <c r="J171"/>
  <c r="J170"/>
  <c r="J169"/>
  <c r="J168"/>
  <c r="J167"/>
  <c r="J166"/>
  <c r="J165"/>
  <c r="J164"/>
  <c r="J163"/>
  <c r="J162"/>
  <c r="J161"/>
  <c r="J116"/>
  <c r="J115"/>
  <c r="J114"/>
  <c r="J160"/>
  <c r="J159"/>
  <c r="J234"/>
  <c r="J158"/>
  <c r="J157"/>
  <c r="J80"/>
  <c r="J156"/>
  <c r="J155"/>
  <c r="J43"/>
  <c r="J233"/>
  <c r="J154"/>
  <c r="J79"/>
  <c r="J78"/>
  <c r="J77"/>
  <c r="J76"/>
  <c r="J42"/>
  <c r="J153"/>
  <c r="J113"/>
  <c r="J112"/>
  <c r="J111"/>
  <c r="J110"/>
  <c r="J109"/>
  <c r="J41"/>
  <c r="J108"/>
  <c r="J107"/>
  <c r="J106"/>
  <c r="J105"/>
  <c r="J104"/>
  <c r="J152"/>
  <c r="J151"/>
  <c r="J232"/>
  <c r="J75"/>
  <c r="J74"/>
  <c r="J73"/>
  <c r="J231"/>
  <c r="J103"/>
  <c r="J40"/>
  <c r="J230"/>
  <c r="J229"/>
  <c r="J228"/>
  <c r="J227"/>
  <c r="J150"/>
  <c r="J102"/>
  <c r="J72"/>
  <c r="J149"/>
  <c r="J39"/>
  <c r="J67"/>
  <c r="J66"/>
  <c r="J71"/>
  <c r="J70"/>
  <c r="J69"/>
  <c r="J68"/>
  <c r="J101"/>
  <c r="J38"/>
  <c r="J100"/>
  <c r="J226"/>
  <c r="J148"/>
  <c r="J99"/>
  <c r="J65"/>
  <c r="J147"/>
  <c r="J225"/>
  <c r="J146"/>
  <c r="J224"/>
  <c r="J145"/>
  <c r="J144"/>
  <c r="J37"/>
  <c r="J143"/>
  <c r="J142"/>
  <c r="J223"/>
  <c r="J64"/>
  <c r="J63"/>
  <c r="J62"/>
  <c r="J61"/>
  <c r="J60"/>
  <c r="J141"/>
  <c r="J59"/>
  <c r="J222"/>
  <c r="J221"/>
  <c r="J140"/>
  <c r="J220"/>
  <c r="J36"/>
  <c r="J219"/>
  <c r="J139"/>
  <c r="J138"/>
  <c r="J58"/>
  <c r="J57"/>
  <c r="J56"/>
  <c r="J55"/>
  <c r="J35"/>
  <c r="J137"/>
  <c r="J136"/>
  <c r="J135"/>
  <c r="J34"/>
  <c r="J33"/>
  <c r="J32"/>
  <c r="J31"/>
  <c r="J30"/>
  <c r="J218"/>
  <c r="J29"/>
  <c r="J217"/>
  <c r="J28"/>
  <c r="J27"/>
  <c r="J216"/>
  <c r="J215"/>
  <c r="J134"/>
  <c r="J214"/>
  <c r="J213"/>
  <c r="J54"/>
  <c r="J133"/>
  <c r="J212"/>
  <c r="J26"/>
  <c r="J25"/>
  <c r="J132"/>
  <c r="J131"/>
  <c r="J211"/>
  <c r="J210"/>
  <c r="J130"/>
  <c r="J209"/>
  <c r="J129"/>
  <c r="J24"/>
  <c r="J23"/>
  <c r="J22"/>
  <c r="J128"/>
  <c r="J208"/>
  <c r="J127"/>
  <c r="J207"/>
  <c r="J206"/>
  <c r="J205"/>
  <c r="J204"/>
  <c r="J126"/>
  <c r="J21"/>
  <c r="J203"/>
  <c r="J20"/>
  <c r="J125"/>
  <c r="J202"/>
  <c r="J19"/>
  <c r="J201"/>
  <c r="J18"/>
  <c r="J200"/>
  <c r="J98"/>
  <c r="J199"/>
  <c r="J97"/>
  <c r="J198"/>
  <c r="J197"/>
  <c r="J96"/>
  <c r="J196"/>
  <c r="J95"/>
  <c r="J195"/>
  <c r="J94"/>
  <c r="J93"/>
  <c r="J92"/>
  <c r="J194"/>
  <c r="J91"/>
  <c r="J193"/>
  <c r="J192"/>
  <c r="J90"/>
  <c r="J89"/>
  <c r="J191"/>
  <c r="J190"/>
  <c r="J189"/>
  <c r="J188" s="1"/>
  <c r="J15" s="1"/>
  <c r="J88"/>
  <c r="J87"/>
  <c r="J86"/>
  <c r="J85"/>
  <c r="J84"/>
  <c r="J83"/>
  <c r="J82" s="1"/>
  <c r="J13" s="1"/>
  <c r="J124"/>
  <c r="J123"/>
  <c r="F193" i="45"/>
  <c r="F12" s="1"/>
  <c r="G193"/>
  <c r="G12" s="1"/>
  <c r="H193"/>
  <c r="H12" s="1"/>
  <c r="I193"/>
  <c r="I12" s="1"/>
  <c r="J193"/>
  <c r="J12" s="1"/>
  <c r="E193"/>
  <c r="E12" s="1"/>
  <c r="D193"/>
  <c r="D12" s="1"/>
  <c r="F123"/>
  <c r="F11" s="1"/>
  <c r="G123"/>
  <c r="G11" s="1"/>
  <c r="H123"/>
  <c r="H11" s="1"/>
  <c r="I123"/>
  <c r="I11" s="1"/>
  <c r="J123"/>
  <c r="J11" s="1"/>
  <c r="E123"/>
  <c r="E11" s="1"/>
  <c r="D123"/>
  <c r="D11" s="1"/>
  <c r="F79"/>
  <c r="F10" s="1"/>
  <c r="G79"/>
  <c r="G10" s="1"/>
  <c r="H79"/>
  <c r="H10" s="1"/>
  <c r="I79"/>
  <c r="I10" s="1"/>
  <c r="J79"/>
  <c r="J10" s="1"/>
  <c r="E79"/>
  <c r="E10" s="1"/>
  <c r="D79"/>
  <c r="D10" s="1"/>
  <c r="I49"/>
  <c r="I9" s="1"/>
  <c r="J49"/>
  <c r="J9" s="1"/>
  <c r="H49"/>
  <c r="H9" s="1"/>
  <c r="G49"/>
  <c r="G9" s="1"/>
  <c r="F49"/>
  <c r="F9" s="1"/>
  <c r="E49"/>
  <c r="E9" s="1"/>
  <c r="D49"/>
  <c r="D9" s="1"/>
  <c r="J14"/>
  <c r="J8" s="1"/>
  <c r="I14"/>
  <c r="I8" s="1"/>
  <c r="H14"/>
  <c r="H8" s="1"/>
  <c r="G14"/>
  <c r="G8" s="1"/>
  <c r="F14"/>
  <c r="F8" s="1"/>
  <c r="E14"/>
  <c r="E8" s="1"/>
  <c r="D14"/>
  <c r="D8" s="1"/>
  <c r="J17" i="46" l="1"/>
  <c r="J11" s="1"/>
  <c r="J122"/>
  <c r="J14" s="1"/>
  <c r="J53"/>
  <c r="J12" s="1"/>
  <c r="I10"/>
  <c r="F10"/>
  <c r="G10"/>
  <c r="D10"/>
  <c r="K7" i="48"/>
  <c r="F7"/>
  <c r="F7" i="45"/>
  <c r="H7"/>
  <c r="I7"/>
  <c r="E7"/>
  <c r="G7"/>
  <c r="J7"/>
  <c r="D7"/>
  <c r="E194" i="44"/>
  <c r="E13" s="1"/>
  <c r="F194"/>
  <c r="F13" s="1"/>
  <c r="G194"/>
  <c r="G13" s="1"/>
  <c r="H194"/>
  <c r="H13" s="1"/>
  <c r="I194"/>
  <c r="I13" s="1"/>
  <c r="J194"/>
  <c r="J13" s="1"/>
  <c r="E124"/>
  <c r="E12" s="1"/>
  <c r="F124"/>
  <c r="F12" s="1"/>
  <c r="G124"/>
  <c r="G12" s="1"/>
  <c r="H124"/>
  <c r="H12" s="1"/>
  <c r="I124"/>
  <c r="I12" s="1"/>
  <c r="J124"/>
  <c r="J12" s="1"/>
  <c r="E10"/>
  <c r="F10"/>
  <c r="G10"/>
  <c r="H10"/>
  <c r="I10"/>
  <c r="J10"/>
  <c r="E15"/>
  <c r="E9" s="1"/>
  <c r="E8" s="1"/>
  <c r="F15"/>
  <c r="F9" s="1"/>
  <c r="G15"/>
  <c r="G9" s="1"/>
  <c r="H15"/>
  <c r="H9" s="1"/>
  <c r="I15"/>
  <c r="I9" s="1"/>
  <c r="J15"/>
  <c r="J9" s="1"/>
  <c r="D123"/>
  <c r="D122"/>
  <c r="D49"/>
  <c r="D233"/>
  <c r="D193"/>
  <c r="D192"/>
  <c r="D191"/>
  <c r="D48"/>
  <c r="D190"/>
  <c r="D189"/>
  <c r="D188"/>
  <c r="D187"/>
  <c r="D121"/>
  <c r="D186"/>
  <c r="D185"/>
  <c r="D79"/>
  <c r="D232"/>
  <c r="D184"/>
  <c r="D183"/>
  <c r="D231"/>
  <c r="D182"/>
  <c r="D120"/>
  <c r="D119"/>
  <c r="D118"/>
  <c r="D117"/>
  <c r="D78"/>
  <c r="D77"/>
  <c r="D76"/>
  <c r="D75"/>
  <c r="D181"/>
  <c r="D230"/>
  <c r="D180"/>
  <c r="D179"/>
  <c r="D178"/>
  <c r="D177"/>
  <c r="D115"/>
  <c r="D114"/>
  <c r="D176"/>
  <c r="D74"/>
  <c r="D175"/>
  <c r="D229"/>
  <c r="D47"/>
  <c r="D46"/>
  <c r="D45"/>
  <c r="D44"/>
  <c r="D43"/>
  <c r="D42"/>
  <c r="D41"/>
  <c r="D40"/>
  <c r="D174"/>
  <c r="D173"/>
  <c r="D172"/>
  <c r="D171"/>
  <c r="D170"/>
  <c r="D169"/>
  <c r="D168"/>
  <c r="D167"/>
  <c r="D166"/>
  <c r="D165"/>
  <c r="D164"/>
  <c r="D163"/>
  <c r="D162"/>
  <c r="D113"/>
  <c r="D112"/>
  <c r="D111"/>
  <c r="D161"/>
  <c r="D160"/>
  <c r="D228"/>
  <c r="D159"/>
  <c r="D158"/>
  <c r="D73"/>
  <c r="D157"/>
  <c r="D156"/>
  <c r="D227"/>
  <c r="D39"/>
  <c r="D226"/>
  <c r="D155"/>
  <c r="D72"/>
  <c r="D71"/>
  <c r="D70"/>
  <c r="D69"/>
  <c r="D154"/>
  <c r="D153"/>
  <c r="D110"/>
  <c r="D109"/>
  <c r="D108"/>
  <c r="D107"/>
  <c r="D38"/>
  <c r="D106"/>
  <c r="D105"/>
  <c r="D104"/>
  <c r="D103"/>
  <c r="D102"/>
  <c r="D101"/>
  <c r="D152"/>
  <c r="D151"/>
  <c r="D225"/>
  <c r="D68"/>
  <c r="D67"/>
  <c r="D224"/>
  <c r="D100"/>
  <c r="D37"/>
  <c r="D223"/>
  <c r="D222"/>
  <c r="D221"/>
  <c r="D220"/>
  <c r="D219"/>
  <c r="D150"/>
  <c r="D149"/>
  <c r="D99"/>
  <c r="D148"/>
  <c r="D147"/>
  <c r="D36"/>
  <c r="D66"/>
  <c r="D65"/>
  <c r="D64"/>
  <c r="D63"/>
  <c r="D62"/>
  <c r="D61"/>
  <c r="D218"/>
  <c r="D60"/>
  <c r="D59"/>
  <c r="D58"/>
  <c r="D57"/>
  <c r="D146"/>
  <c r="D145"/>
  <c r="D144"/>
  <c r="D56"/>
  <c r="D217"/>
  <c r="D216"/>
  <c r="D35"/>
  <c r="D143"/>
  <c r="D215"/>
  <c r="D34"/>
  <c r="D214"/>
  <c r="D142"/>
  <c r="D141"/>
  <c r="D140"/>
  <c r="D55"/>
  <c r="D54"/>
  <c r="D53"/>
  <c r="D33"/>
  <c r="D139"/>
  <c r="D138"/>
  <c r="D137"/>
  <c r="D32"/>
  <c r="D31"/>
  <c r="D30"/>
  <c r="D29"/>
  <c r="D28"/>
  <c r="D213"/>
  <c r="D27"/>
  <c r="D212"/>
  <c r="D26"/>
  <c r="D25"/>
  <c r="D211"/>
  <c r="D210"/>
  <c r="D136"/>
  <c r="D209"/>
  <c r="D52"/>
  <c r="D135"/>
  <c r="D208"/>
  <c r="D24"/>
  <c r="D23"/>
  <c r="D134"/>
  <c r="D133"/>
  <c r="D207"/>
  <c r="D206"/>
  <c r="D132"/>
  <c r="D205"/>
  <c r="D131"/>
  <c r="D22"/>
  <c r="D21"/>
  <c r="D20"/>
  <c r="D130"/>
  <c r="D204"/>
  <c r="D203"/>
  <c r="D202"/>
  <c r="D201"/>
  <c r="D129"/>
  <c r="D19"/>
  <c r="D200"/>
  <c r="D18"/>
  <c r="D128"/>
  <c r="D199"/>
  <c r="D17"/>
  <c r="D198"/>
  <c r="D16"/>
  <c r="D197"/>
  <c r="D196"/>
  <c r="D98"/>
  <c r="D97"/>
  <c r="D96"/>
  <c r="D95"/>
  <c r="D94"/>
  <c r="D93"/>
  <c r="D195"/>
  <c r="D92"/>
  <c r="D91"/>
  <c r="D90"/>
  <c r="D89"/>
  <c r="D88"/>
  <c r="D87"/>
  <c r="D86"/>
  <c r="D85"/>
  <c r="D84"/>
  <c r="D83"/>
  <c r="D82"/>
  <c r="D81"/>
  <c r="D127"/>
  <c r="D126"/>
  <c r="D125"/>
  <c r="D51"/>
  <c r="D50" s="1"/>
  <c r="D124" l="1"/>
  <c r="I8"/>
  <c r="H8"/>
  <c r="F8"/>
  <c r="J10" i="46"/>
  <c r="D80" i="44"/>
  <c r="D11" s="1"/>
  <c r="D194"/>
  <c r="D13" s="1"/>
  <c r="D12"/>
  <c r="D15"/>
  <c r="D9" s="1"/>
  <c r="J8"/>
  <c r="G8"/>
  <c r="D27" i="11"/>
  <c r="D28"/>
  <c r="D10" i="44" l="1"/>
  <c r="D8" s="1"/>
  <c r="D25" i="11"/>
  <c r="E15" i="4"/>
  <c r="E16"/>
  <c r="E17"/>
  <c r="E18"/>
  <c r="E19"/>
  <c r="E20"/>
  <c r="E21"/>
  <c r="E22"/>
  <c r="E23"/>
  <c r="E24"/>
  <c r="E14"/>
  <c r="E25" l="1"/>
  <c r="J224" i="18" l="1"/>
  <c r="J124"/>
  <c r="J123"/>
  <c r="J37"/>
  <c r="J88"/>
  <c r="J128"/>
  <c r="J127"/>
  <c r="J126"/>
  <c r="J220"/>
  <c r="J218"/>
  <c r="J87"/>
  <c r="J217"/>
  <c r="J216"/>
  <c r="J86"/>
  <c r="J36"/>
  <c r="J85"/>
  <c r="J35"/>
  <c r="J34"/>
  <c r="J122"/>
  <c r="J84"/>
  <c r="J213"/>
  <c r="J212"/>
  <c r="J210"/>
  <c r="J184"/>
  <c r="J209"/>
  <c r="J83"/>
  <c r="J191"/>
  <c r="J183"/>
  <c r="J33"/>
  <c r="J32"/>
  <c r="J207"/>
  <c r="J206"/>
  <c r="J205"/>
  <c r="J82"/>
  <c r="J81"/>
  <c r="J80"/>
  <c r="J79"/>
  <c r="J145"/>
  <c r="J78"/>
  <c r="J77"/>
  <c r="J76"/>
  <c r="J215"/>
  <c r="J208"/>
  <c r="J75"/>
  <c r="J74"/>
  <c r="J73"/>
  <c r="J121"/>
  <c r="J182"/>
  <c r="J133"/>
  <c r="J144"/>
  <c r="J107"/>
  <c r="J72"/>
  <c r="J211"/>
  <c r="J120"/>
  <c r="J71"/>
  <c r="J70"/>
  <c r="J203"/>
  <c r="J119"/>
  <c r="J202"/>
  <c r="J201"/>
  <c r="J118"/>
  <c r="J69"/>
  <c r="J68"/>
  <c r="J199"/>
  <c r="J67"/>
  <c r="J31"/>
  <c r="J139"/>
  <c r="J66"/>
  <c r="J148"/>
  <c r="J65"/>
  <c r="J219"/>
  <c r="J117"/>
  <c r="J143"/>
  <c r="J106"/>
  <c r="J64"/>
  <c r="J223"/>
  <c r="J63"/>
  <c r="J189"/>
  <c r="J30"/>
  <c r="J187"/>
  <c r="J186"/>
  <c r="J185"/>
  <c r="J62"/>
  <c r="J61"/>
  <c r="J179"/>
  <c r="J178"/>
  <c r="J177"/>
  <c r="J29"/>
  <c r="J60"/>
  <c r="J176"/>
  <c r="J59"/>
  <c r="J175"/>
  <c r="J174"/>
  <c r="J58"/>
  <c r="J173"/>
  <c r="J172"/>
  <c r="J171"/>
  <c r="J170"/>
  <c r="J169"/>
  <c r="J116"/>
  <c r="J57"/>
  <c r="J168"/>
  <c r="J167"/>
  <c r="J204"/>
  <c r="J190"/>
  <c r="J166"/>
  <c r="J165"/>
  <c r="J164"/>
  <c r="J163"/>
  <c r="J162"/>
  <c r="J161"/>
  <c r="J153"/>
  <c r="J28"/>
  <c r="J56"/>
  <c r="J160"/>
  <c r="J115"/>
  <c r="J55"/>
  <c r="J159"/>
  <c r="J158"/>
  <c r="J157"/>
  <c r="J156"/>
  <c r="J155"/>
  <c r="J54"/>
  <c r="J89"/>
  <c r="J53"/>
  <c r="J52"/>
  <c r="J152"/>
  <c r="J16"/>
  <c r="J15"/>
  <c r="J14"/>
  <c r="J13"/>
  <c r="J147"/>
  <c r="J27"/>
  <c r="J51"/>
  <c r="J146"/>
  <c r="J50"/>
  <c r="J151"/>
  <c r="J49"/>
  <c r="J26"/>
  <c r="J138"/>
  <c r="J25"/>
  <c r="J24"/>
  <c r="J141"/>
  <c r="J48"/>
  <c r="J47"/>
  <c r="J140"/>
  <c r="J125"/>
  <c r="J46"/>
  <c r="J114"/>
  <c r="J142"/>
  <c r="J137"/>
  <c r="J95"/>
  <c r="J45"/>
  <c r="J44"/>
  <c r="J134"/>
  <c r="J113"/>
  <c r="J132"/>
  <c r="J43"/>
  <c r="J23"/>
  <c r="J222"/>
  <c r="J221"/>
  <c r="J22"/>
  <c r="J131"/>
  <c r="J200"/>
  <c r="J136"/>
  <c r="J154"/>
  <c r="J181"/>
  <c r="J21"/>
  <c r="J130"/>
  <c r="J129"/>
  <c r="J135"/>
  <c r="J20"/>
  <c r="J108"/>
  <c r="J180"/>
  <c r="J103"/>
  <c r="J19"/>
  <c r="J150"/>
  <c r="J112"/>
  <c r="J102"/>
  <c r="J42"/>
  <c r="J101"/>
  <c r="J188"/>
  <c r="J100"/>
  <c r="J99"/>
  <c r="J111"/>
  <c r="J41"/>
  <c r="J18"/>
  <c r="J98"/>
  <c r="J97"/>
  <c r="J96"/>
  <c r="J94"/>
  <c r="J110"/>
  <c r="J40"/>
  <c r="J93"/>
  <c r="J149"/>
  <c r="J105"/>
  <c r="J104"/>
  <c r="J92"/>
  <c r="J91"/>
  <c r="J90"/>
  <c r="J39"/>
  <c r="J17"/>
  <c r="J38"/>
  <c r="J109"/>
  <c r="J214"/>
  <c r="D220" i="11" l="1"/>
  <c r="D219"/>
  <c r="D218"/>
  <c r="D78"/>
  <c r="D179"/>
  <c r="D217"/>
  <c r="D105"/>
  <c r="D104"/>
  <c r="D103"/>
  <c r="D215"/>
  <c r="D213"/>
  <c r="D211"/>
  <c r="D77"/>
  <c r="D210"/>
  <c r="D209"/>
  <c r="D76"/>
  <c r="D30"/>
  <c r="D75"/>
  <c r="D29"/>
  <c r="D208"/>
  <c r="D74"/>
  <c r="D205"/>
  <c r="D204"/>
  <c r="D202"/>
  <c r="D163"/>
  <c r="D201"/>
  <c r="D73"/>
  <c r="D162"/>
  <c r="D26"/>
  <c r="D197"/>
  <c r="D196"/>
  <c r="D72"/>
  <c r="D71"/>
  <c r="D70"/>
  <c r="D69"/>
  <c r="D192"/>
  <c r="D123"/>
  <c r="D68"/>
  <c r="D67"/>
  <c r="D66"/>
  <c r="D207"/>
  <c r="D65"/>
  <c r="D64"/>
  <c r="D191"/>
  <c r="D63"/>
  <c r="D190"/>
  <c r="D161"/>
  <c r="D194"/>
  <c r="D100"/>
  <c r="D193"/>
  <c r="D99"/>
  <c r="D62"/>
  <c r="D24"/>
  <c r="D143"/>
  <c r="D188"/>
  <c r="D203"/>
  <c r="D178"/>
  <c r="D177"/>
  <c r="D187"/>
  <c r="D61"/>
  <c r="D186"/>
  <c r="D185"/>
  <c r="D168"/>
  <c r="D184"/>
  <c r="D183"/>
  <c r="D182"/>
  <c r="D60"/>
  <c r="D59"/>
  <c r="D180"/>
  <c r="D58"/>
  <c r="D176"/>
  <c r="D23"/>
  <c r="D118"/>
  <c r="D57"/>
  <c r="D172"/>
  <c r="D56"/>
  <c r="D212"/>
  <c r="D171"/>
  <c r="D122"/>
  <c r="D98"/>
  <c r="D55"/>
  <c r="D216"/>
  <c r="D54"/>
  <c r="D169"/>
  <c r="D22"/>
  <c r="D166"/>
  <c r="D165"/>
  <c r="D164"/>
  <c r="D53"/>
  <c r="D52"/>
  <c r="D158"/>
  <c r="D157"/>
  <c r="D156"/>
  <c r="D51"/>
  <c r="D155"/>
  <c r="D50"/>
  <c r="D154"/>
  <c r="D153"/>
  <c r="D49"/>
  <c r="D152"/>
  <c r="D151"/>
  <c r="D150"/>
  <c r="D149"/>
  <c r="D148"/>
  <c r="D147"/>
  <c r="D48"/>
  <c r="D146"/>
  <c r="D145"/>
  <c r="D189"/>
  <c r="D170"/>
  <c r="D144"/>
  <c r="D142"/>
  <c r="D141"/>
  <c r="D140"/>
  <c r="D132"/>
  <c r="D21"/>
  <c r="D47"/>
  <c r="D139"/>
  <c r="D138"/>
  <c r="D46"/>
  <c r="D199"/>
  <c r="D198"/>
  <c r="D137"/>
  <c r="D136"/>
  <c r="D135"/>
  <c r="D134"/>
  <c r="D45"/>
  <c r="D79"/>
  <c r="D44"/>
  <c r="D175"/>
  <c r="D131"/>
  <c r="D17"/>
  <c r="D16"/>
  <c r="D15"/>
  <c r="D14"/>
  <c r="D13"/>
  <c r="D12"/>
  <c r="D11"/>
  <c r="D126"/>
  <c r="D125"/>
  <c r="D20"/>
  <c r="D124"/>
  <c r="D43"/>
  <c r="D130"/>
  <c r="D42"/>
  <c r="D117"/>
  <c r="D129"/>
  <c r="D19"/>
  <c r="D120"/>
  <c r="D41"/>
  <c r="D40"/>
  <c r="D119"/>
  <c r="D102"/>
  <c r="D39"/>
  <c r="D114"/>
  <c r="D121"/>
  <c r="D112"/>
  <c r="D116"/>
  <c r="D85"/>
  <c r="D38"/>
  <c r="D37"/>
  <c r="D111"/>
  <c r="D110"/>
  <c r="D109"/>
  <c r="D36"/>
  <c r="D214"/>
  <c r="D108"/>
  <c r="D181"/>
  <c r="D115"/>
  <c r="D133"/>
  <c r="D160"/>
  <c r="D18"/>
  <c r="D106"/>
  <c r="D107"/>
  <c r="D113"/>
  <c r="D101"/>
  <c r="D159"/>
  <c r="D96"/>
  <c r="D128"/>
  <c r="D94"/>
  <c r="D93"/>
  <c r="D95"/>
  <c r="D35"/>
  <c r="D92"/>
  <c r="D167"/>
  <c r="D91"/>
  <c r="D90"/>
  <c r="D89"/>
  <c r="D34"/>
  <c r="D88"/>
  <c r="D87"/>
  <c r="D86"/>
  <c r="D174"/>
  <c r="D84"/>
  <c r="D83"/>
  <c r="D33"/>
  <c r="D82"/>
  <c r="D127"/>
  <c r="D97"/>
  <c r="D81"/>
  <c r="D80"/>
  <c r="D173"/>
  <c r="D32"/>
  <c r="D31"/>
  <c r="D10"/>
  <c r="D9"/>
  <c r="D8"/>
  <c r="D7"/>
  <c r="D206"/>
</calcChain>
</file>

<file path=xl/comments1.xml><?xml version="1.0" encoding="utf-8"?>
<comments xmlns="http://schemas.openxmlformats.org/spreadsheetml/2006/main">
  <authors>
    <author>Alex</author>
  </authors>
  <commentList>
    <comment ref="J78" authorId="0">
      <text>
        <r>
          <rPr>
            <b/>
            <sz val="10"/>
            <color indexed="81"/>
            <rFont val="Tahoma"/>
            <family val="2"/>
          </rPr>
          <t>Alex:</t>
        </r>
        <r>
          <rPr>
            <sz val="10"/>
            <color indexed="81"/>
            <rFont val="Tahoma"/>
            <family val="2"/>
          </rPr>
          <t xml:space="preserve">
Operated by Kotzebue Electric 65kw
</t>
        </r>
      </text>
    </comment>
    <comment ref="B193" authorId="0">
      <text>
        <r>
          <rPr>
            <b/>
            <sz val="10"/>
            <color indexed="81"/>
            <rFont val="Tahoma"/>
            <family val="2"/>
          </rPr>
          <t>Alex:</t>
        </r>
        <r>
          <rPr>
            <sz val="10"/>
            <color indexed="81"/>
            <rFont val="Tahoma"/>
            <family val="2"/>
          </rPr>
          <t xml:space="preserve">
Chugach has the highest share of 30.4%
</t>
        </r>
      </text>
    </comment>
  </commentList>
</comments>
</file>

<file path=xl/comments10.xml><?xml version="1.0" encoding="utf-8"?>
<comments xmlns="http://schemas.openxmlformats.org/spreadsheetml/2006/main">
  <authors>
    <author>alex</author>
  </authors>
  <commentList>
    <comment ref="M56" authorId="0">
      <text>
        <r>
          <rPr>
            <b/>
            <sz val="8"/>
            <color indexed="81"/>
            <rFont val="Tahoma"/>
            <family val="2"/>
          </rPr>
          <t>alex:</t>
        </r>
        <r>
          <rPr>
            <sz val="8"/>
            <color indexed="81"/>
            <rFont val="Tahoma"/>
            <family val="2"/>
          </rPr>
          <t xml:space="preserve">
From EIA historical tables
Wind from Kotzebue</t>
        </r>
      </text>
    </comment>
  </commentList>
</comments>
</file>

<file path=xl/comments11.xml><?xml version="1.0" encoding="utf-8"?>
<comments xmlns="http://schemas.openxmlformats.org/spreadsheetml/2006/main">
  <authors>
    <author>alex</author>
  </authors>
  <commentList>
    <comment ref="D225" authorId="0">
      <text>
        <r>
          <rPr>
            <b/>
            <sz val="8"/>
            <color indexed="81"/>
            <rFont val="Tahoma"/>
            <family val="2"/>
          </rPr>
          <t xml:space="preserve">alex:
Changed per GVEA review by Henri Dale
BTU values may be off because their based on jet fuel and rfo and not the actual fuel mmbtu
</t>
        </r>
      </text>
    </comment>
  </commentList>
</comments>
</file>

<file path=xl/comments2.xml><?xml version="1.0" encoding="utf-8"?>
<comments xmlns="http://schemas.openxmlformats.org/spreadsheetml/2006/main">
  <authors>
    <author>Alex</author>
  </authors>
  <commentList>
    <comment ref="B192" authorId="0">
      <text>
        <r>
          <rPr>
            <b/>
            <sz val="10"/>
            <color indexed="81"/>
            <rFont val="Tahoma"/>
            <family val="2"/>
          </rPr>
          <t>Alex:</t>
        </r>
        <r>
          <rPr>
            <sz val="10"/>
            <color indexed="81"/>
            <rFont val="Tahoma"/>
            <family val="2"/>
          </rPr>
          <t xml:space="preserve">
Chugach has the highest share of 30.4%
</t>
        </r>
      </text>
    </comment>
  </commentList>
</comments>
</file>

<file path=xl/comments3.xml><?xml version="1.0" encoding="utf-8"?>
<comments xmlns="http://schemas.openxmlformats.org/spreadsheetml/2006/main">
  <authors>
    <author>Alex</author>
  </authors>
  <commentList>
    <comment ref="C224" authorId="0">
      <text>
        <r>
          <rPr>
            <b/>
            <sz val="10"/>
            <color indexed="81"/>
            <rFont val="Tahoma"/>
            <family val="2"/>
          </rPr>
          <t>Alex:</t>
        </r>
        <r>
          <rPr>
            <sz val="10"/>
            <color indexed="81"/>
            <rFont val="Tahoma"/>
            <family val="2"/>
          </rPr>
          <t xml:space="preserve">
See note section</t>
        </r>
      </text>
    </comment>
  </commentList>
</comments>
</file>

<file path=xl/comments4.xml><?xml version="1.0" encoding="utf-8"?>
<comments xmlns="http://schemas.openxmlformats.org/spreadsheetml/2006/main">
  <authors>
    <author>alex</author>
  </authors>
  <commentList>
    <comment ref="A162" authorId="0">
      <text>
        <r>
          <rPr>
            <b/>
            <sz val="8"/>
            <color indexed="81"/>
            <rFont val="Tahoma"/>
            <family val="2"/>
          </rPr>
          <t>alex:</t>
        </r>
        <r>
          <rPr>
            <sz val="8"/>
            <color indexed="81"/>
            <rFont val="Tahoma"/>
            <family val="2"/>
          </rPr>
          <t xml:space="preserve">
change PCE to EIA source. PCE only july to december of 08
Lost detail of community level by changing to EIA</t>
        </r>
      </text>
    </comment>
  </commentList>
</comments>
</file>

<file path=xl/comments5.xml><?xml version="1.0" encoding="utf-8"?>
<comments xmlns="http://schemas.openxmlformats.org/spreadsheetml/2006/main">
  <authors>
    <author>alex</author>
  </authors>
  <commentList>
    <comment ref="D208" authorId="0">
      <text>
        <r>
          <rPr>
            <b/>
            <sz val="8"/>
            <color indexed="81"/>
            <rFont val="Tahoma"/>
            <family val="2"/>
          </rPr>
          <t xml:space="preserve">alex:
Changed per GVEA review by Henri Dale
BTU values may be off because their based on jet fuel and rfo and not the actual fuel mmbtu
</t>
        </r>
      </text>
    </comment>
  </commentList>
</comments>
</file>

<file path=xl/comments6.xml><?xml version="1.0" encoding="utf-8"?>
<comments xmlns="http://schemas.openxmlformats.org/spreadsheetml/2006/main">
  <authors>
    <author>Alex</author>
  </authors>
  <commentList>
    <comment ref="B76" authorId="0">
      <text>
        <r>
          <rPr>
            <b/>
            <sz val="10"/>
            <color indexed="81"/>
            <rFont val="Tahoma"/>
            <family val="2"/>
          </rPr>
          <t>Alex:</t>
        </r>
        <r>
          <rPr>
            <sz val="10"/>
            <color indexed="81"/>
            <rFont val="Tahoma"/>
            <family val="2"/>
          </rPr>
          <t xml:space="preserve">
Chugach has the highest share of 30.4%
</t>
        </r>
      </text>
    </comment>
  </commentList>
</comments>
</file>

<file path=xl/comments7.xml><?xml version="1.0" encoding="utf-8"?>
<comments xmlns="http://schemas.openxmlformats.org/spreadsheetml/2006/main">
  <authors>
    <author>Alex</author>
  </authors>
  <commentList>
    <comment ref="J32" authorId="0">
      <text>
        <r>
          <rPr>
            <b/>
            <sz val="10"/>
            <color indexed="81"/>
            <rFont val="Tahoma"/>
            <family val="2"/>
          </rPr>
          <t>Alex:</t>
        </r>
        <r>
          <rPr>
            <sz val="10"/>
            <color indexed="81"/>
            <rFont val="Tahoma"/>
            <family val="2"/>
          </rPr>
          <t xml:space="preserve">
Operated by Kotzebue Electric 65kw
</t>
        </r>
      </text>
    </comment>
    <comment ref="B75" authorId="0">
      <text>
        <r>
          <rPr>
            <b/>
            <sz val="10"/>
            <color indexed="81"/>
            <rFont val="Tahoma"/>
            <family val="2"/>
          </rPr>
          <t>Alex:</t>
        </r>
        <r>
          <rPr>
            <sz val="10"/>
            <color indexed="81"/>
            <rFont val="Tahoma"/>
            <family val="2"/>
          </rPr>
          <t xml:space="preserve">
Chugach has the highest share of 30.4%
</t>
        </r>
      </text>
    </comment>
  </commentList>
</comments>
</file>

<file path=xl/comments8.xml><?xml version="1.0" encoding="utf-8"?>
<comments xmlns="http://schemas.openxmlformats.org/spreadsheetml/2006/main">
  <authors>
    <author>Alex</author>
  </authors>
  <commentList>
    <comment ref="C121" authorId="0">
      <text>
        <r>
          <rPr>
            <b/>
            <sz val="10"/>
            <color indexed="81"/>
            <rFont val="Tahoma"/>
            <family val="2"/>
          </rPr>
          <t>Alex:</t>
        </r>
        <r>
          <rPr>
            <sz val="10"/>
            <color indexed="81"/>
            <rFont val="Tahoma"/>
            <family val="2"/>
          </rPr>
          <t xml:space="preserve">
See note section</t>
        </r>
      </text>
    </comment>
  </commentList>
</comments>
</file>

<file path=xl/comments9.xml><?xml version="1.0" encoding="utf-8"?>
<comments xmlns="http://schemas.openxmlformats.org/spreadsheetml/2006/main">
  <authors>
    <author>alex</author>
  </authors>
  <commentList>
    <comment ref="D233" authorId="0">
      <text>
        <r>
          <rPr>
            <b/>
            <sz val="8"/>
            <color indexed="81"/>
            <rFont val="Tahoma"/>
            <family val="2"/>
          </rPr>
          <t xml:space="preserve">alex:
Changed per GVEA review by Henri Dale
BTU values may be off because their based on jet fuel and rfo and not the actual fuel mmbtu
</t>
        </r>
      </text>
    </comment>
  </commentList>
</comments>
</file>

<file path=xl/sharedStrings.xml><?xml version="1.0" encoding="utf-8"?>
<sst xmlns="http://schemas.openxmlformats.org/spreadsheetml/2006/main" count="27153" uniqueCount="1035">
  <si>
    <t>Table 1a. Installed Capacity (KW) Utility Summary Data</t>
  </si>
  <si>
    <t>Region</t>
  </si>
  <si>
    <t>PCE</t>
  </si>
  <si>
    <t>Total</t>
  </si>
  <si>
    <t>Census Region</t>
  </si>
  <si>
    <t>Arctic Northwest</t>
  </si>
  <si>
    <t>South Central</t>
  </si>
  <si>
    <t>South East</t>
  </si>
  <si>
    <t>South West</t>
  </si>
  <si>
    <t>Yukon</t>
  </si>
  <si>
    <t>Ahtna</t>
  </si>
  <si>
    <t>Haines</t>
  </si>
  <si>
    <t>Aleut</t>
  </si>
  <si>
    <t>Arctic Slope</t>
  </si>
  <si>
    <t>Bering Straits</t>
  </si>
  <si>
    <t>Bristol Bay</t>
  </si>
  <si>
    <t>Calista</t>
  </si>
  <si>
    <t>Chugach</t>
  </si>
  <si>
    <t>Cook Inlet</t>
  </si>
  <si>
    <t>Doyon</t>
  </si>
  <si>
    <t>Koniag</t>
  </si>
  <si>
    <t>NANA</t>
  </si>
  <si>
    <t>Sealaska</t>
  </si>
  <si>
    <t>Utility Name</t>
  </si>
  <si>
    <t>Plant Name</t>
  </si>
  <si>
    <t>Community</t>
  </si>
  <si>
    <t>Glennallen</t>
  </si>
  <si>
    <t>SC</t>
  </si>
  <si>
    <t>EIA</t>
  </si>
  <si>
    <t>Chitina</t>
  </si>
  <si>
    <t>AEA</t>
  </si>
  <si>
    <t>Dutch Harbor</t>
  </si>
  <si>
    <t>SW</t>
  </si>
  <si>
    <t>Saint George</t>
  </si>
  <si>
    <t>Adak</t>
  </si>
  <si>
    <t>Akutan</t>
  </si>
  <si>
    <t>Atka</t>
  </si>
  <si>
    <t>Cold Bay</t>
  </si>
  <si>
    <t>False Pass</t>
  </si>
  <si>
    <t>King Cove</t>
  </si>
  <si>
    <t>Nelson Lagoon</t>
  </si>
  <si>
    <t>Nikolski*</t>
  </si>
  <si>
    <t>Saint Paul*</t>
  </si>
  <si>
    <t>Sand Point</t>
  </si>
  <si>
    <t>Unalaska</t>
  </si>
  <si>
    <t>Anaktuvuk Pass</t>
  </si>
  <si>
    <t>AN</t>
  </si>
  <si>
    <t>Atqasuk</t>
  </si>
  <si>
    <t>Barrow</t>
  </si>
  <si>
    <t>Kaktovik</t>
  </si>
  <si>
    <t>Nuiqsut</t>
  </si>
  <si>
    <t>Point Hope</t>
  </si>
  <si>
    <t>Point Lay</t>
  </si>
  <si>
    <t>Wainwright</t>
  </si>
  <si>
    <t>Brevig Mission</t>
  </si>
  <si>
    <t>Diomede</t>
  </si>
  <si>
    <t>Elim</t>
  </si>
  <si>
    <t>Gambell*</t>
  </si>
  <si>
    <t>Golovin</t>
  </si>
  <si>
    <t>Koyuk</t>
  </si>
  <si>
    <t>Nome*</t>
  </si>
  <si>
    <t>Saint Michael</t>
  </si>
  <si>
    <t>Savoonga</t>
  </si>
  <si>
    <t>Shaktoolik</t>
  </si>
  <si>
    <t>Shishmaref</t>
  </si>
  <si>
    <t>Stebbins</t>
  </si>
  <si>
    <t>Teller</t>
  </si>
  <si>
    <t>Unalakleet*</t>
  </si>
  <si>
    <t>Wales*</t>
  </si>
  <si>
    <t>White Mountain</t>
  </si>
  <si>
    <t>Perryville*</t>
  </si>
  <si>
    <t>Port Heiden*</t>
  </si>
  <si>
    <t>Chignik</t>
  </si>
  <si>
    <t>Chignik Lagoon</t>
  </si>
  <si>
    <t>Chignik Lake</t>
  </si>
  <si>
    <t>Dillingham</t>
  </si>
  <si>
    <t>Egegik</t>
  </si>
  <si>
    <t>Ekwok</t>
  </si>
  <si>
    <t>Igiugig</t>
  </si>
  <si>
    <t>Kokhanok</t>
  </si>
  <si>
    <t>Koliganek</t>
  </si>
  <si>
    <t>Levelock</t>
  </si>
  <si>
    <t>Manokotak</t>
  </si>
  <si>
    <t>Naknek</t>
  </si>
  <si>
    <t>New Stuyahok</t>
  </si>
  <si>
    <t>Nondalton</t>
  </si>
  <si>
    <t>Pedro Bay</t>
  </si>
  <si>
    <t>Pilot Point</t>
  </si>
  <si>
    <t>Togiak</t>
  </si>
  <si>
    <t>Twin Hills</t>
  </si>
  <si>
    <t>Akiachak</t>
  </si>
  <si>
    <t>Akiak</t>
  </si>
  <si>
    <t>Aniak</t>
  </si>
  <si>
    <t>Atmautluak</t>
  </si>
  <si>
    <t>Bethel</t>
  </si>
  <si>
    <t>Chefornak</t>
  </si>
  <si>
    <t>Chuathbaluk</t>
  </si>
  <si>
    <t>Crooked Creek</t>
  </si>
  <si>
    <t>Eek</t>
  </si>
  <si>
    <t>Goodnews Bay</t>
  </si>
  <si>
    <t>Kasigluk*</t>
  </si>
  <si>
    <t>Kipnuk</t>
  </si>
  <si>
    <t>Kongiganak</t>
  </si>
  <si>
    <t>Kwethluk</t>
  </si>
  <si>
    <t>Kwigillingok</t>
  </si>
  <si>
    <t>Lime Village</t>
  </si>
  <si>
    <t>Lower Kalskag</t>
  </si>
  <si>
    <t>Mekoryuk*</t>
  </si>
  <si>
    <t>Napakiak</t>
  </si>
  <si>
    <t>Napaskiak</t>
  </si>
  <si>
    <t>Newtok</t>
  </si>
  <si>
    <t>Nightmute</t>
  </si>
  <si>
    <t>Nunapitchuk</t>
  </si>
  <si>
    <t>Platinum</t>
  </si>
  <si>
    <t>Quinhagak</t>
  </si>
  <si>
    <t>Red Devil</t>
  </si>
  <si>
    <t>Sleetmute</t>
  </si>
  <si>
    <t>Stony River</t>
  </si>
  <si>
    <t>Toksook Bay*</t>
  </si>
  <si>
    <t>Tuluksak</t>
  </si>
  <si>
    <t>Tuntutuliak</t>
  </si>
  <si>
    <t>Tununak</t>
  </si>
  <si>
    <t>Alakanuk</t>
  </si>
  <si>
    <t>YU</t>
  </si>
  <si>
    <t>Chevak*</t>
  </si>
  <si>
    <t>Emmonak</t>
  </si>
  <si>
    <t>Hooper Bay*</t>
  </si>
  <si>
    <t>Kotlik</t>
  </si>
  <si>
    <t>Marshall</t>
  </si>
  <si>
    <t>Mountain Village</t>
  </si>
  <si>
    <t>Nunam Iqua</t>
  </si>
  <si>
    <t>Pilot Station</t>
  </si>
  <si>
    <t>Russian Mission</t>
  </si>
  <si>
    <t>Saint Marys</t>
  </si>
  <si>
    <t>Scammon Bay</t>
  </si>
  <si>
    <t>Solomon Gulch</t>
  </si>
  <si>
    <t>Valdez</t>
  </si>
  <si>
    <t>Valdez Cogen</t>
  </si>
  <si>
    <t>Chenega Bay</t>
  </si>
  <si>
    <t>Cordova</t>
  </si>
  <si>
    <t>Orca</t>
  </si>
  <si>
    <t>Seward</t>
  </si>
  <si>
    <t>Tatitlek</t>
  </si>
  <si>
    <t>Anchorage 1</t>
  </si>
  <si>
    <t>Anchorage</t>
  </si>
  <si>
    <t>George M Sullivan Generation Plant 2</t>
  </si>
  <si>
    <t>International</t>
  </si>
  <si>
    <t>Bernice Lake</t>
  </si>
  <si>
    <t>Nikiski</t>
  </si>
  <si>
    <t>Nikiski Co-Generation</t>
  </si>
  <si>
    <t>Beluga</t>
  </si>
  <si>
    <t>Railbelt</t>
  </si>
  <si>
    <t>Bradley Lake</t>
  </si>
  <si>
    <t>Cooper Lake</t>
  </si>
  <si>
    <t>Eklutna Hydro Project</t>
  </si>
  <si>
    <t>Seldovia</t>
  </si>
  <si>
    <t>Port Alsworth</t>
  </si>
  <si>
    <t>Delta Power</t>
  </si>
  <si>
    <t>Delta Junction*</t>
  </si>
  <si>
    <t>Aurora Energy LLC Chena</t>
  </si>
  <si>
    <t>Fairbanks</t>
  </si>
  <si>
    <t>Healy</t>
  </si>
  <si>
    <t>Healy*</t>
  </si>
  <si>
    <t>North Pole</t>
  </si>
  <si>
    <t>Venetie</t>
  </si>
  <si>
    <t>McGrath</t>
  </si>
  <si>
    <t>Nikolai</t>
  </si>
  <si>
    <t>Takotna</t>
  </si>
  <si>
    <t>Anvik</t>
  </si>
  <si>
    <t>Beaver</t>
  </si>
  <si>
    <t>Central</t>
  </si>
  <si>
    <t>Chalkyitsik</t>
  </si>
  <si>
    <t>Circle</t>
  </si>
  <si>
    <t>Fort Yukon</t>
  </si>
  <si>
    <t>Galena</t>
  </si>
  <si>
    <t>Grayling</t>
  </si>
  <si>
    <t>Holy Cross</t>
  </si>
  <si>
    <t>Hughes</t>
  </si>
  <si>
    <t>Kaltag</t>
  </si>
  <si>
    <t>Koyukuk</t>
  </si>
  <si>
    <t>Manley Hot Springs</t>
  </si>
  <si>
    <t>Minto</t>
  </si>
  <si>
    <t>Northway</t>
  </si>
  <si>
    <t>Nulato</t>
  </si>
  <si>
    <t>Ruby</t>
  </si>
  <si>
    <t>Shageluk</t>
  </si>
  <si>
    <t>Stevens Village</t>
  </si>
  <si>
    <t>Tanana</t>
  </si>
  <si>
    <t>Tok</t>
  </si>
  <si>
    <t>Akhiok</t>
  </si>
  <si>
    <t>Nymans Plant</t>
  </si>
  <si>
    <t>Kodiak</t>
  </si>
  <si>
    <t>Terror Lake</t>
  </si>
  <si>
    <t>Kodiak*</t>
  </si>
  <si>
    <t>Port Lions</t>
  </si>
  <si>
    <t>Karluk</t>
  </si>
  <si>
    <t>Larsen Bay</t>
  </si>
  <si>
    <t>Old Harbor</t>
  </si>
  <si>
    <t>Ouzinkie</t>
  </si>
  <si>
    <t>Ambler</t>
  </si>
  <si>
    <t>Buckland</t>
  </si>
  <si>
    <t>Deering</t>
  </si>
  <si>
    <t>Kiana</t>
  </si>
  <si>
    <t>Kivalina</t>
  </si>
  <si>
    <t>Kotzebue*</t>
  </si>
  <si>
    <t>Noatak</t>
  </si>
  <si>
    <t>Noorvik</t>
  </si>
  <si>
    <t>Selawik*</t>
  </si>
  <si>
    <t>Shungnak</t>
  </si>
  <si>
    <t>Annex Creek</t>
  </si>
  <si>
    <t>Juneau</t>
  </si>
  <si>
    <t>SE</t>
  </si>
  <si>
    <t>Auke Bay</t>
  </si>
  <si>
    <t>Gold Creek</t>
  </si>
  <si>
    <t>Lake Dorothy</t>
  </si>
  <si>
    <t>Lemon Creek</t>
  </si>
  <si>
    <t>Salmon Creek</t>
  </si>
  <si>
    <t>Snettisham</t>
  </si>
  <si>
    <t>Beaver Falls</t>
  </si>
  <si>
    <t>Ketchikan</t>
  </si>
  <si>
    <t>S W Bailey</t>
  </si>
  <si>
    <t>Silvis</t>
  </si>
  <si>
    <t>Swan Lake</t>
  </si>
  <si>
    <t>Tyee Lake</t>
  </si>
  <si>
    <t>Centennial</t>
  </si>
  <si>
    <t>Metlakatla</t>
  </si>
  <si>
    <t>Chester Lake</t>
  </si>
  <si>
    <t>Purple Lake</t>
  </si>
  <si>
    <t>Blue Lake</t>
  </si>
  <si>
    <t>Sitka</t>
  </si>
  <si>
    <t>Green Lake</t>
  </si>
  <si>
    <t>Jarvis Street</t>
  </si>
  <si>
    <t>Angoon</t>
  </si>
  <si>
    <t>Craig</t>
  </si>
  <si>
    <t>Elfin Cove</t>
  </si>
  <si>
    <t>Gustavus</t>
  </si>
  <si>
    <t>Hoonah</t>
  </si>
  <si>
    <t>Hydaburg</t>
  </si>
  <si>
    <t>Kake</t>
  </si>
  <si>
    <t>Klawock</t>
  </si>
  <si>
    <t>Klukwan</t>
  </si>
  <si>
    <t>Naukati Bay</t>
  </si>
  <si>
    <t>Pelican</t>
  </si>
  <si>
    <t>Petersburg</t>
  </si>
  <si>
    <t>Skagway</t>
  </si>
  <si>
    <t>Tenakee Springs</t>
  </si>
  <si>
    <t>Thorne Bay</t>
  </si>
  <si>
    <t>Wrangell</t>
  </si>
  <si>
    <t>Yakutat</t>
  </si>
  <si>
    <t>Prince of Wales</t>
  </si>
  <si>
    <t>Gas Turbine</t>
  </si>
  <si>
    <t>Hydroelectric</t>
  </si>
  <si>
    <t>Internal Combustion</t>
  </si>
  <si>
    <t>Steam Turbine</t>
  </si>
  <si>
    <t>Wind Turbine</t>
  </si>
  <si>
    <t>PEAK</t>
  </si>
  <si>
    <t>Source</t>
  </si>
  <si>
    <t>Summer</t>
  </si>
  <si>
    <t>Winter</t>
  </si>
  <si>
    <t>CHITE</t>
  </si>
  <si>
    <t>AKUT</t>
  </si>
  <si>
    <t>ANDRE</t>
  </si>
  <si>
    <t>FALSPE</t>
  </si>
  <si>
    <t>GK</t>
  </si>
  <si>
    <t>KINGC</t>
  </si>
  <si>
    <t>NELSLEC</t>
  </si>
  <si>
    <t>STGEORGE</t>
  </si>
  <si>
    <t>STPMEU</t>
  </si>
  <si>
    <t>TDXA</t>
  </si>
  <si>
    <t>TDXC</t>
  </si>
  <si>
    <t>UMNAP</t>
  </si>
  <si>
    <t>NORTSB</t>
  </si>
  <si>
    <t>ALASVEC</t>
  </si>
  <si>
    <t>DIOMJU</t>
  </si>
  <si>
    <t>GOLOPU</t>
  </si>
  <si>
    <t>NOMEJUS</t>
  </si>
  <si>
    <t>UNALVEC</t>
  </si>
  <si>
    <t>WHITMU</t>
  </si>
  <si>
    <t>CHIGLPU</t>
  </si>
  <si>
    <t>CHIGLEU</t>
  </si>
  <si>
    <t>CHIG</t>
  </si>
  <si>
    <t>EGEGLP</t>
  </si>
  <si>
    <t>EKWO</t>
  </si>
  <si>
    <t>IGIUEC</t>
  </si>
  <si>
    <t>ILIANNE</t>
  </si>
  <si>
    <t>KOKHVC</t>
  </si>
  <si>
    <t>LEVEEC</t>
  </si>
  <si>
    <t>MANOPC</t>
  </si>
  <si>
    <t>NAKNEA</t>
  </si>
  <si>
    <t>PERR</t>
  </si>
  <si>
    <t>NEWKVC</t>
  </si>
  <si>
    <t>NUSHEC</t>
  </si>
  <si>
    <t>PEDRBV</t>
  </si>
  <si>
    <t>PILOPEU</t>
  </si>
  <si>
    <t>PORTHU</t>
  </si>
  <si>
    <t>TWINHVC</t>
  </si>
  <si>
    <t>AKIANCE</t>
  </si>
  <si>
    <t>AKIA</t>
  </si>
  <si>
    <t>ANIALPC</t>
  </si>
  <si>
    <t>ATMATU</t>
  </si>
  <si>
    <t>BETHUC</t>
  </si>
  <si>
    <t>KIPNLP</t>
  </si>
  <si>
    <t>KOTLES</t>
  </si>
  <si>
    <t>KWET</t>
  </si>
  <si>
    <t>KWIGPC</t>
  </si>
  <si>
    <t>LIMEVTC</t>
  </si>
  <si>
    <t>MIDDKEC</t>
  </si>
  <si>
    <t>NAPAC</t>
  </si>
  <si>
    <t>NAPAEU</t>
  </si>
  <si>
    <t>NATELP</t>
  </si>
  <si>
    <t>NUNAIEC</t>
  </si>
  <si>
    <t>PLAT</t>
  </si>
  <si>
    <t>PUVUPC</t>
  </si>
  <si>
    <t>TULUTPU</t>
  </si>
  <si>
    <t>TUNTCSA</t>
  </si>
  <si>
    <t>UNGUPC</t>
  </si>
  <si>
    <t>CHENVC</t>
  </si>
  <si>
    <t>CORDEC</t>
  </si>
  <si>
    <t>TATIVIC</t>
  </si>
  <si>
    <t>TANAEC</t>
  </si>
  <si>
    <t>ALASPCA</t>
  </si>
  <si>
    <t>BEAVJU</t>
  </si>
  <si>
    <t>CENTEI</t>
  </si>
  <si>
    <t>CHALVC</t>
  </si>
  <si>
    <t>CIRCU</t>
  </si>
  <si>
    <t>GALE</t>
  </si>
  <si>
    <t>GWITZU</t>
  </si>
  <si>
    <t>HUGHPL</t>
  </si>
  <si>
    <t>KOYU</t>
  </si>
  <si>
    <t>MANLU</t>
  </si>
  <si>
    <t>MCGRLP</t>
  </si>
  <si>
    <t>NIKO</t>
  </si>
  <si>
    <t>RUBY</t>
  </si>
  <si>
    <t>STEVVIC</t>
  </si>
  <si>
    <t>TAKOC</t>
  </si>
  <si>
    <t>TANAPC</t>
  </si>
  <si>
    <t>VENEVE</t>
  </si>
  <si>
    <t>AKHIK</t>
  </si>
  <si>
    <t>ALUTPC</t>
  </si>
  <si>
    <t>LARSBUC</t>
  </si>
  <si>
    <t>OUZI</t>
  </si>
  <si>
    <t>BUCK</t>
  </si>
  <si>
    <t>IPNAEC</t>
  </si>
  <si>
    <t>KOTZEA</t>
  </si>
  <si>
    <t>ELFICEU</t>
  </si>
  <si>
    <t>GUSTE</t>
  </si>
  <si>
    <t>INSIPEC</t>
  </si>
  <si>
    <t>SEAPA</t>
  </si>
  <si>
    <t>TENAS</t>
  </si>
  <si>
    <t>YAKUP</t>
  </si>
  <si>
    <t>Aleutians East</t>
  </si>
  <si>
    <t>Aleutians West (CA)</t>
  </si>
  <si>
    <t>Bethel (CA)</t>
  </si>
  <si>
    <t>Denali</t>
  </si>
  <si>
    <t>Dillingham (CA)</t>
  </si>
  <si>
    <t>Fairbanks North Star</t>
  </si>
  <si>
    <t>Hoonah-Angoon (CA)</t>
  </si>
  <si>
    <t>Kenai Peninsula</t>
  </si>
  <si>
    <t>Ketchikan Gateway</t>
  </si>
  <si>
    <t>Kodiak Island</t>
  </si>
  <si>
    <t>Lake and Peninsula</t>
  </si>
  <si>
    <t>Nome</t>
  </si>
  <si>
    <t>Nome (CA)</t>
  </si>
  <si>
    <t>North Slope</t>
  </si>
  <si>
    <t>Northwest Arctic</t>
  </si>
  <si>
    <t>Petersburg (CA)</t>
  </si>
  <si>
    <t>Prince of Wales-Hyder (CA)</t>
  </si>
  <si>
    <t>Southeast Fairbanks (CA)</t>
  </si>
  <si>
    <t>Valdez-Cordova (CA)</t>
  </si>
  <si>
    <t>Wade Hampton (CA)</t>
  </si>
  <si>
    <t>Yukon-Koyukuk (CA)</t>
  </si>
  <si>
    <t>State</t>
  </si>
  <si>
    <t>Allakaket</t>
  </si>
  <si>
    <t>Chugach Electric Assn Inc</t>
  </si>
  <si>
    <t>Bettles</t>
  </si>
  <si>
    <t>Birch Creek</t>
  </si>
  <si>
    <t>Chevak</t>
  </si>
  <si>
    <t>Chistochina</t>
  </si>
  <si>
    <t>Coffman Cove</t>
  </si>
  <si>
    <t>Delta Junction</t>
  </si>
  <si>
    <t>Dot Lake</t>
  </si>
  <si>
    <t>Eagle</t>
  </si>
  <si>
    <t>Gambell</t>
  </si>
  <si>
    <t>Healy Lake</t>
  </si>
  <si>
    <t>Hollis</t>
  </si>
  <si>
    <t>Homer</t>
  </si>
  <si>
    <t>Hooper Bay</t>
  </si>
  <si>
    <t>Huslia</t>
  </si>
  <si>
    <t>Kalskag</t>
  </si>
  <si>
    <t>Kasigluk</t>
  </si>
  <si>
    <t>Kobuk</t>
  </si>
  <si>
    <t>KOBUVEC</t>
  </si>
  <si>
    <t>Kotzebue</t>
  </si>
  <si>
    <t>Mekoryuk</t>
  </si>
  <si>
    <t>Mentasta Lake</t>
  </si>
  <si>
    <t>Newhalen</t>
  </si>
  <si>
    <t>Nikolski</t>
  </si>
  <si>
    <t>Matanuska-Susitna</t>
  </si>
  <si>
    <t>Paxson</t>
  </si>
  <si>
    <t>Perryville</t>
  </si>
  <si>
    <t>Pitkas Point</t>
  </si>
  <si>
    <t>Saint Paul</t>
  </si>
  <si>
    <t>Selawik</t>
  </si>
  <si>
    <t>Slana</t>
  </si>
  <si>
    <t>Tetlin</t>
  </si>
  <si>
    <t>Dyon</t>
  </si>
  <si>
    <t>Toksook Bay</t>
  </si>
  <si>
    <t>Unalakleet</t>
  </si>
  <si>
    <t>Copper Valley Elec Assn, Inc</t>
  </si>
  <si>
    <t>Wales</t>
  </si>
  <si>
    <t>Whale Pass</t>
  </si>
  <si>
    <t>Net Generation + Purchased Utilities= Total Disposition</t>
  </si>
  <si>
    <t>Sum of Values=Total Disposition</t>
  </si>
  <si>
    <t>Net Generation (MWh)</t>
  </si>
  <si>
    <t>Purchased Utilities</t>
  </si>
  <si>
    <t>Total Disposition</t>
  </si>
  <si>
    <t>Sales to Consumers</t>
  </si>
  <si>
    <t>Sales for Resale</t>
  </si>
  <si>
    <t>Furnished without Payment</t>
  </si>
  <si>
    <t>Used by Facility</t>
  </si>
  <si>
    <t>Multiple</t>
  </si>
  <si>
    <t>Unalaska Power Module</t>
  </si>
  <si>
    <t>Snake River</t>
  </si>
  <si>
    <t>Pilot Point*</t>
  </si>
  <si>
    <t>Power Creek</t>
  </si>
  <si>
    <t>Salmon Creek 1</t>
  </si>
  <si>
    <t>Chilkat Valley</t>
  </si>
  <si>
    <t>Net Generation by Fuel Type (MWh)</t>
  </si>
  <si>
    <t>Fuel Use*</t>
  </si>
  <si>
    <t>Oil</t>
  </si>
  <si>
    <t>Gas</t>
  </si>
  <si>
    <t>Coal</t>
  </si>
  <si>
    <t>Hydro</t>
  </si>
  <si>
    <t>Wind</t>
  </si>
  <si>
    <t>Oil (Barrels)</t>
  </si>
  <si>
    <t>Gas  (Mcf)</t>
  </si>
  <si>
    <t>Snake River - Nome</t>
  </si>
  <si>
    <t>State-Fuel Level Increment</t>
  </si>
  <si>
    <t>Residential</t>
  </si>
  <si>
    <t>Commercial</t>
  </si>
  <si>
    <t>Other</t>
  </si>
  <si>
    <t>UTILITY NAME</t>
  </si>
  <si>
    <t>Revenue($000)</t>
  </si>
  <si>
    <t>Sales(MWh)</t>
  </si>
  <si>
    <t>Customers(Accounts)</t>
  </si>
  <si>
    <t>SOURCE</t>
  </si>
  <si>
    <t>MULTIPLE</t>
  </si>
  <si>
    <t>Revenues per Customer</t>
  </si>
  <si>
    <t>Alaska Electric Light&amp;Power Co</t>
  </si>
  <si>
    <t>Golden Valley Elec Assn Inc</t>
  </si>
  <si>
    <t>Homer Electric Assn Inc</t>
  </si>
  <si>
    <t>I-N-N Electric Coop Inc</t>
  </si>
  <si>
    <t>Inside Passage Electric Coop</t>
  </si>
  <si>
    <t>Ketchikan Public Utilities</t>
  </si>
  <si>
    <t>Kodiak Electric Assn Inc</t>
  </si>
  <si>
    <t>Matanuska Electric Assn Inc</t>
  </si>
  <si>
    <t>$/KWh</t>
  </si>
  <si>
    <t>250 KWH $ PER MONTH</t>
  </si>
  <si>
    <t>500 KWH $ PER MONTH</t>
  </si>
  <si>
    <t>750 KWH $ PER MONTH</t>
  </si>
  <si>
    <t>1000 KWH $ PER MONTH</t>
  </si>
  <si>
    <t>Coal (Short Tons)</t>
  </si>
  <si>
    <t>Reciprocating Internal Combustion</t>
  </si>
  <si>
    <t>Combustion Turbine</t>
  </si>
  <si>
    <t>Fuel Type</t>
  </si>
  <si>
    <t>Total Fuel Consumption MMBtu</t>
  </si>
  <si>
    <t>Avg. Cost per gallon-Mcf</t>
  </si>
  <si>
    <t>IC</t>
  </si>
  <si>
    <t>Jet Fuel</t>
  </si>
  <si>
    <t>GT</t>
  </si>
  <si>
    <t>Natural Gas</t>
  </si>
  <si>
    <t>NSB Anaktuvuk Pass</t>
  </si>
  <si>
    <t>NSB Atqasuk Utility</t>
  </si>
  <si>
    <t>NSB Kaktovik Utility</t>
  </si>
  <si>
    <t>NSB Nuiqsut Utility</t>
  </si>
  <si>
    <t>NSB Point Hope Utility</t>
  </si>
  <si>
    <t>NSB Point Lay Utility</t>
  </si>
  <si>
    <t>NSB Wainwright Utility</t>
  </si>
  <si>
    <t>CA</t>
  </si>
  <si>
    <t>CT</t>
  </si>
  <si>
    <t>False Island</t>
  </si>
  <si>
    <t>Viking</t>
  </si>
  <si>
    <t>Thorne Bay Plant</t>
  </si>
  <si>
    <t>Sub-bituminous Coal</t>
  </si>
  <si>
    <t>ST</t>
  </si>
  <si>
    <t>Residual Fuel Oil</t>
  </si>
  <si>
    <t>MW</t>
  </si>
  <si>
    <t>Abbreviation</t>
  </si>
  <si>
    <t>Total Capacity KW</t>
  </si>
  <si>
    <t>AEA Energy Region</t>
  </si>
  <si>
    <t>Aleutians</t>
  </si>
  <si>
    <t>Lower Yukon-Kuskokwim</t>
  </si>
  <si>
    <t>Yukon-Koyukuk/Upper Tanana</t>
  </si>
  <si>
    <t>Southeast</t>
  </si>
  <si>
    <t>Copper River/Chugach</t>
  </si>
  <si>
    <t>City of Wrangell</t>
  </si>
  <si>
    <t>Akiachak Native Community</t>
  </si>
  <si>
    <t>Akiak City Council</t>
  </si>
  <si>
    <t>Alaska Electric Light &amp; Power Co</t>
  </si>
  <si>
    <t>Alaska Village Electric Coop</t>
  </si>
  <si>
    <t>Alutiiq Power Company</t>
  </si>
  <si>
    <t>Aniak Light &amp; Power</t>
  </si>
  <si>
    <t>Atmautluak Tribal Utilities</t>
  </si>
  <si>
    <t>Aurora Energy Llc</t>
  </si>
  <si>
    <t>Barrow Utils &amp; Elect Coop, Inc</t>
  </si>
  <si>
    <t>Beaver Joint Utilities</t>
  </si>
  <si>
    <t>Bethel Utilities Corporation</t>
  </si>
  <si>
    <t>Chalkyitsik Village Council</t>
  </si>
  <si>
    <t>Chenega Ira Council</t>
  </si>
  <si>
    <t>Chignik Lagoon Power Utility</t>
  </si>
  <si>
    <t>Chignik Lake Electric Utility</t>
  </si>
  <si>
    <t>Circle Electric Utility</t>
  </si>
  <si>
    <t>Cordova Electric</t>
  </si>
  <si>
    <t>Diomede Joint Utlities</t>
  </si>
  <si>
    <t>Elfin Cove Utility Commission</t>
  </si>
  <si>
    <t>Golovin Power Utilities</t>
  </si>
  <si>
    <t>Gustavus Electric Co</t>
  </si>
  <si>
    <t>Hughes Power &amp; Light</t>
  </si>
  <si>
    <t>Igiugig Electric Company</t>
  </si>
  <si>
    <t>Iliamna Newhalen Nondalton</t>
  </si>
  <si>
    <t>Inside Passage Electric</t>
  </si>
  <si>
    <t>Ipnatchiaq Electric Company</t>
  </si>
  <si>
    <t>Kipnuk Light Plant</t>
  </si>
  <si>
    <t>Kokhanok Village Council</t>
  </si>
  <si>
    <t>Kotlik Joint Utility</t>
  </si>
  <si>
    <t>Kotzebue Electric Association</t>
  </si>
  <si>
    <t>Kwethluk Incorporated</t>
  </si>
  <si>
    <t>Kwigilingok Power Company</t>
  </si>
  <si>
    <t>Larsen Bay Utility Company</t>
  </si>
  <si>
    <t>Levelock Electrical Coop</t>
  </si>
  <si>
    <t>Lime Village Electric Utility</t>
  </si>
  <si>
    <t>Manley Utilities</t>
  </si>
  <si>
    <t>Manokotak Power Company</t>
  </si>
  <si>
    <t>Mcgrath Light &amp; Power Co</t>
  </si>
  <si>
    <t>Middle Kuskokwim Electric</t>
  </si>
  <si>
    <t>Naknek Electric</t>
  </si>
  <si>
    <t>Napakiak Ircinraq</t>
  </si>
  <si>
    <t>Napaskiak Electric Utility</t>
  </si>
  <si>
    <t>Naterkaq Light Plant</t>
  </si>
  <si>
    <t>Nelson Lagoon Electrical Coop</t>
  </si>
  <si>
    <t>New Koliganek Village Council</t>
  </si>
  <si>
    <t>Nome Joint Utility System</t>
  </si>
  <si>
    <t>North Slope Borough</t>
  </si>
  <si>
    <t>Nunam Iqua Electric Company</t>
  </si>
  <si>
    <t>Nushagak Electric And</t>
  </si>
  <si>
    <t>Pedro Bay Village Council</t>
  </si>
  <si>
    <t>Pelican Utility</t>
  </si>
  <si>
    <t>Pilot Point Electric Utility</t>
  </si>
  <si>
    <t>Port Heiden Utilities</t>
  </si>
  <si>
    <t>Puvurnaq Power Company</t>
  </si>
  <si>
    <t>Shared**</t>
  </si>
  <si>
    <t>Sitka, City &amp; Borough Of</t>
  </si>
  <si>
    <t>South East Alaska Power Agency</t>
  </si>
  <si>
    <t>St. Paul Municipal Electric</t>
  </si>
  <si>
    <t>Stevens Village Ira Council</t>
  </si>
  <si>
    <t>Takotna Community Assoc Inc</t>
  </si>
  <si>
    <t>Tanalian Electric Cooperative</t>
  </si>
  <si>
    <t>Tanana Power Company Inc.</t>
  </si>
  <si>
    <t>Tatitlek Village Ira Council</t>
  </si>
  <si>
    <t>Tdx Adak Generating Llc</t>
  </si>
  <si>
    <t>Tdx Corporation</t>
  </si>
  <si>
    <t>Tuluksak Traditional</t>
  </si>
  <si>
    <t>Tuntutuliak Community</t>
  </si>
  <si>
    <t>Twin Hills Village Council</t>
  </si>
  <si>
    <t>Umnak Power Company</t>
  </si>
  <si>
    <t>Unalakleet Valley Electric</t>
  </si>
  <si>
    <t>Unalaska, City Of</t>
  </si>
  <si>
    <t>Ungusraq Power Company</t>
  </si>
  <si>
    <t>Venetie Village Electric</t>
  </si>
  <si>
    <t>BUECI</t>
  </si>
  <si>
    <t>CHUGACH</t>
  </si>
  <si>
    <t>UNALASKA</t>
  </si>
  <si>
    <t>GVEA</t>
  </si>
  <si>
    <t>CVEA</t>
  </si>
  <si>
    <t>INN</t>
  </si>
  <si>
    <t>KEA</t>
  </si>
  <si>
    <t>PETERSBURG</t>
  </si>
  <si>
    <t>HEA</t>
  </si>
  <si>
    <t>SEWARD</t>
  </si>
  <si>
    <t>SITKA</t>
  </si>
  <si>
    <t>WRANGELL</t>
  </si>
  <si>
    <t>AEL&amp;P</t>
  </si>
  <si>
    <t>ML&amp;P</t>
  </si>
  <si>
    <t>KPU</t>
  </si>
  <si>
    <t>MP&amp;L</t>
  </si>
  <si>
    <t>Newhalen/Tazimina</t>
  </si>
  <si>
    <t>Alaska Power &amp; Telephone Company</t>
  </si>
  <si>
    <t>Central Electric Inc</t>
  </si>
  <si>
    <t>Chitina Electric Inc</t>
  </si>
  <si>
    <t>Egegik Light &amp; Power Co</t>
  </si>
  <si>
    <t>G &amp; K Inc</t>
  </si>
  <si>
    <t>Gwitchyaa Zhee Utilities Co</t>
  </si>
  <si>
    <t>Yakutat Power Inc</t>
  </si>
  <si>
    <t>AKEPS Region</t>
  </si>
  <si>
    <t>Non PCE</t>
  </si>
  <si>
    <t>AEA Energy Regions</t>
  </si>
  <si>
    <t>Percent of Total</t>
  </si>
  <si>
    <t>Hydro electric</t>
  </si>
  <si>
    <t>NO</t>
  </si>
  <si>
    <t>Black Bear Lake</t>
  </si>
  <si>
    <t>South Fork</t>
  </si>
  <si>
    <t>Kasidaya Creek</t>
  </si>
  <si>
    <t>Goat Lake</t>
  </si>
  <si>
    <t>Yes</t>
  </si>
  <si>
    <t>PCE Community</t>
  </si>
  <si>
    <t>City Of Akutan</t>
  </si>
  <si>
    <t>City Of Atka</t>
  </si>
  <si>
    <t>Central Electric Inc.</t>
  </si>
  <si>
    <t>City Of Chignik</t>
  </si>
  <si>
    <t>City Of Wrangell</t>
  </si>
  <si>
    <t>City Of Ekwok</t>
  </si>
  <si>
    <t>City Of Galena</t>
  </si>
  <si>
    <t>City Of King Cove</t>
  </si>
  <si>
    <t>Kobuk Valley Electric Company</t>
  </si>
  <si>
    <t>City Of Koyukuk</t>
  </si>
  <si>
    <t>Mcgrath Light &amp; Power</t>
  </si>
  <si>
    <t>City Of Nikolai</t>
  </si>
  <si>
    <t>City Of Ouzinkie</t>
  </si>
  <si>
    <t>City Of Platinum</t>
  </si>
  <si>
    <t>City Of Ruby</t>
  </si>
  <si>
    <t>City Of Tenakee Springs</t>
  </si>
  <si>
    <t>Unalakleet Valley Electric Coop</t>
  </si>
  <si>
    <t>Birch Creek Village Elec Util</t>
  </si>
  <si>
    <t>I-N-N Electric Coop, Inc</t>
  </si>
  <si>
    <t>Paxson Inn &amp; Lodge</t>
  </si>
  <si>
    <t>City Of Petersburg</t>
  </si>
  <si>
    <t>Anchorage Municipal Light &amp; Power</t>
  </si>
  <si>
    <t>Gwitchyaa Zhee Co</t>
  </si>
  <si>
    <t>Metlakatla Power &amp; Light</t>
  </si>
  <si>
    <t>Nome Joint Utility Systems</t>
  </si>
  <si>
    <t>Tanana Power Company Inc</t>
  </si>
  <si>
    <t>Native Corporation Region</t>
  </si>
  <si>
    <t>Inside Passage Elec Coop, Inc</t>
  </si>
  <si>
    <t>Barrow Utils &amp; Elect Coop Inc</t>
  </si>
  <si>
    <t>Copper Valley Elec Assn Inc</t>
  </si>
  <si>
    <t>Cordova Electric Coop Inc</t>
  </si>
  <si>
    <t>Net Generation MWh</t>
  </si>
  <si>
    <t>KWh per gallon-Mcf</t>
  </si>
  <si>
    <t>Fuel Cost per KWh</t>
  </si>
  <si>
    <t>NG</t>
  </si>
  <si>
    <t>Alaska Electric Light &amp; Power</t>
  </si>
  <si>
    <t>G &amp; K Inc.</t>
  </si>
  <si>
    <t>Revenue ($000)</t>
  </si>
  <si>
    <t>Sales (MWh)</t>
  </si>
  <si>
    <t>Customers (Accounts)</t>
  </si>
  <si>
    <t>Barrow Utils &amp; Elec Coop Inc</t>
  </si>
  <si>
    <t>USE KWh per Customer</t>
  </si>
  <si>
    <t>Sout West</t>
  </si>
  <si>
    <t>Inside Passage Elec Coop Inc</t>
  </si>
  <si>
    <t>Community PCE Status</t>
  </si>
  <si>
    <t>By Major Geographic Regions</t>
  </si>
  <si>
    <t>By AEA's Energy Regions</t>
  </si>
  <si>
    <t>Non-PCE</t>
  </si>
  <si>
    <t>Table 1b. Net Generation (MWh)</t>
  </si>
  <si>
    <t>Table 1c. Sales (MWh)</t>
  </si>
  <si>
    <t>By Major Geographic Region</t>
  </si>
  <si>
    <t>By AEA's Energy Region</t>
  </si>
  <si>
    <t>Table 1c. Revenue ($000)</t>
  </si>
  <si>
    <t>Table 1c. Customers (Accounts)</t>
  </si>
  <si>
    <t>Newhalen /Tazimina</t>
  </si>
  <si>
    <t>Akutan, City</t>
  </si>
  <si>
    <t>Alaska Electric &amp; Energy Coop</t>
  </si>
  <si>
    <t>Alaska Energy Authority</t>
  </si>
  <si>
    <t xml:space="preserve">Galena, City </t>
  </si>
  <si>
    <t>Matanuska Electric Assn</t>
  </si>
  <si>
    <t>Nelson Lagoon Electric Coop Inc</t>
  </si>
  <si>
    <t>Nushagak Electric Coop</t>
  </si>
  <si>
    <t>Paxson Inc &amp; Lodge</t>
  </si>
  <si>
    <t>Tatitlek Electric Utility</t>
  </si>
  <si>
    <t>Tdx North Slope Gneration Co</t>
  </si>
  <si>
    <t>Table 2.2a 2008 Utility Net Generation and Total Disposition (MWh)</t>
  </si>
  <si>
    <t xml:space="preserve">(2) Some PCE utilities only reported partial data including Koliganek (4 months), Nikolski (6 months). Other utilities reported inconsistent PCE data most notably communities with negative estimated energy losses. </t>
  </si>
  <si>
    <t>(1) Energy Loss includes the total amount of electricity lost from transmission, distribution, and/or unaccounted for.</t>
  </si>
  <si>
    <t>Net Generation + Purchased Utilities = Total Disposition</t>
  </si>
  <si>
    <t xml:space="preserve">          (**) For details such as utility names and respective share, please refer to the Renewable Energy Section, Hydroelectric.</t>
  </si>
  <si>
    <t>Average $ per KWH</t>
  </si>
  <si>
    <t>Average $ per KWh</t>
  </si>
  <si>
    <t>Akhiok, City of</t>
  </si>
  <si>
    <t>Akutan, City of</t>
  </si>
  <si>
    <t>Atka, City of</t>
  </si>
  <si>
    <t>Buckland, City of</t>
  </si>
  <si>
    <t>Chignik, City of</t>
  </si>
  <si>
    <t>Ekwok, City of</t>
  </si>
  <si>
    <t>False Pass, City of</t>
  </si>
  <si>
    <t>Galena, City of</t>
  </si>
  <si>
    <t>King Cove, City of</t>
  </si>
  <si>
    <t>Koyukuk, City of</t>
  </si>
  <si>
    <t>Native Village of Perryville</t>
  </si>
  <si>
    <t>Nikolai, City of</t>
  </si>
  <si>
    <t>Ouzinkie, City of</t>
  </si>
  <si>
    <t>Petersburg, City of</t>
  </si>
  <si>
    <t>Platinum, City of</t>
  </si>
  <si>
    <t>Ruby, City of</t>
  </si>
  <si>
    <t>Saint George, City of</t>
  </si>
  <si>
    <t>Seward, City of</t>
  </si>
  <si>
    <t>Sitka, City &amp; Borough of</t>
  </si>
  <si>
    <t>Tenakee Springs, City of</t>
  </si>
  <si>
    <t>Unalaska, City of</t>
  </si>
  <si>
    <t>White Mountain, City of</t>
  </si>
  <si>
    <t>Wrangell, City of</t>
  </si>
  <si>
    <t>Buckland City of</t>
  </si>
  <si>
    <t>City of Buckland  C/O</t>
  </si>
  <si>
    <t>City of White Mountain</t>
  </si>
  <si>
    <t>City of Akutan</t>
  </si>
  <si>
    <t>City of Atka</t>
  </si>
  <si>
    <t>City of Chignik</t>
  </si>
  <si>
    <t>City of Ekwok</t>
  </si>
  <si>
    <t>City of False Pass</t>
  </si>
  <si>
    <t>City of Galena</t>
  </si>
  <si>
    <t>City of King Cove</t>
  </si>
  <si>
    <t>City of Koyukuk</t>
  </si>
  <si>
    <t>City of Nikolai</t>
  </si>
  <si>
    <t>City of Ouzinkie</t>
  </si>
  <si>
    <t>City of Petersburg</t>
  </si>
  <si>
    <t>City of Platinum</t>
  </si>
  <si>
    <t>City of Ruby</t>
  </si>
  <si>
    <t>City of Tenakee Springs</t>
  </si>
  <si>
    <t>City of Unalaska</t>
  </si>
  <si>
    <t>Sitka City &amp; Borough of</t>
  </si>
  <si>
    <t>Seward City of</t>
  </si>
  <si>
    <t>Aurora Energy LLC</t>
  </si>
  <si>
    <t>TDX Adak Generating LLC</t>
  </si>
  <si>
    <t>TDX Corporation</t>
  </si>
  <si>
    <t>Nushagak Electric</t>
  </si>
  <si>
    <t>Distillate Fuel Oil</t>
  </si>
  <si>
    <t>KWh per gallon-Mcf-Short tons</t>
  </si>
  <si>
    <t>Note: Revenue for PCE data was calculated by multiplying Sales (MWh) by the average rate $/KWh.PCE data does not include average cents per kwh for commercial or other categories, the resedential rate is assumed.</t>
  </si>
  <si>
    <t>Residential Sales MWh</t>
  </si>
  <si>
    <t>EIA/PCE</t>
  </si>
  <si>
    <t>Winter(*)</t>
  </si>
  <si>
    <t>TDX North Slope Gneration Co</t>
  </si>
  <si>
    <t>Iliamna, Newhalen, Nondalton</t>
  </si>
  <si>
    <t>Revenue per Customer</t>
  </si>
  <si>
    <t xml:space="preserve">(3) Generation from Bradley Lake. Reporting to EIA is based on ownership of the generating plant or who operatorates the plan depending on the survey form. The Alaska Energy Authority owns Bradley Lake, however it is operated by Homer Electric Association  </t>
  </si>
  <si>
    <t>Chigkin Lagoon</t>
  </si>
  <si>
    <t>Petroleum</t>
  </si>
  <si>
    <t>Net Generation MMBtu</t>
  </si>
  <si>
    <t>Emission Factor</t>
  </si>
  <si>
    <t>US Avg Efficiency</t>
  </si>
  <si>
    <t>Plant MMBtu at US Avg</t>
  </si>
  <si>
    <t>Plant - US MMBtu</t>
  </si>
  <si>
    <t>Commodity Conversion Factors</t>
  </si>
  <si>
    <t>New Halen</t>
  </si>
  <si>
    <t>OT</t>
  </si>
  <si>
    <t>(2) CA=Combined Cycle, Steam Part; CT=Combined Cycle Combustion, Turbine Part; IC=Internal Combustion Engine; GT=Gas Turbine; ST=Steam Turbine; HY=Hydraulic Turbine; WT=Wind Turbine</t>
  </si>
  <si>
    <t>Total Fuel MMBtu</t>
  </si>
  <si>
    <t>Efficiency</t>
  </si>
  <si>
    <t>DFO</t>
  </si>
  <si>
    <t>JF</t>
  </si>
  <si>
    <t>City Of Buckland  C/O</t>
  </si>
  <si>
    <t>City Of White Mountain</t>
  </si>
  <si>
    <t>Anchorage Municipal Light And Power</t>
  </si>
  <si>
    <t>Chitina Electric Inc.</t>
  </si>
  <si>
    <t>Metlakatla Power &amp; Ligth</t>
  </si>
  <si>
    <t>Sitka City &amp; Borough Of</t>
  </si>
  <si>
    <t>Yakutat Power Inc.</t>
  </si>
  <si>
    <t>City Of False Pass</t>
  </si>
  <si>
    <t>City Of Unalaska</t>
  </si>
  <si>
    <t>Egegik Light &amp; Power Co.</t>
  </si>
  <si>
    <t>SUB</t>
  </si>
  <si>
    <t>RFO</t>
  </si>
  <si>
    <t>BY PRIME MOVER (1962-2008)</t>
  </si>
  <si>
    <t>Year</t>
  </si>
  <si>
    <t>Utility Total</t>
  </si>
  <si>
    <t>Internal Combuistion (diesel, piston)</t>
  </si>
  <si>
    <t>Combustion Gas Turbine</t>
  </si>
  <si>
    <t>Combined Cycle</t>
  </si>
  <si>
    <t>Net Capacity</t>
  </si>
  <si>
    <t>% of Utility Total</t>
  </si>
  <si>
    <t>`</t>
  </si>
  <si>
    <t>1) Data before 2001 from the Alaska Energy Statistis Report 2003</t>
  </si>
  <si>
    <t>b) Wind Turbines (WT) included in net capacity value</t>
  </si>
  <si>
    <t>d) Data before 1996 from prior Alaska Energy Power Statistics reports.</t>
  </si>
  <si>
    <t>2) Data from 2002-2008 from EIA Annual Electric Generator data file.</t>
  </si>
  <si>
    <t>e) Data from 2002-2008 not consistent with prior years due to changes in reporting and utilities that failed to report to EIA.</t>
  </si>
  <si>
    <t>Notes</t>
  </si>
  <si>
    <t>Arctic</t>
  </si>
  <si>
    <t>2,g</t>
  </si>
  <si>
    <t>1,a</t>
  </si>
  <si>
    <t>1,b</t>
  </si>
  <si>
    <t>1,c</t>
  </si>
  <si>
    <t>1,d</t>
  </si>
  <si>
    <t>1,e</t>
  </si>
  <si>
    <t>2,f</t>
  </si>
  <si>
    <t>a) From AK Electric Power Statistics 1960-1973</t>
  </si>
  <si>
    <t>b) From AK Electric Power Statistics 1974</t>
  </si>
  <si>
    <t>c) From AK Electric Power Statistics 1960-1993</t>
  </si>
  <si>
    <t>d) Data before 1996 from prior AK Power Statistics reports.</t>
  </si>
  <si>
    <t>e) Data from 1996-2000 from EIA historic tables.</t>
  </si>
  <si>
    <t>f) Data from 2002-2008 not consistent with prior years due to changes in reporting and utilities that failed to report to EIA.</t>
  </si>
  <si>
    <t>Table 5.3 Utility Net Generation (GWh)</t>
  </si>
  <si>
    <t>% Of Utility Total</t>
  </si>
  <si>
    <t>1,c,e</t>
  </si>
  <si>
    <t>1) Data before 2001 from the Alaska Energy Statistis Report 2003.</t>
  </si>
  <si>
    <t>b) From AKEPS 1960-1970.</t>
  </si>
  <si>
    <t>c) From AKEPS 1960-2001.</t>
  </si>
  <si>
    <t>e) Monthly data was not collected in 1985, so 1984 and 1986 figures were averaged to arrive at estimated 1985 figures.</t>
  </si>
  <si>
    <t>Table 5.4 Utility Net Generation (MWh)</t>
  </si>
  <si>
    <t>by Region (1963-2008)</t>
  </si>
  <si>
    <t xml:space="preserve"> </t>
  </si>
  <si>
    <t>1,b,c</t>
  </si>
  <si>
    <t>2,d</t>
  </si>
  <si>
    <t>2) Data from 2002-2008 from EIA Annual Electric Utility data file</t>
  </si>
  <si>
    <t>d) Data from 2002-2008 not consistent with prior years due to changes in reporting and utilities that failed to report to EIA.</t>
  </si>
  <si>
    <t>Table 5.5 Utility Sales, Revenue, and Customers (1962-2008)</t>
  </si>
  <si>
    <t>State Total</t>
  </si>
  <si>
    <t>Commercial and Industrial</t>
  </si>
  <si>
    <t>Customers (accounts)</t>
  </si>
  <si>
    <t>Table 5.6 Average Annual Energy Use and Cost (1962-2008)</t>
  </si>
  <si>
    <t xml:space="preserve">Commercial/Industrial </t>
  </si>
  <si>
    <t xml:space="preserve">b) Total sales, revenue, and customers may exceed the the sum of Residential and Commercial/Industrial. This is due to the addition of accounts which do not fit into these two classes. These figures do not include sale for resale. </t>
  </si>
  <si>
    <t>Table 4.1 Alaska Military Energy Production</t>
  </si>
  <si>
    <t>Table 4.2 Alaska Military Energy Production</t>
  </si>
  <si>
    <t>Total MW</t>
  </si>
  <si>
    <t>Number of Generators</t>
  </si>
  <si>
    <t>Operating</t>
  </si>
  <si>
    <t>Stand by</t>
  </si>
  <si>
    <t>MWh</t>
  </si>
  <si>
    <t>Airtools</t>
  </si>
  <si>
    <t>Military Totals</t>
  </si>
  <si>
    <t>U S Air Force-Eielson AFB</t>
  </si>
  <si>
    <t>Fort Greely Power Plant</t>
  </si>
  <si>
    <t>Doyon Utilities</t>
  </si>
  <si>
    <t>Eareckson Air Station, Shemya Island</t>
  </si>
  <si>
    <t>Elmendorf AFB - Flight Line</t>
  </si>
  <si>
    <t>Fort Wainwright</t>
  </si>
  <si>
    <t>Facility</t>
  </si>
  <si>
    <t>Natural Gas Billion Cubic Feet</t>
  </si>
  <si>
    <t>Oil Barrels</t>
  </si>
  <si>
    <t>Coal Short Tons</t>
  </si>
  <si>
    <t>Total Net Generation MWh</t>
  </si>
  <si>
    <t>Total Net Generation MMBtu</t>
  </si>
  <si>
    <t>Natural Gas MMBtu</t>
  </si>
  <si>
    <t>Oil MMBtu</t>
  </si>
  <si>
    <t>Coal MMBtu</t>
  </si>
  <si>
    <t>Fuel Total MMBtu</t>
  </si>
  <si>
    <t>Total Metric Tons</t>
  </si>
  <si>
    <t>Gas &amp; Combustion Turbine</t>
  </si>
  <si>
    <t>No. of Generators</t>
  </si>
  <si>
    <t>Diesel</t>
  </si>
  <si>
    <t>Tesoro Alaska Co</t>
  </si>
  <si>
    <t>Alyeska Pipeline Service Company</t>
  </si>
  <si>
    <t>AIRTOOLS</t>
  </si>
  <si>
    <t>BP Exploration (Alaska) Inc.</t>
  </si>
  <si>
    <t>ConocoPhillips Alaska, Inc.</t>
  </si>
  <si>
    <t>Union Oil Company of California (UOCC) (formerly UNOCAL)</t>
  </si>
  <si>
    <t>XTO Energy, Inc.</t>
  </si>
  <si>
    <t>Seafood</t>
  </si>
  <si>
    <t>Alyeska Seafoods Inc.</t>
  </si>
  <si>
    <t>Icicle Seafoods, Inc.</t>
  </si>
  <si>
    <t>Peter Pan Seafoods</t>
  </si>
  <si>
    <t>Trident Seafoods</t>
  </si>
  <si>
    <t>Unisea Inc</t>
  </si>
  <si>
    <t>Westward Seafoods Inc</t>
  </si>
  <si>
    <t>University of Alaska</t>
  </si>
  <si>
    <t>Naphtha</t>
  </si>
  <si>
    <t>HAGO</t>
  </si>
  <si>
    <t>Wind Turbine*</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</si>
  <si>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</si>
  <si>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t xml:space="preserve">Tazimina </t>
  </si>
  <si>
    <t>Tazimina</t>
  </si>
  <si>
    <t>Total Capacity kW</t>
  </si>
  <si>
    <t>Fuel Cost $ per kWh</t>
  </si>
  <si>
    <t>kWh Use per Customer</t>
  </si>
  <si>
    <t>Average $ per kWh</t>
  </si>
  <si>
    <t>$/kWh before PCE *</t>
  </si>
  <si>
    <t>250 kWh $ per month</t>
  </si>
  <si>
    <t>500 kWh $ per month</t>
  </si>
  <si>
    <t>750 kWh $ per month</t>
  </si>
  <si>
    <t>1000 kWH $ per month</t>
  </si>
  <si>
    <t>Table 5.1 ALASKA UTILITY INSTALLED CAPACITY (kW)</t>
  </si>
  <si>
    <t>Table 5.2 ALASKA UTILITY INSTALLED CAPACITY (kW)</t>
  </si>
  <si>
    <t>Sales per Customer (kWh)</t>
  </si>
  <si>
    <t>Cost per kWh (cents)</t>
  </si>
  <si>
    <t>Gas Turbine %</t>
  </si>
  <si>
    <t>Steam Turbine %</t>
  </si>
  <si>
    <t>Hydro electric %</t>
  </si>
  <si>
    <t>Wind Turbine %</t>
  </si>
  <si>
    <t>Combined Cycle        %</t>
  </si>
  <si>
    <t>Reciprocating Internal Combustion    %</t>
  </si>
  <si>
    <t>Table 2.1b Installed Capacity by Prime Mover Percent Distribution, 2008</t>
  </si>
  <si>
    <t>Table 2.3b Net Generation (MWh) by Fuel Type and Fuel Use, 2008</t>
  </si>
  <si>
    <t>Table 2.4a Utility Sales, Revenue and Customers, 2008</t>
  </si>
  <si>
    <t>Table 2.4b Average Annual Energy Use and Cost, 2008</t>
  </si>
  <si>
    <t>Table 2.4c Pro Forma Monthly Resident Electric Bills, 2008</t>
  </si>
  <si>
    <t>Nameplate Capacity by Prime Mover (MW), 2008</t>
  </si>
  <si>
    <t>Net Generation by Prime Mover ( MWh), 2008</t>
  </si>
  <si>
    <t xml:space="preserve">          (1) Gas Turbine (combustion-turbine) produces electricity by passing hot gases produced from combustion of natural gas or distillate oil through the turbine. Steam turbine (fossil-fueled) the fuel is burned in a boiler to produce steam; the steam turns the turbine to produce electricity. Internal Combustion (diesel) generators have cylinders in which the combustion of fuel takes place and the engine provides mechanical energy to drive the generator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Hydroelectric power is produced from flowing water that spins a turbine connected to a generator. Wind turbine produces electricity by converting kinetic energy into mechanical energy to drive electric power generators.  </t>
  </si>
  <si>
    <t>Table 2.3c Net Generation (MWh), Fuel Use, and Fuel Cost by Plant*, 2008</t>
  </si>
  <si>
    <t>c) Data from 1996-2000 from EIA historic tables are not consistent with prior years due to changes in reporting and utilities that failed to report to EIA.</t>
  </si>
  <si>
    <t>g) Utility totals from 1962 to 1972 and from 1977 to 1979 added to the table published in 2003. Data regarding regional details not available.</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</si>
  <si>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</si>
  <si>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</si>
  <si>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</si>
  <si>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POSS Camp</t>
  </si>
  <si>
    <t>No</t>
  </si>
  <si>
    <t>(1) PCE and Non-PCE categories are based on utility status and not customers.</t>
  </si>
  <si>
    <t>NOTE: (*) In many communities wind turbines were installed after 2008. For details such as utility names, installed capcity, turbine type and other wind data please refer to the Renewable Energy Section.</t>
  </si>
  <si>
    <t xml:space="preserve">         (2) PCE Community Status: Yes, if community included in FY2008 and/or FY2009 of the Alaska Energy Authority PCE Statistical Report. </t>
  </si>
  <si>
    <t>Table 2.2a Utility Net Generation and Total Disposition* (MWh), 2008</t>
  </si>
  <si>
    <t>*Note that this table includes the utility net wheeling of power for other utilities. For example, Chugach purchased power includes power passed on to Homer Electric, Mat-Su Electric, Seward and others.</t>
  </si>
  <si>
    <t>Table 2.3a Net Generation (MWh) by Prime Mover*, 2008</t>
  </si>
  <si>
    <t>(1) This is a statistical adjustment made by EIA. Plants that did not respond to EIA's survey or data that could not be verified are estimated.  The estimates are rolled-into state/fuel aggregates with a “99999” plant code.</t>
  </si>
  <si>
    <t>(2) Gross generation minus the parasitic station load (i.e. station use); may be negative if the station service load exceeded the gross electrical generation. This may be the case for stand-by generators. Please note that net generation is not defined as electric power sold to the grid.</t>
  </si>
  <si>
    <t>(3) In many communities wind turbines were installed after 2008. For details such as utility names, installed capacity, turbine type and other wind data please refer to the Renewable Energy Section.</t>
  </si>
  <si>
    <t>(4) Generation from Bradley Lake. Reporting to EIA is based on ownership of the generating plant or who operates the plant depending on the survey form. The Alaska Energy Authority owns Bradley Lake; however it is operated by Homer Electric Association.</t>
  </si>
  <si>
    <t>(2) Generation from Bradley Lake. Reporting to EIA is based on ownership of the generating plant or who operates the plant depending on the survey form. The Alaska Energy Authority owns Bradley Lake; however it is operated by Homer Electric Association.</t>
  </si>
  <si>
    <t>Coal   (Short Tons)</t>
  </si>
  <si>
    <t>Gas      (Mcf)</t>
  </si>
  <si>
    <t>Oil    (Barrels)</t>
  </si>
  <si>
    <t>Fuel Use</t>
  </si>
  <si>
    <t>* Note that this table only includes net generation from fossil fuels. Hydroelectric and wind generation are not included.</t>
  </si>
  <si>
    <t>(2) CA=Combined Cycle, steam part; CT=Combined Cycle, turbine part; GT=Gas Turbine; IC=Internal Combustion Engine; ST= Steam Turbine; OT=Other.</t>
  </si>
  <si>
    <t>(3) Distillate Fuel Oil, Jet Fuel, Residual Fuel Oil, Naphtha and HAGO in Barrels; Natural Gas in Mcf; Sub-bituminous Coal in Short Tons. HAGO is an acronym for Heavy Atmospheric Gas Oil.</t>
  </si>
  <si>
    <t>Note: Installed Capacity Data in the AIRTOOLS database is presented in some cases in Horse Power units; the conversion factor of 1HP=0.7457 kW was used.</t>
  </si>
  <si>
    <t>Table 3.1 Alaska Industry Installed Capacity by Prime Mover (MW), 2008</t>
  </si>
  <si>
    <t>Table 3.2 Alaska Industry Net Generation by Prime Mover (MWh), 2008</t>
  </si>
  <si>
    <t xml:space="preserve">Table 3.3 Alaska Industry Fuel Use, 2008 </t>
  </si>
  <si>
    <t>a) From 1996 to 2001: Cumbustion Turbine (CT) includes Gas Turbine (GT) and Combined Cycle Turbines (CA)</t>
  </si>
  <si>
    <t>BY REGION (1962-2008)</t>
  </si>
  <si>
    <t>1) Data before 2001 from the Alaska Energy Statistics Report 2003</t>
  </si>
  <si>
    <t>By Fuel Type (1962-2008)</t>
  </si>
  <si>
    <t>1) Data before 2001 from the Alaska Energy Statistics Report 2003.</t>
  </si>
  <si>
    <t>a) From AK Electric Power Statistics (AKEPS) 1960-1973; Hydro generation not included.</t>
  </si>
  <si>
    <t>d) Data from 1996-2000 from EIA historic tables.</t>
  </si>
  <si>
    <t xml:space="preserve">g) Even though wind installed capacity has been present in Alaska since 1997, there is little data regarding total net generation from wind turbines. </t>
  </si>
  <si>
    <t>a) From AK Power Survey, 1976; Arctic value is "Remainder", inclusive of the Arctic, North-West and South-West.</t>
  </si>
  <si>
    <t>b) Barrow Natural Gas values missing for 1996.</t>
  </si>
  <si>
    <t>c) Data from 1996-2000 from EIA historic tables.</t>
  </si>
  <si>
    <t>2) Data from 2002-2008 from EIA Annual Electric Utility data file.</t>
  </si>
  <si>
    <t>a)"Other" category  for cost/kwh not listed before 1985</t>
  </si>
  <si>
    <t>(1) DFO=Distillate Fuel Oil; RFO=Residual Fuel Oil; JF=Jet Fuel; NG=Natural Gas; SUB=Sub-bituminous Coal, HAGO=Heavy Atmospheric Gas Oil</t>
  </si>
  <si>
    <t>*Distillate Fuel Oil, Residual Fuel Oil, Jet Fuel, Naphtha and HAGO in Barrels; Natural Gas in Mcf; Sub-bitumious Coal in Short Tons.</t>
  </si>
  <si>
    <t>Potential Fuel Savings</t>
  </si>
  <si>
    <t>(3) Little distillate fuel electric generation occurs in the U.S. outside of Alaska and Hawaii. Therefore, the national average is largely driven by Hawaiian effieciencies which are on average lower than Alaska.</t>
  </si>
  <si>
    <t>Energy Information Administration</t>
  </si>
  <si>
    <t>Main Sources of Data:</t>
  </si>
  <si>
    <t>Electricity Data Files 2008, Forms 860,861 and 920-923</t>
  </si>
  <si>
    <t>http://www.eia.doe.gov/cneaf/electricity/page/data.html</t>
  </si>
  <si>
    <t>Power Cost Equalization Program Data , Calendar Year 2008</t>
  </si>
  <si>
    <t>Content:</t>
  </si>
  <si>
    <t>This file contains the main data tables published in the Alaska Energy Statistics 2011 report.</t>
  </si>
  <si>
    <t xml:space="preserve">There are two sets of worksheets. </t>
  </si>
  <si>
    <t>Table 2.1a</t>
  </si>
  <si>
    <t>Table 2.1b</t>
  </si>
  <si>
    <t>Net Generation and Total Disposition (MWH)</t>
  </si>
  <si>
    <t>Table 2.3a</t>
  </si>
  <si>
    <t>Table 2.3b</t>
  </si>
  <si>
    <t>Table 2.3c</t>
  </si>
  <si>
    <t>Table 2.4a</t>
  </si>
  <si>
    <t xml:space="preserve">Table 2.4b </t>
  </si>
  <si>
    <t>Table 2.4c</t>
  </si>
  <si>
    <t>Table 6.1</t>
  </si>
  <si>
    <t>Utility CO2 Emissions</t>
  </si>
  <si>
    <t>Installed Capacity by Prime Mover by Plant</t>
  </si>
  <si>
    <t>Installed Capacity by Prime Mover (Percent Distribution)</t>
  </si>
  <si>
    <t>Net Generation by Prime Mover</t>
  </si>
  <si>
    <t>Net Generation by Fuel Type and Fuel Use</t>
  </si>
  <si>
    <t>Net Generation, Fuel Use, and Fuel Cost by Plant</t>
  </si>
  <si>
    <t>Utility Sales, Revenue, and Customers</t>
  </si>
  <si>
    <t>Average Annual Energy Use and Cost</t>
  </si>
  <si>
    <t>Pro Forma Monthly Residential Electric Bills</t>
  </si>
  <si>
    <t>Table 2.2a</t>
  </si>
  <si>
    <t>Table 3.1</t>
  </si>
  <si>
    <t>Table 3.2</t>
  </si>
  <si>
    <t>Table 3.3</t>
  </si>
  <si>
    <t>Table 6.2</t>
  </si>
  <si>
    <t>Table 4.1</t>
  </si>
  <si>
    <t>Table 4.2</t>
  </si>
  <si>
    <t>Table 5.1</t>
  </si>
  <si>
    <t>Table 5.2</t>
  </si>
  <si>
    <t>Table 5.3</t>
  </si>
  <si>
    <t>Table 5.4</t>
  </si>
  <si>
    <t>Table 5.5</t>
  </si>
  <si>
    <t xml:space="preserve">Table 5.6 </t>
  </si>
  <si>
    <t>Industrial CO2 Emissions</t>
  </si>
  <si>
    <t>Utility Installed Capacity by Prime Mover</t>
  </si>
  <si>
    <t>Utility Installed Capacity by Region</t>
  </si>
  <si>
    <t>Utility Net Generation by Fuel</t>
  </si>
  <si>
    <t>Utility Net Generation by Region</t>
  </si>
  <si>
    <t>Industry Installed Capacity</t>
  </si>
  <si>
    <t>Industry Net Generation</t>
  </si>
  <si>
    <t>Industry Fuel Use</t>
  </si>
  <si>
    <t>Military Installed Capacity</t>
  </si>
  <si>
    <t>Military Net Generation</t>
  </si>
  <si>
    <t xml:space="preserve">The second set (purple tabs) presents the data by major geographic regions as published in the report. </t>
  </si>
  <si>
    <t xml:space="preserve">(3) Generation from Bradley Lake. Reporting to EIA is based on ownership of the generating plant or who operates the plant depending on the survey form. The Alaska Energy Authority owns Bradley Lake; however it is operated by Homer Electric Association.  </t>
  </si>
  <si>
    <t>(1) This is a statistical adjustment made by EIA. Plants that did not respond to EIA's survey or data that could not be verified are estimated.  The estimates are rolled-into state/fuel aggregates with a "99999" plant code.</t>
  </si>
  <si>
    <t>*Gas Turbine (combustion-turbine) produces electricity by passing hot gases produced from combustion of natural gas or distillate oil through the turbine. Steam turbine (fossil-fueled) the fuel is burned in a boiler to produce steam; the steam turns the turbine to produce electricity. Internal Combustion (diesel) generators have cylinders in which the combustion of fuel takes place and the engine provides mechanical energy to drive the generator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Hydroelectric power is produced from flowing water that spins a turbine connected to a generator. Wind turbine produces electricity by converting kinetic energy into mechanical energy to drive electric power generators.</t>
  </si>
  <si>
    <t>**AML&amp;P combined cycle net generation breakdown as follows: Combustion Turbine Part, 267,691 MWh; Steam Part, 781,477 MWh.</t>
  </si>
  <si>
    <t xml:space="preserve">***Chugach Electric's combined cycle net generation breakdown as follows: Combustion Turbine Part 238,404; Steam Part, 1,052,342 MWh. </t>
  </si>
  <si>
    <t>Note: PCE data do not include average cents per kWh for commercial or other categories, the residential rate is assumed for these categories.</t>
  </si>
  <si>
    <t xml:space="preserve">*Region totals are weighted averages. </t>
  </si>
  <si>
    <t>*Region totals are weighted averages by residential sales.</t>
  </si>
  <si>
    <t xml:space="preserve">Note: For cases with AIRTOOLS source, net generation was estimated based on fuel use; please see appendix D for details. Net generation data for POSS Camp was not available. </t>
  </si>
  <si>
    <t xml:space="preserve">Note: Fuel use data for POSS Camp was not available. </t>
  </si>
  <si>
    <t xml:space="preserve">   Note: These tables only include the largest produces for which we were able to collect information. Hence, they underestimate the true totals.</t>
  </si>
  <si>
    <r>
      <t>Unaccountable / Energy Loss</t>
    </r>
    <r>
      <rPr>
        <b/>
        <vertAlign val="superscript"/>
        <sz val="10"/>
        <color theme="1"/>
        <rFont val="Calibri"/>
        <family val="2"/>
        <scheme val="minor"/>
      </rPr>
      <t>(1)</t>
    </r>
  </si>
  <si>
    <r>
      <t>Source</t>
    </r>
    <r>
      <rPr>
        <b/>
        <vertAlign val="superscript"/>
        <sz val="10"/>
        <color theme="1"/>
        <rFont val="Calibri"/>
        <family val="2"/>
        <scheme val="minor"/>
      </rPr>
      <t>(2)</t>
    </r>
  </si>
  <si>
    <r>
      <t>Net Generation MWh</t>
    </r>
    <r>
      <rPr>
        <b/>
        <vertAlign val="superscript"/>
        <sz val="10"/>
        <color theme="1"/>
        <rFont val="Calibri"/>
        <family val="2"/>
        <scheme val="minor"/>
      </rPr>
      <t>(2)</t>
    </r>
  </si>
  <si>
    <r>
      <t>EIA's Alaska Estimated Adjustment</t>
    </r>
    <r>
      <rPr>
        <vertAlign val="superscript"/>
        <sz val="10"/>
        <rFont val="Calibri"/>
        <family val="2"/>
        <scheme val="minor"/>
      </rPr>
      <t>1</t>
    </r>
  </si>
  <si>
    <r>
      <t>Prime Mover</t>
    </r>
    <r>
      <rPr>
        <b/>
        <vertAlign val="superscript"/>
        <sz val="10"/>
        <color theme="1"/>
        <rFont val="Calibri"/>
        <family val="2"/>
        <scheme val="minor"/>
      </rPr>
      <t>(2)</t>
    </r>
  </si>
  <si>
    <r>
      <t>Fuel Use</t>
    </r>
    <r>
      <rPr>
        <b/>
        <vertAlign val="superscript"/>
        <sz val="10"/>
        <color theme="1"/>
        <rFont val="Calibri"/>
        <family val="2"/>
        <scheme val="minor"/>
      </rPr>
      <t>(3)</t>
    </r>
  </si>
  <si>
    <r>
      <t>Table 6.1 CO</t>
    </r>
    <r>
      <rPr>
        <b/>
        <vertAlign val="subscript"/>
        <sz val="10"/>
        <color theme="1"/>
        <rFont val="Calibri"/>
        <family val="2"/>
        <scheme val="minor"/>
      </rPr>
      <t>2</t>
    </r>
    <r>
      <rPr>
        <b/>
        <sz val="10"/>
        <color theme="1"/>
        <rFont val="Calibri"/>
        <family val="2"/>
        <scheme val="minor"/>
      </rPr>
      <t xml:space="preserve"> Emissions from Electric Generation by Utilities</t>
    </r>
  </si>
  <si>
    <r>
      <t>Fuel Type</t>
    </r>
    <r>
      <rPr>
        <b/>
        <vertAlign val="superscript"/>
        <sz val="10"/>
        <color theme="1"/>
        <rFont val="Calibri"/>
        <family val="2"/>
        <scheme val="minor"/>
      </rPr>
      <t>(1)</t>
    </r>
  </si>
  <si>
    <r>
      <t>CO</t>
    </r>
    <r>
      <rPr>
        <b/>
        <vertAlign val="subscript"/>
        <sz val="10"/>
        <color theme="1"/>
        <rFont val="Calibri"/>
        <family val="2"/>
        <scheme val="minor"/>
      </rPr>
      <t>2</t>
    </r>
    <r>
      <rPr>
        <b/>
        <sz val="10"/>
        <color theme="1"/>
        <rFont val="Calibri"/>
        <family val="2"/>
        <scheme val="minor"/>
      </rPr>
      <t xml:space="preserve"> Metric Tons from Fuel</t>
    </r>
  </si>
  <si>
    <r>
      <t>% Above or Below US Avg</t>
    </r>
    <r>
      <rPr>
        <b/>
        <vertAlign val="superscript"/>
        <sz val="10"/>
        <color theme="1"/>
        <rFont val="Calibri"/>
        <family val="2"/>
        <scheme val="minor"/>
      </rPr>
      <t>(3)</t>
    </r>
  </si>
  <si>
    <r>
      <t>Potential CO</t>
    </r>
    <r>
      <rPr>
        <b/>
        <vertAlign val="subscript"/>
        <sz val="10"/>
        <color theme="1"/>
        <rFont val="Calibri"/>
        <family val="2"/>
        <scheme val="minor"/>
      </rPr>
      <t>2</t>
    </r>
    <r>
      <rPr>
        <b/>
        <sz val="10"/>
        <color theme="1"/>
        <rFont val="Calibri"/>
        <family val="2"/>
        <scheme val="minor"/>
      </rPr>
      <t xml:space="preserve"> Metric Tons Savings</t>
    </r>
  </si>
  <si>
    <r>
      <t>PCE</t>
    </r>
    <r>
      <rPr>
        <b/>
        <vertAlign val="superscript"/>
        <sz val="10"/>
        <color theme="1"/>
        <rFont val="Calibri"/>
        <family val="2"/>
        <scheme val="minor"/>
      </rPr>
      <t>(1)</t>
    </r>
  </si>
  <si>
    <r>
      <t>Table 2.1a Installed Capacity (kW) by Prime Mover</t>
    </r>
    <r>
      <rPr>
        <b/>
        <vertAlign val="superscript"/>
        <sz val="10"/>
        <color theme="1"/>
        <rFont val="Calibri"/>
        <family val="2"/>
        <scheme val="minor"/>
      </rPr>
      <t>(1)</t>
    </r>
    <r>
      <rPr>
        <b/>
        <sz val="10"/>
        <color theme="1"/>
        <rFont val="Calibri"/>
        <family val="2"/>
        <scheme val="minor"/>
      </rPr>
      <t xml:space="preserve"> by Plant, 2008</t>
    </r>
  </si>
  <si>
    <r>
      <t>PCE Community</t>
    </r>
    <r>
      <rPr>
        <b/>
        <vertAlign val="superscript"/>
        <sz val="10"/>
        <color theme="1"/>
        <rFont val="Calibri"/>
        <family val="2"/>
        <scheme val="minor"/>
      </rPr>
      <t>(2)</t>
    </r>
  </si>
  <si>
    <r>
      <t>Alaska Energy Authority</t>
    </r>
    <r>
      <rPr>
        <vertAlign val="superscript"/>
        <sz val="10"/>
        <rFont val="Calibri"/>
        <family val="2"/>
        <scheme val="minor"/>
      </rPr>
      <t>(3)</t>
    </r>
  </si>
  <si>
    <r>
      <t>Wind Turbine</t>
    </r>
    <r>
      <rPr>
        <b/>
        <vertAlign val="superscript"/>
        <sz val="10"/>
        <color theme="1"/>
        <rFont val="Calibri"/>
        <family val="2"/>
      </rPr>
      <t>(3)</t>
    </r>
  </si>
  <si>
    <r>
      <t>Net Generation MWh</t>
    </r>
    <r>
      <rPr>
        <b/>
        <vertAlign val="superscript"/>
        <sz val="10"/>
        <color theme="1"/>
        <rFont val="Calibri"/>
        <family val="2"/>
      </rPr>
      <t>(2)</t>
    </r>
  </si>
  <si>
    <r>
      <t>EIA's Alaska Estimated Adjustment</t>
    </r>
    <r>
      <rPr>
        <vertAlign val="superscript"/>
        <sz val="10"/>
        <rFont val="Calibri"/>
        <family val="2"/>
      </rPr>
      <t>(1)</t>
    </r>
  </si>
  <si>
    <r>
      <t>Bradley Lake</t>
    </r>
    <r>
      <rPr>
        <vertAlign val="superscript"/>
        <sz val="10"/>
        <rFont val="Calibri"/>
        <family val="2"/>
      </rPr>
      <t>(4)</t>
    </r>
  </si>
  <si>
    <r>
      <t>EIA's Alaska Estimated Adjustment</t>
    </r>
    <r>
      <rPr>
        <vertAlign val="superscript"/>
        <sz val="10"/>
        <rFont val="Calibri"/>
        <family val="2"/>
        <scheme val="minor"/>
      </rPr>
      <t>(1)</t>
    </r>
  </si>
  <si>
    <r>
      <t>Bradley Lake</t>
    </r>
    <r>
      <rPr>
        <vertAlign val="superscript"/>
        <sz val="10"/>
        <rFont val="Calibri"/>
        <family val="2"/>
        <scheme val="minor"/>
      </rPr>
      <t>(2)</t>
    </r>
  </si>
  <si>
    <r>
      <t>Table 6.2 CO</t>
    </r>
    <r>
      <rPr>
        <b/>
        <vertAlign val="subscript"/>
        <sz val="10"/>
        <color theme="1"/>
        <rFont val="Calibri"/>
        <family val="2"/>
        <scheme val="minor"/>
      </rPr>
      <t>2</t>
    </r>
    <r>
      <rPr>
        <b/>
        <sz val="10"/>
        <color theme="1"/>
        <rFont val="Calibri"/>
        <family val="2"/>
        <scheme val="minor"/>
      </rPr>
      <t xml:space="preserve"> Emissions from Industrial Electric Generation, 2008</t>
    </r>
  </si>
  <si>
    <r>
      <t>Natural Gas CO</t>
    </r>
    <r>
      <rPr>
        <b/>
        <vertAlign val="subscript"/>
        <sz val="10"/>
        <color theme="1"/>
        <rFont val="Calibri"/>
        <family val="2"/>
        <scheme val="minor"/>
      </rPr>
      <t>2</t>
    </r>
    <r>
      <rPr>
        <b/>
        <sz val="10"/>
        <color theme="1"/>
        <rFont val="Calibri"/>
        <family val="2"/>
        <scheme val="minor"/>
      </rPr>
      <t xml:space="preserve"> Metric Tons</t>
    </r>
  </si>
  <si>
    <r>
      <t>Oil CO</t>
    </r>
    <r>
      <rPr>
        <b/>
        <vertAlign val="subscript"/>
        <sz val="10"/>
        <color theme="1"/>
        <rFont val="Calibri"/>
        <family val="2"/>
        <scheme val="minor"/>
      </rPr>
      <t>2</t>
    </r>
    <r>
      <rPr>
        <b/>
        <sz val="10"/>
        <color theme="1"/>
        <rFont val="Calibri"/>
        <family val="2"/>
        <scheme val="minor"/>
      </rPr>
      <t xml:space="preserve"> Metric Tons</t>
    </r>
  </si>
  <si>
    <r>
      <t>Coal CO</t>
    </r>
    <r>
      <rPr>
        <b/>
        <vertAlign val="subscript"/>
        <sz val="10"/>
        <color theme="1"/>
        <rFont val="Calibri"/>
        <family val="2"/>
        <scheme val="minor"/>
      </rPr>
      <t>2</t>
    </r>
    <r>
      <rPr>
        <b/>
        <sz val="10"/>
        <color theme="1"/>
        <rFont val="Calibri"/>
        <family val="2"/>
        <scheme val="minor"/>
      </rPr>
      <t xml:space="preserve"> Metric Tons</t>
    </r>
  </si>
  <si>
    <r>
      <t>Table 6.1 CO</t>
    </r>
    <r>
      <rPr>
        <vertAlign val="subscript"/>
        <sz val="10"/>
        <color theme="1"/>
        <rFont val="Calibri"/>
        <family val="2"/>
        <scheme val="minor"/>
      </rPr>
      <t>2</t>
    </r>
    <r>
      <rPr>
        <sz val="10"/>
        <color theme="1"/>
        <rFont val="Calibri"/>
        <family val="2"/>
        <scheme val="minor"/>
      </rPr>
      <t xml:space="preserve"> Emissions from Electric Generation by Utilities</t>
    </r>
  </si>
  <si>
    <t>Alaska Energy Statistics 2011</t>
  </si>
  <si>
    <r>
      <t xml:space="preserve">Fay, Ginny, Alejandra Villalobos Meléndez, Ben Saylor and Sarah Gerd, 2011, </t>
    </r>
    <r>
      <rPr>
        <i/>
        <sz val="12"/>
        <color theme="1"/>
        <rFont val="Calibri"/>
        <family val="2"/>
      </rPr>
      <t>Alaska Energy Statistics</t>
    </r>
    <r>
      <rPr>
        <sz val="12"/>
        <color theme="1"/>
        <rFont val="Calibri"/>
        <family val="2"/>
      </rPr>
      <t>, prepared for Alaska Energy Authority, May 2011, 184 pages.</t>
    </r>
  </si>
  <si>
    <t>Created by:</t>
  </si>
  <si>
    <t>Institute for Social and Economic Research, University of Alaska Anchorage</t>
  </si>
  <si>
    <t>Available in the internet at:</t>
  </si>
  <si>
    <t>http://iser.uaa.alaska.edu/Publications/AlaskaEnergyStatistics2011.pdf</t>
  </si>
  <si>
    <t>Published:</t>
  </si>
  <si>
    <t>Created for:</t>
  </si>
  <si>
    <t>The Alaska Energy Authority</t>
  </si>
  <si>
    <t>May 2011</t>
  </si>
  <si>
    <t>The first set (blue tabs) presents the data in a database style format that allows for easy manipulation of the data. It also include regional variables that allow to group data by: major geographic, AEA, census and native corporation areas.</t>
  </si>
  <si>
    <t>This is the accompanying data to the:</t>
  </si>
</sst>
</file>

<file path=xl/styles.xml><?xml version="1.0" encoding="utf-8"?>
<styleSheet xmlns="http://schemas.openxmlformats.org/spreadsheetml/2006/main">
  <numFmts count="7">
    <numFmt numFmtId="44" formatCode="_(&quot;$&quot;* #,##0.00_);_(&quot;$&quot;* \(#,##0.00\);_(&quot;$&quot;* &quot;-&quot;??_);_(@_)"/>
    <numFmt numFmtId="43" formatCode="_(* #,##0.00_);_(* \(#,##0.00\);_(* &quot;-&quot;??_);_(@_)"/>
    <numFmt numFmtId="164" formatCode="#,##0.0"/>
    <numFmt numFmtId="165" formatCode="0.0"/>
    <numFmt numFmtId="166" formatCode="#,##0.000"/>
    <numFmt numFmtId="167" formatCode="&quot;$&quot;#,##0"/>
    <numFmt numFmtId="168" formatCode="0.000"/>
  </numFmts>
  <fonts count="68">
    <font>
      <sz val="11"/>
      <color theme="1"/>
      <name val="Calibri"/>
      <family val="2"/>
      <scheme val="minor"/>
    </font>
    <font>
      <sz val="11"/>
      <color rgb="FFFF0000"/>
      <name val="Calibri"/>
      <family val="2"/>
      <scheme val="minor"/>
    </font>
    <font>
      <b/>
      <sz val="11"/>
      <color theme="1"/>
      <name val="Calibri"/>
      <family val="2"/>
      <scheme val="minor"/>
    </font>
    <font>
      <b/>
      <sz val="10"/>
      <color theme="1"/>
      <name val="Century Gothic"/>
      <family val="2"/>
    </font>
    <font>
      <sz val="10"/>
      <color theme="1"/>
      <name val="Century Gothic"/>
      <family val="2"/>
    </font>
    <font>
      <sz val="10"/>
      <name val="Century Gothic"/>
      <family val="2"/>
    </font>
    <font>
      <sz val="11"/>
      <name val="Calibri"/>
      <family val="2"/>
      <scheme val="minor"/>
    </font>
    <font>
      <b/>
      <sz val="11"/>
      <name val="Calibri"/>
      <family val="2"/>
      <scheme val="minor"/>
    </font>
    <font>
      <b/>
      <sz val="10"/>
      <color indexed="81"/>
      <name val="Tahoma"/>
      <family val="2"/>
    </font>
    <font>
      <sz val="10"/>
      <color indexed="81"/>
      <name val="Tahoma"/>
      <family val="2"/>
    </font>
    <font>
      <b/>
      <sz val="8"/>
      <color theme="1"/>
      <name val="Century Gothic"/>
      <family val="2"/>
    </font>
    <font>
      <sz val="8"/>
      <color theme="1"/>
      <name val="Century Gothic"/>
      <family val="2"/>
    </font>
    <font>
      <b/>
      <sz val="10"/>
      <name val="Century Gothic"/>
      <family val="2"/>
    </font>
    <font>
      <sz val="10"/>
      <name val="MS Sans Serif"/>
      <family val="2"/>
    </font>
    <font>
      <sz val="12"/>
      <color theme="1"/>
      <name val="Calibri"/>
      <family val="2"/>
      <scheme val="minor"/>
    </font>
    <font>
      <b/>
      <sz val="12"/>
      <color theme="1"/>
      <name val="Calibri"/>
      <family val="2"/>
      <scheme val="minor"/>
    </font>
    <font>
      <b/>
      <sz val="11"/>
      <color rgb="FF0000FF"/>
      <name val="Calibri"/>
      <family val="2"/>
      <scheme val="minor"/>
    </font>
    <font>
      <sz val="11"/>
      <color rgb="FF0000FF"/>
      <name val="Calibri"/>
      <family val="2"/>
      <scheme val="minor"/>
    </font>
    <font>
      <sz val="8"/>
      <color rgb="FFFF0000"/>
      <name val="Century Gothic"/>
      <family val="2"/>
    </font>
    <font>
      <sz val="8"/>
      <color indexed="81"/>
      <name val="Tahoma"/>
      <family val="2"/>
    </font>
    <font>
      <b/>
      <sz val="8"/>
      <color indexed="81"/>
      <name val="Tahoma"/>
      <family val="2"/>
    </font>
    <font>
      <b/>
      <sz val="8"/>
      <color rgb="FFFF0000"/>
      <name val="Century Gothic"/>
      <family val="2"/>
    </font>
    <font>
      <b/>
      <sz val="11"/>
      <color rgb="FFFF0000"/>
      <name val="Calibri"/>
      <family val="2"/>
      <scheme val="minor"/>
    </font>
    <font>
      <sz val="8"/>
      <color theme="1"/>
      <name val="Arial Narrow"/>
      <family val="2"/>
    </font>
    <font>
      <sz val="8"/>
      <name val="Arial Narrow"/>
      <family val="2"/>
    </font>
    <font>
      <b/>
      <sz val="8"/>
      <name val="Arial Narrow"/>
      <family val="2"/>
    </font>
    <font>
      <sz val="12"/>
      <color theme="1"/>
      <name val="Arial Narrow"/>
      <family val="2"/>
    </font>
    <font>
      <b/>
      <sz val="12"/>
      <color theme="1"/>
      <name val="Arial Narrow"/>
      <family val="2"/>
    </font>
    <font>
      <sz val="10"/>
      <name val="Arial Narrow"/>
      <family val="2"/>
    </font>
    <font>
      <sz val="11"/>
      <color theme="1"/>
      <name val="Calibri"/>
      <family val="2"/>
      <scheme val="minor"/>
    </font>
    <font>
      <sz val="10"/>
      <name val="Arial"/>
    </font>
    <font>
      <sz val="10"/>
      <name val="Arial"/>
      <family val="2"/>
    </font>
    <font>
      <b/>
      <sz val="10"/>
      <name val="Arial"/>
      <family val="2"/>
    </font>
    <font>
      <b/>
      <sz val="18"/>
      <color rgb="FF000000"/>
      <name val="Calibri"/>
      <family val="2"/>
      <scheme val="minor"/>
    </font>
    <font>
      <i/>
      <sz val="10"/>
      <color theme="1"/>
      <name val="Calibri"/>
      <family val="2"/>
    </font>
    <font>
      <i/>
      <sz val="10"/>
      <color theme="1"/>
      <name val="Calibri"/>
      <family val="2"/>
      <scheme val="minor"/>
    </font>
    <font>
      <b/>
      <sz val="10"/>
      <color theme="1"/>
      <name val="Calibri"/>
      <family val="2"/>
      <scheme val="minor"/>
    </font>
    <font>
      <u/>
      <sz val="11"/>
      <color theme="10"/>
      <name val="Calibri"/>
      <family val="2"/>
    </font>
    <font>
      <sz val="12"/>
      <color theme="1"/>
      <name val="Calibri"/>
      <family val="2"/>
    </font>
    <font>
      <i/>
      <sz val="11"/>
      <color theme="1"/>
      <name val="Calibri"/>
      <family val="2"/>
      <scheme val="minor"/>
    </font>
    <font>
      <sz val="10"/>
      <color theme="1"/>
      <name val="Calibri"/>
      <family val="2"/>
    </font>
    <font>
      <sz val="10"/>
      <name val="Calibri"/>
      <family val="2"/>
    </font>
    <font>
      <sz val="10"/>
      <color theme="1"/>
      <name val="Calibri"/>
      <family val="2"/>
      <scheme val="minor"/>
    </font>
    <font>
      <sz val="10"/>
      <name val="Calibri"/>
      <family val="2"/>
      <scheme val="minor"/>
    </font>
    <font>
      <b/>
      <sz val="10"/>
      <name val="Calibri"/>
      <family val="2"/>
      <scheme val="minor"/>
    </font>
    <font>
      <b/>
      <vertAlign val="superscript"/>
      <sz val="10"/>
      <color theme="1"/>
      <name val="Calibri"/>
      <family val="2"/>
      <scheme val="minor"/>
    </font>
    <font>
      <sz val="10"/>
      <color rgb="FFFF0000"/>
      <name val="Calibri"/>
      <family val="2"/>
      <scheme val="minor"/>
    </font>
    <font>
      <b/>
      <sz val="10"/>
      <color rgb="FF0000FF"/>
      <name val="Calibri"/>
      <family val="2"/>
      <scheme val="minor"/>
    </font>
    <font>
      <sz val="10"/>
      <color rgb="FF0000FF"/>
      <name val="Calibri"/>
      <family val="2"/>
      <scheme val="minor"/>
    </font>
    <font>
      <vertAlign val="superscript"/>
      <sz val="10"/>
      <name val="Calibri"/>
      <family val="2"/>
      <scheme val="minor"/>
    </font>
    <font>
      <i/>
      <sz val="10"/>
      <name val="Calibri"/>
      <family val="2"/>
      <scheme val="minor"/>
    </font>
    <font>
      <b/>
      <vertAlign val="subscript"/>
      <sz val="10"/>
      <color theme="1"/>
      <name val="Calibri"/>
      <family val="2"/>
      <scheme val="minor"/>
    </font>
    <font>
      <b/>
      <sz val="10"/>
      <color theme="1"/>
      <name val="Calibri"/>
      <family val="2"/>
    </font>
    <font>
      <b/>
      <vertAlign val="superscript"/>
      <sz val="10"/>
      <color theme="1"/>
      <name val="Calibri"/>
      <family val="2"/>
    </font>
    <font>
      <b/>
      <sz val="12"/>
      <color theme="1"/>
      <name val="Calibri"/>
      <family val="2"/>
    </font>
    <font>
      <sz val="11"/>
      <color rgb="FFFF0000"/>
      <name val="Calibri"/>
      <family val="2"/>
    </font>
    <font>
      <b/>
      <sz val="11"/>
      <color rgb="FF0000FF"/>
      <name val="Calibri"/>
      <family val="2"/>
    </font>
    <font>
      <sz val="11"/>
      <color rgb="FF0000FF"/>
      <name val="Calibri"/>
      <family val="2"/>
    </font>
    <font>
      <b/>
      <sz val="10"/>
      <name val="Calibri"/>
      <family val="2"/>
    </font>
    <font>
      <vertAlign val="superscript"/>
      <sz val="10"/>
      <name val="Calibri"/>
      <family val="2"/>
    </font>
    <font>
      <b/>
      <sz val="10"/>
      <color rgb="FFFF0000"/>
      <name val="Calibri"/>
      <family val="2"/>
      <scheme val="minor"/>
    </font>
    <font>
      <b/>
      <i/>
      <sz val="10"/>
      <color theme="1"/>
      <name val="Calibri"/>
      <family val="2"/>
      <scheme val="minor"/>
    </font>
    <font>
      <b/>
      <sz val="10"/>
      <color rgb="FF000000"/>
      <name val="Calibri"/>
      <family val="2"/>
      <scheme val="minor"/>
    </font>
    <font>
      <vertAlign val="subscript"/>
      <sz val="10"/>
      <color theme="1"/>
      <name val="Calibri"/>
      <family val="2"/>
      <scheme val="minor"/>
    </font>
    <font>
      <u/>
      <sz val="12"/>
      <color theme="10"/>
      <name val="Calibri"/>
      <family val="2"/>
      <scheme val="minor"/>
    </font>
    <font>
      <i/>
      <sz val="12"/>
      <color theme="1"/>
      <name val="Calibri"/>
      <family val="2"/>
    </font>
    <font>
      <b/>
      <sz val="10"/>
      <color theme="1"/>
      <name val="Arial Narrow"/>
      <family val="2"/>
    </font>
    <font>
      <sz val="10"/>
      <color theme="1"/>
      <name val="Arial Narrow"/>
      <family val="2"/>
    </font>
  </fonts>
  <fills count="21">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39997558519241921"/>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dashed">
        <color indexed="64"/>
      </top>
      <bottom style="dashed">
        <color indexed="64"/>
      </bottom>
      <diagonal/>
    </border>
    <border>
      <left/>
      <right/>
      <top style="medium">
        <color indexed="64"/>
      </top>
      <bottom style="dashed">
        <color indexed="64"/>
      </bottom>
      <diagonal/>
    </border>
    <border>
      <left/>
      <right/>
      <top/>
      <bottom style="dashed">
        <color indexed="64"/>
      </bottom>
      <diagonal/>
    </border>
    <border>
      <left/>
      <right/>
      <top style="dash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dashed">
        <color theme="0" tint="-0.499984740745262"/>
      </bottom>
      <diagonal/>
    </border>
    <border>
      <left/>
      <right/>
      <top style="dashed">
        <color theme="0" tint="-0.499984740745262"/>
      </top>
      <bottom style="dashed">
        <color theme="0" tint="-0.499984740745262"/>
      </bottom>
      <diagonal/>
    </border>
    <border>
      <left/>
      <right/>
      <top style="dashed">
        <color theme="0" tint="-0.499984740745262"/>
      </top>
      <bottom/>
      <diagonal/>
    </border>
    <border>
      <left/>
      <right/>
      <top style="dashed">
        <color theme="0" tint="-0.499984740745262"/>
      </top>
      <bottom style="thin">
        <color theme="0" tint="-0.499984740745262"/>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medium">
        <color indexed="64"/>
      </top>
      <bottom style="dashed">
        <color theme="0" tint="-0.499984740745262"/>
      </bottom>
      <diagonal/>
    </border>
    <border>
      <left/>
      <right/>
      <top style="dashed">
        <color theme="0" tint="-0.499984740745262"/>
      </top>
      <bottom style="medium">
        <color indexed="64"/>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auto="1"/>
      </bottom>
      <diagonal/>
    </border>
    <border>
      <left/>
      <right/>
      <top style="medium">
        <color indexed="64"/>
      </top>
      <bottom style="dashed">
        <color theme="0" tint="-0.34998626667073579"/>
      </bottom>
      <diagonal/>
    </border>
    <border>
      <left/>
      <right/>
      <top style="dashed">
        <color theme="0" tint="-0.34998626667073579"/>
      </top>
      <bottom style="dashed">
        <color theme="0" tint="-0.34998626667073579"/>
      </bottom>
      <diagonal/>
    </border>
    <border>
      <left/>
      <right/>
      <top style="dashed">
        <color theme="0" tint="-0.34998626667073579"/>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thin">
        <color rgb="FFB2B2B2"/>
      </left>
      <right style="thin">
        <color rgb="FFB2B2B2"/>
      </right>
      <top style="thin">
        <color rgb="FFB2B2B2"/>
      </top>
      <bottom style="thin">
        <color rgb="FFB2B2B2"/>
      </bottom>
      <diagonal/>
    </border>
    <border>
      <left/>
      <right/>
      <top/>
      <bottom style="dashed">
        <color theme="0" tint="-0.14996795556505021"/>
      </bottom>
      <diagonal/>
    </border>
    <border>
      <left/>
      <right/>
      <top style="dashed">
        <color theme="0" tint="-0.14996795556505021"/>
      </top>
      <bottom style="dashed">
        <color theme="0" tint="-0.14996795556505021"/>
      </bottom>
      <diagonal/>
    </border>
    <border>
      <left/>
      <right/>
      <top style="dashed">
        <color theme="0" tint="-0.14996795556505021"/>
      </top>
      <bottom style="thin">
        <color indexed="64"/>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right/>
      <top style="dashed">
        <color theme="0" tint="-0.24994659260841701"/>
      </top>
      <bottom style="thin">
        <color indexed="64"/>
      </bottom>
      <diagonal/>
    </border>
    <border>
      <left/>
      <right/>
      <top style="dashed">
        <color theme="0" tint="-0.499984740745262"/>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1">
    <xf numFmtId="0" fontId="0" fillId="0" borderId="0"/>
    <xf numFmtId="0" fontId="13" fillId="0" borderId="0"/>
    <xf numFmtId="0" fontId="13" fillId="0" borderId="0"/>
    <xf numFmtId="0" fontId="30" fillId="0" borderId="0"/>
    <xf numFmtId="0" fontId="29" fillId="0" borderId="0"/>
    <xf numFmtId="43" fontId="31" fillId="0" borderId="0" applyFont="0" applyFill="0" applyBorder="0" applyAlignment="0" applyProtection="0"/>
    <xf numFmtId="44" fontId="31" fillId="0" borderId="0" applyFont="0" applyFill="0" applyBorder="0" applyAlignment="0" applyProtection="0"/>
    <xf numFmtId="0" fontId="29" fillId="0" borderId="0"/>
    <xf numFmtId="0" fontId="29" fillId="6"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43" fontId="31" fillId="0" borderId="0" applyFont="0" applyFill="0" applyBorder="0" applyAlignment="0" applyProtection="0"/>
    <xf numFmtId="0" fontId="29" fillId="0" borderId="0"/>
    <xf numFmtId="0" fontId="29" fillId="5" borderId="40" applyNumberFormat="0" applyFont="0" applyAlignment="0" applyProtection="0"/>
    <xf numFmtId="0" fontId="29" fillId="5" borderId="40" applyNumberFormat="0" applyFont="0" applyAlignment="0" applyProtection="0"/>
    <xf numFmtId="9" fontId="31" fillId="0" borderId="0" applyFill="0" applyBorder="0" applyAlignment="0" applyProtection="0"/>
    <xf numFmtId="9" fontId="31" fillId="0" borderId="0" applyFont="0" applyFill="0" applyBorder="0" applyAlignment="0" applyProtection="0"/>
    <xf numFmtId="49" fontId="31" fillId="0" borderId="48" applyFont="0" applyAlignment="0">
      <alignment vertical="top"/>
    </xf>
    <xf numFmtId="0" fontId="31" fillId="0" borderId="0"/>
    <xf numFmtId="0" fontId="37" fillId="0" borderId="0" applyNumberFormat="0" applyFill="0" applyBorder="0" applyAlignment="0" applyProtection="0">
      <alignment vertical="top"/>
      <protection locked="0"/>
    </xf>
  </cellStyleXfs>
  <cellXfs count="981">
    <xf numFmtId="0" fontId="0" fillId="0" borderId="0" xfId="0"/>
    <xf numFmtId="0" fontId="3" fillId="0" borderId="0" xfId="0" applyFont="1"/>
    <xf numFmtId="0" fontId="4" fillId="0" borderId="0" xfId="0" applyFont="1"/>
    <xf numFmtId="0" fontId="0" fillId="0" borderId="0" xfId="0" applyFill="1"/>
    <xf numFmtId="0" fontId="2" fillId="0" borderId="0" xfId="0" applyFont="1"/>
    <xf numFmtId="0" fontId="0" fillId="0" borderId="0" xfId="0" applyFont="1"/>
    <xf numFmtId="0" fontId="4" fillId="0" borderId="0" xfId="0" applyFont="1" applyBorder="1"/>
    <xf numFmtId="0" fontId="5" fillId="0" borderId="0" xfId="0" applyFont="1" applyFill="1"/>
    <xf numFmtId="0" fontId="4" fillId="0" borderId="0" xfId="0" applyFont="1" applyFill="1"/>
    <xf numFmtId="0" fontId="6" fillId="0" borderId="0" xfId="0" applyFont="1" applyFill="1"/>
    <xf numFmtId="0" fontId="6" fillId="0" borderId="0" xfId="0" applyFont="1"/>
    <xf numFmtId="0" fontId="7" fillId="0" borderId="0" xfId="0" applyFont="1" applyFill="1"/>
    <xf numFmtId="0" fontId="11" fillId="0" borderId="0" xfId="0" applyFont="1" applyFill="1"/>
    <xf numFmtId="0" fontId="12" fillId="0" borderId="0" xfId="0" applyFont="1" applyFill="1"/>
    <xf numFmtId="0" fontId="4" fillId="0" borderId="0" xfId="0" applyFont="1" applyAlignment="1">
      <alignment wrapText="1"/>
    </xf>
    <xf numFmtId="0" fontId="4" fillId="0" borderId="0" xfId="0" applyFont="1" applyFill="1" applyBorder="1"/>
    <xf numFmtId="0" fontId="4" fillId="0" borderId="0" xfId="0" applyFont="1" applyFill="1" applyAlignment="1">
      <alignment wrapText="1"/>
    </xf>
    <xf numFmtId="0" fontId="14" fillId="0" borderId="0" xfId="0" applyFont="1" applyFill="1"/>
    <xf numFmtId="0" fontId="14" fillId="0" borderId="0" xfId="0" applyFont="1"/>
    <xf numFmtId="0" fontId="1" fillId="0" borderId="0" xfId="0" applyFont="1" applyFill="1"/>
    <xf numFmtId="0" fontId="16" fillId="0" borderId="0" xfId="0" applyFont="1" applyFill="1"/>
    <xf numFmtId="0" fontId="17" fillId="0" borderId="0" xfId="0" applyFont="1"/>
    <xf numFmtId="0" fontId="17" fillId="0" borderId="0" xfId="0" applyFont="1" applyFill="1"/>
    <xf numFmtId="0" fontId="18" fillId="0" borderId="0" xfId="0" applyFont="1"/>
    <xf numFmtId="0" fontId="1" fillId="0" borderId="0" xfId="0" applyFont="1"/>
    <xf numFmtId="0" fontId="2" fillId="0" borderId="0" xfId="0" applyFont="1" applyFill="1"/>
    <xf numFmtId="0" fontId="10" fillId="0" borderId="0" xfId="0" applyFont="1" applyFill="1"/>
    <xf numFmtId="1" fontId="4" fillId="0" borderId="0" xfId="0" applyNumberFormat="1" applyFont="1" applyFill="1" applyBorder="1"/>
    <xf numFmtId="0" fontId="3" fillId="0" borderId="0" xfId="0"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3" fillId="0" borderId="0" xfId="0" applyFont="1" applyFill="1" applyBorder="1"/>
    <xf numFmtId="0" fontId="3" fillId="0" borderId="0" xfId="0" applyFont="1" applyFill="1"/>
    <xf numFmtId="0" fontId="7" fillId="0" borderId="0" xfId="0" applyFont="1"/>
    <xf numFmtId="0" fontId="3" fillId="0" borderId="0" xfId="0" applyFont="1" applyFill="1" applyBorder="1" applyAlignment="1">
      <alignment horizontal="center" vertical="center"/>
    </xf>
    <xf numFmtId="0" fontId="15" fillId="0" borderId="0" xfId="0" applyFont="1" applyFill="1" applyAlignment="1">
      <alignment horizontal="left"/>
    </xf>
    <xf numFmtId="0" fontId="15" fillId="0" borderId="0" xfId="0" applyFont="1"/>
    <xf numFmtId="0" fontId="21" fillId="0" borderId="0" xfId="0" applyFont="1"/>
    <xf numFmtId="0" fontId="22" fillId="0" borderId="0" xfId="0" applyFont="1"/>
    <xf numFmtId="0" fontId="3" fillId="0" borderId="0" xfId="0" applyFont="1" applyFill="1" applyAlignment="1">
      <alignment horizontal="center" vertical="center"/>
    </xf>
    <xf numFmtId="0" fontId="4" fillId="0" borderId="0" xfId="0" applyFont="1" applyFill="1" applyAlignment="1">
      <alignment horizontal="center" vertical="center" wrapText="1"/>
    </xf>
    <xf numFmtId="0" fontId="23" fillId="0" borderId="0" xfId="0" applyFont="1"/>
    <xf numFmtId="0" fontId="23" fillId="0" borderId="0" xfId="0" applyFont="1" applyFill="1"/>
    <xf numFmtId="3" fontId="23" fillId="0" borderId="0" xfId="0" applyNumberFormat="1" applyFont="1"/>
    <xf numFmtId="0" fontId="26" fillId="0" borderId="0" xfId="0" applyFont="1" applyFill="1"/>
    <xf numFmtId="0" fontId="26" fillId="0" borderId="0" xfId="0" applyFont="1"/>
    <xf numFmtId="0" fontId="27" fillId="0" borderId="0" xfId="0" applyFont="1"/>
    <xf numFmtId="0" fontId="0" fillId="0" borderId="0" xfId="0" applyFill="1" applyAlignment="1">
      <alignment wrapText="1"/>
    </xf>
    <xf numFmtId="0" fontId="24" fillId="0" borderId="0" xfId="3" applyFont="1" applyBorder="1"/>
    <xf numFmtId="0" fontId="30" fillId="0" borderId="0" xfId="3"/>
    <xf numFmtId="0" fontId="30" fillId="0" borderId="0" xfId="3" applyAlignment="1">
      <alignment horizontal="center" wrapText="1"/>
    </xf>
    <xf numFmtId="0" fontId="31" fillId="0" borderId="0" xfId="3" applyFont="1"/>
    <xf numFmtId="0" fontId="30" fillId="0" borderId="0" xfId="3" applyBorder="1"/>
    <xf numFmtId="0" fontId="24" fillId="0" borderId="0" xfId="3" applyFont="1" applyBorder="1" applyAlignment="1">
      <alignment horizontal="center"/>
    </xf>
    <xf numFmtId="0" fontId="30" fillId="0" borderId="0" xfId="3" applyBorder="1" applyAlignment="1">
      <alignment horizontal="left"/>
    </xf>
    <xf numFmtId="0" fontId="30" fillId="0" borderId="0" xfId="3" applyBorder="1" applyAlignment="1">
      <alignment horizontal="center"/>
    </xf>
    <xf numFmtId="3" fontId="30" fillId="0" borderId="0" xfId="3" applyNumberFormat="1" applyBorder="1" applyAlignment="1">
      <alignment horizontal="center"/>
    </xf>
    <xf numFmtId="0" fontId="28" fillId="0" borderId="0" xfId="3" applyFont="1" applyBorder="1"/>
    <xf numFmtId="0" fontId="28" fillId="0" borderId="0" xfId="3" applyFont="1" applyBorder="1" applyAlignment="1">
      <alignment horizontal="center"/>
    </xf>
    <xf numFmtId="0" fontId="25" fillId="0" borderId="0" xfId="3" applyFont="1" applyBorder="1" applyAlignment="1">
      <alignment horizontal="center" wrapText="1"/>
    </xf>
    <xf numFmtId="0" fontId="32" fillId="0" borderId="0" xfId="3" applyFont="1" applyBorder="1" applyAlignment="1">
      <alignment horizontal="center" wrapText="1"/>
    </xf>
    <xf numFmtId="0" fontId="30" fillId="0" borderId="0" xfId="3" applyBorder="1" applyAlignment="1">
      <alignment wrapText="1"/>
    </xf>
    <xf numFmtId="0" fontId="0" fillId="0" borderId="0" xfId="0" applyBorder="1"/>
    <xf numFmtId="3" fontId="0" fillId="0" borderId="0" xfId="0" applyNumberFormat="1" applyBorder="1"/>
    <xf numFmtId="0" fontId="0" fillId="0" borderId="0" xfId="0" applyBorder="1" applyAlignment="1">
      <alignment wrapText="1"/>
    </xf>
    <xf numFmtId="0" fontId="34" fillId="0" borderId="0" xfId="0" applyFont="1" applyAlignment="1">
      <alignment horizontal="left"/>
    </xf>
    <xf numFmtId="0" fontId="35" fillId="0" borderId="0" xfId="0" applyFont="1"/>
    <xf numFmtId="0" fontId="0" fillId="0" borderId="0" xfId="0" applyFill="1" applyBorder="1" applyAlignment="1">
      <alignment wrapText="1"/>
    </xf>
    <xf numFmtId="9" fontId="0" fillId="0" borderId="0" xfId="0" applyNumberFormat="1" applyBorder="1"/>
    <xf numFmtId="0" fontId="33" fillId="0" borderId="0" xfId="0" applyFont="1" applyBorder="1" applyAlignment="1">
      <alignment horizontal="left" readingOrder="1"/>
    </xf>
    <xf numFmtId="0" fontId="0" fillId="0" borderId="0" xfId="0" applyFill="1" applyBorder="1"/>
    <xf numFmtId="0" fontId="2" fillId="0" borderId="0" xfId="0" applyFont="1" applyBorder="1" applyAlignment="1">
      <alignment wrapText="1"/>
    </xf>
    <xf numFmtId="0" fontId="37" fillId="0" borderId="0" xfId="40" applyAlignment="1" applyProtection="1"/>
    <xf numFmtId="0" fontId="2" fillId="18" borderId="0" xfId="0" applyFont="1" applyFill="1"/>
    <xf numFmtId="0" fontId="0" fillId="18" borderId="0" xfId="0" applyFill="1"/>
    <xf numFmtId="0" fontId="38" fillId="0" borderId="0" xfId="0" applyFont="1" applyAlignment="1">
      <alignment horizontal="left"/>
    </xf>
    <xf numFmtId="0" fontId="34" fillId="0" borderId="0" xfId="0" applyNumberFormat="1" applyFont="1" applyAlignment="1">
      <alignment horizontal="left"/>
    </xf>
    <xf numFmtId="0" fontId="40" fillId="0" borderId="0" xfId="0" applyFont="1"/>
    <xf numFmtId="0" fontId="0" fillId="0" borderId="0" xfId="0" applyFont="1" applyFill="1"/>
    <xf numFmtId="3" fontId="42" fillId="0" borderId="19" xfId="0" applyNumberFormat="1" applyFont="1" applyFill="1" applyBorder="1"/>
    <xf numFmtId="0" fontId="42" fillId="0" borderId="0" xfId="0" applyFont="1"/>
    <xf numFmtId="0" fontId="42" fillId="0" borderId="20" xfId="0" applyFont="1" applyBorder="1" applyAlignment="1">
      <alignment horizontal="center"/>
    </xf>
    <xf numFmtId="4" fontId="42" fillId="0" borderId="20" xfId="0" applyNumberFormat="1" applyFont="1" applyFill="1" applyBorder="1" applyAlignment="1">
      <alignment horizontal="right" vertical="center"/>
    </xf>
    <xf numFmtId="3" fontId="43" fillId="0" borderId="20" xfId="0" applyNumberFormat="1" applyFont="1" applyFill="1" applyBorder="1"/>
    <xf numFmtId="3" fontId="42" fillId="0" borderId="20" xfId="0" applyNumberFormat="1" applyFont="1" applyBorder="1"/>
    <xf numFmtId="3" fontId="42" fillId="0" borderId="20" xfId="0" applyNumberFormat="1" applyFont="1" applyFill="1" applyBorder="1"/>
    <xf numFmtId="4" fontId="42" fillId="0" borderId="20" xfId="0" applyNumberFormat="1" applyFont="1" applyBorder="1"/>
    <xf numFmtId="3" fontId="42" fillId="0" borderId="20" xfId="0" applyNumberFormat="1" applyFont="1" applyFill="1" applyBorder="1" applyAlignment="1">
      <alignment horizontal="right" vertical="center"/>
    </xf>
    <xf numFmtId="0" fontId="42" fillId="0" borderId="20" xfId="0" applyFont="1" applyBorder="1"/>
    <xf numFmtId="0" fontId="43" fillId="0" borderId="20" xfId="0" applyFont="1" applyBorder="1"/>
    <xf numFmtId="0" fontId="43" fillId="0" borderId="20" xfId="0" applyFont="1" applyFill="1" applyBorder="1"/>
    <xf numFmtId="3" fontId="43" fillId="0" borderId="9" xfId="0" applyNumberFormat="1" applyFont="1" applyFill="1" applyBorder="1"/>
    <xf numFmtId="0" fontId="42" fillId="0" borderId="20" xfId="0" applyFont="1" applyBorder="1" applyAlignment="1">
      <alignment horizontal="left"/>
    </xf>
    <xf numFmtId="167" fontId="43" fillId="0" borderId="45" xfId="6" applyNumberFormat="1" applyFont="1" applyBorder="1" applyAlignment="1">
      <alignment horizontal="center"/>
    </xf>
    <xf numFmtId="3" fontId="43" fillId="0" borderId="20" xfId="5" applyNumberFormat="1" applyFont="1" applyBorder="1" applyAlignment="1">
      <alignment horizontal="center"/>
    </xf>
    <xf numFmtId="3" fontId="43" fillId="0" borderId="45" xfId="3" applyNumberFormat="1" applyFont="1" applyBorder="1" applyAlignment="1">
      <alignment horizontal="right"/>
    </xf>
    <xf numFmtId="3" fontId="43" fillId="0" borderId="45" xfId="3" applyNumberFormat="1" applyFont="1" applyBorder="1" applyAlignment="1">
      <alignment horizontal="center"/>
    </xf>
    <xf numFmtId="3" fontId="43" fillId="0" borderId="42" xfId="3" applyNumberFormat="1" applyFont="1" applyBorder="1" applyAlignment="1">
      <alignment horizontal="right"/>
    </xf>
    <xf numFmtId="164" fontId="42" fillId="0" borderId="26" xfId="0" applyNumberFormat="1" applyFont="1" applyFill="1" applyBorder="1"/>
    <xf numFmtId="4" fontId="42" fillId="0" borderId="34" xfId="0" applyNumberFormat="1" applyFont="1" applyBorder="1" applyAlignment="1">
      <alignment horizontal="right"/>
    </xf>
    <xf numFmtId="3" fontId="42" fillId="0" borderId="20" xfId="0" applyNumberFormat="1" applyFont="1" applyFill="1" applyBorder="1" applyAlignment="1">
      <alignment horizontal="right"/>
    </xf>
    <xf numFmtId="3" fontId="43" fillId="0" borderId="20" xfId="0" applyNumberFormat="1" applyFont="1" applyFill="1" applyBorder="1" applyAlignment="1">
      <alignment horizontal="right"/>
    </xf>
    <xf numFmtId="0" fontId="43" fillId="0" borderId="20" xfId="0" applyFont="1" applyBorder="1" applyAlignment="1"/>
    <xf numFmtId="0" fontId="43" fillId="0" borderId="20" xfId="0" applyFont="1" applyFill="1" applyBorder="1" applyAlignment="1"/>
    <xf numFmtId="3" fontId="43" fillId="0" borderId="9" xfId="0" applyNumberFormat="1" applyFont="1" applyFill="1" applyBorder="1" applyAlignment="1">
      <alignment horizontal="right"/>
    </xf>
    <xf numFmtId="0" fontId="42" fillId="0" borderId="20" xfId="0" applyFont="1" applyBorder="1" applyAlignment="1"/>
    <xf numFmtId="0" fontId="42" fillId="0" borderId="20" xfId="0" applyFont="1" applyFill="1" applyBorder="1" applyAlignment="1">
      <alignment horizontal="left"/>
    </xf>
    <xf numFmtId="0" fontId="42" fillId="3" borderId="0" xfId="0" applyFont="1" applyFill="1"/>
    <xf numFmtId="0" fontId="42" fillId="2" borderId="0" xfId="0" applyFont="1" applyFill="1"/>
    <xf numFmtId="0" fontId="36" fillId="3" borderId="8" xfId="0" applyFont="1" applyFill="1" applyBorder="1"/>
    <xf numFmtId="0" fontId="36" fillId="3" borderId="8" xfId="0" applyFont="1" applyFill="1" applyBorder="1" applyAlignment="1">
      <alignment wrapText="1"/>
    </xf>
    <xf numFmtId="0" fontId="36" fillId="2" borderId="7" xfId="0" applyFont="1" applyFill="1" applyBorder="1"/>
    <xf numFmtId="0" fontId="36" fillId="2" borderId="0" xfId="0" applyFont="1" applyFill="1" applyAlignment="1">
      <alignment wrapText="1"/>
    </xf>
    <xf numFmtId="0" fontId="42" fillId="0" borderId="19" xfId="0" applyFont="1" applyFill="1" applyBorder="1"/>
    <xf numFmtId="0" fontId="42" fillId="0" borderId="0" xfId="0" applyFont="1" applyFill="1" applyBorder="1"/>
    <xf numFmtId="0" fontId="42" fillId="0" borderId="0" xfId="0" applyFont="1" applyBorder="1"/>
    <xf numFmtId="0" fontId="42" fillId="0" borderId="20" xfId="0" applyFont="1" applyFill="1" applyBorder="1"/>
    <xf numFmtId="0" fontId="43" fillId="0" borderId="0" xfId="0" applyFont="1" applyFill="1" applyBorder="1"/>
    <xf numFmtId="0" fontId="42" fillId="0" borderId="0" xfId="0" applyFont="1" applyFill="1"/>
    <xf numFmtId="0" fontId="43" fillId="0" borderId="0" xfId="0" applyFont="1" applyFill="1"/>
    <xf numFmtId="0" fontId="42" fillId="0" borderId="0" xfId="0" applyFont="1" applyBorder="1" applyAlignment="1">
      <alignment vertical="top" wrapText="1"/>
    </xf>
    <xf numFmtId="0" fontId="43" fillId="0" borderId="0" xfId="0" applyFont="1"/>
    <xf numFmtId="0" fontId="44" fillId="0" borderId="0" xfId="0" applyFont="1" applyFill="1"/>
    <xf numFmtId="3" fontId="43" fillId="0" borderId="20" xfId="0" applyNumberFormat="1" applyFont="1" applyBorder="1"/>
    <xf numFmtId="0" fontId="43" fillId="0" borderId="0" xfId="0" applyFont="1" applyBorder="1"/>
    <xf numFmtId="0" fontId="42" fillId="0" borderId="22" xfId="0" applyFont="1" applyFill="1" applyBorder="1"/>
    <xf numFmtId="0" fontId="43" fillId="0" borderId="22" xfId="0" applyFont="1" applyFill="1" applyBorder="1"/>
    <xf numFmtId="0" fontId="36" fillId="2" borderId="0" xfId="0" applyFont="1" applyFill="1" applyBorder="1"/>
    <xf numFmtId="0" fontId="36" fillId="2" borderId="0" xfId="0" applyFont="1" applyFill="1" applyBorder="1" applyAlignment="1">
      <alignment wrapText="1"/>
    </xf>
    <xf numFmtId="0" fontId="35" fillId="0" borderId="0" xfId="0" applyFont="1" applyAlignment="1">
      <alignment horizontal="left"/>
    </xf>
    <xf numFmtId="0" fontId="42" fillId="0" borderId="8" xfId="0" applyFont="1" applyFill="1" applyBorder="1"/>
    <xf numFmtId="0" fontId="36" fillId="3" borderId="8" xfId="0" applyFont="1" applyFill="1" applyBorder="1" applyAlignment="1">
      <alignment horizontal="center" vertical="center" wrapText="1"/>
    </xf>
    <xf numFmtId="0" fontId="43" fillId="0" borderId="11" xfId="0" applyFont="1" applyFill="1" applyBorder="1"/>
    <xf numFmtId="3" fontId="43" fillId="0" borderId="11" xfId="0" applyNumberFormat="1" applyFont="1" applyFill="1" applyBorder="1"/>
    <xf numFmtId="4" fontId="43" fillId="0" borderId="11" xfId="0" applyNumberFormat="1" applyFont="1" applyFill="1" applyBorder="1"/>
    <xf numFmtId="0" fontId="43" fillId="0" borderId="9" xfId="0" applyFont="1" applyFill="1" applyBorder="1"/>
    <xf numFmtId="4" fontId="43" fillId="0" borderId="9" xfId="0" applyNumberFormat="1" applyFont="1" applyFill="1" applyBorder="1"/>
    <xf numFmtId="1" fontId="43" fillId="0" borderId="9" xfId="0" applyNumberFormat="1" applyFont="1" applyFill="1" applyBorder="1"/>
    <xf numFmtId="0" fontId="46" fillId="0" borderId="0" xfId="0" applyFont="1" applyFill="1"/>
    <xf numFmtId="4" fontId="46" fillId="0" borderId="0" xfId="0" applyNumberFormat="1" applyFont="1" applyFill="1"/>
    <xf numFmtId="3" fontId="42" fillId="0" borderId="0" xfId="0" applyNumberFormat="1" applyFont="1"/>
    <xf numFmtId="0" fontId="47" fillId="0" borderId="0" xfId="0" applyFont="1" applyFill="1"/>
    <xf numFmtId="4" fontId="42" fillId="0" borderId="0" xfId="0" applyNumberFormat="1" applyFont="1" applyFill="1"/>
    <xf numFmtId="0" fontId="48" fillId="0" borderId="0" xfId="0" applyFont="1"/>
    <xf numFmtId="0" fontId="48" fillId="0" borderId="0" xfId="0" applyFont="1" applyFill="1"/>
    <xf numFmtId="3" fontId="48" fillId="0" borderId="0" xfId="0" applyNumberFormat="1" applyFont="1" applyFill="1"/>
    <xf numFmtId="0" fontId="35" fillId="0" borderId="0" xfId="0" applyNumberFormat="1" applyFont="1" applyAlignment="1">
      <alignment horizontal="left"/>
    </xf>
    <xf numFmtId="0" fontId="36" fillId="3" borderId="8" xfId="0" applyFont="1" applyFill="1" applyBorder="1" applyAlignment="1">
      <alignment horizontal="center" vertical="center"/>
    </xf>
    <xf numFmtId="4" fontId="36" fillId="3" borderId="8" xfId="0" applyNumberFormat="1" applyFont="1" applyFill="1" applyBorder="1" applyAlignment="1">
      <alignment horizontal="center" vertical="center" wrapText="1"/>
    </xf>
    <xf numFmtId="0" fontId="36" fillId="2" borderId="7" xfId="0" applyFont="1" applyFill="1" applyBorder="1" applyAlignment="1">
      <alignment horizontal="center" vertical="center" wrapText="1"/>
    </xf>
    <xf numFmtId="0" fontId="36" fillId="2" borderId="0" xfId="0" applyFont="1" applyFill="1" applyBorder="1" applyAlignment="1">
      <alignment horizontal="center" vertical="center"/>
    </xf>
    <xf numFmtId="0" fontId="36" fillId="2" borderId="0" xfId="0" applyFont="1" applyFill="1" applyAlignment="1">
      <alignment horizontal="center" vertical="center" wrapText="1"/>
    </xf>
    <xf numFmtId="0" fontId="36" fillId="0" borderId="0" xfId="0" applyFont="1"/>
    <xf numFmtId="0" fontId="43" fillId="0" borderId="19" xfId="0" applyFont="1" applyFill="1" applyBorder="1"/>
    <xf numFmtId="3" fontId="43" fillId="0" borderId="19" xfId="0" applyNumberFormat="1" applyFont="1" applyFill="1" applyBorder="1"/>
    <xf numFmtId="4" fontId="43" fillId="0" borderId="20" xfId="0" applyNumberFormat="1" applyFont="1" applyFill="1" applyBorder="1"/>
    <xf numFmtId="0" fontId="42" fillId="0" borderId="0" xfId="0" applyFont="1" applyAlignment="1">
      <alignment wrapText="1"/>
    </xf>
    <xf numFmtId="0" fontId="42" fillId="0" borderId="0" xfId="0" applyFont="1" applyAlignment="1">
      <alignment horizontal="left" wrapText="1"/>
    </xf>
    <xf numFmtId="0" fontId="42" fillId="0" borderId="0" xfId="0" applyFont="1" applyAlignment="1">
      <alignment horizontal="left"/>
    </xf>
    <xf numFmtId="0" fontId="35" fillId="0" borderId="0" xfId="0" applyFont="1" applyFill="1"/>
    <xf numFmtId="0" fontId="35" fillId="0" borderId="0" xfId="0" applyFont="1" applyAlignment="1">
      <alignment wrapText="1"/>
    </xf>
    <xf numFmtId="0" fontId="35" fillId="0" borderId="0" xfId="0" applyFont="1" applyAlignment="1">
      <alignment horizontal="left" wrapText="1"/>
    </xf>
    <xf numFmtId="0" fontId="35" fillId="0" borderId="0" xfId="0" applyFont="1" applyAlignment="1">
      <alignment vertical="top" wrapText="1"/>
    </xf>
    <xf numFmtId="4" fontId="43" fillId="0" borderId="0" xfId="0" applyNumberFormat="1" applyFont="1" applyFill="1"/>
    <xf numFmtId="0" fontId="44" fillId="3" borderId="0" xfId="0" applyFont="1" applyFill="1"/>
    <xf numFmtId="0" fontId="44" fillId="3" borderId="0" xfId="0" applyFont="1" applyFill="1" applyAlignment="1">
      <alignment horizontal="center" vertical="center" wrapText="1"/>
    </xf>
    <xf numFmtId="0" fontId="44" fillId="2" borderId="0" xfId="0" applyFont="1" applyFill="1"/>
    <xf numFmtId="0" fontId="44" fillId="3" borderId="8" xfId="0" applyFont="1" applyFill="1" applyBorder="1" applyAlignment="1">
      <alignment horizontal="center" vertical="center" wrapText="1"/>
    </xf>
    <xf numFmtId="0" fontId="44" fillId="3" borderId="5" xfId="0" applyFont="1" applyFill="1" applyBorder="1" applyAlignment="1">
      <alignment horizontal="center" vertical="center" wrapText="1"/>
    </xf>
    <xf numFmtId="4" fontId="44" fillId="3" borderId="15" xfId="0" applyNumberFormat="1" applyFont="1" applyFill="1" applyBorder="1" applyAlignment="1">
      <alignment horizontal="center" vertical="center" wrapText="1"/>
    </xf>
    <xf numFmtId="4" fontId="44" fillId="3" borderId="16" xfId="0" applyNumberFormat="1" applyFont="1" applyFill="1" applyBorder="1" applyAlignment="1">
      <alignment horizontal="center" vertical="center" wrapText="1"/>
    </xf>
    <xf numFmtId="4" fontId="44" fillId="3" borderId="18" xfId="0" applyNumberFormat="1" applyFont="1" applyFill="1" applyBorder="1" applyAlignment="1">
      <alignment horizontal="center" vertical="center" wrapText="1"/>
    </xf>
    <xf numFmtId="0" fontId="44" fillId="3" borderId="8" xfId="0" applyFont="1" applyFill="1" applyBorder="1" applyAlignment="1">
      <alignment horizontal="center" vertical="center"/>
    </xf>
    <xf numFmtId="0" fontId="36" fillId="2" borderId="7" xfId="0" applyFont="1" applyFill="1" applyBorder="1" applyAlignment="1">
      <alignment horizontal="center" vertical="center"/>
    </xf>
    <xf numFmtId="0" fontId="44" fillId="2" borderId="0" xfId="0" applyFont="1" applyFill="1" applyAlignment="1">
      <alignment wrapText="1"/>
    </xf>
    <xf numFmtId="3" fontId="43" fillId="0" borderId="0" xfId="0" applyNumberFormat="1" applyFont="1"/>
    <xf numFmtId="3" fontId="43" fillId="0" borderId="0" xfId="0" applyNumberFormat="1" applyFont="1" applyFill="1"/>
    <xf numFmtId="0" fontId="36" fillId="0" borderId="0" xfId="0" applyFont="1" applyFill="1"/>
    <xf numFmtId="0" fontId="46" fillId="0" borderId="0" xfId="0" applyFont="1" applyBorder="1"/>
    <xf numFmtId="0" fontId="50" fillId="0" borderId="0" xfId="0" applyFont="1" applyFill="1"/>
    <xf numFmtId="0" fontId="42" fillId="0" borderId="0" xfId="0" applyFont="1" applyAlignment="1">
      <alignment horizontal="center"/>
    </xf>
    <xf numFmtId="0" fontId="36" fillId="3" borderId="8" xfId="0" applyNumberFormat="1" applyFont="1" applyFill="1" applyBorder="1" applyAlignment="1">
      <alignment wrapText="1"/>
    </xf>
    <xf numFmtId="0" fontId="36" fillId="3" borderId="8" xfId="0" applyNumberFormat="1" applyFont="1" applyFill="1" applyBorder="1" applyAlignment="1">
      <alignment horizontal="center" wrapText="1"/>
    </xf>
    <xf numFmtId="2" fontId="42" fillId="0" borderId="0" xfId="0" applyNumberFormat="1" applyFont="1"/>
    <xf numFmtId="1" fontId="42" fillId="0" borderId="0" xfId="0" applyNumberFormat="1" applyFont="1"/>
    <xf numFmtId="2" fontId="42" fillId="0" borderId="20" xfId="0" applyNumberFormat="1" applyFont="1" applyBorder="1"/>
    <xf numFmtId="1" fontId="42" fillId="0" borderId="20" xfId="0" applyNumberFormat="1" applyFont="1" applyBorder="1"/>
    <xf numFmtId="3" fontId="42" fillId="0" borderId="20" xfId="0" applyNumberFormat="1" applyFont="1" applyBorder="1" applyAlignment="1">
      <alignment horizontal="right"/>
    </xf>
    <xf numFmtId="0" fontId="42" fillId="0" borderId="0" xfId="0" applyFont="1" applyFill="1" applyBorder="1" applyAlignment="1">
      <alignment horizontal="center"/>
    </xf>
    <xf numFmtId="0" fontId="42" fillId="0" borderId="0" xfId="0" applyFont="1" applyFill="1" applyAlignment="1">
      <alignment horizontal="center"/>
    </xf>
    <xf numFmtId="2" fontId="42" fillId="0" borderId="0" xfId="0" applyNumberFormat="1" applyFont="1" applyFill="1" applyBorder="1" applyAlignment="1">
      <alignment horizontal="center"/>
    </xf>
    <xf numFmtId="0" fontId="36" fillId="3" borderId="23" xfId="0" applyFont="1" applyFill="1" applyBorder="1"/>
    <xf numFmtId="0" fontId="36" fillId="3" borderId="23" xfId="0" applyFont="1" applyFill="1" applyBorder="1" applyAlignment="1">
      <alignment horizontal="center"/>
    </xf>
    <xf numFmtId="2" fontId="36" fillId="2" borderId="0" xfId="0" applyNumberFormat="1" applyFont="1" applyFill="1" applyBorder="1" applyAlignment="1">
      <alignment horizontal="center" wrapText="1"/>
    </xf>
    <xf numFmtId="0" fontId="36" fillId="2" borderId="0" xfId="0" applyFont="1" applyFill="1" applyBorder="1" applyAlignment="1">
      <alignment horizontal="center"/>
    </xf>
    <xf numFmtId="0" fontId="36" fillId="2" borderId="0" xfId="0" applyFont="1" applyFill="1" applyAlignment="1">
      <alignment horizontal="center"/>
    </xf>
    <xf numFmtId="0" fontId="42" fillId="2" borderId="0" xfId="0" applyFont="1" applyFill="1" applyAlignment="1">
      <alignment horizontal="center"/>
    </xf>
    <xf numFmtId="2" fontId="36" fillId="0" borderId="0" xfId="0" applyNumberFormat="1" applyFont="1" applyFill="1" applyBorder="1" applyAlignment="1">
      <alignment horizontal="center"/>
    </xf>
    <xf numFmtId="0" fontId="36" fillId="3" borderId="24" xfId="0" applyFont="1" applyFill="1" applyBorder="1" applyAlignment="1">
      <alignment wrapText="1"/>
    </xf>
    <xf numFmtId="1" fontId="36" fillId="3" borderId="8" xfId="0" applyNumberFormat="1" applyFont="1" applyFill="1" applyBorder="1" applyAlignment="1">
      <alignment wrapText="1"/>
    </xf>
    <xf numFmtId="0" fontId="36" fillId="3" borderId="8" xfId="0" applyFont="1" applyFill="1" applyBorder="1" applyAlignment="1">
      <alignment horizontal="center" wrapText="1"/>
    </xf>
    <xf numFmtId="0" fontId="36" fillId="2" borderId="0" xfId="0" applyFont="1" applyFill="1" applyBorder="1" applyAlignment="1">
      <alignment horizontal="center" wrapText="1"/>
    </xf>
    <xf numFmtId="0" fontId="36" fillId="2" borderId="0" xfId="0" applyFont="1" applyFill="1" applyAlignment="1">
      <alignment horizontal="center" wrapText="1"/>
    </xf>
    <xf numFmtId="2" fontId="36" fillId="0" borderId="0" xfId="0" applyNumberFormat="1" applyFont="1" applyFill="1" applyBorder="1" applyAlignment="1">
      <alignment horizontal="center" wrapText="1"/>
    </xf>
    <xf numFmtId="3" fontId="42" fillId="0" borderId="0" xfId="0" applyNumberFormat="1" applyFont="1" applyBorder="1"/>
    <xf numFmtId="0" fontId="42" fillId="0" borderId="0" xfId="0" applyFont="1" applyBorder="1" applyAlignment="1">
      <alignment horizontal="center"/>
    </xf>
    <xf numFmtId="2" fontId="42" fillId="0" borderId="0" xfId="0" applyNumberFormat="1" applyFont="1" applyBorder="1" applyAlignment="1">
      <alignment horizontal="center"/>
    </xf>
    <xf numFmtId="0" fontId="42" fillId="0" borderId="20" xfId="0" applyFont="1" applyFill="1" applyBorder="1" applyAlignment="1">
      <alignment horizontal="center"/>
    </xf>
    <xf numFmtId="0" fontId="43" fillId="0" borderId="20" xfId="0" applyFont="1" applyFill="1" applyBorder="1" applyAlignment="1">
      <alignment horizontal="center"/>
    </xf>
    <xf numFmtId="3" fontId="42" fillId="0" borderId="0" xfId="0" applyNumberFormat="1" applyFont="1" applyFill="1"/>
    <xf numFmtId="1" fontId="42" fillId="0" borderId="0" xfId="0" applyNumberFormat="1" applyFont="1" applyFill="1"/>
    <xf numFmtId="1" fontId="42" fillId="0" borderId="0" xfId="0" applyNumberFormat="1" applyFont="1" applyFill="1" applyBorder="1"/>
    <xf numFmtId="3" fontId="42" fillId="0" borderId="0" xfId="0" applyNumberFormat="1" applyFont="1" applyFill="1" applyBorder="1"/>
    <xf numFmtId="0" fontId="42" fillId="0" borderId="0" xfId="0" applyFont="1" applyBorder="1" applyAlignment="1">
      <alignment horizontal="left"/>
    </xf>
    <xf numFmtId="0" fontId="36" fillId="3" borderId="0" xfId="0" applyFont="1" applyFill="1" applyAlignment="1">
      <alignment horizontal="center" vertical="center"/>
    </xf>
    <xf numFmtId="0" fontId="36" fillId="3" borderId="0" xfId="0" applyFont="1" applyFill="1" applyBorder="1" applyAlignment="1">
      <alignment horizontal="left" vertical="center"/>
    </xf>
    <xf numFmtId="0" fontId="36" fillId="2" borderId="0" xfId="0" applyFont="1" applyFill="1" applyAlignment="1">
      <alignment horizontal="center" vertical="center"/>
    </xf>
    <xf numFmtId="0" fontId="36" fillId="0" borderId="0" xfId="0" applyFont="1" applyBorder="1" applyAlignment="1">
      <alignment horizontal="center" vertical="center"/>
    </xf>
    <xf numFmtId="0" fontId="36" fillId="3" borderId="8" xfId="0" applyFont="1" applyFill="1" applyBorder="1" applyAlignment="1">
      <alignment horizontal="left" vertical="center" wrapText="1"/>
    </xf>
    <xf numFmtId="0" fontId="36" fillId="2" borderId="0" xfId="0" applyFont="1" applyFill="1" applyBorder="1" applyAlignment="1">
      <alignment horizontal="center" vertical="center" wrapText="1"/>
    </xf>
    <xf numFmtId="0" fontId="42" fillId="0" borderId="25" xfId="0" applyFont="1" applyFill="1" applyBorder="1" applyAlignment="1">
      <alignment horizontal="center" vertical="center"/>
    </xf>
    <xf numFmtId="0" fontId="42" fillId="0" borderId="25" xfId="0" applyFont="1" applyFill="1" applyBorder="1" applyAlignment="1">
      <alignment horizontal="left" vertical="center"/>
    </xf>
    <xf numFmtId="3" fontId="42" fillId="0" borderId="25" xfId="0" applyNumberFormat="1" applyFont="1" applyFill="1" applyBorder="1" applyAlignment="1">
      <alignment horizontal="right" vertical="center"/>
    </xf>
    <xf numFmtId="4" fontId="42" fillId="0" borderId="25" xfId="0" applyNumberFormat="1" applyFont="1" applyFill="1" applyBorder="1" applyAlignment="1">
      <alignment horizontal="right" vertical="center"/>
    </xf>
    <xf numFmtId="0" fontId="42" fillId="0" borderId="25" xfId="0" applyFont="1" applyFill="1" applyBorder="1" applyAlignment="1">
      <alignment horizontal="center"/>
    </xf>
    <xf numFmtId="0" fontId="42" fillId="0" borderId="20" xfId="0" applyFont="1" applyFill="1" applyBorder="1" applyAlignment="1">
      <alignment horizontal="center" vertical="center"/>
    </xf>
    <xf numFmtId="0" fontId="42" fillId="0" borderId="20" xfId="0" applyFont="1" applyFill="1" applyBorder="1" applyAlignment="1">
      <alignment horizontal="left" vertical="center"/>
    </xf>
    <xf numFmtId="4" fontId="42" fillId="0" borderId="20" xfId="0" applyNumberFormat="1" applyFont="1" applyFill="1" applyBorder="1" applyAlignment="1">
      <alignment horizontal="right"/>
    </xf>
    <xf numFmtId="0" fontId="42" fillId="0" borderId="0" xfId="0" applyFont="1" applyAlignment="1">
      <alignment horizontal="center" vertical="center" wrapText="1"/>
    </xf>
    <xf numFmtId="0" fontId="42" fillId="0" borderId="25" xfId="0" applyFont="1" applyBorder="1"/>
    <xf numFmtId="4" fontId="42" fillId="0" borderId="25" xfId="0" applyNumberFormat="1" applyFont="1" applyBorder="1"/>
    <xf numFmtId="1" fontId="42" fillId="0" borderId="25" xfId="0" applyNumberFormat="1" applyFont="1" applyBorder="1"/>
    <xf numFmtId="0" fontId="42" fillId="0" borderId="25" xfId="0" applyFont="1" applyBorder="1" applyAlignment="1">
      <alignment horizontal="center"/>
    </xf>
    <xf numFmtId="2" fontId="42" fillId="0" borderId="20" xfId="0" applyNumberFormat="1" applyFont="1" applyFill="1" applyBorder="1"/>
    <xf numFmtId="1" fontId="42" fillId="0" borderId="20" xfId="0" applyNumberFormat="1" applyFont="1" applyFill="1" applyBorder="1"/>
    <xf numFmtId="0" fontId="36" fillId="0" borderId="0" xfId="0" applyFont="1" applyBorder="1" applyAlignment="1">
      <alignment wrapText="1"/>
    </xf>
    <xf numFmtId="0" fontId="36" fillId="3" borderId="8" xfId="0" applyNumberFormat="1" applyFont="1" applyFill="1" applyBorder="1" applyAlignment="1">
      <alignment horizontal="left" wrapText="1"/>
    </xf>
    <xf numFmtId="2" fontId="36" fillId="3" borderId="8" xfId="0" applyNumberFormat="1" applyFont="1" applyFill="1" applyBorder="1" applyAlignment="1">
      <alignment wrapText="1"/>
    </xf>
    <xf numFmtId="9" fontId="36" fillId="3" borderId="8" xfId="0" applyNumberFormat="1" applyFont="1" applyFill="1" applyBorder="1" applyAlignment="1">
      <alignment wrapText="1"/>
    </xf>
    <xf numFmtId="3" fontId="36" fillId="3" borderId="8" xfId="0" applyNumberFormat="1" applyFont="1" applyFill="1" applyBorder="1" applyAlignment="1">
      <alignment wrapText="1"/>
    </xf>
    <xf numFmtId="0" fontId="36" fillId="2" borderId="0" xfId="0" applyNumberFormat="1" applyFont="1" applyFill="1" applyBorder="1" applyAlignment="1">
      <alignment wrapText="1"/>
    </xf>
    <xf numFmtId="0" fontId="36" fillId="2" borderId="0" xfId="0" applyNumberFormat="1" applyFont="1" applyFill="1" applyAlignment="1">
      <alignment wrapText="1"/>
    </xf>
    <xf numFmtId="0" fontId="36" fillId="2" borderId="0" xfId="0" applyFont="1" applyFill="1"/>
    <xf numFmtId="0" fontId="42" fillId="0" borderId="25" xfId="0" applyFont="1" applyBorder="1" applyAlignment="1">
      <alignment horizontal="left" wrapText="1"/>
    </xf>
    <xf numFmtId="0" fontId="42" fillId="0" borderId="25" xfId="0" applyFont="1" applyBorder="1" applyAlignment="1">
      <alignment horizontal="left"/>
    </xf>
    <xf numFmtId="0" fontId="42" fillId="0" borderId="25" xfId="0" applyFont="1" applyBorder="1" applyAlignment="1">
      <alignment horizontal="right"/>
    </xf>
    <xf numFmtId="3" fontId="42" fillId="0" borderId="25" xfId="0" applyNumberFormat="1" applyFont="1" applyBorder="1" applyAlignment="1">
      <alignment horizontal="right"/>
    </xf>
    <xf numFmtId="2" fontId="42" fillId="0" borderId="25" xfId="0" applyNumberFormat="1" applyFont="1" applyBorder="1" applyAlignment="1">
      <alignment horizontal="right"/>
    </xf>
    <xf numFmtId="9" fontId="42" fillId="0" borderId="25" xfId="0" applyNumberFormat="1" applyFont="1" applyBorder="1" applyAlignment="1">
      <alignment horizontal="right"/>
    </xf>
    <xf numFmtId="3" fontId="42" fillId="0" borderId="25" xfId="0" applyNumberFormat="1" applyFont="1" applyFill="1" applyBorder="1" applyAlignment="1">
      <alignment horizontal="right"/>
    </xf>
    <xf numFmtId="3" fontId="42" fillId="0" borderId="0" xfId="0" applyNumberFormat="1" applyFont="1" applyBorder="1" applyAlignment="1">
      <alignment horizontal="right"/>
    </xf>
    <xf numFmtId="0" fontId="42" fillId="0" borderId="0" xfId="0" applyFont="1" applyBorder="1" applyAlignment="1">
      <alignment horizontal="right"/>
    </xf>
    <xf numFmtId="9" fontId="42" fillId="0" borderId="0" xfId="0" applyNumberFormat="1" applyFont="1" applyBorder="1"/>
    <xf numFmtId="0" fontId="42" fillId="0" borderId="20" xfId="0" applyFont="1" applyBorder="1" applyAlignment="1">
      <alignment horizontal="left" wrapText="1"/>
    </xf>
    <xf numFmtId="0" fontId="42" fillId="0" borderId="20" xfId="0" applyFont="1" applyBorder="1" applyAlignment="1">
      <alignment horizontal="right"/>
    </xf>
    <xf numFmtId="2" fontId="42" fillId="0" borderId="20" xfId="0" applyNumberFormat="1" applyFont="1" applyBorder="1" applyAlignment="1">
      <alignment horizontal="right"/>
    </xf>
    <xf numFmtId="9" fontId="42" fillId="0" borderId="20" xfId="0" applyNumberFormat="1" applyFont="1" applyBorder="1" applyAlignment="1">
      <alignment horizontal="right"/>
    </xf>
    <xf numFmtId="0" fontId="42" fillId="0" borderId="20" xfId="0" applyFont="1" applyFill="1" applyBorder="1" applyAlignment="1">
      <alignment horizontal="left" wrapText="1"/>
    </xf>
    <xf numFmtId="0" fontId="42" fillId="0" borderId="20" xfId="0" applyFont="1" applyFill="1" applyBorder="1" applyAlignment="1">
      <alignment horizontal="right"/>
    </xf>
    <xf numFmtId="2" fontId="42" fillId="0" borderId="20" xfId="0" applyNumberFormat="1" applyFont="1" applyFill="1" applyBorder="1" applyAlignment="1">
      <alignment horizontal="right"/>
    </xf>
    <xf numFmtId="9" fontId="42" fillId="0" borderId="20" xfId="0" applyNumberFormat="1" applyFont="1" applyFill="1" applyBorder="1" applyAlignment="1">
      <alignment horizontal="right"/>
    </xf>
    <xf numFmtId="3" fontId="42" fillId="0" borderId="0" xfId="0" applyNumberFormat="1" applyFont="1" applyFill="1" applyBorder="1" applyAlignment="1">
      <alignment horizontal="right"/>
    </xf>
    <xf numFmtId="0" fontId="42" fillId="0" borderId="0" xfId="0" applyFont="1" applyFill="1" applyBorder="1" applyAlignment="1">
      <alignment horizontal="right"/>
    </xf>
    <xf numFmtId="9" fontId="42" fillId="0" borderId="0" xfId="0" applyNumberFormat="1" applyFont="1" applyFill="1" applyBorder="1"/>
    <xf numFmtId="166" fontId="42" fillId="0" borderId="0" xfId="0" applyNumberFormat="1" applyFont="1" applyFill="1" applyBorder="1" applyAlignment="1">
      <alignment horizontal="right"/>
    </xf>
    <xf numFmtId="9" fontId="42" fillId="0" borderId="0" xfId="0" applyNumberFormat="1" applyFont="1"/>
    <xf numFmtId="0" fontId="36" fillId="3" borderId="5" xfId="0" applyFont="1" applyFill="1" applyBorder="1"/>
    <xf numFmtId="0" fontId="36" fillId="3" borderId="5" xfId="0" applyFont="1" applyFill="1" applyBorder="1" applyAlignment="1">
      <alignment horizontal="right"/>
    </xf>
    <xf numFmtId="0" fontId="42" fillId="0" borderId="19" xfId="0" applyFont="1" applyBorder="1" applyAlignment="1">
      <alignment horizontal="left"/>
    </xf>
    <xf numFmtId="3" fontId="42" fillId="0" borderId="19" xfId="0" applyNumberFormat="1" applyFont="1" applyBorder="1"/>
    <xf numFmtId="9" fontId="42" fillId="0" borderId="20" xfId="0" applyNumberFormat="1" applyFont="1" applyBorder="1"/>
    <xf numFmtId="0" fontId="42" fillId="0" borderId="21" xfId="0" applyFont="1" applyBorder="1" applyAlignment="1">
      <alignment horizontal="left"/>
    </xf>
    <xf numFmtId="3" fontId="42" fillId="0" borderId="21" xfId="0" applyNumberFormat="1" applyFont="1" applyBorder="1"/>
    <xf numFmtId="9" fontId="42" fillId="0" borderId="21" xfId="0" applyNumberFormat="1" applyFont="1" applyBorder="1"/>
    <xf numFmtId="0" fontId="36" fillId="4" borderId="5" xfId="0" applyFont="1" applyFill="1" applyBorder="1" applyAlignment="1">
      <alignment horizontal="left"/>
    </xf>
    <xf numFmtId="3" fontId="36" fillId="4" borderId="5" xfId="0" applyNumberFormat="1" applyFont="1" applyFill="1" applyBorder="1"/>
    <xf numFmtId="9" fontId="36" fillId="3" borderId="5" xfId="0" applyNumberFormat="1" applyFont="1" applyFill="1" applyBorder="1"/>
    <xf numFmtId="0" fontId="36" fillId="4" borderId="5" xfId="0" applyFont="1" applyFill="1" applyBorder="1"/>
    <xf numFmtId="3" fontId="42" fillId="0" borderId="0" xfId="0" applyNumberFormat="1" applyFont="1" applyAlignment="1"/>
    <xf numFmtId="0" fontId="34" fillId="0" borderId="0" xfId="0" applyFont="1"/>
    <xf numFmtId="0" fontId="36" fillId="3" borderId="5" xfId="0" applyFont="1" applyFill="1" applyBorder="1" applyAlignment="1">
      <alignment horizontal="left"/>
    </xf>
    <xf numFmtId="0" fontId="36" fillId="3" borderId="5" xfId="0" applyFont="1" applyFill="1" applyBorder="1" applyAlignment="1">
      <alignment horizontal="center"/>
    </xf>
    <xf numFmtId="3" fontId="42" fillId="0" borderId="25" xfId="0" applyNumberFormat="1" applyFont="1" applyBorder="1"/>
    <xf numFmtId="3" fontId="42" fillId="0" borderId="26" xfId="0" applyNumberFormat="1" applyFont="1" applyBorder="1"/>
    <xf numFmtId="3" fontId="36" fillId="3" borderId="5" xfId="0" applyNumberFormat="1" applyFont="1" applyFill="1" applyBorder="1"/>
    <xf numFmtId="0" fontId="42" fillId="0" borderId="26" xfId="0" applyFont="1" applyBorder="1"/>
    <xf numFmtId="9" fontId="42" fillId="0" borderId="25" xfId="0" applyNumberFormat="1" applyFont="1" applyBorder="1"/>
    <xf numFmtId="9" fontId="42" fillId="0" borderId="26" xfId="0" applyNumberFormat="1" applyFont="1" applyBorder="1"/>
    <xf numFmtId="0" fontId="36" fillId="0" borderId="0" xfId="0" applyFont="1" applyAlignment="1">
      <alignment horizontal="center"/>
    </xf>
    <xf numFmtId="0" fontId="36" fillId="0" borderId="0" xfId="0" applyFont="1" applyBorder="1"/>
    <xf numFmtId="0" fontId="36" fillId="0" borderId="0" xfId="0" applyFont="1" applyFill="1" applyAlignment="1">
      <alignment horizontal="center"/>
    </xf>
    <xf numFmtId="0" fontId="36" fillId="0" borderId="0" xfId="0" applyFont="1" applyFill="1" applyBorder="1" applyAlignment="1">
      <alignment horizontal="center"/>
    </xf>
    <xf numFmtId="3" fontId="36" fillId="0" borderId="0" xfId="0" applyNumberFormat="1" applyFont="1" applyFill="1" applyBorder="1"/>
    <xf numFmtId="0" fontId="42" fillId="0" borderId="19" xfId="0" applyFont="1" applyBorder="1"/>
    <xf numFmtId="9" fontId="42" fillId="0" borderId="19" xfId="0" applyNumberFormat="1" applyFont="1" applyBorder="1"/>
    <xf numFmtId="0" fontId="42" fillId="0" borderId="21" xfId="0" applyFont="1" applyBorder="1"/>
    <xf numFmtId="0" fontId="44" fillId="0" borderId="0" xfId="0" applyFont="1"/>
    <xf numFmtId="0" fontId="42" fillId="0" borderId="0" xfId="0" applyFont="1" applyFill="1" applyAlignment="1">
      <alignment wrapText="1"/>
    </xf>
    <xf numFmtId="0" fontId="36" fillId="3" borderId="27" xfId="0" applyFont="1" applyFill="1" applyBorder="1" applyAlignment="1">
      <alignment horizontal="center"/>
    </xf>
    <xf numFmtId="0" fontId="36" fillId="3" borderId="28" xfId="0" applyFont="1" applyFill="1" applyBorder="1" applyAlignment="1">
      <alignment horizontal="center"/>
    </xf>
    <xf numFmtId="0" fontId="36" fillId="3" borderId="8" xfId="0" applyFont="1" applyFill="1" applyBorder="1" applyAlignment="1">
      <alignment horizontal="left" wrapText="1"/>
    </xf>
    <xf numFmtId="0" fontId="36" fillId="3" borderId="8" xfId="0" applyFont="1" applyFill="1" applyBorder="1" applyAlignment="1">
      <alignment horizontal="left"/>
    </xf>
    <xf numFmtId="0" fontId="36" fillId="0" borderId="5" xfId="0" applyFont="1" applyFill="1" applyBorder="1" applyAlignment="1">
      <alignment horizontal="left" wrapText="1"/>
    </xf>
    <xf numFmtId="0" fontId="36" fillId="0" borderId="5" xfId="0" applyFont="1" applyFill="1" applyBorder="1" applyAlignment="1">
      <alignment horizontal="left"/>
    </xf>
    <xf numFmtId="3" fontId="36" fillId="0" borderId="5" xfId="0" applyNumberFormat="1" applyFont="1" applyFill="1" applyBorder="1" applyAlignment="1">
      <alignment horizontal="right" wrapText="1"/>
    </xf>
    <xf numFmtId="3" fontId="36" fillId="0" borderId="5" xfId="0" applyNumberFormat="1" applyFont="1" applyFill="1" applyBorder="1" applyAlignment="1">
      <alignment horizontal="right"/>
    </xf>
    <xf numFmtId="0" fontId="36" fillId="0" borderId="5" xfId="0" applyFont="1" applyFill="1" applyBorder="1" applyAlignment="1">
      <alignment horizontal="right"/>
    </xf>
    <xf numFmtId="0" fontId="36" fillId="0" borderId="5" xfId="0" applyFont="1" applyFill="1" applyBorder="1" applyAlignment="1">
      <alignment horizontal="right" wrapText="1"/>
    </xf>
    <xf numFmtId="0" fontId="36" fillId="0" borderId="0" xfId="0" applyFont="1" applyFill="1" applyBorder="1"/>
    <xf numFmtId="0" fontId="36" fillId="0" borderId="0" xfId="0" applyFont="1" applyFill="1" applyBorder="1" applyAlignment="1">
      <alignment wrapText="1"/>
    </xf>
    <xf numFmtId="0" fontId="36" fillId="0" borderId="25" xfId="0" applyFont="1" applyFill="1" applyBorder="1" applyAlignment="1">
      <alignment horizontal="left" wrapText="1"/>
    </xf>
    <xf numFmtId="0" fontId="36" fillId="0" borderId="25" xfId="0" applyFont="1" applyFill="1" applyBorder="1" applyAlignment="1">
      <alignment horizontal="left"/>
    </xf>
    <xf numFmtId="3" fontId="36" fillId="0" borderId="25" xfId="0" applyNumberFormat="1" applyFont="1" applyFill="1" applyBorder="1" applyAlignment="1">
      <alignment horizontal="right" wrapText="1"/>
    </xf>
    <xf numFmtId="3" fontId="36" fillId="0" borderId="25" xfId="0" applyNumberFormat="1" applyFont="1" applyFill="1" applyBorder="1" applyAlignment="1">
      <alignment horizontal="right"/>
    </xf>
    <xf numFmtId="0" fontId="36" fillId="0" borderId="25" xfId="0" applyFont="1" applyFill="1" applyBorder="1" applyAlignment="1">
      <alignment horizontal="right"/>
    </xf>
    <xf numFmtId="0" fontId="36" fillId="0" borderId="25" xfId="0" applyFont="1" applyFill="1" applyBorder="1" applyAlignment="1">
      <alignment horizontal="right" wrapText="1"/>
    </xf>
    <xf numFmtId="0" fontId="36" fillId="0" borderId="20" xfId="0" applyFont="1" applyFill="1" applyBorder="1" applyAlignment="1">
      <alignment horizontal="left" wrapText="1"/>
    </xf>
    <xf numFmtId="0" fontId="36" fillId="0" borderId="20" xfId="0" applyFont="1" applyFill="1" applyBorder="1" applyAlignment="1">
      <alignment horizontal="left"/>
    </xf>
    <xf numFmtId="3" fontId="36" fillId="0" borderId="20" xfId="0" applyNumberFormat="1" applyFont="1" applyFill="1" applyBorder="1" applyAlignment="1">
      <alignment horizontal="right" wrapText="1"/>
    </xf>
    <xf numFmtId="3" fontId="36" fillId="0" borderId="20" xfId="0" applyNumberFormat="1" applyFont="1" applyFill="1" applyBorder="1" applyAlignment="1">
      <alignment horizontal="right"/>
    </xf>
    <xf numFmtId="0" fontId="36" fillId="0" borderId="20" xfId="0" applyFont="1" applyFill="1" applyBorder="1" applyAlignment="1">
      <alignment horizontal="right"/>
    </xf>
    <xf numFmtId="0" fontId="36" fillId="0" borderId="20" xfId="0" applyFont="1" applyFill="1" applyBorder="1" applyAlignment="1">
      <alignment horizontal="right" wrapText="1"/>
    </xf>
    <xf numFmtId="0" fontId="36" fillId="0" borderId="26" xfId="0" applyFont="1" applyFill="1" applyBorder="1" applyAlignment="1">
      <alignment horizontal="left" wrapText="1"/>
    </xf>
    <xf numFmtId="0" fontId="36" fillId="0" borderId="26" xfId="0" applyFont="1" applyFill="1" applyBorder="1" applyAlignment="1">
      <alignment horizontal="left"/>
    </xf>
    <xf numFmtId="3" fontId="36" fillId="0" borderId="26" xfId="0" applyNumberFormat="1" applyFont="1" applyFill="1" applyBorder="1" applyAlignment="1">
      <alignment horizontal="right" wrapText="1"/>
    </xf>
    <xf numFmtId="3" fontId="36" fillId="0" borderId="26" xfId="0" applyNumberFormat="1" applyFont="1" applyFill="1" applyBorder="1" applyAlignment="1">
      <alignment horizontal="right"/>
    </xf>
    <xf numFmtId="0" fontId="36" fillId="0" borderId="26" xfId="0" applyFont="1" applyFill="1" applyBorder="1" applyAlignment="1">
      <alignment horizontal="right"/>
    </xf>
    <xf numFmtId="0" fontId="36" fillId="0" borderId="26" xfId="0" applyFont="1" applyFill="1" applyBorder="1" applyAlignment="1">
      <alignment horizontal="right" wrapText="1"/>
    </xf>
    <xf numFmtId="0" fontId="36" fillId="0" borderId="32" xfId="0" applyFont="1" applyFill="1" applyBorder="1" applyAlignment="1">
      <alignment horizontal="left" wrapText="1"/>
    </xf>
    <xf numFmtId="0" fontId="36" fillId="0" borderId="32" xfId="0" applyFont="1" applyFill="1" applyBorder="1" applyAlignment="1">
      <alignment horizontal="left"/>
    </xf>
    <xf numFmtId="3" fontId="36" fillId="0" borderId="32" xfId="0" applyNumberFormat="1" applyFont="1" applyFill="1" applyBorder="1" applyAlignment="1">
      <alignment horizontal="right" wrapText="1"/>
    </xf>
    <xf numFmtId="3" fontId="36" fillId="0" borderId="32" xfId="0" applyNumberFormat="1" applyFont="1" applyFill="1" applyBorder="1" applyAlignment="1">
      <alignment horizontal="right"/>
    </xf>
    <xf numFmtId="0" fontId="36" fillId="0" borderId="32" xfId="0" applyFont="1" applyFill="1" applyBorder="1" applyAlignment="1">
      <alignment horizontal="right"/>
    </xf>
    <xf numFmtId="0" fontId="36" fillId="0" borderId="32" xfId="0" applyFont="1" applyFill="1" applyBorder="1" applyAlignment="1">
      <alignment horizontal="right" wrapText="1"/>
    </xf>
    <xf numFmtId="0" fontId="42" fillId="0" borderId="19" xfId="0" applyFont="1" applyFill="1" applyBorder="1" applyAlignment="1">
      <alignment horizontal="left" wrapText="1"/>
    </xf>
    <xf numFmtId="0" fontId="42" fillId="0" borderId="19" xfId="0" applyFont="1" applyFill="1" applyBorder="1" applyAlignment="1">
      <alignment horizontal="left"/>
    </xf>
    <xf numFmtId="3" fontId="42" fillId="0" borderId="19" xfId="0" applyNumberFormat="1" applyFont="1" applyFill="1" applyBorder="1" applyAlignment="1">
      <alignment horizontal="right"/>
    </xf>
    <xf numFmtId="0" fontId="42" fillId="0" borderId="19" xfId="0" applyFont="1" applyFill="1" applyBorder="1" applyAlignment="1">
      <alignment horizontal="right"/>
    </xf>
    <xf numFmtId="0" fontId="43" fillId="0" borderId="20" xfId="0" applyFont="1" applyFill="1" applyBorder="1" applyAlignment="1">
      <alignment horizontal="left" wrapText="1"/>
    </xf>
    <xf numFmtId="0" fontId="43" fillId="0" borderId="20" xfId="0" applyFont="1" applyFill="1" applyBorder="1" applyAlignment="1">
      <alignment horizontal="left"/>
    </xf>
    <xf numFmtId="0" fontId="43" fillId="0" borderId="20" xfId="0" applyFont="1" applyFill="1" applyBorder="1" applyAlignment="1">
      <alignment horizontal="right"/>
    </xf>
    <xf numFmtId="0" fontId="43" fillId="0" borderId="20" xfId="0" applyFont="1" applyBorder="1" applyAlignment="1">
      <alignment horizontal="left" wrapText="1"/>
    </xf>
    <xf numFmtId="0" fontId="43" fillId="0" borderId="20" xfId="0" applyFont="1" applyBorder="1" applyAlignment="1">
      <alignment horizontal="left"/>
    </xf>
    <xf numFmtId="3" fontId="43" fillId="0" borderId="20" xfId="0" applyNumberFormat="1" applyFont="1" applyBorder="1" applyAlignment="1">
      <alignment horizontal="right"/>
    </xf>
    <xf numFmtId="0" fontId="43" fillId="0" borderId="20" xfId="0" applyFont="1" applyBorder="1" applyAlignment="1">
      <alignment horizontal="right"/>
    </xf>
    <xf numFmtId="0" fontId="42" fillId="0" borderId="26" xfId="0" applyFont="1" applyFill="1" applyBorder="1" applyAlignment="1">
      <alignment horizontal="left" wrapText="1"/>
    </xf>
    <xf numFmtId="0" fontId="42" fillId="0" borderId="26" xfId="0" applyFont="1" applyFill="1" applyBorder="1" applyAlignment="1">
      <alignment horizontal="left"/>
    </xf>
    <xf numFmtId="3" fontId="42" fillId="0" borderId="26" xfId="0" applyNumberFormat="1" applyFont="1" applyFill="1" applyBorder="1" applyAlignment="1">
      <alignment horizontal="right"/>
    </xf>
    <xf numFmtId="0" fontId="42" fillId="0" borderId="26" xfId="0" applyFont="1" applyFill="1" applyBorder="1" applyAlignment="1">
      <alignment horizontal="right"/>
    </xf>
    <xf numFmtId="0" fontId="42" fillId="0" borderId="5" xfId="0" applyFont="1" applyFill="1" applyBorder="1" applyAlignment="1">
      <alignment horizontal="left" wrapText="1"/>
    </xf>
    <xf numFmtId="0" fontId="42" fillId="0" borderId="5" xfId="0" applyFont="1" applyFill="1" applyBorder="1" applyAlignment="1">
      <alignment horizontal="left"/>
    </xf>
    <xf numFmtId="3" fontId="42" fillId="0" borderId="5" xfId="0" applyNumberFormat="1" applyFont="1" applyFill="1" applyBorder="1" applyAlignment="1">
      <alignment horizontal="right"/>
    </xf>
    <xf numFmtId="0" fontId="42" fillId="0" borderId="5" xfId="0" applyFont="1" applyFill="1" applyBorder="1" applyAlignment="1">
      <alignment horizontal="right"/>
    </xf>
    <xf numFmtId="0" fontId="44" fillId="0" borderId="5" xfId="0" applyFont="1" applyFill="1" applyBorder="1" applyAlignment="1">
      <alignment horizontal="left" wrapText="1"/>
    </xf>
    <xf numFmtId="0" fontId="44" fillId="0" borderId="5" xfId="0" applyFont="1" applyFill="1" applyBorder="1" applyAlignment="1">
      <alignment horizontal="left"/>
    </xf>
    <xf numFmtId="3" fontId="44" fillId="0" borderId="5" xfId="0" applyNumberFormat="1" applyFont="1" applyFill="1" applyBorder="1" applyAlignment="1">
      <alignment horizontal="right"/>
    </xf>
    <xf numFmtId="0" fontId="44" fillId="0" borderId="5" xfId="0" applyFont="1" applyFill="1" applyBorder="1" applyAlignment="1">
      <alignment horizontal="right"/>
    </xf>
    <xf numFmtId="0" fontId="44" fillId="0" borderId="0" xfId="0" applyFont="1" applyFill="1" applyBorder="1"/>
    <xf numFmtId="0" fontId="42" fillId="0" borderId="25" xfId="0" applyFont="1" applyFill="1" applyBorder="1" applyAlignment="1">
      <alignment horizontal="left" wrapText="1"/>
    </xf>
    <xf numFmtId="0" fontId="43" fillId="0" borderId="25" xfId="0" applyFont="1" applyFill="1" applyBorder="1" applyAlignment="1">
      <alignment horizontal="left" wrapText="1"/>
    </xf>
    <xf numFmtId="0" fontId="43" fillId="0" borderId="25" xfId="0" applyFont="1" applyFill="1" applyBorder="1" applyAlignment="1">
      <alignment horizontal="left"/>
    </xf>
    <xf numFmtId="3" fontId="43" fillId="0" borderId="25" xfId="0" applyNumberFormat="1" applyFont="1" applyFill="1" applyBorder="1" applyAlignment="1">
      <alignment horizontal="right"/>
    </xf>
    <xf numFmtId="0" fontId="43" fillId="0" borderId="25" xfId="0" applyFont="1" applyFill="1" applyBorder="1" applyAlignment="1">
      <alignment horizontal="right"/>
    </xf>
    <xf numFmtId="0" fontId="43" fillId="0" borderId="19" xfId="0" applyFont="1" applyFill="1" applyBorder="1" applyAlignment="1">
      <alignment horizontal="left" wrapText="1"/>
    </xf>
    <xf numFmtId="0" fontId="43" fillId="0" borderId="19" xfId="0" applyFont="1" applyFill="1" applyBorder="1" applyAlignment="1">
      <alignment horizontal="left"/>
    </xf>
    <xf numFmtId="3" fontId="43" fillId="0" borderId="19" xfId="0" applyNumberFormat="1" applyFont="1" applyFill="1" applyBorder="1" applyAlignment="1">
      <alignment horizontal="right"/>
    </xf>
    <xf numFmtId="0" fontId="43" fillId="0" borderId="19" xfId="0" applyFont="1" applyFill="1" applyBorder="1" applyAlignment="1">
      <alignment horizontal="right"/>
    </xf>
    <xf numFmtId="0" fontId="43" fillId="0" borderId="26" xfId="0" applyFont="1" applyFill="1" applyBorder="1" applyAlignment="1">
      <alignment horizontal="left" wrapText="1"/>
    </xf>
    <xf numFmtId="0" fontId="43" fillId="0" borderId="26" xfId="0" applyFont="1" applyFill="1" applyBorder="1" applyAlignment="1">
      <alignment horizontal="left"/>
    </xf>
    <xf numFmtId="3" fontId="43" fillId="0" borderId="26" xfId="0" applyNumberFormat="1" applyFont="1" applyFill="1" applyBorder="1" applyAlignment="1">
      <alignment horizontal="right"/>
    </xf>
    <xf numFmtId="0" fontId="43" fillId="0" borderId="26" xfId="0" applyFont="1" applyFill="1" applyBorder="1" applyAlignment="1">
      <alignment horizontal="right"/>
    </xf>
    <xf numFmtId="0" fontId="42" fillId="0" borderId="19" xfId="0" applyFont="1" applyBorder="1" applyAlignment="1">
      <alignment horizontal="left" wrapText="1"/>
    </xf>
    <xf numFmtId="3" fontId="42" fillId="0" borderId="19" xfId="0" applyNumberFormat="1" applyFont="1" applyBorder="1" applyAlignment="1">
      <alignment horizontal="right"/>
    </xf>
    <xf numFmtId="0" fontId="42" fillId="0" borderId="19" xfId="0" applyFont="1" applyBorder="1" applyAlignment="1">
      <alignment horizontal="right"/>
    </xf>
    <xf numFmtId="0" fontId="43" fillId="0" borderId="20" xfId="0" applyNumberFormat="1" applyFont="1" applyFill="1" applyBorder="1" applyAlignment="1">
      <alignment horizontal="left" wrapText="1"/>
    </xf>
    <xf numFmtId="0" fontId="36" fillId="2" borderId="7" xfId="0" applyFont="1" applyFill="1" applyBorder="1" applyAlignment="1">
      <alignment horizontal="center" wrapText="1"/>
    </xf>
    <xf numFmtId="0" fontId="36" fillId="0" borderId="5" xfId="0" applyFont="1" applyFill="1" applyBorder="1" applyAlignment="1"/>
    <xf numFmtId="1" fontId="36" fillId="0" borderId="5" xfId="0" applyNumberFormat="1" applyFont="1" applyFill="1" applyBorder="1" applyAlignment="1">
      <alignment horizontal="right" wrapText="1"/>
    </xf>
    <xf numFmtId="165" fontId="36" fillId="0" borderId="5" xfId="0" applyNumberFormat="1" applyFont="1" applyFill="1" applyBorder="1" applyAlignment="1">
      <alignment horizontal="right" wrapText="1"/>
    </xf>
    <xf numFmtId="1" fontId="36" fillId="0" borderId="0" xfId="0" applyNumberFormat="1" applyFont="1" applyFill="1" applyBorder="1" applyAlignment="1">
      <alignment horizontal="center"/>
    </xf>
    <xf numFmtId="0" fontId="36" fillId="0" borderId="10" xfId="0" applyFont="1" applyFill="1" applyBorder="1" applyAlignment="1"/>
    <xf numFmtId="3" fontId="36" fillId="0" borderId="10" xfId="0" applyNumberFormat="1" applyFont="1" applyFill="1" applyBorder="1" applyAlignment="1">
      <alignment horizontal="right" wrapText="1"/>
    </xf>
    <xf numFmtId="164" fontId="36" fillId="0" borderId="10" xfId="0" applyNumberFormat="1" applyFont="1" applyFill="1" applyBorder="1" applyAlignment="1">
      <alignment horizontal="right" wrapText="1"/>
    </xf>
    <xf numFmtId="0" fontId="36" fillId="0" borderId="9" xfId="0" applyFont="1" applyFill="1" applyBorder="1" applyAlignment="1"/>
    <xf numFmtId="3" fontId="36" fillId="0" borderId="9" xfId="0" applyNumberFormat="1" applyFont="1" applyFill="1" applyBorder="1" applyAlignment="1">
      <alignment horizontal="right" wrapText="1"/>
    </xf>
    <xf numFmtId="0" fontId="36" fillId="0" borderId="12" xfId="0" applyFont="1" applyFill="1" applyBorder="1" applyAlignment="1"/>
    <xf numFmtId="3" fontId="36" fillId="0" borderId="12" xfId="0" applyNumberFormat="1" applyFont="1" applyFill="1" applyBorder="1" applyAlignment="1">
      <alignment horizontal="right" wrapText="1"/>
    </xf>
    <xf numFmtId="164" fontId="36" fillId="0" borderId="12" xfId="0" applyNumberFormat="1" applyFont="1" applyFill="1" applyBorder="1" applyAlignment="1">
      <alignment horizontal="right" wrapText="1"/>
    </xf>
    <xf numFmtId="0" fontId="36" fillId="0" borderId="32" xfId="0" applyFont="1" applyFill="1" applyBorder="1" applyAlignment="1"/>
    <xf numFmtId="164" fontId="36" fillId="0" borderId="32" xfId="0" applyNumberFormat="1" applyFont="1" applyFill="1" applyBorder="1" applyAlignment="1">
      <alignment horizontal="right" wrapText="1"/>
    </xf>
    <xf numFmtId="0" fontId="42" fillId="0" borderId="19" xfId="0" applyFont="1" applyFill="1" applyBorder="1" applyAlignment="1"/>
    <xf numFmtId="0" fontId="42" fillId="0" borderId="19" xfId="0" applyFont="1" applyBorder="1" applyAlignment="1"/>
    <xf numFmtId="0" fontId="42" fillId="0" borderId="20" xfId="0" applyFont="1" applyFill="1" applyBorder="1" applyAlignment="1"/>
    <xf numFmtId="0" fontId="42" fillId="0" borderId="0" xfId="0" applyFont="1" applyFill="1" applyBorder="1" applyAlignment="1">
      <alignment horizontal="center" vertical="top" wrapText="1"/>
    </xf>
    <xf numFmtId="0" fontId="43" fillId="0" borderId="0" xfId="0" applyFont="1" applyFill="1" applyBorder="1" applyAlignment="1">
      <alignment horizontal="center"/>
    </xf>
    <xf numFmtId="0" fontId="42" fillId="0" borderId="26" xfId="0" applyFont="1" applyFill="1" applyBorder="1" applyAlignment="1"/>
    <xf numFmtId="0" fontId="42" fillId="0" borderId="5" xfId="0" applyFont="1" applyFill="1" applyBorder="1" applyAlignment="1"/>
    <xf numFmtId="0" fontId="43" fillId="0" borderId="19" xfId="0" applyFont="1" applyFill="1" applyBorder="1" applyAlignment="1"/>
    <xf numFmtId="0" fontId="43" fillId="0" borderId="26" xfId="0" applyFont="1" applyFill="1" applyBorder="1" applyAlignment="1"/>
    <xf numFmtId="0" fontId="44" fillId="0" borderId="5" xfId="0" applyFont="1" applyFill="1" applyBorder="1" applyAlignment="1"/>
    <xf numFmtId="0" fontId="44" fillId="0" borderId="0" xfId="0" applyFont="1" applyFill="1" applyBorder="1" applyAlignment="1">
      <alignment horizontal="center"/>
    </xf>
    <xf numFmtId="0" fontId="43" fillId="0" borderId="20" xfId="0" applyFont="1" applyFill="1" applyBorder="1" applyAlignment="1">
      <alignment wrapText="1"/>
    </xf>
    <xf numFmtId="164" fontId="36" fillId="0" borderId="5" xfId="0" applyNumberFormat="1" applyFont="1" applyFill="1" applyBorder="1" applyAlignment="1">
      <alignment horizontal="right"/>
    </xf>
    <xf numFmtId="4" fontId="42" fillId="0" borderId="19" xfId="0" applyNumberFormat="1" applyFont="1" applyFill="1" applyBorder="1" applyAlignment="1">
      <alignment horizontal="right"/>
    </xf>
    <xf numFmtId="0" fontId="36" fillId="0" borderId="5" xfId="0" applyFont="1" applyFill="1" applyBorder="1" applyAlignment="1">
      <alignment horizontal="center" vertical="center" wrapText="1"/>
    </xf>
    <xf numFmtId="0" fontId="36" fillId="0" borderId="25" xfId="0" applyFont="1" applyFill="1" applyBorder="1" applyAlignment="1">
      <alignment horizontal="center" vertical="center" wrapText="1"/>
    </xf>
    <xf numFmtId="0" fontId="36" fillId="0" borderId="20" xfId="0" applyFont="1" applyFill="1" applyBorder="1" applyAlignment="1">
      <alignment horizontal="center" vertical="center" wrapText="1"/>
    </xf>
    <xf numFmtId="0" fontId="36" fillId="0" borderId="21" xfId="0" applyFont="1" applyFill="1" applyBorder="1" applyAlignment="1">
      <alignment horizontal="left" wrapText="1"/>
    </xf>
    <xf numFmtId="3" fontId="36" fillId="0" borderId="21" xfId="0" applyNumberFormat="1" applyFont="1" applyFill="1" applyBorder="1" applyAlignment="1">
      <alignment horizontal="right" wrapText="1"/>
    </xf>
    <xf numFmtId="0" fontId="36" fillId="0" borderId="21" xfId="0" applyFont="1" applyFill="1" applyBorder="1" applyAlignment="1">
      <alignment horizontal="center" vertical="center" wrapText="1"/>
    </xf>
    <xf numFmtId="0" fontId="43" fillId="0" borderId="11" xfId="0" applyFont="1" applyFill="1" applyBorder="1" applyAlignment="1">
      <alignment horizontal="left"/>
    </xf>
    <xf numFmtId="0" fontId="43" fillId="0" borderId="9" xfId="0" applyFont="1" applyFill="1" applyBorder="1" applyAlignment="1">
      <alignment horizontal="left"/>
    </xf>
    <xf numFmtId="0" fontId="43" fillId="0" borderId="9" xfId="0" applyFont="1" applyFill="1" applyBorder="1" applyAlignment="1">
      <alignment horizontal="center"/>
    </xf>
    <xf numFmtId="0" fontId="43" fillId="0" borderId="12" xfId="0" applyFont="1" applyFill="1" applyBorder="1" applyAlignment="1">
      <alignment horizontal="left"/>
    </xf>
    <xf numFmtId="3" fontId="43" fillId="0" borderId="12" xfId="0" applyNumberFormat="1" applyFont="1" applyFill="1" applyBorder="1" applyAlignment="1">
      <alignment horizontal="right"/>
    </xf>
    <xf numFmtId="4" fontId="43" fillId="0" borderId="12" xfId="0" applyNumberFormat="1" applyFont="1" applyFill="1" applyBorder="1" applyAlignment="1">
      <alignment horizontal="center"/>
    </xf>
    <xf numFmtId="0" fontId="43" fillId="0" borderId="32" xfId="0" applyFont="1" applyFill="1" applyBorder="1" applyAlignment="1">
      <alignment horizontal="left"/>
    </xf>
    <xf numFmtId="3" fontId="43" fillId="0" borderId="32" xfId="0" applyNumberFormat="1" applyFont="1" applyFill="1" applyBorder="1" applyAlignment="1">
      <alignment horizontal="right"/>
    </xf>
    <xf numFmtId="4" fontId="43" fillId="0" borderId="32" xfId="0" applyNumberFormat="1" applyFont="1" applyFill="1" applyBorder="1" applyAlignment="1">
      <alignment horizontal="center"/>
    </xf>
    <xf numFmtId="4" fontId="44" fillId="0" borderId="5" xfId="0" applyNumberFormat="1" applyFont="1" applyFill="1" applyBorder="1" applyAlignment="1">
      <alignment horizontal="center"/>
    </xf>
    <xf numFmtId="3" fontId="43" fillId="0" borderId="11" xfId="0" applyNumberFormat="1" applyFont="1" applyFill="1" applyBorder="1" applyAlignment="1">
      <alignment horizontal="right"/>
    </xf>
    <xf numFmtId="4" fontId="43" fillId="0" borderId="11" xfId="0" applyNumberFormat="1" applyFont="1" applyFill="1" applyBorder="1" applyAlignment="1">
      <alignment horizontal="center"/>
    </xf>
    <xf numFmtId="4" fontId="43" fillId="0" borderId="9" xfId="0" applyNumberFormat="1" applyFont="1" applyFill="1" applyBorder="1" applyAlignment="1">
      <alignment horizontal="center"/>
    </xf>
    <xf numFmtId="0" fontId="43" fillId="0" borderId="9" xfId="0" applyFont="1" applyFill="1" applyBorder="1" applyAlignment="1">
      <alignment horizontal="left" wrapText="1"/>
    </xf>
    <xf numFmtId="0" fontId="43" fillId="0" borderId="12" xfId="0" applyFont="1" applyFill="1" applyBorder="1" applyAlignment="1">
      <alignment horizontal="center"/>
    </xf>
    <xf numFmtId="0" fontId="44" fillId="0" borderId="5" xfId="0" applyFont="1" applyFill="1" applyBorder="1" applyAlignment="1">
      <alignment horizontal="center"/>
    </xf>
    <xf numFmtId="4" fontId="46" fillId="0" borderId="0" xfId="0" applyNumberFormat="1" applyFont="1" applyFill="1" applyAlignment="1">
      <alignment horizontal="center"/>
    </xf>
    <xf numFmtId="0" fontId="46" fillId="0" borderId="0" xfId="0" applyFont="1" applyFill="1" applyBorder="1"/>
    <xf numFmtId="0" fontId="47" fillId="0" borderId="0" xfId="0" applyFont="1" applyFill="1" applyAlignment="1">
      <alignment horizontal="center"/>
    </xf>
    <xf numFmtId="0" fontId="47" fillId="0" borderId="0" xfId="0" applyFont="1" applyFill="1" applyBorder="1"/>
    <xf numFmtId="4" fontId="42" fillId="0" borderId="0" xfId="0" applyNumberFormat="1" applyFont="1" applyFill="1" applyAlignment="1">
      <alignment horizontal="center"/>
    </xf>
    <xf numFmtId="3" fontId="48" fillId="0" borderId="0" xfId="0" applyNumberFormat="1" applyFont="1" applyFill="1" applyAlignment="1">
      <alignment horizontal="center"/>
    </xf>
    <xf numFmtId="0" fontId="38" fillId="0" borderId="0" xfId="0" applyFont="1"/>
    <xf numFmtId="0" fontId="52" fillId="0" borderId="0" xfId="0" applyFont="1"/>
    <xf numFmtId="0" fontId="52" fillId="0" borderId="0" xfId="0" applyFont="1" applyFill="1" applyBorder="1"/>
    <xf numFmtId="0" fontId="52" fillId="0" borderId="0" xfId="0" applyFont="1" applyFill="1"/>
    <xf numFmtId="0" fontId="38" fillId="0" borderId="0" xfId="0" applyFont="1" applyFill="1"/>
    <xf numFmtId="0" fontId="52" fillId="0" borderId="0" xfId="0" applyFont="1" applyFill="1" applyBorder="1" applyAlignment="1">
      <alignment horizontal="left"/>
    </xf>
    <xf numFmtId="0" fontId="52" fillId="0" borderId="0" xfId="0" applyFont="1" applyFill="1" applyAlignment="1">
      <alignment horizontal="left"/>
    </xf>
    <xf numFmtId="0" fontId="54" fillId="0" borderId="0" xfId="0" applyFont="1" applyFill="1" applyAlignment="1">
      <alignment horizontal="left"/>
    </xf>
    <xf numFmtId="0" fontId="40" fillId="0" borderId="0" xfId="0" applyFont="1" applyBorder="1"/>
    <xf numFmtId="0" fontId="41" fillId="0" borderId="20" xfId="0" applyFont="1" applyFill="1" applyBorder="1" applyAlignment="1"/>
    <xf numFmtId="0" fontId="52" fillId="0" borderId="0" xfId="0" applyFont="1" applyBorder="1"/>
    <xf numFmtId="0" fontId="54" fillId="0" borderId="0" xfId="0" applyFont="1"/>
    <xf numFmtId="0" fontId="55" fillId="0" borderId="0" xfId="0" applyFont="1" applyFill="1"/>
    <xf numFmtId="0" fontId="56" fillId="0" borderId="0" xfId="0" applyFont="1" applyFill="1"/>
    <xf numFmtId="0" fontId="57" fillId="0" borderId="0" xfId="0" applyFont="1"/>
    <xf numFmtId="0" fontId="57" fillId="0" borderId="0" xfId="0" applyFont="1" applyFill="1"/>
    <xf numFmtId="0" fontId="40" fillId="0" borderId="0" xfId="0" applyFont="1" applyFill="1"/>
    <xf numFmtId="0" fontId="40" fillId="0" borderId="0" xfId="0" applyFont="1" applyAlignment="1">
      <alignment wrapText="1"/>
    </xf>
    <xf numFmtId="0" fontId="40" fillId="0" borderId="0" xfId="0" applyFont="1" applyAlignment="1">
      <alignment horizontal="left" wrapText="1"/>
    </xf>
    <xf numFmtId="0" fontId="40" fillId="0" borderId="0" xfId="0" applyFont="1" applyAlignment="1">
      <alignment vertical="top" wrapText="1"/>
    </xf>
    <xf numFmtId="0" fontId="52" fillId="3" borderId="8" xfId="0" applyFont="1" applyFill="1" applyBorder="1" applyAlignment="1">
      <alignment horizontal="center" vertical="center" wrapText="1"/>
    </xf>
    <xf numFmtId="4" fontId="52" fillId="3" borderId="8" xfId="0" applyNumberFormat="1" applyFont="1" applyFill="1" applyBorder="1" applyAlignment="1">
      <alignment horizontal="center" vertical="center" wrapText="1"/>
    </xf>
    <xf numFmtId="0" fontId="52" fillId="2" borderId="7" xfId="0" applyFont="1" applyFill="1" applyBorder="1" applyAlignment="1">
      <alignment horizontal="center" vertical="center" wrapText="1"/>
    </xf>
    <xf numFmtId="0" fontId="52" fillId="2" borderId="0" xfId="0" applyFont="1" applyFill="1" applyAlignment="1">
      <alignment horizontal="center" vertical="center" wrapText="1"/>
    </xf>
    <xf numFmtId="0" fontId="52" fillId="0" borderId="5" xfId="0" applyFont="1" applyFill="1" applyBorder="1" applyAlignment="1">
      <alignment wrapText="1"/>
    </xf>
    <xf numFmtId="3" fontId="52" fillId="0" borderId="5" xfId="0" applyNumberFormat="1" applyFont="1" applyFill="1" applyBorder="1" applyAlignment="1">
      <alignment vertical="center"/>
    </xf>
    <xf numFmtId="0" fontId="52" fillId="0" borderId="5" xfId="0" applyFont="1" applyFill="1" applyBorder="1" applyAlignment="1">
      <alignment vertical="center"/>
    </xf>
    <xf numFmtId="0" fontId="52" fillId="0" borderId="0" xfId="0" applyFont="1" applyFill="1" applyBorder="1" applyAlignment="1">
      <alignment horizontal="center" vertical="center"/>
    </xf>
    <xf numFmtId="0" fontId="52" fillId="0" borderId="0" xfId="0" applyFont="1" applyFill="1" applyBorder="1" applyAlignment="1">
      <alignment horizontal="center" vertical="center" wrapText="1"/>
    </xf>
    <xf numFmtId="0" fontId="52" fillId="0" borderId="25" xfId="0" applyFont="1" applyFill="1" applyBorder="1" applyAlignment="1">
      <alignment wrapText="1"/>
    </xf>
    <xf numFmtId="3" fontId="52" fillId="0" borderId="25" xfId="0" applyNumberFormat="1" applyFont="1" applyFill="1" applyBorder="1" applyAlignment="1">
      <alignment vertical="center"/>
    </xf>
    <xf numFmtId="0" fontId="52" fillId="0" borderId="25" xfId="0" applyFont="1" applyFill="1" applyBorder="1" applyAlignment="1">
      <alignment vertical="center"/>
    </xf>
    <xf numFmtId="0" fontId="52" fillId="0" borderId="20" xfId="0" applyFont="1" applyFill="1" applyBorder="1" applyAlignment="1">
      <alignment wrapText="1"/>
    </xf>
    <xf numFmtId="3" fontId="52" fillId="0" borderId="20" xfId="0" applyNumberFormat="1" applyFont="1" applyFill="1" applyBorder="1" applyAlignment="1">
      <alignment vertical="center"/>
    </xf>
    <xf numFmtId="0" fontId="52" fillId="0" borderId="20" xfId="0" applyFont="1" applyFill="1" applyBorder="1" applyAlignment="1">
      <alignment vertical="center"/>
    </xf>
    <xf numFmtId="0" fontId="52" fillId="0" borderId="26" xfId="0" applyFont="1" applyFill="1" applyBorder="1" applyAlignment="1">
      <alignment wrapText="1"/>
    </xf>
    <xf numFmtId="3" fontId="52" fillId="0" borderId="26" xfId="0" applyNumberFormat="1" applyFont="1" applyFill="1" applyBorder="1" applyAlignment="1">
      <alignment vertical="center"/>
    </xf>
    <xf numFmtId="0" fontId="52" fillId="0" borderId="26" xfId="0" applyFont="1" applyFill="1" applyBorder="1" applyAlignment="1">
      <alignment vertical="center"/>
    </xf>
    <xf numFmtId="0" fontId="52" fillId="0" borderId="32" xfId="0" applyFont="1" applyFill="1" applyBorder="1" applyAlignment="1">
      <alignment wrapText="1"/>
    </xf>
    <xf numFmtId="3" fontId="52" fillId="0" borderId="32" xfId="0" applyNumberFormat="1" applyFont="1" applyFill="1" applyBorder="1" applyAlignment="1">
      <alignment vertical="center"/>
    </xf>
    <xf numFmtId="0" fontId="52" fillId="0" borderId="32" xfId="0" applyFont="1" applyFill="1" applyBorder="1" applyAlignment="1">
      <alignment vertical="center"/>
    </xf>
    <xf numFmtId="0" fontId="52" fillId="0" borderId="0" xfId="0" applyFont="1" applyFill="1" applyBorder="1" applyAlignment="1">
      <alignment horizontal="left" vertical="center"/>
    </xf>
    <xf numFmtId="0" fontId="52" fillId="0" borderId="0" xfId="0" applyFont="1" applyFill="1" applyBorder="1" applyAlignment="1">
      <alignment horizontal="left" vertical="center" wrapText="1"/>
    </xf>
    <xf numFmtId="0" fontId="41" fillId="0" borderId="19" xfId="0" applyFont="1" applyFill="1" applyBorder="1" applyAlignment="1"/>
    <xf numFmtId="0" fontId="41" fillId="0" borderId="19" xfId="0" applyFont="1" applyFill="1" applyBorder="1" applyAlignment="1">
      <alignment wrapText="1"/>
    </xf>
    <xf numFmtId="3" fontId="41" fillId="0" borderId="19" xfId="0" applyNumberFormat="1" applyFont="1" applyFill="1" applyBorder="1" applyAlignment="1"/>
    <xf numFmtId="0" fontId="41" fillId="0" borderId="0" xfId="0" applyFont="1" applyFill="1" applyBorder="1"/>
    <xf numFmtId="0" fontId="41" fillId="0" borderId="20" xfId="0" applyFont="1" applyFill="1" applyBorder="1" applyAlignment="1">
      <alignment wrapText="1"/>
    </xf>
    <xf numFmtId="3" fontId="41" fillId="0" borderId="20" xfId="0" applyNumberFormat="1" applyFont="1" applyFill="1" applyBorder="1" applyAlignment="1"/>
    <xf numFmtId="0" fontId="41" fillId="0" borderId="26" xfId="0" applyFont="1" applyFill="1" applyBorder="1" applyAlignment="1"/>
    <xf numFmtId="0" fontId="41" fillId="0" borderId="26" xfId="0" applyFont="1" applyFill="1" applyBorder="1" applyAlignment="1">
      <alignment wrapText="1"/>
    </xf>
    <xf numFmtId="3" fontId="41" fillId="0" borderId="26" xfId="0" applyNumberFormat="1" applyFont="1" applyFill="1" applyBorder="1" applyAlignment="1"/>
    <xf numFmtId="0" fontId="58" fillId="0" borderId="5" xfId="0" applyFont="1" applyFill="1" applyBorder="1" applyAlignment="1"/>
    <xf numFmtId="0" fontId="58" fillId="0" borderId="5" xfId="0" applyFont="1" applyFill="1" applyBorder="1" applyAlignment="1">
      <alignment wrapText="1"/>
    </xf>
    <xf numFmtId="3" fontId="58" fillId="0" borderId="5" xfId="0" applyNumberFormat="1" applyFont="1" applyFill="1" applyBorder="1" applyAlignment="1"/>
    <xf numFmtId="0" fontId="58" fillId="0" borderId="0" xfId="0" applyFont="1" applyFill="1" applyBorder="1"/>
    <xf numFmtId="0" fontId="41" fillId="0" borderId="20" xfId="0" applyFont="1" applyBorder="1" applyAlignment="1">
      <alignment wrapText="1"/>
    </xf>
    <xf numFmtId="0" fontId="41" fillId="0" borderId="20" xfId="0" applyFont="1" applyBorder="1" applyAlignment="1"/>
    <xf numFmtId="0" fontId="41" fillId="0" borderId="0" xfId="0" applyFont="1" applyFill="1"/>
    <xf numFmtId="0" fontId="40" fillId="0" borderId="0" xfId="0" applyFont="1" applyFill="1" applyBorder="1"/>
    <xf numFmtId="0" fontId="43" fillId="0" borderId="0" xfId="0" applyFont="1" applyFill="1" applyAlignment="1">
      <alignment horizontal="center"/>
    </xf>
    <xf numFmtId="0" fontId="44" fillId="0" borderId="5" xfId="0" applyFont="1" applyFill="1" applyBorder="1" applyAlignment="1">
      <alignment wrapText="1"/>
    </xf>
    <xf numFmtId="3" fontId="44" fillId="0" borderId="5" xfId="0" applyNumberFormat="1" applyFont="1" applyFill="1" applyBorder="1" applyAlignment="1">
      <alignment horizontal="right" wrapText="1"/>
    </xf>
    <xf numFmtId="0" fontId="36" fillId="0" borderId="0" xfId="0" applyFont="1" applyFill="1" applyBorder="1" applyAlignment="1">
      <alignment horizontal="center" vertical="center"/>
    </xf>
    <xf numFmtId="0" fontId="44" fillId="0" borderId="0" xfId="0" applyFont="1" applyFill="1" applyBorder="1" applyAlignment="1">
      <alignment wrapText="1"/>
    </xf>
    <xf numFmtId="0" fontId="44" fillId="0" borderId="25" xfId="0" applyFont="1" applyFill="1" applyBorder="1" applyAlignment="1">
      <alignment wrapText="1"/>
    </xf>
    <xf numFmtId="3" fontId="44" fillId="0" borderId="25" xfId="0" applyNumberFormat="1" applyFont="1" applyFill="1" applyBorder="1" applyAlignment="1">
      <alignment horizontal="right" wrapText="1"/>
    </xf>
    <xf numFmtId="0" fontId="44" fillId="0" borderId="25" xfId="0" applyFont="1" applyFill="1" applyBorder="1" applyAlignment="1">
      <alignment horizontal="right"/>
    </xf>
    <xf numFmtId="3" fontId="44" fillId="0" borderId="0" xfId="0" applyNumberFormat="1" applyFont="1" applyFill="1" applyBorder="1" applyAlignment="1">
      <alignment wrapText="1"/>
    </xf>
    <xf numFmtId="0" fontId="44" fillId="0" borderId="20" xfId="0" applyFont="1" applyFill="1" applyBorder="1" applyAlignment="1">
      <alignment wrapText="1"/>
    </xf>
    <xf numFmtId="3" fontId="44" fillId="0" borderId="20" xfId="0" applyNumberFormat="1" applyFont="1" applyFill="1" applyBorder="1" applyAlignment="1">
      <alignment horizontal="right" wrapText="1"/>
    </xf>
    <xf numFmtId="0" fontId="44" fillId="0" borderId="20" xfId="0" applyFont="1" applyFill="1" applyBorder="1" applyAlignment="1">
      <alignment horizontal="right"/>
    </xf>
    <xf numFmtId="0" fontId="44" fillId="0" borderId="26" xfId="0" applyFont="1" applyFill="1" applyBorder="1" applyAlignment="1">
      <alignment wrapText="1"/>
    </xf>
    <xf numFmtId="3" fontId="44" fillId="0" borderId="26" xfId="0" applyNumberFormat="1" applyFont="1" applyFill="1" applyBorder="1" applyAlignment="1">
      <alignment horizontal="right" wrapText="1"/>
    </xf>
    <xf numFmtId="0" fontId="44" fillId="0" borderId="26" xfId="0" applyFont="1" applyFill="1" applyBorder="1" applyAlignment="1">
      <alignment horizontal="right"/>
    </xf>
    <xf numFmtId="0" fontId="44" fillId="0" borderId="32" xfId="0" applyFont="1" applyFill="1" applyBorder="1" applyAlignment="1">
      <alignment wrapText="1"/>
    </xf>
    <xf numFmtId="3" fontId="44" fillId="0" borderId="32" xfId="0" applyNumberFormat="1" applyFont="1" applyFill="1" applyBorder="1" applyAlignment="1">
      <alignment horizontal="right" wrapText="1"/>
    </xf>
    <xf numFmtId="0" fontId="44" fillId="0" borderId="32" xfId="0" applyFont="1" applyFill="1" applyBorder="1" applyAlignment="1">
      <alignment horizontal="right"/>
    </xf>
    <xf numFmtId="0" fontId="43" fillId="0" borderId="0" xfId="0" applyFont="1" applyFill="1" applyAlignment="1"/>
    <xf numFmtId="0" fontId="43" fillId="0" borderId="0" xfId="0" applyFont="1" applyAlignment="1"/>
    <xf numFmtId="3" fontId="43" fillId="0" borderId="0" xfId="0" applyNumberFormat="1" applyFont="1" applyAlignment="1">
      <alignment horizontal="right"/>
    </xf>
    <xf numFmtId="3" fontId="43" fillId="0" borderId="0" xfId="0" applyNumberFormat="1" applyFont="1" applyFill="1" applyAlignment="1">
      <alignment horizontal="right"/>
    </xf>
    <xf numFmtId="0" fontId="43" fillId="0" borderId="0" xfId="0" applyFont="1" applyFill="1" applyAlignment="1">
      <alignment horizontal="right"/>
    </xf>
    <xf numFmtId="0" fontId="43" fillId="0" borderId="26" xfId="0" applyFont="1" applyBorder="1" applyAlignment="1"/>
    <xf numFmtId="3" fontId="43" fillId="0" borderId="26" xfId="0" applyNumberFormat="1" applyFont="1" applyBorder="1" applyAlignment="1">
      <alignment horizontal="right"/>
    </xf>
    <xf numFmtId="0" fontId="44" fillId="0" borderId="5" xfId="0" applyFont="1" applyBorder="1" applyAlignment="1"/>
    <xf numFmtId="3" fontId="44" fillId="0" borderId="5" xfId="0" applyNumberFormat="1" applyFont="1" applyBorder="1" applyAlignment="1">
      <alignment horizontal="right"/>
    </xf>
    <xf numFmtId="0" fontId="43" fillId="0" borderId="19" xfId="0" applyFont="1" applyBorder="1" applyAlignment="1"/>
    <xf numFmtId="3" fontId="43" fillId="0" borderId="19" xfId="0" applyNumberFormat="1" applyFont="1" applyBorder="1" applyAlignment="1">
      <alignment horizontal="right"/>
    </xf>
    <xf numFmtId="0" fontId="43" fillId="0" borderId="20" xfId="0" applyFont="1" applyBorder="1" applyAlignment="1">
      <alignment wrapText="1"/>
    </xf>
    <xf numFmtId="0" fontId="46" fillId="0" borderId="0" xfId="0" applyFont="1"/>
    <xf numFmtId="0" fontId="60" fillId="0" borderId="0" xfId="0" applyFont="1"/>
    <xf numFmtId="0" fontId="36" fillId="0" borderId="5" xfId="0" applyNumberFormat="1" applyFont="1" applyFill="1" applyBorder="1" applyAlignment="1">
      <alignment horizontal="left" wrapText="1"/>
    </xf>
    <xf numFmtId="4" fontId="36" fillId="0" borderId="5" xfId="0" applyNumberFormat="1" applyFont="1" applyFill="1" applyBorder="1" applyAlignment="1">
      <alignment horizontal="right" wrapText="1"/>
    </xf>
    <xf numFmtId="2" fontId="36" fillId="0" borderId="5" xfId="0" applyNumberFormat="1" applyFont="1" applyFill="1" applyBorder="1" applyAlignment="1">
      <alignment horizontal="right" wrapText="1"/>
    </xf>
    <xf numFmtId="0" fontId="36" fillId="0" borderId="5" xfId="0" applyNumberFormat="1" applyFont="1" applyFill="1" applyBorder="1" applyAlignment="1">
      <alignment horizontal="right" wrapText="1"/>
    </xf>
    <xf numFmtId="0" fontId="36" fillId="0" borderId="25" xfId="0" applyNumberFormat="1" applyFont="1" applyFill="1" applyBorder="1" applyAlignment="1">
      <alignment horizontal="left" wrapText="1"/>
    </xf>
    <xf numFmtId="4" fontId="36" fillId="0" borderId="25" xfId="0" applyNumberFormat="1" applyFont="1" applyFill="1" applyBorder="1" applyAlignment="1">
      <alignment horizontal="right" wrapText="1"/>
    </xf>
    <xf numFmtId="0" fontId="36" fillId="0" borderId="25" xfId="0" applyNumberFormat="1" applyFont="1" applyFill="1" applyBorder="1" applyAlignment="1">
      <alignment horizontal="right" wrapText="1"/>
    </xf>
    <xf numFmtId="0" fontId="36" fillId="0" borderId="20" xfId="0" applyNumberFormat="1" applyFont="1" applyFill="1" applyBorder="1" applyAlignment="1">
      <alignment horizontal="left" wrapText="1"/>
    </xf>
    <xf numFmtId="4" fontId="36" fillId="0" borderId="20" xfId="0" applyNumberFormat="1" applyFont="1" applyFill="1" applyBorder="1" applyAlignment="1">
      <alignment horizontal="right" wrapText="1"/>
    </xf>
    <xf numFmtId="0" fontId="36" fillId="0" borderId="20" xfId="0" applyNumberFormat="1" applyFont="1" applyFill="1" applyBorder="1" applyAlignment="1">
      <alignment horizontal="right" wrapText="1"/>
    </xf>
    <xf numFmtId="0" fontId="36" fillId="0" borderId="26" xfId="0" applyNumberFormat="1" applyFont="1" applyFill="1" applyBorder="1" applyAlignment="1">
      <alignment horizontal="left" wrapText="1"/>
    </xf>
    <xf numFmtId="4" fontId="36" fillId="0" borderId="26" xfId="0" applyNumberFormat="1" applyFont="1" applyFill="1" applyBorder="1" applyAlignment="1">
      <alignment horizontal="right" wrapText="1"/>
    </xf>
    <xf numFmtId="0" fontId="36" fillId="0" borderId="26" xfId="0" applyNumberFormat="1" applyFont="1" applyFill="1" applyBorder="1" applyAlignment="1">
      <alignment horizontal="right" wrapText="1"/>
    </xf>
    <xf numFmtId="0" fontId="36" fillId="0" borderId="32" xfId="0" applyNumberFormat="1" applyFont="1" applyFill="1" applyBorder="1" applyAlignment="1">
      <alignment horizontal="left" wrapText="1"/>
    </xf>
    <xf numFmtId="4" fontId="36" fillId="0" borderId="32" xfId="0" applyNumberFormat="1" applyFont="1" applyFill="1" applyBorder="1" applyAlignment="1">
      <alignment horizontal="right" wrapText="1"/>
    </xf>
    <xf numFmtId="0" fontId="36" fillId="0" borderId="32" xfId="0" applyNumberFormat="1" applyFont="1" applyFill="1" applyBorder="1" applyAlignment="1">
      <alignment horizontal="right" wrapText="1"/>
    </xf>
    <xf numFmtId="3" fontId="42" fillId="0" borderId="0" xfId="0" applyNumberFormat="1" applyFont="1" applyAlignment="1">
      <alignment horizontal="right"/>
    </xf>
    <xf numFmtId="4" fontId="42" fillId="0" borderId="0" xfId="0" applyNumberFormat="1" applyFont="1" applyAlignment="1">
      <alignment horizontal="right"/>
    </xf>
    <xf numFmtId="2" fontId="42" fillId="0" borderId="0" xfId="0" applyNumberFormat="1" applyFont="1" applyAlignment="1">
      <alignment horizontal="right"/>
    </xf>
    <xf numFmtId="0" fontId="42" fillId="0" borderId="0" xfId="0" applyFont="1" applyAlignment="1">
      <alignment horizontal="right"/>
    </xf>
    <xf numFmtId="4" fontId="42" fillId="0" borderId="20" xfId="0" applyNumberFormat="1" applyFont="1" applyBorder="1" applyAlignment="1">
      <alignment horizontal="right"/>
    </xf>
    <xf numFmtId="0" fontId="42" fillId="0" borderId="26" xfId="0" applyFont="1" applyBorder="1" applyAlignment="1">
      <alignment horizontal="left"/>
    </xf>
    <xf numFmtId="3" fontId="42" fillId="0" borderId="26" xfId="0" applyNumberFormat="1" applyFont="1" applyBorder="1" applyAlignment="1">
      <alignment horizontal="right"/>
    </xf>
    <xf numFmtId="4" fontId="42" fillId="0" borderId="26" xfId="0" applyNumberFormat="1" applyFont="1" applyBorder="1" applyAlignment="1">
      <alignment horizontal="right"/>
    </xf>
    <xf numFmtId="2" fontId="42" fillId="0" borderId="26" xfId="0" applyNumberFormat="1" applyFont="1" applyBorder="1" applyAlignment="1">
      <alignment horizontal="right"/>
    </xf>
    <xf numFmtId="0" fontId="42" fillId="0" borderId="26" xfId="0" applyFont="1" applyBorder="1" applyAlignment="1">
      <alignment horizontal="right"/>
    </xf>
    <xf numFmtId="0" fontId="36" fillId="0" borderId="5" xfId="0" applyFont="1" applyBorder="1" applyAlignment="1">
      <alignment horizontal="left"/>
    </xf>
    <xf numFmtId="3" fontId="36" fillId="0" borderId="5" xfId="0" applyNumberFormat="1" applyFont="1" applyBorder="1" applyAlignment="1">
      <alignment horizontal="right"/>
    </xf>
    <xf numFmtId="4" fontId="36" fillId="0" borderId="5" xfId="0" applyNumberFormat="1" applyFont="1" applyBorder="1" applyAlignment="1">
      <alignment horizontal="right"/>
    </xf>
    <xf numFmtId="2" fontId="36" fillId="0" borderId="5" xfId="0" applyNumberFormat="1" applyFont="1" applyBorder="1" applyAlignment="1">
      <alignment horizontal="right"/>
    </xf>
    <xf numFmtId="0" fontId="36" fillId="0" borderId="5" xfId="0" applyFont="1" applyBorder="1" applyAlignment="1">
      <alignment horizontal="right"/>
    </xf>
    <xf numFmtId="4" fontId="42" fillId="0" borderId="19" xfId="0" applyNumberFormat="1" applyFont="1" applyBorder="1" applyAlignment="1">
      <alignment horizontal="right"/>
    </xf>
    <xf numFmtId="2" fontId="42" fillId="0" borderId="19" xfId="0" applyNumberFormat="1" applyFont="1" applyBorder="1" applyAlignment="1">
      <alignment horizontal="right"/>
    </xf>
    <xf numFmtId="0" fontId="36" fillId="3" borderId="8" xfId="0" applyFont="1" applyFill="1" applyBorder="1" applyAlignment="1">
      <alignment vertical="center" wrapText="1"/>
    </xf>
    <xf numFmtId="1" fontId="36" fillId="3" borderId="8" xfId="0" applyNumberFormat="1" applyFont="1" applyFill="1" applyBorder="1" applyAlignment="1">
      <alignment vertical="center" wrapText="1"/>
    </xf>
    <xf numFmtId="0" fontId="36" fillId="0" borderId="0" xfId="0" applyFont="1" applyFill="1" applyBorder="1" applyAlignment="1">
      <alignment horizontal="center" wrapText="1"/>
    </xf>
    <xf numFmtId="0" fontId="42" fillId="0" borderId="26" xfId="0" applyFont="1" applyBorder="1" applyAlignment="1">
      <alignment horizontal="left" wrapText="1"/>
    </xf>
    <xf numFmtId="0" fontId="36" fillId="0" borderId="5" xfId="0" applyFont="1" applyBorder="1" applyAlignment="1">
      <alignment horizontal="left" wrapText="1"/>
    </xf>
    <xf numFmtId="0" fontId="42" fillId="0" borderId="5" xfId="0" applyFont="1" applyBorder="1" applyAlignment="1">
      <alignment horizontal="left"/>
    </xf>
    <xf numFmtId="0" fontId="42" fillId="0" borderId="5" xfId="0" applyFont="1" applyBorder="1" applyAlignment="1">
      <alignment horizontal="right"/>
    </xf>
    <xf numFmtId="0" fontId="36" fillId="0" borderId="0" xfId="0" applyFont="1" applyBorder="1" applyAlignment="1">
      <alignment horizontal="center"/>
    </xf>
    <xf numFmtId="0" fontId="36" fillId="3" borderId="4" xfId="0" applyFont="1" applyFill="1" applyBorder="1" applyAlignment="1">
      <alignment horizontal="center" vertical="center" wrapText="1"/>
    </xf>
    <xf numFmtId="0" fontId="36" fillId="0" borderId="5" xfId="0" applyFont="1" applyFill="1" applyBorder="1" applyAlignment="1">
      <alignment wrapText="1"/>
    </xf>
    <xf numFmtId="0" fontId="36" fillId="0" borderId="0" xfId="0" applyFont="1" applyFill="1" applyBorder="1" applyAlignment="1">
      <alignment horizontal="center" vertical="center" wrapText="1"/>
    </xf>
    <xf numFmtId="0" fontId="36" fillId="0" borderId="25" xfId="0" applyFont="1" applyFill="1" applyBorder="1" applyAlignment="1">
      <alignment wrapText="1"/>
    </xf>
    <xf numFmtId="0" fontId="36" fillId="0" borderId="20" xfId="0" applyFont="1" applyFill="1" applyBorder="1" applyAlignment="1">
      <alignment wrapText="1"/>
    </xf>
    <xf numFmtId="0" fontId="36" fillId="0" borderId="26" xfId="0" applyFont="1" applyFill="1" applyBorder="1" applyAlignment="1">
      <alignment wrapText="1"/>
    </xf>
    <xf numFmtId="3" fontId="36" fillId="0" borderId="0" xfId="0" applyNumberFormat="1" applyFont="1" applyFill="1" applyBorder="1" applyAlignment="1">
      <alignment horizontal="right" wrapText="1"/>
    </xf>
    <xf numFmtId="4" fontId="36" fillId="0" borderId="0" xfId="0" applyNumberFormat="1" applyFont="1" applyFill="1" applyBorder="1" applyAlignment="1">
      <alignment horizontal="right" wrapText="1"/>
    </xf>
    <xf numFmtId="0" fontId="36" fillId="0" borderId="0" xfId="0" applyFont="1" applyFill="1" applyBorder="1" applyAlignment="1">
      <alignment horizontal="right"/>
    </xf>
    <xf numFmtId="0" fontId="36" fillId="0" borderId="2" xfId="0" applyFont="1" applyFill="1" applyBorder="1" applyAlignment="1">
      <alignment wrapText="1"/>
    </xf>
    <xf numFmtId="3" fontId="36" fillId="0" borderId="2" xfId="0" applyNumberFormat="1" applyFont="1" applyFill="1" applyBorder="1" applyAlignment="1">
      <alignment horizontal="right" wrapText="1"/>
    </xf>
    <xf numFmtId="2" fontId="36" fillId="0" borderId="2" xfId="0" applyNumberFormat="1" applyFont="1" applyFill="1" applyBorder="1" applyAlignment="1">
      <alignment horizontal="right" wrapText="1"/>
    </xf>
    <xf numFmtId="0" fontId="36" fillId="0" borderId="2" xfId="0" applyFont="1" applyFill="1" applyBorder="1" applyAlignment="1">
      <alignment horizontal="right"/>
    </xf>
    <xf numFmtId="0" fontId="42" fillId="0" borderId="25" xfId="0" applyFont="1" applyFill="1" applyBorder="1" applyAlignment="1">
      <alignment wrapText="1"/>
    </xf>
    <xf numFmtId="0" fontId="42" fillId="0" borderId="25" xfId="0" applyFont="1" applyFill="1" applyBorder="1" applyAlignment="1"/>
    <xf numFmtId="4" fontId="42" fillId="0" borderId="25" xfId="0" applyNumberFormat="1" applyFont="1" applyFill="1" applyBorder="1" applyAlignment="1">
      <alignment horizontal="right"/>
    </xf>
    <xf numFmtId="0" fontId="42" fillId="0" borderId="25" xfId="0" applyFont="1" applyFill="1" applyBorder="1" applyAlignment="1">
      <alignment horizontal="right"/>
    </xf>
    <xf numFmtId="0" fontId="42" fillId="0" borderId="20" xfId="0" applyFont="1" applyFill="1" applyBorder="1" applyAlignment="1">
      <alignment wrapText="1"/>
    </xf>
    <xf numFmtId="0" fontId="42" fillId="0" borderId="26" xfId="0" applyFont="1" applyFill="1" applyBorder="1" applyAlignment="1">
      <alignment wrapText="1"/>
    </xf>
    <xf numFmtId="4" fontId="42" fillId="0" borderId="26" xfId="0" applyNumberFormat="1" applyFont="1" applyFill="1" applyBorder="1" applyAlignment="1">
      <alignment horizontal="right"/>
    </xf>
    <xf numFmtId="0" fontId="36" fillId="0" borderId="2" xfId="0" applyFont="1" applyFill="1" applyBorder="1" applyAlignment="1"/>
    <xf numFmtId="3" fontId="36" fillId="0" borderId="2" xfId="0" applyNumberFormat="1" applyFont="1" applyFill="1" applyBorder="1" applyAlignment="1">
      <alignment horizontal="right"/>
    </xf>
    <xf numFmtId="4" fontId="36" fillId="0" borderId="2" xfId="0" applyNumberFormat="1" applyFont="1" applyFill="1" applyBorder="1" applyAlignment="1">
      <alignment horizontal="right"/>
    </xf>
    <xf numFmtId="3" fontId="42" fillId="0" borderId="0" xfId="0" applyNumberFormat="1" applyFont="1" applyFill="1" applyBorder="1" applyAlignment="1">
      <alignment horizontal="right" vertical="center" wrapText="1"/>
    </xf>
    <xf numFmtId="0" fontId="42" fillId="0" borderId="0" xfId="0" applyFont="1" applyFill="1" applyAlignment="1">
      <alignment horizontal="center" vertical="center" wrapText="1"/>
    </xf>
    <xf numFmtId="3" fontId="36" fillId="0" borderId="0" xfId="0" applyNumberFormat="1" applyFont="1" applyFill="1" applyBorder="1" applyAlignment="1">
      <alignment horizontal="right" vertical="center" wrapText="1"/>
    </xf>
    <xf numFmtId="3" fontId="36" fillId="0" borderId="0" xfId="0" applyNumberFormat="1" applyFont="1" applyFill="1" applyBorder="1" applyAlignment="1">
      <alignment horizontal="right"/>
    </xf>
    <xf numFmtId="3" fontId="43" fillId="0" borderId="0" xfId="0" applyNumberFormat="1" applyFont="1" applyFill="1" applyBorder="1" applyAlignment="1">
      <alignment horizontal="right"/>
    </xf>
    <xf numFmtId="0" fontId="42" fillId="0" borderId="0" xfId="0" applyFont="1" applyFill="1" applyBorder="1" applyAlignment="1"/>
    <xf numFmtId="0" fontId="36" fillId="3" borderId="24" xfId="0" applyFont="1" applyFill="1" applyBorder="1" applyAlignment="1">
      <alignment horizontal="center" vertical="center" wrapText="1"/>
    </xf>
    <xf numFmtId="0" fontId="36" fillId="0" borderId="32" xfId="0" applyFont="1" applyFill="1" applyBorder="1" applyAlignment="1">
      <alignment wrapText="1"/>
    </xf>
    <xf numFmtId="0" fontId="42" fillId="0" borderId="33" xfId="0" applyFont="1" applyBorder="1" applyAlignment="1"/>
    <xf numFmtId="4" fontId="42" fillId="0" borderId="33" xfId="0" applyNumberFormat="1" applyFont="1" applyBorder="1" applyAlignment="1">
      <alignment horizontal="right"/>
    </xf>
    <xf numFmtId="1" fontId="42" fillId="0" borderId="33" xfId="0" applyNumberFormat="1" applyFont="1" applyBorder="1" applyAlignment="1">
      <alignment horizontal="right"/>
    </xf>
    <xf numFmtId="0" fontId="42" fillId="0" borderId="33" xfId="0" applyFont="1" applyBorder="1" applyAlignment="1">
      <alignment horizontal="right"/>
    </xf>
    <xf numFmtId="0" fontId="42" fillId="0" borderId="34" xfId="0" applyFont="1" applyBorder="1" applyAlignment="1"/>
    <xf numFmtId="1" fontId="42" fillId="0" borderId="34" xfId="0" applyNumberFormat="1" applyFont="1" applyBorder="1" applyAlignment="1">
      <alignment horizontal="right"/>
    </xf>
    <xf numFmtId="0" fontId="42" fillId="0" borderId="34" xfId="0" applyFont="1" applyBorder="1" applyAlignment="1">
      <alignment horizontal="right"/>
    </xf>
    <xf numFmtId="0" fontId="42" fillId="0" borderId="35" xfId="0" applyFont="1" applyBorder="1" applyAlignment="1"/>
    <xf numFmtId="4" fontId="42" fillId="0" borderId="35" xfId="0" applyNumberFormat="1" applyFont="1" applyBorder="1" applyAlignment="1">
      <alignment horizontal="right"/>
    </xf>
    <xf numFmtId="1" fontId="42" fillId="0" borderId="35" xfId="0" applyNumberFormat="1" applyFont="1" applyBorder="1" applyAlignment="1">
      <alignment horizontal="right"/>
    </xf>
    <xf numFmtId="0" fontId="42" fillId="0" borderId="35" xfId="0" applyFont="1" applyBorder="1" applyAlignment="1">
      <alignment horizontal="right"/>
    </xf>
    <xf numFmtId="0" fontId="36" fillId="0" borderId="5" xfId="0" applyFont="1" applyBorder="1" applyAlignment="1"/>
    <xf numFmtId="0" fontId="42" fillId="0" borderId="25" xfId="0" applyFont="1" applyBorder="1" applyAlignment="1"/>
    <xf numFmtId="4" fontId="42" fillId="0" borderId="25" xfId="0" applyNumberFormat="1" applyFont="1" applyBorder="1" applyAlignment="1">
      <alignment horizontal="right"/>
    </xf>
    <xf numFmtId="1" fontId="42" fillId="0" borderId="25" xfId="0" applyNumberFormat="1" applyFont="1" applyBorder="1" applyAlignment="1">
      <alignment horizontal="right"/>
    </xf>
    <xf numFmtId="1" fontId="42" fillId="0" borderId="20" xfId="0" applyNumberFormat="1" applyFont="1" applyBorder="1" applyAlignment="1">
      <alignment horizontal="right"/>
    </xf>
    <xf numFmtId="1" fontId="42" fillId="0" borderId="20" xfId="0" applyNumberFormat="1" applyFont="1" applyFill="1" applyBorder="1" applyAlignment="1">
      <alignment horizontal="right"/>
    </xf>
    <xf numFmtId="0" fontId="42" fillId="0" borderId="26" xfId="0" applyFont="1" applyBorder="1" applyAlignment="1"/>
    <xf numFmtId="1" fontId="42" fillId="0" borderId="26" xfId="0" applyNumberFormat="1" applyFont="1" applyBorder="1" applyAlignment="1">
      <alignment horizontal="right"/>
    </xf>
    <xf numFmtId="2" fontId="42" fillId="0" borderId="25" xfId="0" applyNumberFormat="1" applyFont="1" applyFill="1" applyBorder="1" applyAlignment="1">
      <alignment horizontal="right"/>
    </xf>
    <xf numFmtId="1" fontId="42" fillId="0" borderId="25" xfId="0" applyNumberFormat="1" applyFont="1" applyFill="1" applyBorder="1" applyAlignment="1">
      <alignment horizontal="right"/>
    </xf>
    <xf numFmtId="0" fontId="42" fillId="0" borderId="20" xfId="0" applyNumberFormat="1" applyFont="1" applyBorder="1" applyAlignment="1">
      <alignment wrapText="1"/>
    </xf>
    <xf numFmtId="3" fontId="36" fillId="2" borderId="0" xfId="0" applyNumberFormat="1" applyFont="1" applyFill="1" applyBorder="1" applyAlignment="1">
      <alignment horizontal="right" vertical="center" wrapText="1"/>
    </xf>
    <xf numFmtId="165" fontId="36" fillId="3" borderId="8" xfId="0" applyNumberFormat="1" applyFont="1" applyFill="1" applyBorder="1" applyAlignment="1">
      <alignment wrapText="1"/>
    </xf>
    <xf numFmtId="0" fontId="42" fillId="0" borderId="0" xfId="0" applyFont="1" applyBorder="1" applyAlignment="1"/>
    <xf numFmtId="165" fontId="36" fillId="0" borderId="0" xfId="0" applyNumberFormat="1" applyFont="1" applyFill="1" applyAlignment="1">
      <alignment wrapText="1"/>
    </xf>
    <xf numFmtId="0" fontId="42" fillId="0" borderId="0" xfId="0" applyFont="1" applyFill="1" applyBorder="1" applyAlignment="1">
      <alignment wrapText="1"/>
    </xf>
    <xf numFmtId="0" fontId="42" fillId="0" borderId="0" xfId="0" applyFont="1" applyBorder="1" applyAlignment="1">
      <alignment wrapText="1"/>
    </xf>
    <xf numFmtId="0" fontId="36" fillId="0" borderId="5" xfId="0" applyFont="1" applyBorder="1"/>
    <xf numFmtId="164" fontId="36" fillId="0" borderId="5" xfId="0" applyNumberFormat="1" applyFont="1" applyBorder="1"/>
    <xf numFmtId="0" fontId="42" fillId="0" borderId="5" xfId="0" applyFont="1" applyBorder="1"/>
    <xf numFmtId="164" fontId="42" fillId="0" borderId="0" xfId="0" applyNumberFormat="1" applyFont="1" applyBorder="1"/>
    <xf numFmtId="1" fontId="42" fillId="0" borderId="0" xfId="0" applyNumberFormat="1" applyFont="1" applyBorder="1"/>
    <xf numFmtId="1" fontId="36" fillId="0" borderId="0" xfId="0" applyNumberFormat="1" applyFont="1" applyFill="1" applyBorder="1"/>
    <xf numFmtId="3" fontId="36" fillId="0" borderId="5" xfId="0" applyNumberFormat="1" applyFont="1" applyBorder="1"/>
    <xf numFmtId="3" fontId="36" fillId="0" borderId="5" xfId="0" applyNumberFormat="1" applyFont="1" applyFill="1" applyBorder="1"/>
    <xf numFmtId="0" fontId="61" fillId="0" borderId="5" xfId="0" applyFont="1" applyFill="1" applyBorder="1"/>
    <xf numFmtId="164" fontId="42" fillId="0" borderId="5" xfId="0" applyNumberFormat="1" applyFont="1" applyBorder="1"/>
    <xf numFmtId="1" fontId="42" fillId="0" borderId="5" xfId="0" applyNumberFormat="1" applyFont="1" applyBorder="1"/>
    <xf numFmtId="165" fontId="36" fillId="0" borderId="0" xfId="0" applyNumberFormat="1" applyFont="1" applyFill="1" applyBorder="1"/>
    <xf numFmtId="3" fontId="36" fillId="0" borderId="0" xfId="0" applyNumberFormat="1" applyFont="1" applyBorder="1"/>
    <xf numFmtId="0" fontId="42" fillId="0" borderId="25" xfId="0" quotePrefix="1" applyNumberFormat="1" applyFont="1" applyBorder="1"/>
    <xf numFmtId="164" fontId="42" fillId="0" borderId="25" xfId="0" applyNumberFormat="1" applyFont="1" applyBorder="1"/>
    <xf numFmtId="3" fontId="42" fillId="0" borderId="5" xfId="0" applyNumberFormat="1" applyFont="1" applyBorder="1"/>
    <xf numFmtId="0" fontId="36" fillId="0" borderId="5" xfId="0" applyFont="1" applyFill="1" applyBorder="1"/>
    <xf numFmtId="164" fontId="42" fillId="0" borderId="20" xfId="0" applyNumberFormat="1" applyFont="1" applyBorder="1"/>
    <xf numFmtId="3" fontId="42" fillId="0" borderId="25" xfId="0" quotePrefix="1" applyNumberFormat="1" applyFont="1" applyBorder="1" applyAlignment="1">
      <alignment wrapText="1"/>
    </xf>
    <xf numFmtId="3" fontId="42" fillId="0" borderId="25" xfId="0" quotePrefix="1" applyNumberFormat="1" applyFont="1" applyFill="1" applyBorder="1" applyAlignment="1">
      <alignment wrapText="1"/>
    </xf>
    <xf numFmtId="3" fontId="42" fillId="0" borderId="25" xfId="0" applyNumberFormat="1" applyFont="1" applyFill="1" applyBorder="1"/>
    <xf numFmtId="165" fontId="42" fillId="0" borderId="25" xfId="0" applyNumberFormat="1" applyFont="1" applyFill="1" applyBorder="1"/>
    <xf numFmtId="3" fontId="42" fillId="0" borderId="20" xfId="0" applyNumberFormat="1" applyFont="1" applyBorder="1" applyAlignment="1">
      <alignment wrapText="1"/>
    </xf>
    <xf numFmtId="3" fontId="42" fillId="0" borderId="20" xfId="0" quotePrefix="1" applyNumberFormat="1" applyFont="1" applyFill="1" applyBorder="1" applyAlignment="1">
      <alignment wrapText="1"/>
    </xf>
    <xf numFmtId="165" fontId="42" fillId="0" borderId="20" xfId="0" applyNumberFormat="1" applyFont="1" applyFill="1" applyBorder="1"/>
    <xf numFmtId="164" fontId="42" fillId="0" borderId="26" xfId="0" applyNumberFormat="1" applyFont="1" applyBorder="1"/>
    <xf numFmtId="1" fontId="42" fillId="0" borderId="26" xfId="0" applyNumberFormat="1" applyFont="1" applyBorder="1"/>
    <xf numFmtId="0" fontId="42" fillId="0" borderId="0" xfId="0" quotePrefix="1" applyNumberFormat="1" applyFont="1"/>
    <xf numFmtId="164" fontId="42" fillId="0" borderId="0" xfId="0" applyNumberFormat="1" applyFont="1"/>
    <xf numFmtId="3" fontId="42" fillId="0" borderId="26" xfId="0" applyNumberFormat="1" applyFont="1" applyBorder="1" applyAlignment="1">
      <alignment wrapText="1"/>
    </xf>
    <xf numFmtId="3" fontId="42" fillId="0" borderId="26" xfId="0" quotePrefix="1" applyNumberFormat="1" applyFont="1" applyFill="1" applyBorder="1" applyAlignment="1">
      <alignment wrapText="1"/>
    </xf>
    <xf numFmtId="3" fontId="42" fillId="0" borderId="26" xfId="0" applyNumberFormat="1" applyFont="1" applyFill="1" applyBorder="1"/>
    <xf numFmtId="165" fontId="42" fillId="0" borderId="26" xfId="0" applyNumberFormat="1" applyFont="1" applyFill="1" applyBorder="1"/>
    <xf numFmtId="0" fontId="61" fillId="0" borderId="5" xfId="0" applyFont="1" applyBorder="1"/>
    <xf numFmtId="3" fontId="42" fillId="0" borderId="0" xfId="0" quotePrefix="1" applyNumberFormat="1" applyFont="1" applyAlignment="1">
      <alignment wrapText="1"/>
    </xf>
    <xf numFmtId="3" fontId="42" fillId="0" borderId="0" xfId="0" quotePrefix="1" applyNumberFormat="1" applyFont="1" applyFill="1" applyAlignment="1">
      <alignment wrapText="1"/>
    </xf>
    <xf numFmtId="165" fontId="42" fillId="0" borderId="0" xfId="0" applyNumberFormat="1" applyFont="1" applyFill="1"/>
    <xf numFmtId="3" fontId="36" fillId="0" borderId="5" xfId="0" applyNumberFormat="1" applyFont="1" applyBorder="1" applyAlignment="1">
      <alignment wrapText="1"/>
    </xf>
    <xf numFmtId="3" fontId="36" fillId="0" borderId="5" xfId="0" applyNumberFormat="1" applyFont="1" applyFill="1" applyBorder="1" applyAlignment="1">
      <alignment wrapText="1"/>
    </xf>
    <xf numFmtId="3" fontId="42" fillId="0" borderId="25" xfId="0" applyNumberFormat="1" applyFont="1" applyBorder="1" applyAlignment="1">
      <alignment wrapText="1"/>
    </xf>
    <xf numFmtId="3" fontId="42" fillId="0" borderId="25" xfId="0" applyNumberFormat="1" applyFont="1" applyFill="1" applyBorder="1" applyAlignment="1">
      <alignment wrapText="1"/>
    </xf>
    <xf numFmtId="3" fontId="42" fillId="0" borderId="20" xfId="0" applyNumberFormat="1" applyFont="1" applyFill="1" applyBorder="1" applyAlignment="1">
      <alignment wrapText="1"/>
    </xf>
    <xf numFmtId="0" fontId="62" fillId="0" borderId="0" xfId="0" applyFont="1" applyBorder="1" applyAlignment="1">
      <alignment horizontal="left" readingOrder="1"/>
    </xf>
    <xf numFmtId="0" fontId="42" fillId="0" borderId="20" xfId="0" quotePrefix="1" applyNumberFormat="1" applyFont="1" applyFill="1" applyBorder="1"/>
    <xf numFmtId="164" fontId="42" fillId="0" borderId="20" xfId="0" applyNumberFormat="1" applyFont="1" applyFill="1" applyBorder="1"/>
    <xf numFmtId="0" fontId="42" fillId="0" borderId="26" xfId="0" quotePrefix="1" applyNumberFormat="1" applyFont="1" applyFill="1" applyBorder="1"/>
    <xf numFmtId="1" fontId="42" fillId="0" borderId="26" xfId="0" applyNumberFormat="1" applyFont="1" applyFill="1" applyBorder="1"/>
    <xf numFmtId="0" fontId="42" fillId="0" borderId="26" xfId="0" applyFont="1" applyFill="1" applyBorder="1"/>
    <xf numFmtId="3" fontId="42" fillId="0" borderId="26" xfId="0" applyNumberFormat="1" applyFont="1" applyFill="1" applyBorder="1" applyAlignment="1">
      <alignment wrapText="1"/>
    </xf>
    <xf numFmtId="3" fontId="42" fillId="0" borderId="0" xfId="0" applyNumberFormat="1" applyFont="1" applyAlignment="1">
      <alignment wrapText="1"/>
    </xf>
    <xf numFmtId="3" fontId="42" fillId="0" borderId="0" xfId="0" applyNumberFormat="1" applyFont="1" applyFill="1" applyAlignment="1">
      <alignment wrapText="1"/>
    </xf>
    <xf numFmtId="165" fontId="36" fillId="0" borderId="5" xfId="0" applyNumberFormat="1" applyFont="1" applyFill="1" applyBorder="1"/>
    <xf numFmtId="165" fontId="42" fillId="0" borderId="26" xfId="0" applyNumberFormat="1" applyFont="1" applyBorder="1"/>
    <xf numFmtId="0" fontId="42" fillId="0" borderId="5" xfId="0" quotePrefix="1" applyNumberFormat="1" applyFont="1" applyBorder="1"/>
    <xf numFmtId="3" fontId="42" fillId="0" borderId="5" xfId="0" quotePrefix="1" applyNumberFormat="1" applyFont="1" applyBorder="1" applyAlignment="1">
      <alignment wrapText="1"/>
    </xf>
    <xf numFmtId="3" fontId="42" fillId="0" borderId="5" xfId="0" quotePrefix="1" applyNumberFormat="1" applyFont="1" applyFill="1" applyBorder="1" applyAlignment="1">
      <alignment wrapText="1"/>
    </xf>
    <xf numFmtId="3" fontId="42" fillId="0" borderId="5" xfId="0" applyNumberFormat="1" applyFont="1" applyFill="1" applyBorder="1"/>
    <xf numFmtId="165" fontId="42" fillId="0" borderId="5" xfId="0" applyNumberFormat="1" applyFont="1" applyFill="1" applyBorder="1"/>
    <xf numFmtId="165" fontId="42" fillId="0" borderId="0" xfId="0" applyNumberFormat="1" applyFont="1"/>
    <xf numFmtId="0" fontId="42" fillId="0" borderId="0" xfId="0" quotePrefix="1" applyNumberFormat="1" applyFont="1" applyFill="1"/>
    <xf numFmtId="3" fontId="42" fillId="0" borderId="0" xfId="0" applyNumberFormat="1" applyFont="1" applyFill="1" applyAlignment="1"/>
    <xf numFmtId="164" fontId="42" fillId="0" borderId="0" xfId="0" applyNumberFormat="1" applyFont="1" applyFill="1"/>
    <xf numFmtId="9" fontId="42" fillId="0" borderId="0" xfId="0" applyNumberFormat="1" applyFont="1" applyFill="1"/>
    <xf numFmtId="0" fontId="35" fillId="0" borderId="0" xfId="0" applyFont="1" applyBorder="1"/>
    <xf numFmtId="0" fontId="39" fillId="0" borderId="0" xfId="0" applyFont="1" applyBorder="1"/>
    <xf numFmtId="0" fontId="39" fillId="0" borderId="0" xfId="0" applyFont="1"/>
    <xf numFmtId="0" fontId="36" fillId="3" borderId="8" xfId="0" applyFont="1" applyFill="1" applyBorder="1" applyAlignment="1">
      <alignment horizontal="center"/>
    </xf>
    <xf numFmtId="0" fontId="36" fillId="0" borderId="32" xfId="0" applyFont="1" applyFill="1" applyBorder="1" applyAlignment="1">
      <alignment horizontal="center"/>
    </xf>
    <xf numFmtId="0" fontId="36" fillId="0" borderId="5" xfId="0" applyFont="1" applyFill="1" applyBorder="1" applyAlignment="1">
      <alignment horizontal="center"/>
    </xf>
    <xf numFmtId="0" fontId="42" fillId="0" borderId="32" xfId="0" applyFont="1" applyFill="1" applyBorder="1" applyAlignment="1">
      <alignment horizontal="center"/>
    </xf>
    <xf numFmtId="165" fontId="42" fillId="0" borderId="5" xfId="0" applyNumberFormat="1" applyFont="1" applyBorder="1"/>
    <xf numFmtId="165" fontId="42" fillId="0" borderId="0" xfId="0" applyNumberFormat="1" applyFont="1" applyBorder="1"/>
    <xf numFmtId="165" fontId="42" fillId="0" borderId="25" xfId="0" applyNumberFormat="1" applyFont="1" applyBorder="1"/>
    <xf numFmtId="3" fontId="43" fillId="0" borderId="25" xfId="39" applyNumberFormat="1" applyFont="1" applyBorder="1"/>
    <xf numFmtId="0" fontId="42" fillId="0" borderId="20" xfId="0" quotePrefix="1" applyNumberFormat="1" applyFont="1" applyBorder="1"/>
    <xf numFmtId="165" fontId="42" fillId="0" borderId="20" xfId="0" applyNumberFormat="1" applyFont="1" applyBorder="1"/>
    <xf numFmtId="166" fontId="42" fillId="0" borderId="0" xfId="0" applyNumberFormat="1" applyFont="1"/>
    <xf numFmtId="0" fontId="43" fillId="0" borderId="0" xfId="3" applyFont="1" applyBorder="1"/>
    <xf numFmtId="0" fontId="43" fillId="0" borderId="0" xfId="3" applyFont="1"/>
    <xf numFmtId="0" fontId="43" fillId="0" borderId="0" xfId="3" applyFont="1" applyBorder="1" applyAlignment="1">
      <alignment horizontal="center"/>
    </xf>
    <xf numFmtId="3" fontId="43" fillId="0" borderId="0" xfId="3" applyNumberFormat="1" applyFont="1" applyAlignment="1">
      <alignment horizontal="center"/>
    </xf>
    <xf numFmtId="0" fontId="43" fillId="0" borderId="0" xfId="3" applyFont="1" applyAlignment="1">
      <alignment horizontal="center"/>
    </xf>
    <xf numFmtId="0" fontId="43" fillId="0" borderId="0" xfId="3" applyFont="1" applyBorder="1" applyAlignment="1">
      <alignment horizontal="left"/>
    </xf>
    <xf numFmtId="0" fontId="43" fillId="0" borderId="0" xfId="3" applyFont="1" applyBorder="1" applyAlignment="1"/>
    <xf numFmtId="0" fontId="43" fillId="0" borderId="0" xfId="3" applyFont="1" applyFill="1" applyBorder="1" applyAlignment="1"/>
    <xf numFmtId="3" fontId="44" fillId="3" borderId="8" xfId="3" applyNumberFormat="1" applyFont="1" applyFill="1" applyBorder="1" applyAlignment="1">
      <alignment horizontal="center" wrapText="1"/>
    </xf>
    <xf numFmtId="0" fontId="44" fillId="3" borderId="8" xfId="3" applyFont="1" applyFill="1" applyBorder="1" applyAlignment="1">
      <alignment horizontal="center" wrapText="1"/>
    </xf>
    <xf numFmtId="0" fontId="43" fillId="0" borderId="0" xfId="3" applyFont="1" applyBorder="1" applyAlignment="1">
      <alignment horizontal="center" wrapText="1"/>
    </xf>
    <xf numFmtId="0" fontId="43" fillId="0" borderId="0" xfId="3" applyFont="1" applyAlignment="1">
      <alignment horizontal="center" wrapText="1"/>
    </xf>
    <xf numFmtId="0" fontId="43" fillId="0" borderId="41" xfId="3" applyFont="1" applyBorder="1" applyAlignment="1">
      <alignment horizontal="center"/>
    </xf>
    <xf numFmtId="3" fontId="43" fillId="0" borderId="41" xfId="3" applyNumberFormat="1" applyFont="1" applyBorder="1" applyAlignment="1">
      <alignment horizontal="center"/>
    </xf>
    <xf numFmtId="3" fontId="43" fillId="0" borderId="41" xfId="3" applyNumberFormat="1" applyFont="1" applyBorder="1" applyAlignment="1">
      <alignment horizontal="right"/>
    </xf>
    <xf numFmtId="9" fontId="43" fillId="0" borderId="41" xfId="3" applyNumberFormat="1" applyFont="1" applyBorder="1" applyAlignment="1">
      <alignment horizontal="right"/>
    </xf>
    <xf numFmtId="0" fontId="43" fillId="0" borderId="41" xfId="3" applyFont="1" applyBorder="1" applyAlignment="1">
      <alignment horizontal="right"/>
    </xf>
    <xf numFmtId="0" fontId="43" fillId="0" borderId="42" xfId="3" applyFont="1" applyBorder="1" applyAlignment="1">
      <alignment horizontal="center"/>
    </xf>
    <xf numFmtId="3" fontId="43" fillId="0" borderId="42" xfId="3" applyNumberFormat="1" applyFont="1" applyBorder="1" applyAlignment="1">
      <alignment horizontal="center"/>
    </xf>
    <xf numFmtId="9" fontId="43" fillId="0" borderId="42" xfId="3" applyNumberFormat="1" applyFont="1" applyBorder="1" applyAlignment="1">
      <alignment horizontal="right"/>
    </xf>
    <xf numFmtId="0" fontId="43" fillId="0" borderId="42" xfId="3" applyFont="1" applyBorder="1" applyAlignment="1">
      <alignment horizontal="right"/>
    </xf>
    <xf numFmtId="10" fontId="43" fillId="0" borderId="42" xfId="3" applyNumberFormat="1" applyFont="1" applyBorder="1" applyAlignment="1">
      <alignment horizontal="right"/>
    </xf>
    <xf numFmtId="3" fontId="42" fillId="0" borderId="42" xfId="4" applyNumberFormat="1" applyFont="1" applyBorder="1" applyAlignment="1">
      <alignment horizontal="right"/>
    </xf>
    <xf numFmtId="9" fontId="43" fillId="0" borderId="0" xfId="3" applyNumberFormat="1" applyFont="1" applyBorder="1"/>
    <xf numFmtId="0" fontId="43" fillId="0" borderId="43" xfId="3" applyFont="1" applyBorder="1" applyAlignment="1">
      <alignment horizontal="center"/>
    </xf>
    <xf numFmtId="3" fontId="43" fillId="0" borderId="43" xfId="3" applyNumberFormat="1" applyFont="1" applyBorder="1" applyAlignment="1">
      <alignment horizontal="right"/>
    </xf>
    <xf numFmtId="3" fontId="42" fillId="0" borderId="43" xfId="4" applyNumberFormat="1" applyFont="1" applyBorder="1" applyAlignment="1">
      <alignment horizontal="right"/>
    </xf>
    <xf numFmtId="9" fontId="43" fillId="0" borderId="43" xfId="3" applyNumberFormat="1" applyFont="1" applyBorder="1" applyAlignment="1">
      <alignment horizontal="right"/>
    </xf>
    <xf numFmtId="10" fontId="43" fillId="0" borderId="43" xfId="3" applyNumberFormat="1" applyFont="1" applyBorder="1" applyAlignment="1">
      <alignment horizontal="right"/>
    </xf>
    <xf numFmtId="0" fontId="43" fillId="0" borderId="0" xfId="3" applyFont="1" applyAlignment="1"/>
    <xf numFmtId="0" fontId="43" fillId="0" borderId="0" xfId="3" applyFont="1" applyAlignment="1">
      <alignment horizontal="left" wrapText="1"/>
    </xf>
    <xf numFmtId="0" fontId="43" fillId="0" borderId="0" xfId="3" applyFont="1" applyAlignment="1">
      <alignment horizontal="left"/>
    </xf>
    <xf numFmtId="9" fontId="43" fillId="0" borderId="0" xfId="3" applyNumberFormat="1" applyFont="1" applyAlignment="1">
      <alignment horizontal="center"/>
    </xf>
    <xf numFmtId="0" fontId="50" fillId="0" borderId="0" xfId="3" applyFont="1" applyBorder="1"/>
    <xf numFmtId="0" fontId="50" fillId="0" borderId="0" xfId="3" applyFont="1" applyBorder="1" applyAlignment="1">
      <alignment horizontal="center"/>
    </xf>
    <xf numFmtId="3" fontId="50" fillId="0" borderId="0" xfId="3" applyNumberFormat="1" applyFont="1" applyAlignment="1">
      <alignment horizontal="center"/>
    </xf>
    <xf numFmtId="0" fontId="50" fillId="0" borderId="0" xfId="3" applyFont="1" applyAlignment="1">
      <alignment horizontal="center"/>
    </xf>
    <xf numFmtId="0" fontId="50" fillId="0" borderId="0" xfId="3" applyFont="1" applyBorder="1" applyAlignment="1">
      <alignment horizontal="left"/>
    </xf>
    <xf numFmtId="0" fontId="50" fillId="0" borderId="0" xfId="3" applyFont="1" applyBorder="1" applyAlignment="1"/>
    <xf numFmtId="0" fontId="50" fillId="0" borderId="0" xfId="3" applyFont="1" applyFill="1" applyBorder="1" applyAlignment="1"/>
    <xf numFmtId="0" fontId="35" fillId="0" borderId="0" xfId="0" applyFont="1" applyAlignment="1"/>
    <xf numFmtId="3" fontId="43" fillId="0" borderId="0" xfId="3" applyNumberFormat="1" applyFont="1" applyBorder="1" applyAlignment="1">
      <alignment horizontal="center"/>
    </xf>
    <xf numFmtId="0" fontId="43" fillId="0" borderId="44" xfId="3" applyFont="1" applyBorder="1" applyAlignment="1">
      <alignment horizontal="center"/>
    </xf>
    <xf numFmtId="3" fontId="43" fillId="0" borderId="44" xfId="3" applyNumberFormat="1" applyFont="1" applyBorder="1" applyAlignment="1">
      <alignment horizontal="center"/>
    </xf>
    <xf numFmtId="3" fontId="43" fillId="0" borderId="44" xfId="5" applyNumberFormat="1" applyFont="1" applyBorder="1" applyAlignment="1">
      <alignment horizontal="center"/>
    </xf>
    <xf numFmtId="9" fontId="43" fillId="0" borderId="44" xfId="3" applyNumberFormat="1" applyFont="1" applyBorder="1" applyAlignment="1">
      <alignment horizontal="center"/>
    </xf>
    <xf numFmtId="0" fontId="43" fillId="0" borderId="45" xfId="3" applyFont="1" applyBorder="1" applyAlignment="1">
      <alignment horizontal="center"/>
    </xf>
    <xf numFmtId="3" fontId="43" fillId="0" borderId="45" xfId="5" applyNumberFormat="1" applyFont="1" applyBorder="1" applyAlignment="1">
      <alignment horizontal="center"/>
    </xf>
    <xf numFmtId="9" fontId="43" fillId="0" borderId="45" xfId="3" applyNumberFormat="1" applyFont="1" applyBorder="1" applyAlignment="1">
      <alignment horizontal="center"/>
    </xf>
    <xf numFmtId="3" fontId="43" fillId="0" borderId="0" xfId="3" applyNumberFormat="1" applyFont="1" applyBorder="1"/>
    <xf numFmtId="0" fontId="42" fillId="0" borderId="45" xfId="4" applyFont="1" applyBorder="1" applyAlignment="1">
      <alignment horizontal="center" vertical="center"/>
    </xf>
    <xf numFmtId="3" fontId="42" fillId="0" borderId="45" xfId="4" applyNumberFormat="1" applyFont="1" applyBorder="1" applyAlignment="1">
      <alignment horizontal="center" vertical="center"/>
    </xf>
    <xf numFmtId="0" fontId="42" fillId="0" borderId="46" xfId="4" applyFont="1" applyBorder="1" applyAlignment="1">
      <alignment horizontal="center" vertical="center"/>
    </xf>
    <xf numFmtId="0" fontId="43" fillId="0" borderId="46" xfId="3" applyFont="1" applyBorder="1" applyAlignment="1">
      <alignment horizontal="center"/>
    </xf>
    <xf numFmtId="3" fontId="42" fillId="0" borderId="46" xfId="4" applyNumberFormat="1" applyFont="1" applyBorder="1" applyAlignment="1">
      <alignment horizontal="center" vertical="center"/>
    </xf>
    <xf numFmtId="9" fontId="43" fillId="0" borderId="46" xfId="3" applyNumberFormat="1" applyFont="1" applyBorder="1" applyAlignment="1">
      <alignment horizontal="center"/>
    </xf>
    <xf numFmtId="0" fontId="43" fillId="0" borderId="45" xfId="3" applyFont="1" applyFill="1" applyBorder="1" applyAlignment="1">
      <alignment horizontal="center"/>
    </xf>
    <xf numFmtId="3" fontId="43" fillId="0" borderId="45" xfId="3" applyNumberFormat="1" applyFont="1" applyFill="1" applyBorder="1" applyAlignment="1">
      <alignment horizontal="center"/>
    </xf>
    <xf numFmtId="3" fontId="43" fillId="0" borderId="45" xfId="5" applyNumberFormat="1" applyFont="1" applyFill="1" applyBorder="1" applyAlignment="1">
      <alignment horizontal="center"/>
    </xf>
    <xf numFmtId="9" fontId="43" fillId="0" borderId="45" xfId="3" applyNumberFormat="1" applyFont="1" applyFill="1" applyBorder="1" applyAlignment="1">
      <alignment horizontal="center"/>
    </xf>
    <xf numFmtId="0" fontId="43" fillId="0" borderId="0" xfId="3" applyFont="1" applyFill="1" applyBorder="1" applyAlignment="1">
      <alignment horizontal="center"/>
    </xf>
    <xf numFmtId="9" fontId="43" fillId="0" borderId="0" xfId="3" applyNumberFormat="1" applyFont="1" applyFill="1" applyBorder="1" applyAlignment="1">
      <alignment horizontal="center"/>
    </xf>
    <xf numFmtId="0" fontId="42" fillId="0" borderId="45" xfId="4" applyFont="1" applyFill="1" applyBorder="1" applyAlignment="1">
      <alignment horizontal="center"/>
    </xf>
    <xf numFmtId="3" fontId="42" fillId="0" borderId="45" xfId="4" applyNumberFormat="1" applyFont="1" applyFill="1" applyBorder="1" applyAlignment="1">
      <alignment horizontal="center"/>
    </xf>
    <xf numFmtId="4" fontId="42" fillId="0" borderId="45" xfId="4" applyNumberFormat="1" applyFont="1" applyFill="1" applyBorder="1" applyAlignment="1">
      <alignment horizontal="center"/>
    </xf>
    <xf numFmtId="0" fontId="42" fillId="0" borderId="45" xfId="4" applyFont="1" applyBorder="1" applyAlignment="1">
      <alignment horizontal="center"/>
    </xf>
    <xf numFmtId="3" fontId="42" fillId="0" borderId="45" xfId="4" applyNumberFormat="1" applyFont="1" applyBorder="1" applyAlignment="1">
      <alignment horizontal="center"/>
    </xf>
    <xf numFmtId="4" fontId="42" fillId="0" borderId="45" xfId="4" applyNumberFormat="1" applyFont="1" applyBorder="1" applyAlignment="1">
      <alignment horizontal="center"/>
    </xf>
    <xf numFmtId="0" fontId="42" fillId="0" borderId="46" xfId="4" applyFont="1" applyBorder="1" applyAlignment="1">
      <alignment horizontal="center"/>
    </xf>
    <xf numFmtId="3" fontId="43" fillId="0" borderId="46" xfId="3" applyNumberFormat="1" applyFont="1" applyFill="1" applyBorder="1" applyAlignment="1">
      <alignment horizontal="center"/>
    </xf>
    <xf numFmtId="3" fontId="42" fillId="0" borderId="46" xfId="4" applyNumberFormat="1" applyFont="1" applyBorder="1" applyAlignment="1">
      <alignment horizontal="center"/>
    </xf>
    <xf numFmtId="4" fontId="42" fillId="0" borderId="46" xfId="4" applyNumberFormat="1" applyFont="1" applyBorder="1" applyAlignment="1">
      <alignment horizontal="center"/>
    </xf>
    <xf numFmtId="3" fontId="43" fillId="0" borderId="0" xfId="3" applyNumberFormat="1" applyFont="1" applyBorder="1" applyAlignment="1">
      <alignment horizontal="right"/>
    </xf>
    <xf numFmtId="3" fontId="44" fillId="3" borderId="8" xfId="3" applyNumberFormat="1" applyFont="1" applyFill="1" applyBorder="1" applyAlignment="1">
      <alignment horizontal="right" wrapText="1"/>
    </xf>
    <xf numFmtId="3" fontId="43" fillId="0" borderId="44" xfId="3" applyNumberFormat="1" applyFont="1" applyBorder="1" applyAlignment="1">
      <alignment horizontal="right"/>
    </xf>
    <xf numFmtId="3" fontId="43" fillId="0" borderId="44" xfId="5" applyNumberFormat="1" applyFont="1" applyBorder="1" applyAlignment="1">
      <alignment horizontal="right"/>
    </xf>
    <xf numFmtId="3" fontId="43" fillId="0" borderId="45" xfId="5" applyNumberFormat="1" applyFont="1" applyBorder="1" applyAlignment="1">
      <alignment horizontal="right"/>
    </xf>
    <xf numFmtId="3" fontId="42" fillId="0" borderId="45" xfId="4" applyNumberFormat="1" applyFont="1" applyBorder="1" applyAlignment="1">
      <alignment horizontal="right"/>
    </xf>
    <xf numFmtId="3" fontId="42" fillId="0" borderId="46" xfId="4" applyNumberFormat="1" applyFont="1" applyBorder="1" applyAlignment="1">
      <alignment horizontal="right"/>
    </xf>
    <xf numFmtId="3" fontId="43" fillId="0" borderId="0" xfId="3" applyNumberFormat="1" applyFont="1" applyBorder="1" applyAlignment="1"/>
    <xf numFmtId="167" fontId="43" fillId="0" borderId="0" xfId="3" applyNumberFormat="1" applyFont="1" applyBorder="1"/>
    <xf numFmtId="167" fontId="44" fillId="3" borderId="8" xfId="3" applyNumberFormat="1" applyFont="1" applyFill="1" applyBorder="1" applyAlignment="1">
      <alignment horizontal="center" wrapText="1"/>
    </xf>
    <xf numFmtId="0" fontId="44" fillId="0" borderId="0" xfId="3" applyFont="1" applyBorder="1" applyAlignment="1">
      <alignment horizontal="center" wrapText="1"/>
    </xf>
    <xf numFmtId="0" fontId="43" fillId="0" borderId="25" xfId="3" applyFont="1" applyBorder="1" applyAlignment="1">
      <alignment horizontal="center"/>
    </xf>
    <xf numFmtId="3" fontId="43" fillId="0" borderId="25" xfId="5" applyNumberFormat="1" applyFont="1" applyBorder="1" applyAlignment="1">
      <alignment horizontal="center"/>
    </xf>
    <xf numFmtId="167" fontId="43" fillId="0" borderId="25" xfId="5" applyNumberFormat="1" applyFont="1" applyBorder="1" applyAlignment="1">
      <alignment horizontal="center"/>
    </xf>
    <xf numFmtId="167" fontId="43" fillId="0" borderId="25" xfId="6" applyNumberFormat="1" applyFont="1" applyBorder="1" applyAlignment="1">
      <alignment horizontal="center"/>
    </xf>
    <xf numFmtId="0" fontId="43" fillId="0" borderId="20" xfId="3" applyFont="1" applyBorder="1" applyAlignment="1">
      <alignment horizontal="center"/>
    </xf>
    <xf numFmtId="167" fontId="43" fillId="0" borderId="20" xfId="5" applyNumberFormat="1" applyFont="1" applyBorder="1" applyAlignment="1">
      <alignment horizontal="center"/>
    </xf>
    <xf numFmtId="167" fontId="43" fillId="0" borderId="20" xfId="6" applyNumberFormat="1" applyFont="1" applyBorder="1" applyAlignment="1">
      <alignment horizontal="center"/>
    </xf>
    <xf numFmtId="3" fontId="43" fillId="0" borderId="20" xfId="3" applyNumberFormat="1" applyFont="1" applyBorder="1" applyAlignment="1">
      <alignment horizontal="center"/>
    </xf>
    <xf numFmtId="167" fontId="43" fillId="0" borderId="20" xfId="3" applyNumberFormat="1" applyFont="1" applyBorder="1" applyAlignment="1">
      <alignment horizontal="center"/>
    </xf>
    <xf numFmtId="3" fontId="42" fillId="0" borderId="20" xfId="7" applyNumberFormat="1" applyFont="1" applyBorder="1" applyAlignment="1">
      <alignment horizontal="center"/>
    </xf>
    <xf numFmtId="167" fontId="42" fillId="0" borderId="20" xfId="7" applyNumberFormat="1" applyFont="1" applyBorder="1" applyAlignment="1">
      <alignment horizontal="center"/>
    </xf>
    <xf numFmtId="0" fontId="43" fillId="0" borderId="47" xfId="3" applyFont="1" applyBorder="1" applyAlignment="1">
      <alignment horizontal="center"/>
    </xf>
    <xf numFmtId="3" fontId="43" fillId="0" borderId="47" xfId="3" applyNumberFormat="1" applyFont="1" applyBorder="1" applyAlignment="1">
      <alignment horizontal="center"/>
    </xf>
    <xf numFmtId="3" fontId="42" fillId="0" borderId="47" xfId="7" applyNumberFormat="1" applyFont="1" applyBorder="1" applyAlignment="1">
      <alignment horizontal="center"/>
    </xf>
    <xf numFmtId="167" fontId="42" fillId="0" borderId="47" xfId="7" applyNumberFormat="1" applyFont="1" applyBorder="1" applyAlignment="1">
      <alignment horizontal="center"/>
    </xf>
    <xf numFmtId="167" fontId="43" fillId="0" borderId="0" xfId="6" applyNumberFormat="1" applyFont="1" applyBorder="1"/>
    <xf numFmtId="3" fontId="50" fillId="0" borderId="0" xfId="3" applyNumberFormat="1" applyFont="1" applyBorder="1"/>
    <xf numFmtId="167" fontId="50" fillId="0" borderId="0" xfId="3" applyNumberFormat="1" applyFont="1" applyBorder="1"/>
    <xf numFmtId="167" fontId="43" fillId="0" borderId="44" xfId="6" applyNumberFormat="1" applyFont="1" applyBorder="1" applyAlignment="1">
      <alignment horizontal="center"/>
    </xf>
    <xf numFmtId="164" fontId="43" fillId="0" borderId="44" xfId="3" applyNumberFormat="1" applyFont="1" applyBorder="1" applyAlignment="1">
      <alignment horizontal="center"/>
    </xf>
    <xf numFmtId="164" fontId="43" fillId="0" borderId="45" xfId="3" applyNumberFormat="1" applyFont="1" applyBorder="1" applyAlignment="1">
      <alignment horizontal="center"/>
    </xf>
    <xf numFmtId="168" fontId="43" fillId="0" borderId="45" xfId="3" applyNumberFormat="1" applyFont="1" applyBorder="1" applyAlignment="1">
      <alignment horizontal="center"/>
    </xf>
    <xf numFmtId="165" fontId="43" fillId="0" borderId="45" xfId="3" applyNumberFormat="1" applyFont="1" applyBorder="1" applyAlignment="1">
      <alignment horizontal="center"/>
    </xf>
    <xf numFmtId="0" fontId="42" fillId="0" borderId="45" xfId="7" applyFont="1" applyBorder="1" applyAlignment="1">
      <alignment horizontal="center"/>
    </xf>
    <xf numFmtId="3" fontId="42" fillId="0" borderId="45" xfId="7" applyNumberFormat="1" applyFont="1" applyBorder="1" applyAlignment="1">
      <alignment horizontal="center"/>
    </xf>
    <xf numFmtId="167" fontId="42" fillId="0" borderId="45" xfId="7" applyNumberFormat="1" applyFont="1" applyBorder="1" applyAlignment="1">
      <alignment horizontal="center"/>
    </xf>
    <xf numFmtId="165" fontId="42" fillId="0" borderId="45" xfId="7" applyNumberFormat="1" applyFont="1" applyBorder="1" applyAlignment="1">
      <alignment horizontal="center"/>
    </xf>
    <xf numFmtId="1" fontId="42" fillId="0" borderId="45" xfId="7" applyNumberFormat="1" applyFont="1" applyBorder="1" applyAlignment="1">
      <alignment horizontal="center"/>
    </xf>
    <xf numFmtId="0" fontId="42" fillId="0" borderId="46" xfId="7" applyFont="1" applyBorder="1" applyAlignment="1">
      <alignment horizontal="center"/>
    </xf>
    <xf numFmtId="3" fontId="42" fillId="0" borderId="46" xfId="7" applyNumberFormat="1" applyFont="1" applyBorder="1" applyAlignment="1">
      <alignment horizontal="center"/>
    </xf>
    <xf numFmtId="167" fontId="42" fillId="0" borderId="46" xfId="7" applyNumberFormat="1" applyFont="1" applyBorder="1" applyAlignment="1">
      <alignment horizontal="center"/>
    </xf>
    <xf numFmtId="165" fontId="42" fillId="0" borderId="46" xfId="7" applyNumberFormat="1" applyFont="1" applyBorder="1" applyAlignment="1">
      <alignment horizontal="center"/>
    </xf>
    <xf numFmtId="1" fontId="42" fillId="0" borderId="46" xfId="7" applyNumberFormat="1" applyFont="1" applyBorder="1" applyAlignment="1">
      <alignment horizontal="center"/>
    </xf>
    <xf numFmtId="0" fontId="43" fillId="0" borderId="49" xfId="3" applyFont="1" applyBorder="1" applyAlignment="1"/>
    <xf numFmtId="3" fontId="43" fillId="0" borderId="0" xfId="3" applyNumberFormat="1" applyFont="1" applyBorder="1" applyAlignment="1">
      <alignment wrapText="1"/>
    </xf>
    <xf numFmtId="0" fontId="42" fillId="0" borderId="0" xfId="0" applyNumberFormat="1" applyFont="1" applyFill="1" applyBorder="1" applyAlignment="1">
      <alignment horizontal="left" wrapText="1"/>
    </xf>
    <xf numFmtId="0" fontId="42" fillId="0" borderId="0" xfId="0" applyNumberFormat="1" applyFont="1" applyFill="1" applyBorder="1" applyAlignment="1">
      <alignment horizontal="right" wrapText="1"/>
    </xf>
    <xf numFmtId="2" fontId="42" fillId="0" borderId="0" xfId="0" applyNumberFormat="1" applyFont="1" applyFill="1" applyBorder="1" applyAlignment="1">
      <alignment horizontal="right" wrapText="1"/>
    </xf>
    <xf numFmtId="9" fontId="42" fillId="0" borderId="0" xfId="0" applyNumberFormat="1" applyFont="1" applyFill="1" applyBorder="1" applyAlignment="1">
      <alignment horizontal="right" wrapText="1"/>
    </xf>
    <xf numFmtId="3" fontId="42" fillId="0" borderId="0" xfId="0" applyNumberFormat="1" applyFont="1" applyFill="1" applyBorder="1" applyAlignment="1">
      <alignment horizontal="right" wrapText="1"/>
    </xf>
    <xf numFmtId="0" fontId="42" fillId="0" borderId="5" xfId="0" applyNumberFormat="1" applyFont="1" applyFill="1" applyBorder="1" applyAlignment="1">
      <alignment horizontal="left" wrapText="1"/>
    </xf>
    <xf numFmtId="0" fontId="42" fillId="0" borderId="5" xfId="0" applyNumberFormat="1" applyFont="1" applyFill="1" applyBorder="1" applyAlignment="1">
      <alignment horizontal="right" wrapText="1"/>
    </xf>
    <xf numFmtId="9" fontId="36" fillId="0" borderId="5" xfId="0" applyNumberFormat="1" applyFont="1" applyFill="1" applyBorder="1" applyAlignment="1">
      <alignment horizontal="right" wrapText="1"/>
    </xf>
    <xf numFmtId="3" fontId="42" fillId="0" borderId="5" xfId="0" applyNumberFormat="1" applyFont="1" applyFill="1" applyBorder="1" applyAlignment="1">
      <alignment horizontal="right" wrapText="1"/>
    </xf>
    <xf numFmtId="0" fontId="36" fillId="0" borderId="0" xfId="0" applyNumberFormat="1" applyFont="1" applyFill="1" applyBorder="1" applyAlignment="1">
      <alignment horizontal="right" wrapText="1"/>
    </xf>
    <xf numFmtId="0" fontId="36" fillId="0" borderId="10" xfId="0" applyNumberFormat="1" applyFont="1" applyFill="1" applyBorder="1" applyAlignment="1">
      <alignment horizontal="left" wrapText="1"/>
    </xf>
    <xf numFmtId="0" fontId="42" fillId="0" borderId="10" xfId="0" applyNumberFormat="1" applyFont="1" applyFill="1" applyBorder="1" applyAlignment="1">
      <alignment horizontal="left" wrapText="1"/>
    </xf>
    <xf numFmtId="0" fontId="42" fillId="0" borderId="10" xfId="0" applyNumberFormat="1" applyFont="1" applyFill="1" applyBorder="1" applyAlignment="1">
      <alignment horizontal="right" wrapText="1"/>
    </xf>
    <xf numFmtId="9" fontId="36" fillId="0" borderId="10" xfId="0" applyNumberFormat="1" applyFont="1" applyFill="1" applyBorder="1" applyAlignment="1">
      <alignment horizontal="right" wrapText="1"/>
    </xf>
    <xf numFmtId="3" fontId="42" fillId="0" borderId="10" xfId="0" applyNumberFormat="1" applyFont="1" applyFill="1" applyBorder="1" applyAlignment="1">
      <alignment horizontal="right" wrapText="1"/>
    </xf>
    <xf numFmtId="0" fontId="36" fillId="0" borderId="9" xfId="0" applyNumberFormat="1" applyFont="1" applyFill="1" applyBorder="1" applyAlignment="1">
      <alignment horizontal="left" wrapText="1"/>
    </xf>
    <xf numFmtId="0" fontId="42" fillId="0" borderId="9" xfId="0" applyNumberFormat="1" applyFont="1" applyFill="1" applyBorder="1" applyAlignment="1">
      <alignment horizontal="left" wrapText="1"/>
    </xf>
    <xf numFmtId="0" fontId="42" fillId="0" borderId="9" xfId="0" applyNumberFormat="1" applyFont="1" applyFill="1" applyBorder="1" applyAlignment="1">
      <alignment horizontal="right" wrapText="1"/>
    </xf>
    <xf numFmtId="9" fontId="36" fillId="0" borderId="9" xfId="0" applyNumberFormat="1" applyFont="1" applyFill="1" applyBorder="1" applyAlignment="1">
      <alignment horizontal="right" wrapText="1"/>
    </xf>
    <xf numFmtId="3" fontId="42" fillId="0" borderId="9" xfId="0" applyNumberFormat="1" applyFont="1" applyFill="1" applyBorder="1" applyAlignment="1">
      <alignment horizontal="right" wrapText="1"/>
    </xf>
    <xf numFmtId="0" fontId="36" fillId="0" borderId="12" xfId="0" applyNumberFormat="1" applyFont="1" applyFill="1" applyBorder="1" applyAlignment="1">
      <alignment horizontal="left" wrapText="1"/>
    </xf>
    <xf numFmtId="0" fontId="42" fillId="0" borderId="12" xfId="0" applyNumberFormat="1" applyFont="1" applyFill="1" applyBorder="1" applyAlignment="1">
      <alignment horizontal="left" wrapText="1"/>
    </xf>
    <xf numFmtId="0" fontId="42" fillId="0" borderId="12" xfId="0" applyNumberFormat="1" applyFont="1" applyFill="1" applyBorder="1" applyAlignment="1">
      <alignment horizontal="right" wrapText="1"/>
    </xf>
    <xf numFmtId="9" fontId="36" fillId="0" borderId="12" xfId="0" applyNumberFormat="1" applyFont="1" applyFill="1" applyBorder="1" applyAlignment="1">
      <alignment horizontal="right" wrapText="1"/>
    </xf>
    <xf numFmtId="3" fontId="42" fillId="0" borderId="12" xfId="0" applyNumberFormat="1" applyFont="1" applyFill="1" applyBorder="1" applyAlignment="1">
      <alignment horizontal="right" wrapText="1"/>
    </xf>
    <xf numFmtId="2" fontId="42" fillId="0" borderId="26" xfId="0" applyNumberFormat="1" applyFont="1" applyFill="1" applyBorder="1" applyAlignment="1">
      <alignment horizontal="right"/>
    </xf>
    <xf numFmtId="9" fontId="42" fillId="0" borderId="26" xfId="0" applyNumberFormat="1" applyFont="1" applyFill="1" applyBorder="1" applyAlignment="1">
      <alignment horizontal="right"/>
    </xf>
    <xf numFmtId="0" fontId="42" fillId="0" borderId="0" xfId="0" applyFont="1" applyFill="1" applyAlignment="1">
      <alignment horizontal="left" wrapText="1"/>
    </xf>
    <xf numFmtId="0" fontId="42" fillId="0" borderId="0" xfId="0" applyFont="1" applyFill="1" applyAlignment="1">
      <alignment horizontal="left"/>
    </xf>
    <xf numFmtId="0" fontId="42" fillId="0" borderId="0" xfId="0" applyFont="1" applyFill="1" applyAlignment="1">
      <alignment horizontal="right"/>
    </xf>
    <xf numFmtId="3" fontId="42" fillId="0" borderId="0" xfId="0" applyNumberFormat="1" applyFont="1" applyFill="1" applyAlignment="1">
      <alignment horizontal="right"/>
    </xf>
    <xf numFmtId="2" fontId="42" fillId="0" borderId="0" xfId="0" applyNumberFormat="1" applyFont="1" applyFill="1" applyAlignment="1">
      <alignment horizontal="right"/>
    </xf>
    <xf numFmtId="9" fontId="42" fillId="0" borderId="0" xfId="0" applyNumberFormat="1" applyFont="1" applyFill="1" applyAlignment="1">
      <alignment horizontal="right"/>
    </xf>
    <xf numFmtId="2" fontId="36" fillId="0" borderId="5" xfId="0" applyNumberFormat="1" applyFont="1" applyFill="1" applyBorder="1" applyAlignment="1">
      <alignment horizontal="right"/>
    </xf>
    <xf numFmtId="9" fontId="36" fillId="0" borderId="5" xfId="0" applyNumberFormat="1" applyFont="1" applyFill="1" applyBorder="1" applyAlignment="1">
      <alignment horizontal="right"/>
    </xf>
    <xf numFmtId="9" fontId="36" fillId="0" borderId="0" xfId="0" applyNumberFormat="1" applyFont="1" applyFill="1" applyBorder="1"/>
    <xf numFmtId="0" fontId="42" fillId="0" borderId="25" xfId="0" applyFont="1" applyFill="1" applyBorder="1" applyAlignment="1">
      <alignment horizontal="left"/>
    </xf>
    <xf numFmtId="9" fontId="42" fillId="0" borderId="25" xfId="0" applyNumberFormat="1" applyFont="1" applyFill="1" applyBorder="1" applyAlignment="1">
      <alignment horizontal="right"/>
    </xf>
    <xf numFmtId="9" fontId="42" fillId="0" borderId="26" xfId="0" applyNumberFormat="1" applyFont="1" applyBorder="1" applyAlignment="1">
      <alignment horizontal="right"/>
    </xf>
    <xf numFmtId="0" fontId="15" fillId="18" borderId="0" xfId="0" applyFont="1" applyFill="1"/>
    <xf numFmtId="0" fontId="14" fillId="18" borderId="0" xfId="0" applyFont="1" applyFill="1"/>
    <xf numFmtId="0" fontId="64" fillId="0" borderId="0" xfId="40" applyFont="1" applyAlignment="1" applyProtection="1"/>
    <xf numFmtId="0" fontId="14" fillId="20" borderId="0" xfId="0" applyFont="1" applyFill="1"/>
    <xf numFmtId="0" fontId="14" fillId="20" borderId="0" xfId="0" applyFont="1" applyFill="1" applyAlignment="1">
      <alignment horizontal="left"/>
    </xf>
    <xf numFmtId="0" fontId="14" fillId="19" borderId="0" xfId="0" applyFont="1" applyFill="1"/>
    <xf numFmtId="0" fontId="14" fillId="19" borderId="0" xfId="0" applyFont="1" applyFill="1" applyAlignment="1">
      <alignment horizontal="left"/>
    </xf>
    <xf numFmtId="0" fontId="14" fillId="19" borderId="0" xfId="0" applyFont="1" applyFill="1" applyAlignment="1">
      <alignment horizontal="justify"/>
    </xf>
    <xf numFmtId="49" fontId="14" fillId="0" borderId="0" xfId="0" applyNumberFormat="1" applyFont="1"/>
    <xf numFmtId="0" fontId="66" fillId="0" borderId="0" xfId="0" applyFont="1" applyAlignment="1">
      <alignment horizontal="center"/>
    </xf>
    <xf numFmtId="0" fontId="66" fillId="3" borderId="5" xfId="0" applyFont="1" applyFill="1" applyBorder="1"/>
    <xf numFmtId="0" fontId="66" fillId="3" borderId="5" xfId="0" applyFont="1" applyFill="1" applyBorder="1" applyAlignment="1">
      <alignment horizontal="center"/>
    </xf>
    <xf numFmtId="0" fontId="67" fillId="0" borderId="19" xfId="0" applyFont="1" applyBorder="1" applyAlignment="1">
      <alignment horizontal="left"/>
    </xf>
    <xf numFmtId="3" fontId="67" fillId="0" borderId="19" xfId="0" applyNumberFormat="1" applyFont="1" applyBorder="1"/>
    <xf numFmtId="9" fontId="67" fillId="0" borderId="25" xfId="0" applyNumberFormat="1" applyFont="1" applyBorder="1"/>
    <xf numFmtId="0" fontId="67" fillId="0" borderId="20" xfId="0" applyFont="1" applyBorder="1" applyAlignment="1">
      <alignment horizontal="left"/>
    </xf>
    <xf numFmtId="3" fontId="67" fillId="0" borderId="20" xfId="0" applyNumberFormat="1" applyFont="1" applyBorder="1"/>
    <xf numFmtId="9" fontId="67" fillId="0" borderId="20" xfId="0" applyNumberFormat="1" applyFont="1" applyBorder="1"/>
    <xf numFmtId="0" fontId="67" fillId="0" borderId="21" xfId="0" applyFont="1" applyBorder="1" applyAlignment="1">
      <alignment horizontal="left"/>
    </xf>
    <xf numFmtId="3" fontId="67" fillId="0" borderId="21" xfId="0" applyNumberFormat="1" applyFont="1" applyBorder="1"/>
    <xf numFmtId="9" fontId="67" fillId="0" borderId="26" xfId="0" applyNumberFormat="1" applyFont="1" applyBorder="1"/>
    <xf numFmtId="3" fontId="66" fillId="3" borderId="5" xfId="0" applyNumberFormat="1" applyFont="1" applyFill="1" applyBorder="1"/>
    <xf numFmtId="9" fontId="66" fillId="3" borderId="5" xfId="0" applyNumberFormat="1" applyFont="1" applyFill="1" applyBorder="1"/>
    <xf numFmtId="0" fontId="67" fillId="0" borderId="0" xfId="0" applyFont="1"/>
    <xf numFmtId="0" fontId="67" fillId="0" borderId="19" xfId="0" applyFont="1" applyBorder="1"/>
    <xf numFmtId="0" fontId="67" fillId="0" borderId="20" xfId="0" applyFont="1" applyBorder="1"/>
    <xf numFmtId="9" fontId="67" fillId="0" borderId="19" xfId="0" applyNumberFormat="1" applyFont="1" applyBorder="1"/>
    <xf numFmtId="0" fontId="67" fillId="0" borderId="21" xfId="0" applyFont="1" applyBorder="1"/>
    <xf numFmtId="0" fontId="14" fillId="20" borderId="0" xfId="0" applyFont="1" applyFill="1" applyAlignment="1">
      <alignment horizontal="left"/>
    </xf>
    <xf numFmtId="0" fontId="14" fillId="19" borderId="0" xfId="0" applyFont="1" applyFill="1" applyAlignment="1">
      <alignment horizontal="left"/>
    </xf>
    <xf numFmtId="0" fontId="14" fillId="20" borderId="0" xfId="0" applyFont="1" applyFill="1" applyAlignment="1">
      <alignment horizontal="left" vertical="top" wrapText="1"/>
    </xf>
    <xf numFmtId="0" fontId="14" fillId="19" borderId="0" xfId="0" applyFont="1" applyFill="1" applyAlignment="1">
      <alignment horizontal="left" vertical="top" wrapText="1"/>
    </xf>
    <xf numFmtId="0" fontId="36" fillId="3" borderId="4" xfId="0" applyFont="1" applyFill="1" applyBorder="1" applyAlignment="1">
      <alignment horizontal="center"/>
    </xf>
    <xf numFmtId="0" fontId="36" fillId="3" borderId="6" xfId="0" applyFont="1" applyFill="1" applyBorder="1" applyAlignment="1">
      <alignment horizontal="center"/>
    </xf>
    <xf numFmtId="0" fontId="42" fillId="0" borderId="0" xfId="0" applyFont="1" applyAlignment="1">
      <alignment horizontal="left" wrapText="1"/>
    </xf>
    <xf numFmtId="0" fontId="42" fillId="0" borderId="0" xfId="0" applyFont="1" applyAlignment="1">
      <alignment horizontal="left" vertical="top" wrapText="1"/>
    </xf>
    <xf numFmtId="0" fontId="42" fillId="0" borderId="0" xfId="0" applyFont="1" applyBorder="1" applyAlignment="1">
      <alignment horizontal="left" wrapText="1"/>
    </xf>
    <xf numFmtId="0" fontId="42" fillId="0" borderId="0" xfId="0" applyFont="1" applyAlignment="1">
      <alignment wrapText="1"/>
    </xf>
    <xf numFmtId="0" fontId="36" fillId="3" borderId="36" xfId="0" applyFont="1" applyFill="1" applyBorder="1" applyAlignment="1">
      <alignment horizontal="center"/>
    </xf>
    <xf numFmtId="0" fontId="36" fillId="3" borderId="37" xfId="0" applyFont="1" applyFill="1" applyBorder="1" applyAlignment="1">
      <alignment horizontal="center"/>
    </xf>
    <xf numFmtId="0" fontId="36" fillId="3" borderId="38" xfId="0" applyFont="1" applyFill="1" applyBorder="1" applyAlignment="1">
      <alignment horizontal="center"/>
    </xf>
    <xf numFmtId="0" fontId="36" fillId="3" borderId="7" xfId="0" applyFont="1" applyFill="1" applyBorder="1" applyAlignment="1">
      <alignment horizontal="center"/>
    </xf>
    <xf numFmtId="0" fontId="36" fillId="3" borderId="0" xfId="0" applyFont="1" applyFill="1" applyBorder="1" applyAlignment="1">
      <alignment horizontal="center"/>
    </xf>
    <xf numFmtId="0" fontId="36" fillId="3" borderId="39" xfId="0" applyFont="1" applyFill="1" applyBorder="1" applyAlignment="1">
      <alignment horizontal="center"/>
    </xf>
    <xf numFmtId="0" fontId="36" fillId="0" borderId="4" xfId="0" applyFont="1" applyBorder="1" applyAlignment="1">
      <alignment horizontal="center"/>
    </xf>
    <xf numFmtId="0" fontId="36" fillId="0" borderId="5" xfId="0" applyFont="1" applyBorder="1" applyAlignment="1">
      <alignment horizontal="center"/>
    </xf>
    <xf numFmtId="0" fontId="36" fillId="0" borderId="6" xfId="0" applyFont="1" applyBorder="1" applyAlignment="1">
      <alignment horizontal="center"/>
    </xf>
    <xf numFmtId="0" fontId="35" fillId="0" borderId="0" xfId="0" applyNumberFormat="1" applyFont="1" applyAlignment="1">
      <alignment horizontal="center" wrapText="1"/>
    </xf>
    <xf numFmtId="4" fontId="44" fillId="3" borderId="13" xfId="0" applyNumberFormat="1" applyFont="1" applyFill="1" applyBorder="1" applyAlignment="1">
      <alignment horizontal="center"/>
    </xf>
    <xf numFmtId="4" fontId="44" fillId="3" borderId="14" xfId="0" applyNumberFormat="1" applyFont="1" applyFill="1" applyBorder="1" applyAlignment="1">
      <alignment horizontal="center"/>
    </xf>
    <xf numFmtId="4" fontId="44" fillId="3" borderId="17" xfId="0" applyNumberFormat="1" applyFont="1" applyFill="1" applyBorder="1" applyAlignment="1">
      <alignment horizontal="center"/>
    </xf>
    <xf numFmtId="0" fontId="36" fillId="3" borderId="1" xfId="0" applyFont="1" applyFill="1" applyBorder="1" applyAlignment="1">
      <alignment horizontal="center"/>
    </xf>
    <xf numFmtId="0" fontId="36" fillId="3" borderId="2" xfId="0" applyFont="1" applyFill="1" applyBorder="1" applyAlignment="1">
      <alignment horizontal="center"/>
    </xf>
    <xf numFmtId="0" fontId="36" fillId="3" borderId="3" xfId="0" applyFont="1" applyFill="1" applyBorder="1" applyAlignment="1">
      <alignment horizontal="center"/>
    </xf>
    <xf numFmtId="0" fontId="35" fillId="0" borderId="0" xfId="0" applyFont="1" applyFill="1" applyBorder="1" applyAlignment="1">
      <alignment horizontal="left" wrapText="1"/>
    </xf>
    <xf numFmtId="0" fontId="36" fillId="3" borderId="8" xfId="0" applyFont="1" applyFill="1" applyBorder="1" applyAlignment="1">
      <alignment horizontal="center" vertical="center"/>
    </xf>
    <xf numFmtId="0" fontId="35" fillId="0" borderId="0" xfId="0" applyFont="1" applyAlignment="1">
      <alignment horizontal="left" wrapText="1"/>
    </xf>
    <xf numFmtId="0" fontId="36" fillId="0" borderId="32" xfId="0" applyFont="1" applyBorder="1" applyAlignment="1">
      <alignment horizontal="center" wrapText="1"/>
    </xf>
    <xf numFmtId="0" fontId="36" fillId="0" borderId="32" xfId="0" applyFont="1" applyBorder="1" applyAlignment="1">
      <alignment horizontal="center"/>
    </xf>
    <xf numFmtId="0" fontId="36" fillId="0" borderId="0" xfId="0" applyFont="1" applyBorder="1" applyAlignment="1">
      <alignment horizontal="center"/>
    </xf>
    <xf numFmtId="0" fontId="36" fillId="0" borderId="0" xfId="0" applyFont="1" applyAlignment="1">
      <alignment horizontal="center"/>
    </xf>
    <xf numFmtId="0" fontId="66" fillId="0" borderId="0" xfId="0" applyFont="1" applyAlignment="1">
      <alignment horizontal="center"/>
    </xf>
    <xf numFmtId="0" fontId="66" fillId="0" borderId="32" xfId="0" applyFont="1" applyBorder="1" applyAlignment="1">
      <alignment horizontal="center"/>
    </xf>
    <xf numFmtId="0" fontId="36" fillId="0" borderId="32" xfId="0" applyFont="1" applyBorder="1" applyAlignment="1">
      <alignment horizontal="center" vertical="top" wrapText="1"/>
    </xf>
    <xf numFmtId="0" fontId="35" fillId="0" borderId="0" xfId="0" applyFont="1" applyBorder="1" applyAlignment="1">
      <alignment horizontal="left" wrapText="1"/>
    </xf>
    <xf numFmtId="0" fontId="35" fillId="0" borderId="0" xfId="0" applyFont="1" applyAlignment="1">
      <alignment horizontal="left" vertical="top" wrapText="1"/>
    </xf>
    <xf numFmtId="0" fontId="36" fillId="0" borderId="32" xfId="0" applyFont="1" applyFill="1" applyBorder="1" applyAlignment="1">
      <alignment horizontal="center"/>
    </xf>
    <xf numFmtId="0" fontId="35" fillId="0" borderId="0" xfId="0" applyFont="1" applyAlignment="1">
      <alignment vertical="top" wrapText="1"/>
    </xf>
    <xf numFmtId="0" fontId="35" fillId="0" borderId="0" xfId="0" applyFont="1" applyAlignment="1">
      <alignment wrapText="1"/>
    </xf>
    <xf numFmtId="0" fontId="36" fillId="3" borderId="24" xfId="0" applyFont="1" applyFill="1" applyBorder="1" applyAlignment="1">
      <alignment horizontal="center" wrapText="1"/>
    </xf>
    <xf numFmtId="0" fontId="36" fillId="3" borderId="24" xfId="0" applyFont="1" applyFill="1" applyBorder="1" applyAlignment="1">
      <alignment horizontal="center"/>
    </xf>
    <xf numFmtId="0" fontId="36" fillId="3" borderId="23" xfId="0" applyFont="1" applyFill="1" applyBorder="1" applyAlignment="1">
      <alignment horizontal="center" vertical="center" wrapText="1"/>
    </xf>
    <xf numFmtId="0" fontId="36" fillId="3" borderId="24" xfId="0" applyFont="1" applyFill="1" applyBorder="1" applyAlignment="1">
      <alignment horizontal="center" vertical="center" wrapText="1"/>
    </xf>
    <xf numFmtId="0" fontId="36" fillId="3" borderId="2" xfId="0" applyFont="1" applyFill="1" applyBorder="1" applyAlignment="1">
      <alignment horizontal="center" wrapText="1"/>
    </xf>
    <xf numFmtId="0" fontId="36" fillId="3" borderId="32" xfId="0" applyFont="1" applyFill="1" applyBorder="1" applyAlignment="1">
      <alignment horizontal="center" wrapText="1"/>
    </xf>
    <xf numFmtId="0" fontId="36" fillId="3" borderId="3" xfId="0" applyFont="1" applyFill="1" applyBorder="1" applyAlignment="1">
      <alignment horizontal="center" wrapText="1"/>
    </xf>
    <xf numFmtId="0" fontId="36" fillId="3" borderId="28" xfId="0" applyFont="1" applyFill="1" applyBorder="1" applyAlignment="1">
      <alignment horizontal="center" wrapText="1"/>
    </xf>
    <xf numFmtId="0" fontId="52" fillId="0" borderId="32" xfId="0" applyFont="1" applyFill="1" applyBorder="1" applyAlignment="1">
      <alignment horizontal="center"/>
    </xf>
    <xf numFmtId="0" fontId="34" fillId="0" borderId="0" xfId="0" applyNumberFormat="1" applyFont="1" applyAlignment="1">
      <alignment horizontal="center" wrapText="1"/>
    </xf>
    <xf numFmtId="4" fontId="44" fillId="3" borderId="29" xfId="0" applyNumberFormat="1" applyFont="1" applyFill="1" applyBorder="1" applyAlignment="1">
      <alignment horizontal="center"/>
    </xf>
    <xf numFmtId="4" fontId="44" fillId="3" borderId="30" xfId="0" applyNumberFormat="1" applyFont="1" applyFill="1" applyBorder="1" applyAlignment="1">
      <alignment horizontal="center"/>
    </xf>
    <xf numFmtId="4" fontId="44" fillId="3" borderId="31" xfId="0" applyNumberFormat="1" applyFont="1" applyFill="1" applyBorder="1" applyAlignment="1">
      <alignment horizontal="center"/>
    </xf>
    <xf numFmtId="0" fontId="44" fillId="3" borderId="3" xfId="0" applyFont="1" applyFill="1" applyBorder="1" applyAlignment="1">
      <alignment horizontal="center" vertical="center" wrapText="1"/>
    </xf>
    <xf numFmtId="0" fontId="44" fillId="3" borderId="28" xfId="0" applyFont="1" applyFill="1" applyBorder="1" applyAlignment="1">
      <alignment horizontal="center" vertical="center" wrapText="1"/>
    </xf>
    <xf numFmtId="0" fontId="44" fillId="3" borderId="23" xfId="0" applyFont="1" applyFill="1" applyBorder="1" applyAlignment="1">
      <alignment horizontal="center" vertical="center" wrapText="1"/>
    </xf>
    <xf numFmtId="0" fontId="44" fillId="3" borderId="24" xfId="0" applyFont="1" applyFill="1" applyBorder="1" applyAlignment="1">
      <alignment horizontal="center" vertical="center" wrapText="1"/>
    </xf>
    <xf numFmtId="0" fontId="44" fillId="3" borderId="23" xfId="0" applyFont="1" applyFill="1" applyBorder="1" applyAlignment="1">
      <alignment horizontal="center" vertical="center"/>
    </xf>
    <xf numFmtId="0" fontId="44" fillId="3" borderId="24" xfId="0" applyFont="1" applyFill="1" applyBorder="1" applyAlignment="1">
      <alignment horizontal="center" vertical="center"/>
    </xf>
    <xf numFmtId="0" fontId="36" fillId="3" borderId="24" xfId="0" applyFont="1" applyFill="1" applyBorder="1" applyAlignment="1">
      <alignment horizontal="center" vertical="center"/>
    </xf>
    <xf numFmtId="0" fontId="36" fillId="3" borderId="4" xfId="0" applyFont="1" applyFill="1" applyBorder="1" applyAlignment="1">
      <alignment horizontal="center" vertical="center"/>
    </xf>
    <xf numFmtId="0" fontId="36" fillId="3" borderId="5" xfId="0" applyFont="1" applyFill="1" applyBorder="1" applyAlignment="1">
      <alignment horizontal="center" vertical="center"/>
    </xf>
    <xf numFmtId="0" fontId="36" fillId="3" borderId="23" xfId="0" applyFont="1" applyFill="1" applyBorder="1" applyAlignment="1">
      <alignment horizontal="center" vertical="center"/>
    </xf>
    <xf numFmtId="165" fontId="36" fillId="3" borderId="1" xfId="0" applyNumberFormat="1" applyFont="1" applyFill="1" applyBorder="1" applyAlignment="1">
      <alignment horizontal="left" vertical="center" wrapText="1"/>
    </xf>
    <xf numFmtId="165" fontId="36" fillId="3" borderId="27" xfId="0" applyNumberFormat="1" applyFont="1" applyFill="1" applyBorder="1" applyAlignment="1">
      <alignment horizontal="left" vertical="center" wrapText="1"/>
    </xf>
    <xf numFmtId="0" fontId="36" fillId="3" borderId="23" xfId="0" applyFont="1" applyFill="1" applyBorder="1" applyAlignment="1">
      <alignment horizontal="left" vertical="center" wrapText="1"/>
    </xf>
    <xf numFmtId="0" fontId="36" fillId="3" borderId="24" xfId="0" applyFont="1" applyFill="1" applyBorder="1" applyAlignment="1">
      <alignment horizontal="left" vertical="center" wrapText="1"/>
    </xf>
    <xf numFmtId="165" fontId="36" fillId="3" borderId="8" xfId="0" applyNumberFormat="1" applyFont="1" applyFill="1" applyBorder="1" applyAlignment="1">
      <alignment horizontal="center" wrapText="1"/>
    </xf>
    <xf numFmtId="165" fontId="36" fillId="3" borderId="4" xfId="0" applyNumberFormat="1" applyFont="1" applyFill="1" applyBorder="1" applyAlignment="1">
      <alignment horizontal="center" wrapText="1"/>
    </xf>
    <xf numFmtId="165" fontId="36" fillId="3" borderId="6" xfId="0" applyNumberFormat="1" applyFont="1" applyFill="1" applyBorder="1" applyAlignment="1">
      <alignment horizontal="center" wrapText="1"/>
    </xf>
    <xf numFmtId="165" fontId="36" fillId="3" borderId="8" xfId="0" applyNumberFormat="1" applyFont="1" applyFill="1" applyBorder="1" applyAlignment="1">
      <alignment horizontal="center" vertical="center" wrapText="1"/>
    </xf>
    <xf numFmtId="0" fontId="36" fillId="3" borderId="8" xfId="0" applyFont="1" applyFill="1" applyBorder="1" applyAlignment="1">
      <alignment horizontal="center" vertical="center" wrapText="1"/>
    </xf>
    <xf numFmtId="0" fontId="36" fillId="3" borderId="23" xfId="0" applyFont="1" applyFill="1" applyBorder="1" applyAlignment="1">
      <alignment horizontal="left" vertical="center"/>
    </xf>
    <xf numFmtId="0" fontId="36" fillId="3" borderId="24" xfId="0" applyFont="1" applyFill="1" applyBorder="1" applyAlignment="1">
      <alignment horizontal="left" vertical="center"/>
    </xf>
    <xf numFmtId="165" fontId="36" fillId="3" borderId="23" xfId="0" applyNumberFormat="1" applyFont="1" applyFill="1" applyBorder="1" applyAlignment="1">
      <alignment horizontal="left" vertical="center" wrapText="1"/>
    </xf>
    <xf numFmtId="165" fontId="36" fillId="3" borderId="24" xfId="0" applyNumberFormat="1" applyFont="1" applyFill="1" applyBorder="1" applyAlignment="1">
      <alignment horizontal="left" vertical="center" wrapText="1"/>
    </xf>
    <xf numFmtId="0" fontId="36" fillId="3" borderId="23" xfId="0" applyFont="1" applyFill="1" applyBorder="1" applyAlignment="1">
      <alignment horizontal="center"/>
    </xf>
    <xf numFmtId="0" fontId="36" fillId="3" borderId="8" xfId="0" applyFont="1" applyFill="1" applyBorder="1" applyAlignment="1">
      <alignment horizontal="center"/>
    </xf>
    <xf numFmtId="3" fontId="36" fillId="0" borderId="0" xfId="0" applyNumberFormat="1" applyFont="1" applyBorder="1" applyAlignment="1">
      <alignment horizontal="center"/>
    </xf>
    <xf numFmtId="0" fontId="42" fillId="3" borderId="23" xfId="0" applyFont="1" applyFill="1" applyBorder="1" applyAlignment="1">
      <alignment horizontal="center"/>
    </xf>
    <xf numFmtId="0" fontId="42" fillId="3" borderId="24" xfId="0" applyFont="1" applyFill="1" applyBorder="1" applyAlignment="1">
      <alignment horizontal="center"/>
    </xf>
    <xf numFmtId="0" fontId="50" fillId="0" borderId="0" xfId="3" applyFont="1" applyAlignment="1">
      <alignment horizontal="left" vertical="top" wrapText="1"/>
    </xf>
    <xf numFmtId="0" fontId="44" fillId="0" borderId="0" xfId="3" applyFont="1" applyAlignment="1">
      <alignment horizontal="center"/>
    </xf>
    <xf numFmtId="0" fontId="44" fillId="0" borderId="32" xfId="3" applyFont="1" applyBorder="1" applyAlignment="1">
      <alignment horizontal="center"/>
    </xf>
    <xf numFmtId="0" fontId="44" fillId="3" borderId="8" xfId="3" applyFont="1" applyFill="1" applyBorder="1" applyAlignment="1">
      <alignment horizontal="center" wrapText="1"/>
    </xf>
    <xf numFmtId="3" fontId="44" fillId="3" borderId="8" xfId="3" applyNumberFormat="1" applyFont="1" applyFill="1" applyBorder="1" applyAlignment="1">
      <alignment horizontal="center" wrapText="1"/>
    </xf>
    <xf numFmtId="0" fontId="44" fillId="0" borderId="0" xfId="3" applyFont="1" applyBorder="1" applyAlignment="1">
      <alignment horizontal="center"/>
    </xf>
    <xf numFmtId="0" fontId="44" fillId="0" borderId="0" xfId="3" applyFont="1" applyAlignment="1"/>
    <xf numFmtId="0" fontId="50" fillId="0" borderId="0" xfId="3" applyFont="1" applyBorder="1" applyAlignment="1">
      <alignment horizontal="left" vertical="top" wrapText="1"/>
    </xf>
    <xf numFmtId="0" fontId="44" fillId="3" borderId="8" xfId="3" applyFont="1" applyFill="1" applyBorder="1" applyAlignment="1">
      <alignment horizontal="center"/>
    </xf>
    <xf numFmtId="0" fontId="44" fillId="3" borderId="23" xfId="3" applyFont="1" applyFill="1" applyBorder="1" applyAlignment="1">
      <alignment horizontal="center" vertical="center" wrapText="1"/>
    </xf>
    <xf numFmtId="0" fontId="44" fillId="3" borderId="24" xfId="3" applyFont="1" applyFill="1" applyBorder="1" applyAlignment="1">
      <alignment horizontal="center" vertical="center" wrapText="1"/>
    </xf>
    <xf numFmtId="0" fontId="44" fillId="3" borderId="8" xfId="3" applyFont="1" applyFill="1" applyBorder="1" applyAlignment="1"/>
  </cellXfs>
  <cellStyles count="41">
    <cellStyle name="20% - Accent1 2" xfId="8"/>
    <cellStyle name="20% - Accent1 2 2" xfId="9"/>
    <cellStyle name="20% - Accent2 2" xfId="10"/>
    <cellStyle name="20% - Accent2 2 2" xfId="11"/>
    <cellStyle name="20% - Accent3 2" xfId="12"/>
    <cellStyle name="20% - Accent3 2 2" xfId="13"/>
    <cellStyle name="20% - Accent4 2" xfId="14"/>
    <cellStyle name="20% - Accent4 2 2" xfId="15"/>
    <cellStyle name="20% - Accent5 2" xfId="16"/>
    <cellStyle name="20% - Accent5 2 2" xfId="17"/>
    <cellStyle name="20% - Accent6 2" xfId="18"/>
    <cellStyle name="20% - Accent6 2 2" xfId="19"/>
    <cellStyle name="40% - Accent1 2" xfId="20"/>
    <cellStyle name="40% - Accent1 2 2" xfId="21"/>
    <cellStyle name="40% - Accent2 2" xfId="22"/>
    <cellStyle name="40% - Accent2 2 2" xfId="23"/>
    <cellStyle name="40% - Accent3 2" xfId="24"/>
    <cellStyle name="40% - Accent3 2 2" xfId="25"/>
    <cellStyle name="40% - Accent4 2" xfId="26"/>
    <cellStyle name="40% - Accent4 2 2" xfId="27"/>
    <cellStyle name="40% - Accent5 2" xfId="28"/>
    <cellStyle name="40% - Accent5 2 2" xfId="29"/>
    <cellStyle name="40% - Accent6 2" xfId="30"/>
    <cellStyle name="40% - Accent6 2 2" xfId="31"/>
    <cellStyle name="Comma 2" xfId="5"/>
    <cellStyle name="Comma 3" xfId="32"/>
    <cellStyle name="Currency 2" xfId="6"/>
    <cellStyle name="Hyperlink" xfId="40" builtinId="8"/>
    <cellStyle name="Normal" xfId="0" builtinId="0"/>
    <cellStyle name="Normal 2" xfId="1"/>
    <cellStyle name="Normal 2 2" xfId="4"/>
    <cellStyle name="Normal 2 3" xfId="33"/>
    <cellStyle name="Normal 2 4" xfId="39"/>
    <cellStyle name="Normal 3" xfId="2"/>
    <cellStyle name="Normal 4" xfId="3"/>
    <cellStyle name="Normal 4 2" xfId="7"/>
    <cellStyle name="Note 2" xfId="34"/>
    <cellStyle name="Note 2 2" xfId="35"/>
    <cellStyle name="Percent 2" xfId="36"/>
    <cellStyle name="Percent 3" xfId="37"/>
    <cellStyle name="Style 1" xfId="38"/>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KEPS_Military_v1_03142011_av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QFASO3PZ/historic_tabl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cell r="L26">
            <v>48</v>
          </cell>
          <cell r="N26">
            <v>3.2679999999999998</v>
          </cell>
        </row>
        <row r="27">
          <cell r="J27">
            <v>954264</v>
          </cell>
          <cell r="L27">
            <v>884600</v>
          </cell>
          <cell r="N27">
            <v>60235.372000000003</v>
          </cell>
        </row>
        <row r="30">
          <cell r="J30">
            <v>12</v>
          </cell>
          <cell r="N30">
            <v>-608</v>
          </cell>
        </row>
        <row r="31">
          <cell r="J31">
            <v>22318</v>
          </cell>
          <cell r="N31">
            <v>4376.2759999999998</v>
          </cell>
        </row>
        <row r="33">
          <cell r="J33">
            <v>73374</v>
          </cell>
          <cell r="L33">
            <v>1127350</v>
          </cell>
          <cell r="N33">
            <v>44379.724000000002</v>
          </cell>
        </row>
      </sheetData>
      <sheetData sheetId="2">
        <row r="21">
          <cell r="B21">
            <v>751566.4776000001</v>
          </cell>
          <cell r="C21">
            <v>281904.27608440793</v>
          </cell>
          <cell r="D21">
            <v>81.309600000000003</v>
          </cell>
        </row>
        <row r="22">
          <cell r="D22">
            <v>11529.320400000001</v>
          </cell>
        </row>
        <row r="23">
          <cell r="B23">
            <v>2204.6687999999999</v>
          </cell>
          <cell r="C23">
            <v>605942.03985931992</v>
          </cell>
          <cell r="D23">
            <v>7747.5959999999986</v>
          </cell>
        </row>
        <row r="24">
          <cell r="B24">
            <v>31.980799999999999</v>
          </cell>
          <cell r="C24">
            <v>502333.03048065648</v>
          </cell>
          <cell r="D24">
            <v>13487.7888</v>
          </cell>
        </row>
        <row r="25">
          <cell r="D25">
            <v>6982.2894000000006</v>
          </cell>
        </row>
        <row r="26">
          <cell r="D26">
            <v>11632.872978000001</v>
          </cell>
        </row>
        <row r="27">
          <cell r="D27">
            <v>49812.976800000011</v>
          </cell>
        </row>
        <row r="28">
          <cell r="C28">
            <v>18106.22972743259</v>
          </cell>
          <cell r="D28">
            <v>783915.48875999986</v>
          </cell>
          <cell r="E28">
            <v>156010.41447450174</v>
          </cell>
        </row>
        <row r="31">
          <cell r="C31">
            <v>16940.082063305977</v>
          </cell>
          <cell r="E31">
            <v>28026.083528722153</v>
          </cell>
        </row>
        <row r="55">
          <cell r="B55">
            <v>345465.99999999994</v>
          </cell>
          <cell r="C55">
            <v>3120</v>
          </cell>
          <cell r="G55">
            <v>39</v>
          </cell>
        </row>
        <row r="56">
          <cell r="C56">
            <v>5500</v>
          </cell>
          <cell r="G56">
            <v>6</v>
          </cell>
        </row>
        <row r="57">
          <cell r="B57">
            <v>297450.58799999999</v>
          </cell>
          <cell r="C57">
            <v>90736.725000000006</v>
          </cell>
          <cell r="G57">
            <v>73</v>
          </cell>
        </row>
        <row r="58">
          <cell r="B58">
            <v>183448.79999999996</v>
          </cell>
          <cell r="C58">
            <v>18062.654000000002</v>
          </cell>
          <cell r="G58">
            <v>40</v>
          </cell>
        </row>
        <row r="59">
          <cell r="C59">
            <v>4650</v>
          </cell>
          <cell r="G59">
            <v>4</v>
          </cell>
        </row>
        <row r="60">
          <cell r="C60">
            <v>3410</v>
          </cell>
          <cell r="G60">
            <v>3</v>
          </cell>
        </row>
        <row r="61">
          <cell r="C61">
            <v>15958</v>
          </cell>
          <cell r="G61">
            <v>15</v>
          </cell>
        </row>
        <row r="62">
          <cell r="B62">
            <v>2300</v>
          </cell>
          <cell r="C62">
            <v>24843.017125000002</v>
          </cell>
          <cell r="G62">
            <v>27</v>
          </cell>
        </row>
        <row r="65">
          <cell r="B65">
            <v>2950.2</v>
          </cell>
          <cell r="C65">
            <v>5660.360999999999</v>
          </cell>
          <cell r="G65">
            <v>8</v>
          </cell>
        </row>
        <row r="90">
          <cell r="B90">
            <v>3121900</v>
          </cell>
          <cell r="C90">
            <v>49451055</v>
          </cell>
          <cell r="E90">
            <v>3206191.3</v>
          </cell>
          <cell r="F90">
            <v>6858366.8179500001</v>
          </cell>
        </row>
        <row r="91">
          <cell r="C91">
            <v>835458</v>
          </cell>
          <cell r="F91">
            <v>115869.67002000001</v>
          </cell>
        </row>
        <row r="92">
          <cell r="B92">
            <v>6710400</v>
          </cell>
          <cell r="C92">
            <v>706464</v>
          </cell>
          <cell r="E92">
            <v>6891580.7999999998</v>
          </cell>
          <cell r="F92">
            <v>97979.492159999994</v>
          </cell>
        </row>
        <row r="93">
          <cell r="B93">
            <v>5563000</v>
          </cell>
          <cell r="C93">
            <v>979480</v>
          </cell>
          <cell r="E93">
            <v>5713201</v>
          </cell>
          <cell r="F93">
            <v>135844.08119999999</v>
          </cell>
        </row>
        <row r="94">
          <cell r="C94">
            <v>505963</v>
          </cell>
          <cell r="F94">
            <v>70172.008470000001</v>
          </cell>
        </row>
        <row r="95">
          <cell r="C95">
            <v>842961.81</v>
          </cell>
          <cell r="F95">
            <v>116910.37342890001</v>
          </cell>
        </row>
        <row r="96">
          <cell r="C96">
            <v>3609636</v>
          </cell>
          <cell r="F96">
            <v>500620.41684000002</v>
          </cell>
        </row>
        <row r="97">
          <cell r="B97">
            <v>1928224.5699999998</v>
          </cell>
          <cell r="C97">
            <v>56805470.200000003</v>
          </cell>
          <cell r="E97">
            <v>1980286.6333899999</v>
          </cell>
          <cell r="F97">
            <v>7878350.6620380003</v>
          </cell>
        </row>
        <row r="98">
          <cell r="F98">
            <v>380135.42099999997</v>
          </cell>
        </row>
        <row r="99">
          <cell r="F99">
            <v>186676.74</v>
          </cell>
        </row>
        <row r="100">
          <cell r="B100">
            <v>497970</v>
          </cell>
          <cell r="E100">
            <v>511415.19</v>
          </cell>
          <cell r="F100">
            <v>0</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C44">
            <v>5.8250000000000002</v>
          </cell>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able 4.1 &amp; 4.2"/>
      <sheetName val="EIA"/>
      <sheetName val="AIRTOOLS_gen_modified"/>
      <sheetName val="AIRTOOLS_gen_diesel"/>
      <sheetName val="Gen_coal"/>
      <sheetName val="Airtools all"/>
      <sheetName val="Conversion Factors-Assumptions"/>
      <sheetName val="Capacity Utilization"/>
    </sheetNames>
    <sheetDataSet>
      <sheetData sheetId="0" refreshError="1"/>
      <sheetData sheetId="1" refreshError="1"/>
      <sheetData sheetId="2">
        <row r="12">
          <cell r="E12">
            <v>1967.1</v>
          </cell>
          <cell r="I12">
            <v>18000</v>
          </cell>
          <cell r="L12">
            <v>2233996.128</v>
          </cell>
          <cell r="N12">
            <v>20442240</v>
          </cell>
        </row>
        <row r="44">
          <cell r="H44">
            <v>1785.8240000000001</v>
          </cell>
          <cell r="N44">
            <v>4039.6137600000002</v>
          </cell>
        </row>
        <row r="49">
          <cell r="F49">
            <v>3</v>
          </cell>
          <cell r="N49">
            <v>14157</v>
          </cell>
        </row>
      </sheetData>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KInstalled Cap. by Prime Mover"/>
      <sheetName val="IC by Prime Mover"/>
      <sheetName val="Sheet2"/>
      <sheetName val="Sheet3"/>
      <sheetName val="Sheet1"/>
      <sheetName val="Sheet4"/>
      <sheetName val="Sheet5"/>
    </sheetNames>
    <sheetDataSet>
      <sheetData sheetId="0" refreshError="1"/>
      <sheetData sheetId="1"/>
      <sheetData sheetId="2"/>
      <sheetData sheetId="3"/>
      <sheetData sheetId="4"/>
      <sheetData sheetId="5">
        <row r="6">
          <cell r="C6">
            <v>440000</v>
          </cell>
          <cell r="D6">
            <v>17449</v>
          </cell>
          <cell r="E6">
            <v>50734</v>
          </cell>
          <cell r="F6">
            <v>215000</v>
          </cell>
          <cell r="G6">
            <v>8774</v>
          </cell>
          <cell r="H6">
            <v>43112</v>
          </cell>
          <cell r="I6">
            <v>201000</v>
          </cell>
          <cell r="J6">
            <v>7812</v>
          </cell>
          <cell r="K6">
            <v>7157</v>
          </cell>
          <cell r="L6">
            <v>24000</v>
          </cell>
          <cell r="M6">
            <v>863</v>
          </cell>
        </row>
        <row r="7">
          <cell r="C7">
            <v>516000</v>
          </cell>
          <cell r="D7">
            <v>18065</v>
          </cell>
          <cell r="E7">
            <v>54174</v>
          </cell>
          <cell r="F7">
            <v>233000</v>
          </cell>
          <cell r="G7">
            <v>8553</v>
          </cell>
          <cell r="H7">
            <v>46239</v>
          </cell>
          <cell r="I7">
            <v>256000</v>
          </cell>
          <cell r="J7">
            <v>8603</v>
          </cell>
          <cell r="K7">
            <v>7472</v>
          </cell>
          <cell r="L7">
            <v>27000</v>
          </cell>
          <cell r="M7">
            <v>907</v>
          </cell>
        </row>
        <row r="8">
          <cell r="C8">
            <v>562000</v>
          </cell>
          <cell r="D8">
            <v>18792</v>
          </cell>
          <cell r="E8">
            <v>57738</v>
          </cell>
          <cell r="F8">
            <v>253000</v>
          </cell>
          <cell r="G8">
            <v>8762</v>
          </cell>
          <cell r="H8">
            <v>49358</v>
          </cell>
          <cell r="I8">
            <v>284000</v>
          </cell>
          <cell r="J8">
            <v>9105</v>
          </cell>
          <cell r="K8">
            <v>7943</v>
          </cell>
          <cell r="L8">
            <v>25000</v>
          </cell>
          <cell r="M8">
            <v>925</v>
          </cell>
        </row>
        <row r="9">
          <cell r="C9">
            <v>616000</v>
          </cell>
          <cell r="D9">
            <v>20851</v>
          </cell>
          <cell r="E9">
            <v>59986</v>
          </cell>
          <cell r="F9">
            <v>277000</v>
          </cell>
          <cell r="G9">
            <v>9789</v>
          </cell>
          <cell r="H9">
            <v>51456</v>
          </cell>
          <cell r="I9">
            <v>312000</v>
          </cell>
          <cell r="J9">
            <v>10060</v>
          </cell>
          <cell r="K9">
            <v>8100</v>
          </cell>
          <cell r="L9">
            <v>27000</v>
          </cell>
          <cell r="M9">
            <v>1002</v>
          </cell>
        </row>
        <row r="10">
          <cell r="C10">
            <v>694000</v>
          </cell>
          <cell r="D10">
            <v>22818</v>
          </cell>
          <cell r="E10">
            <v>60554</v>
          </cell>
          <cell r="F10">
            <v>303000</v>
          </cell>
          <cell r="G10">
            <v>10548</v>
          </cell>
          <cell r="H10">
            <v>52019</v>
          </cell>
          <cell r="I10">
            <v>357000</v>
          </cell>
          <cell r="J10">
            <v>11049</v>
          </cell>
          <cell r="K10">
            <v>8110</v>
          </cell>
          <cell r="L10">
            <v>34000</v>
          </cell>
          <cell r="M10">
            <v>1221</v>
          </cell>
        </row>
        <row r="11">
          <cell r="C11">
            <v>786000</v>
          </cell>
          <cell r="D11">
            <v>25163</v>
          </cell>
          <cell r="E11">
            <v>62917</v>
          </cell>
          <cell r="F11">
            <v>348000</v>
          </cell>
          <cell r="G11">
            <v>11738</v>
          </cell>
          <cell r="H11">
            <v>53797</v>
          </cell>
          <cell r="I11">
            <v>391000</v>
          </cell>
          <cell r="J11">
            <v>11965</v>
          </cell>
          <cell r="K11">
            <v>8706</v>
          </cell>
          <cell r="L11">
            <v>47000</v>
          </cell>
          <cell r="M11">
            <v>1460</v>
          </cell>
        </row>
        <row r="12">
          <cell r="C12">
            <v>841000</v>
          </cell>
          <cell r="D12">
            <v>26461</v>
          </cell>
          <cell r="E12">
            <v>65412</v>
          </cell>
          <cell r="F12">
            <v>366000</v>
          </cell>
          <cell r="G12">
            <v>12285</v>
          </cell>
          <cell r="H12">
            <v>55902</v>
          </cell>
          <cell r="I12">
            <v>411000</v>
          </cell>
          <cell r="J12">
            <v>12381</v>
          </cell>
          <cell r="K12">
            <v>9058</v>
          </cell>
          <cell r="L12">
            <v>64000</v>
          </cell>
          <cell r="M12">
            <v>1795</v>
          </cell>
        </row>
        <row r="13">
          <cell r="C13">
            <v>956000</v>
          </cell>
          <cell r="D13">
            <v>28239</v>
          </cell>
          <cell r="E13">
            <v>69938</v>
          </cell>
          <cell r="F13">
            <v>417000</v>
          </cell>
          <cell r="G13">
            <v>13048</v>
          </cell>
          <cell r="H13">
            <v>59967</v>
          </cell>
          <cell r="I13">
            <v>470000</v>
          </cell>
          <cell r="J13">
            <v>13244</v>
          </cell>
          <cell r="K13">
            <v>9517</v>
          </cell>
          <cell r="L13">
            <v>69000</v>
          </cell>
          <cell r="M13">
            <v>1947</v>
          </cell>
        </row>
        <row r="14">
          <cell r="C14">
            <v>1054000</v>
          </cell>
          <cell r="D14">
            <v>30655</v>
          </cell>
          <cell r="E14">
            <v>74323</v>
          </cell>
          <cell r="F14">
            <v>465000</v>
          </cell>
          <cell r="G14">
            <v>14015</v>
          </cell>
          <cell r="H14">
            <v>63996</v>
          </cell>
          <cell r="I14">
            <v>513000</v>
          </cell>
          <cell r="J14">
            <v>14591</v>
          </cell>
          <cell r="K14">
            <v>9879</v>
          </cell>
          <cell r="L14">
            <v>76000</v>
          </cell>
          <cell r="M14">
            <v>2049</v>
          </cell>
        </row>
        <row r="19">
          <cell r="C19">
            <v>1982586</v>
          </cell>
          <cell r="D19">
            <v>62676</v>
          </cell>
          <cell r="E19">
            <v>103523</v>
          </cell>
          <cell r="F19">
            <v>910638</v>
          </cell>
          <cell r="G19">
            <v>30789</v>
          </cell>
          <cell r="H19">
            <v>89724</v>
          </cell>
        </row>
        <row r="20">
          <cell r="C20">
            <v>2250884</v>
          </cell>
          <cell r="D20">
            <v>85810</v>
          </cell>
          <cell r="E20">
            <v>114995</v>
          </cell>
          <cell r="F20">
            <v>1008683</v>
          </cell>
          <cell r="G20">
            <v>38854</v>
          </cell>
          <cell r="H20">
            <v>98520</v>
          </cell>
        </row>
        <row r="24">
          <cell r="C24">
            <v>2825885</v>
          </cell>
          <cell r="D24">
            <v>145643</v>
          </cell>
          <cell r="E24">
            <v>144558</v>
          </cell>
          <cell r="F24">
            <v>1277257</v>
          </cell>
          <cell r="G24">
            <v>65561</v>
          </cell>
          <cell r="H24">
            <v>123894</v>
          </cell>
          <cell r="I24">
            <v>1444117</v>
          </cell>
          <cell r="J24">
            <v>71556</v>
          </cell>
          <cell r="K24">
            <v>18679</v>
          </cell>
        </row>
        <row r="25">
          <cell r="C25">
            <v>2912588</v>
          </cell>
          <cell r="D25">
            <v>179361</v>
          </cell>
          <cell r="E25">
            <v>151815</v>
          </cell>
          <cell r="F25">
            <v>1290616</v>
          </cell>
          <cell r="G25">
            <v>76704</v>
          </cell>
          <cell r="H25">
            <v>129795</v>
          </cell>
          <cell r="I25">
            <v>1501272</v>
          </cell>
          <cell r="J25">
            <v>89867</v>
          </cell>
          <cell r="K25">
            <v>19320</v>
          </cell>
        </row>
        <row r="26">
          <cell r="C26">
            <v>3243776</v>
          </cell>
          <cell r="D26">
            <v>220120</v>
          </cell>
          <cell r="E26">
            <v>164087</v>
          </cell>
          <cell r="F26">
            <v>1460183</v>
          </cell>
          <cell r="G26">
            <v>100168</v>
          </cell>
          <cell r="H26">
            <v>140769</v>
          </cell>
          <cell r="I26">
            <v>1694845</v>
          </cell>
          <cell r="J26">
            <v>112052</v>
          </cell>
          <cell r="K26">
            <v>20996</v>
          </cell>
        </row>
        <row r="27">
          <cell r="C27">
            <v>3404361</v>
          </cell>
          <cell r="D27">
            <v>263916</v>
          </cell>
          <cell r="E27">
            <v>179286</v>
          </cell>
          <cell r="F27">
            <v>1516594</v>
          </cell>
          <cell r="G27">
            <v>121690</v>
          </cell>
          <cell r="H27">
            <v>154639</v>
          </cell>
          <cell r="I27">
            <v>1757507</v>
          </cell>
          <cell r="J27">
            <v>126179</v>
          </cell>
          <cell r="K27">
            <v>21778</v>
          </cell>
        </row>
        <row r="28">
          <cell r="C28">
            <v>3638000</v>
          </cell>
          <cell r="D28">
            <v>299075</v>
          </cell>
          <cell r="E28">
            <v>198765</v>
          </cell>
          <cell r="F28">
            <v>1588764</v>
          </cell>
          <cell r="G28">
            <v>134421</v>
          </cell>
          <cell r="H28">
            <v>170470</v>
          </cell>
          <cell r="I28">
            <v>1901883</v>
          </cell>
          <cell r="J28">
            <v>147733</v>
          </cell>
          <cell r="K28">
            <v>24678</v>
          </cell>
        </row>
        <row r="29">
          <cell r="C29">
            <v>3133696</v>
          </cell>
          <cell r="D29">
            <v>327823</v>
          </cell>
          <cell r="E29">
            <v>207812</v>
          </cell>
          <cell r="F29">
            <v>1659526</v>
          </cell>
          <cell r="G29">
            <v>142454.29999999999</v>
          </cell>
          <cell r="H29">
            <v>171889</v>
          </cell>
          <cell r="I29">
            <v>12266920</v>
          </cell>
          <cell r="J29">
            <v>151832</v>
          </cell>
          <cell r="K29">
            <v>983309</v>
          </cell>
        </row>
        <row r="30">
          <cell r="C30">
            <v>4041658</v>
          </cell>
          <cell r="D30">
            <v>351620</v>
          </cell>
          <cell r="E30">
            <v>490615</v>
          </cell>
          <cell r="F30">
            <v>1610969</v>
          </cell>
          <cell r="G30">
            <v>148852</v>
          </cell>
          <cell r="H30">
            <v>190401</v>
          </cell>
          <cell r="I30">
            <v>2169522</v>
          </cell>
          <cell r="J30">
            <v>172254</v>
          </cell>
          <cell r="K30">
            <v>296143</v>
          </cell>
          <cell r="L30">
            <v>261167</v>
          </cell>
          <cell r="M30">
            <v>30514</v>
          </cell>
          <cell r="N30">
            <v>4071</v>
          </cell>
        </row>
        <row r="31">
          <cell r="C31">
            <v>3932791</v>
          </cell>
          <cell r="D31">
            <v>356165</v>
          </cell>
          <cell r="E31">
            <v>226616</v>
          </cell>
          <cell r="F31">
            <v>1542405</v>
          </cell>
          <cell r="G31">
            <v>150996</v>
          </cell>
          <cell r="H31">
            <v>192404</v>
          </cell>
          <cell r="I31">
            <v>2198897</v>
          </cell>
          <cell r="J31">
            <v>179972</v>
          </cell>
          <cell r="K31">
            <v>30496</v>
          </cell>
          <cell r="L31">
            <v>191489</v>
          </cell>
          <cell r="M31">
            <v>25197</v>
          </cell>
          <cell r="N31">
            <v>3716</v>
          </cell>
        </row>
        <row r="32">
          <cell r="C32">
            <v>4019398</v>
          </cell>
          <cell r="D32">
            <v>366322</v>
          </cell>
          <cell r="E32">
            <v>227020</v>
          </cell>
          <cell r="F32">
            <v>1578933</v>
          </cell>
          <cell r="G32">
            <v>154076</v>
          </cell>
          <cell r="H32">
            <v>191698</v>
          </cell>
          <cell r="I32">
            <v>2207325</v>
          </cell>
          <cell r="J32">
            <v>180297</v>
          </cell>
          <cell r="K32">
            <v>30855</v>
          </cell>
          <cell r="L32">
            <v>233140</v>
          </cell>
          <cell r="M32">
            <v>31949</v>
          </cell>
          <cell r="N32">
            <v>4467</v>
          </cell>
        </row>
        <row r="33">
          <cell r="C33">
            <v>4144099</v>
          </cell>
          <cell r="D33">
            <v>381926</v>
          </cell>
          <cell r="E33">
            <v>228552</v>
          </cell>
          <cell r="F33">
            <v>1636796</v>
          </cell>
          <cell r="G33">
            <v>159560</v>
          </cell>
          <cell r="H33">
            <v>193042</v>
          </cell>
          <cell r="I33">
            <v>2237907</v>
          </cell>
          <cell r="J33">
            <v>188288</v>
          </cell>
          <cell r="K33">
            <v>31117</v>
          </cell>
          <cell r="L33">
            <v>269396</v>
          </cell>
          <cell r="M33">
            <v>34078</v>
          </cell>
          <cell r="N33">
            <v>4393</v>
          </cell>
        </row>
        <row r="34">
          <cell r="C34">
            <v>4235451</v>
          </cell>
          <cell r="D34">
            <v>402043</v>
          </cell>
          <cell r="E34">
            <v>229897</v>
          </cell>
          <cell r="F34">
            <v>1646617</v>
          </cell>
          <cell r="G34">
            <v>166009</v>
          </cell>
          <cell r="H34">
            <v>193443</v>
          </cell>
          <cell r="I34">
            <v>2307933</v>
          </cell>
          <cell r="J34">
            <v>201250</v>
          </cell>
          <cell r="K34">
            <v>31817</v>
          </cell>
          <cell r="L34">
            <v>280901</v>
          </cell>
          <cell r="M34">
            <v>34784</v>
          </cell>
          <cell r="N34">
            <v>4637</v>
          </cell>
        </row>
        <row r="35">
          <cell r="C35">
            <v>4252707</v>
          </cell>
          <cell r="D35">
            <v>418382</v>
          </cell>
          <cell r="E35">
            <v>233394</v>
          </cell>
          <cell r="F35">
            <v>1613758</v>
          </cell>
          <cell r="G35">
            <v>170879</v>
          </cell>
          <cell r="H35">
            <v>195941</v>
          </cell>
          <cell r="I35">
            <v>2425317</v>
          </cell>
          <cell r="J35">
            <v>221318</v>
          </cell>
          <cell r="K35">
            <v>32708</v>
          </cell>
          <cell r="L35">
            <v>213632</v>
          </cell>
          <cell r="M35">
            <v>26185</v>
          </cell>
          <cell r="N35">
            <v>4745</v>
          </cell>
        </row>
        <row r="36">
          <cell r="C36">
            <v>4326067</v>
          </cell>
          <cell r="D36">
            <v>432219</v>
          </cell>
          <cell r="E36">
            <v>237518</v>
          </cell>
          <cell r="F36">
            <v>1640914</v>
          </cell>
          <cell r="G36">
            <v>177586</v>
          </cell>
          <cell r="H36">
            <v>199250</v>
          </cell>
          <cell r="I36">
            <v>2467751</v>
          </cell>
          <cell r="J36">
            <v>226936</v>
          </cell>
          <cell r="K36">
            <v>33477</v>
          </cell>
          <cell r="L36">
            <v>217402</v>
          </cell>
          <cell r="M36">
            <v>27697</v>
          </cell>
          <cell r="N36">
            <v>4791</v>
          </cell>
        </row>
        <row r="37">
          <cell r="C37">
            <v>4368172</v>
          </cell>
          <cell r="D37">
            <v>441048</v>
          </cell>
          <cell r="E37">
            <v>241929</v>
          </cell>
          <cell r="F37">
            <v>1628395</v>
          </cell>
          <cell r="G37">
            <v>180749</v>
          </cell>
          <cell r="H37">
            <v>203218</v>
          </cell>
          <cell r="I37">
            <v>2538044</v>
          </cell>
          <cell r="J37">
            <v>238638</v>
          </cell>
          <cell r="K37">
            <v>34598</v>
          </cell>
          <cell r="L37">
            <v>201734</v>
          </cell>
          <cell r="M37">
            <v>21660</v>
          </cell>
          <cell r="N37">
            <v>4113</v>
          </cell>
        </row>
        <row r="38">
          <cell r="C38">
            <v>4550653</v>
          </cell>
          <cell r="D38">
            <v>465995</v>
          </cell>
          <cell r="E38">
            <v>245246</v>
          </cell>
          <cell r="F38">
            <v>1689011</v>
          </cell>
          <cell r="G38">
            <v>191397</v>
          </cell>
          <cell r="H38">
            <v>206279</v>
          </cell>
          <cell r="I38">
            <v>2635784</v>
          </cell>
          <cell r="J38">
            <v>248265</v>
          </cell>
          <cell r="K38">
            <v>34962</v>
          </cell>
          <cell r="L38">
            <v>225858</v>
          </cell>
          <cell r="M38">
            <v>26333</v>
          </cell>
          <cell r="N38">
            <v>4005</v>
          </cell>
        </row>
        <row r="39">
          <cell r="C39">
            <v>4637935</v>
          </cell>
          <cell r="D39">
            <v>472891</v>
          </cell>
          <cell r="E39">
            <v>250815</v>
          </cell>
          <cell r="F39">
            <v>1711770</v>
          </cell>
          <cell r="G39">
            <v>193033</v>
          </cell>
          <cell r="H39">
            <v>210870</v>
          </cell>
          <cell r="I39">
            <v>2702302</v>
          </cell>
          <cell r="J39">
            <v>249684</v>
          </cell>
          <cell r="K39">
            <v>34968</v>
          </cell>
          <cell r="L39">
            <v>223863</v>
          </cell>
          <cell r="M39">
            <v>30174</v>
          </cell>
          <cell r="N39">
            <v>4977</v>
          </cell>
        </row>
        <row r="40">
          <cell r="C40">
            <v>4779562</v>
          </cell>
          <cell r="D40">
            <v>489489</v>
          </cell>
          <cell r="E40">
            <v>256103</v>
          </cell>
          <cell r="F40">
            <v>1766184</v>
          </cell>
          <cell r="G40">
            <v>200660</v>
          </cell>
          <cell r="H40">
            <v>215712</v>
          </cell>
          <cell r="I40">
            <v>2834072</v>
          </cell>
          <cell r="J40">
            <v>264912</v>
          </cell>
          <cell r="K40">
            <v>36194</v>
          </cell>
          <cell r="L40">
            <v>179306</v>
          </cell>
          <cell r="M40">
            <v>23917</v>
          </cell>
          <cell r="N40">
            <v>4197</v>
          </cell>
        </row>
        <row r="41">
          <cell r="C41">
            <v>4840529</v>
          </cell>
          <cell r="D41">
            <v>487620</v>
          </cell>
          <cell r="E41">
            <v>254991</v>
          </cell>
          <cell r="F41">
            <v>1725834</v>
          </cell>
          <cell r="G41">
            <v>197457</v>
          </cell>
          <cell r="H41">
            <v>215076</v>
          </cell>
          <cell r="I41">
            <v>2936355</v>
          </cell>
          <cell r="J41">
            <v>263860</v>
          </cell>
          <cell r="K41">
            <v>35008</v>
          </cell>
          <cell r="L41">
            <v>178340</v>
          </cell>
          <cell r="M41">
            <v>26303</v>
          </cell>
          <cell r="N41">
            <v>4907</v>
          </cell>
        </row>
        <row r="42">
          <cell r="C42">
            <v>5094584</v>
          </cell>
          <cell r="D42">
            <v>508097</v>
          </cell>
          <cell r="E42">
            <v>265185</v>
          </cell>
          <cell r="F42">
            <v>1767992</v>
          </cell>
          <cell r="G42">
            <v>203284</v>
          </cell>
          <cell r="H42">
            <v>222927</v>
          </cell>
          <cell r="I42">
            <v>3124911</v>
          </cell>
          <cell r="J42">
            <v>277217</v>
          </cell>
          <cell r="K42">
            <v>36935</v>
          </cell>
          <cell r="L42">
            <v>201681</v>
          </cell>
          <cell r="M42">
            <v>27596</v>
          </cell>
          <cell r="N42">
            <v>5323</v>
          </cell>
        </row>
        <row r="43">
          <cell r="C43">
            <v>5292615</v>
          </cell>
          <cell r="D43">
            <v>517414</v>
          </cell>
          <cell r="E43">
            <v>269831</v>
          </cell>
          <cell r="F43">
            <v>1865743</v>
          </cell>
          <cell r="G43">
            <v>208179</v>
          </cell>
          <cell r="H43">
            <v>227247</v>
          </cell>
          <cell r="I43">
            <v>3229036</v>
          </cell>
          <cell r="J43">
            <v>281217</v>
          </cell>
          <cell r="K43">
            <v>37009</v>
          </cell>
          <cell r="L43">
            <v>197836</v>
          </cell>
          <cell r="M43">
            <v>28018</v>
          </cell>
          <cell r="N43">
            <v>5575</v>
          </cell>
        </row>
        <row r="44">
          <cell r="C44">
            <v>5309970</v>
          </cell>
          <cell r="D44">
            <v>535246</v>
          </cell>
          <cell r="E44">
            <v>273530</v>
          </cell>
          <cell r="F44">
            <v>1854968</v>
          </cell>
          <cell r="G44">
            <v>212474</v>
          </cell>
          <cell r="H44">
            <v>230534</v>
          </cell>
          <cell r="I44">
            <v>3273104</v>
          </cell>
          <cell r="J44">
            <v>296990</v>
          </cell>
          <cell r="K44">
            <v>38928</v>
          </cell>
          <cell r="L44">
            <v>181898</v>
          </cell>
          <cell r="M44">
            <v>25782</v>
          </cell>
          <cell r="N44">
            <v>4068</v>
          </cell>
        </row>
        <row r="45">
          <cell r="C45">
            <v>5419835.608</v>
          </cell>
          <cell r="D45">
            <v>639625.00299999991</v>
          </cell>
          <cell r="E45">
            <v>272161.09999999998</v>
          </cell>
          <cell r="F45">
            <v>1885745.4720000001</v>
          </cell>
          <cell r="G45">
            <v>221223.15</v>
          </cell>
          <cell r="H45">
            <v>237110.1</v>
          </cell>
          <cell r="I45">
            <v>3282876.2390000001</v>
          </cell>
          <cell r="J45">
            <v>298096.52</v>
          </cell>
          <cell r="K45">
            <v>37371.699999999997</v>
          </cell>
          <cell r="L45">
            <v>191183.35800000001</v>
          </cell>
          <cell r="M45">
            <v>27431.933000000001</v>
          </cell>
          <cell r="N45">
            <v>5256.3</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iser.uaa.alaska.edu/Publications/AlaskaEnergyStatistics2011.pdf" TargetMode="External"/><Relationship Id="rId1" Type="http://schemas.openxmlformats.org/officeDocument/2006/relationships/hyperlink" Target="http://www.eia.doe.gov/cneaf/electricity/page/data.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FF0000"/>
  </sheetPr>
  <dimension ref="A1:AB47"/>
  <sheetViews>
    <sheetView zoomScaleNormal="100" workbookViewId="0">
      <selection activeCell="I16" sqref="I16"/>
    </sheetView>
  </sheetViews>
  <sheetFormatPr defaultRowHeight="15.75"/>
  <cols>
    <col min="1" max="1" width="9.140625" style="18"/>
    <col min="2" max="2" width="12.7109375" style="18" customWidth="1"/>
    <col min="3" max="11" width="9.140625" style="18"/>
    <col min="12" max="12" width="12.7109375" style="18" customWidth="1"/>
    <col min="13" max="28" width="9.140625" style="18"/>
  </cols>
  <sheetData>
    <row r="1" spans="1:28" s="75" customFormat="1">
      <c r="A1" s="859" t="s">
        <v>1023</v>
      </c>
      <c r="B1" s="860"/>
      <c r="C1" s="860"/>
      <c r="D1" s="860"/>
      <c r="E1" s="860"/>
      <c r="F1" s="860"/>
      <c r="G1" s="860"/>
      <c r="H1" s="860"/>
      <c r="I1" s="860"/>
      <c r="J1" s="860"/>
      <c r="K1" s="860"/>
      <c r="L1" s="860"/>
      <c r="M1" s="860"/>
      <c r="N1" s="860"/>
      <c r="O1" s="860"/>
      <c r="P1" s="860"/>
      <c r="Q1" s="860"/>
      <c r="R1" s="860"/>
      <c r="S1" s="860"/>
      <c r="T1" s="860"/>
      <c r="U1" s="860"/>
      <c r="V1" s="860"/>
      <c r="W1" s="860"/>
      <c r="X1" s="860"/>
      <c r="Y1" s="860"/>
      <c r="Z1" s="860"/>
      <c r="AA1" s="860"/>
      <c r="AB1" s="860"/>
    </row>
    <row r="2" spans="1:28">
      <c r="A2" s="18" t="s">
        <v>1034</v>
      </c>
    </row>
    <row r="3" spans="1:28">
      <c r="B3" s="76" t="s">
        <v>1024</v>
      </c>
    </row>
    <row r="4" spans="1:28">
      <c r="A4" s="18" t="s">
        <v>1027</v>
      </c>
      <c r="B4" s="76"/>
    </row>
    <row r="5" spans="1:28">
      <c r="B5" s="73" t="s">
        <v>1028</v>
      </c>
    </row>
    <row r="6" spans="1:28">
      <c r="A6" s="18" t="s">
        <v>1025</v>
      </c>
    </row>
    <row r="7" spans="1:28">
      <c r="B7" s="18" t="s">
        <v>1026</v>
      </c>
    </row>
    <row r="8" spans="1:28">
      <c r="A8" s="18" t="s">
        <v>1030</v>
      </c>
    </row>
    <row r="9" spans="1:28">
      <c r="B9" s="18" t="s">
        <v>1031</v>
      </c>
    </row>
    <row r="10" spans="1:28">
      <c r="A10" s="18" t="s">
        <v>1029</v>
      </c>
    </row>
    <row r="11" spans="1:28">
      <c r="B11" s="867" t="s">
        <v>1032</v>
      </c>
    </row>
    <row r="13" spans="1:28" s="75" customFormat="1">
      <c r="A13" s="859" t="s">
        <v>936</v>
      </c>
      <c r="B13" s="860"/>
      <c r="C13" s="860"/>
      <c r="D13" s="860"/>
      <c r="E13" s="860"/>
      <c r="F13" s="860"/>
      <c r="G13" s="860"/>
      <c r="H13" s="860"/>
      <c r="I13" s="860"/>
      <c r="J13" s="860"/>
      <c r="K13" s="860"/>
      <c r="L13" s="860"/>
      <c r="M13" s="860"/>
      <c r="N13" s="860"/>
      <c r="O13" s="860"/>
      <c r="P13" s="860"/>
      <c r="Q13" s="860"/>
      <c r="R13" s="860"/>
      <c r="S13" s="860"/>
      <c r="T13" s="860"/>
      <c r="U13" s="860"/>
      <c r="V13" s="860"/>
      <c r="W13" s="860"/>
      <c r="X13" s="860"/>
      <c r="Y13" s="860"/>
      <c r="Z13" s="860"/>
      <c r="AA13" s="860"/>
      <c r="AB13" s="860"/>
    </row>
    <row r="15" spans="1:28">
      <c r="A15" s="18" t="s">
        <v>935</v>
      </c>
    </row>
    <row r="16" spans="1:28">
      <c r="A16" s="18" t="s">
        <v>937</v>
      </c>
    </row>
    <row r="17" spans="1:28">
      <c r="A17" s="861" t="s">
        <v>938</v>
      </c>
    </row>
    <row r="19" spans="1:28">
      <c r="A19" s="18" t="s">
        <v>662</v>
      </c>
    </row>
    <row r="20" spans="1:28">
      <c r="A20" s="18" t="s">
        <v>939</v>
      </c>
    </row>
    <row r="22" spans="1:28" s="74" customFormat="1">
      <c r="A22" s="859" t="s">
        <v>940</v>
      </c>
      <c r="B22" s="859"/>
      <c r="C22" s="859"/>
      <c r="D22" s="859"/>
      <c r="E22" s="859"/>
      <c r="F22" s="859"/>
      <c r="G22" s="859"/>
      <c r="H22" s="859"/>
      <c r="I22" s="859"/>
      <c r="J22" s="859"/>
      <c r="K22" s="859"/>
      <c r="L22" s="859"/>
      <c r="M22" s="859"/>
      <c r="N22" s="859"/>
      <c r="O22" s="859"/>
      <c r="P22" s="859"/>
      <c r="Q22" s="859"/>
      <c r="R22" s="859"/>
      <c r="S22" s="859"/>
      <c r="T22" s="859"/>
      <c r="U22" s="859"/>
      <c r="V22" s="859"/>
      <c r="W22" s="859"/>
      <c r="X22" s="859"/>
      <c r="Y22" s="859"/>
      <c r="Z22" s="859"/>
      <c r="AA22" s="859"/>
      <c r="AB22" s="859"/>
    </row>
    <row r="23" spans="1:28">
      <c r="A23" s="18" t="s">
        <v>941</v>
      </c>
    </row>
    <row r="24" spans="1:28">
      <c r="A24" s="18" t="s">
        <v>942</v>
      </c>
    </row>
    <row r="25" spans="1:28" ht="46.5" customHeight="1">
      <c r="A25" s="889" t="s">
        <v>1033</v>
      </c>
      <c r="B25" s="889"/>
      <c r="C25" s="889"/>
      <c r="D25" s="889"/>
      <c r="E25" s="889"/>
      <c r="F25" s="889"/>
      <c r="G25" s="889"/>
      <c r="H25" s="889"/>
      <c r="I25" s="889"/>
      <c r="J25" s="889"/>
      <c r="K25" s="890" t="s">
        <v>985</v>
      </c>
      <c r="L25" s="890"/>
      <c r="M25" s="890"/>
      <c r="N25" s="890"/>
      <c r="O25" s="890"/>
      <c r="P25" s="890"/>
      <c r="Q25" s="890"/>
      <c r="R25" s="890"/>
      <c r="S25" s="890"/>
      <c r="T25" s="890"/>
    </row>
    <row r="26" spans="1:28">
      <c r="A26" s="862"/>
      <c r="B26" s="863" t="s">
        <v>943</v>
      </c>
      <c r="C26" s="887" t="s">
        <v>954</v>
      </c>
      <c r="D26" s="887"/>
      <c r="E26" s="887"/>
      <c r="F26" s="887"/>
      <c r="G26" s="887"/>
      <c r="H26" s="887"/>
      <c r="I26" s="887"/>
      <c r="J26" s="887"/>
      <c r="K26" s="864"/>
      <c r="L26" s="865" t="s">
        <v>943</v>
      </c>
      <c r="M26" s="888" t="s">
        <v>954</v>
      </c>
      <c r="N26" s="888"/>
      <c r="O26" s="888"/>
      <c r="P26" s="888"/>
      <c r="Q26" s="888"/>
      <c r="R26" s="888"/>
      <c r="S26" s="888"/>
      <c r="T26" s="888"/>
    </row>
    <row r="27" spans="1:28">
      <c r="A27" s="862"/>
      <c r="B27" s="863" t="s">
        <v>944</v>
      </c>
      <c r="C27" s="887" t="s">
        <v>955</v>
      </c>
      <c r="D27" s="887"/>
      <c r="E27" s="887"/>
      <c r="F27" s="887"/>
      <c r="G27" s="887"/>
      <c r="H27" s="887"/>
      <c r="I27" s="887"/>
      <c r="J27" s="887"/>
      <c r="K27" s="864"/>
      <c r="L27" s="865" t="s">
        <v>944</v>
      </c>
      <c r="M27" s="888" t="s">
        <v>955</v>
      </c>
      <c r="N27" s="888"/>
      <c r="O27" s="888"/>
      <c r="P27" s="888"/>
      <c r="Q27" s="888"/>
      <c r="R27" s="888"/>
      <c r="S27" s="888"/>
      <c r="T27" s="888"/>
    </row>
    <row r="28" spans="1:28">
      <c r="A28" s="862"/>
      <c r="B28" s="863" t="s">
        <v>962</v>
      </c>
      <c r="C28" s="887" t="s">
        <v>945</v>
      </c>
      <c r="D28" s="887"/>
      <c r="E28" s="887"/>
      <c r="F28" s="887"/>
      <c r="G28" s="887"/>
      <c r="H28" s="887"/>
      <c r="I28" s="887"/>
      <c r="J28" s="887"/>
      <c r="K28" s="864"/>
      <c r="L28" s="865" t="s">
        <v>962</v>
      </c>
      <c r="M28" s="888" t="s">
        <v>945</v>
      </c>
      <c r="N28" s="888"/>
      <c r="O28" s="888"/>
      <c r="P28" s="888"/>
      <c r="Q28" s="888"/>
      <c r="R28" s="888"/>
      <c r="S28" s="888"/>
      <c r="T28" s="888"/>
    </row>
    <row r="29" spans="1:28">
      <c r="A29" s="862"/>
      <c r="B29" s="863" t="s">
        <v>946</v>
      </c>
      <c r="C29" s="887" t="s">
        <v>956</v>
      </c>
      <c r="D29" s="887"/>
      <c r="E29" s="887"/>
      <c r="F29" s="887"/>
      <c r="G29" s="887"/>
      <c r="H29" s="887"/>
      <c r="I29" s="887"/>
      <c r="J29" s="887"/>
      <c r="K29" s="864"/>
      <c r="L29" s="865" t="s">
        <v>946</v>
      </c>
      <c r="M29" s="888" t="s">
        <v>956</v>
      </c>
      <c r="N29" s="888"/>
      <c r="O29" s="888"/>
      <c r="P29" s="888"/>
      <c r="Q29" s="888"/>
      <c r="R29" s="888"/>
      <c r="S29" s="888"/>
      <c r="T29" s="888"/>
    </row>
    <row r="30" spans="1:28">
      <c r="A30" s="862"/>
      <c r="B30" s="863" t="s">
        <v>947</v>
      </c>
      <c r="C30" s="887" t="s">
        <v>957</v>
      </c>
      <c r="D30" s="887"/>
      <c r="E30" s="887"/>
      <c r="F30" s="887"/>
      <c r="G30" s="887"/>
      <c r="H30" s="887"/>
      <c r="I30" s="887"/>
      <c r="J30" s="887"/>
      <c r="K30" s="864"/>
      <c r="L30" s="865" t="s">
        <v>947</v>
      </c>
      <c r="M30" s="888" t="s">
        <v>957</v>
      </c>
      <c r="N30" s="888"/>
      <c r="O30" s="888"/>
      <c r="P30" s="888"/>
      <c r="Q30" s="888"/>
      <c r="R30" s="888"/>
      <c r="S30" s="888"/>
      <c r="T30" s="888"/>
    </row>
    <row r="31" spans="1:28">
      <c r="A31" s="862"/>
      <c r="B31" s="863" t="s">
        <v>948</v>
      </c>
      <c r="C31" s="887" t="s">
        <v>958</v>
      </c>
      <c r="D31" s="887"/>
      <c r="E31" s="887"/>
      <c r="F31" s="887"/>
      <c r="G31" s="887"/>
      <c r="H31" s="887"/>
      <c r="I31" s="887"/>
      <c r="J31" s="887"/>
      <c r="K31" s="864"/>
      <c r="L31" s="865" t="s">
        <v>948</v>
      </c>
      <c r="M31" s="888" t="s">
        <v>958</v>
      </c>
      <c r="N31" s="888"/>
      <c r="O31" s="888"/>
      <c r="P31" s="888"/>
      <c r="Q31" s="888"/>
      <c r="R31" s="888"/>
      <c r="S31" s="888"/>
      <c r="T31" s="888"/>
    </row>
    <row r="32" spans="1:28">
      <c r="A32" s="862"/>
      <c r="B32" s="863" t="s">
        <v>949</v>
      </c>
      <c r="C32" s="887" t="s">
        <v>959</v>
      </c>
      <c r="D32" s="887"/>
      <c r="E32" s="887"/>
      <c r="F32" s="887"/>
      <c r="G32" s="887"/>
      <c r="H32" s="887"/>
      <c r="I32" s="887"/>
      <c r="J32" s="887"/>
      <c r="K32" s="864"/>
      <c r="L32" s="865" t="s">
        <v>949</v>
      </c>
      <c r="M32" s="888" t="s">
        <v>959</v>
      </c>
      <c r="N32" s="888"/>
      <c r="O32" s="888"/>
      <c r="P32" s="888"/>
      <c r="Q32" s="888"/>
      <c r="R32" s="888"/>
      <c r="S32" s="888"/>
      <c r="T32" s="888"/>
    </row>
    <row r="33" spans="1:20">
      <c r="A33" s="862"/>
      <c r="B33" s="863" t="s">
        <v>950</v>
      </c>
      <c r="C33" s="887" t="s">
        <v>960</v>
      </c>
      <c r="D33" s="887"/>
      <c r="E33" s="887"/>
      <c r="F33" s="887"/>
      <c r="G33" s="887"/>
      <c r="H33" s="887"/>
      <c r="I33" s="887"/>
      <c r="J33" s="887"/>
      <c r="K33" s="864"/>
      <c r="L33" s="865" t="s">
        <v>950</v>
      </c>
      <c r="M33" s="888" t="s">
        <v>960</v>
      </c>
      <c r="N33" s="888"/>
      <c r="O33" s="888"/>
      <c r="P33" s="888"/>
      <c r="Q33" s="888"/>
      <c r="R33" s="888"/>
      <c r="S33" s="888"/>
      <c r="T33" s="888"/>
    </row>
    <row r="34" spans="1:20">
      <c r="A34" s="862"/>
      <c r="B34" s="863" t="s">
        <v>951</v>
      </c>
      <c r="C34" s="887" t="s">
        <v>961</v>
      </c>
      <c r="D34" s="887"/>
      <c r="E34" s="887"/>
      <c r="F34" s="887"/>
      <c r="G34" s="887"/>
      <c r="H34" s="887"/>
      <c r="I34" s="887"/>
      <c r="J34" s="887"/>
      <c r="K34" s="864"/>
      <c r="L34" s="865" t="s">
        <v>951</v>
      </c>
      <c r="M34" s="888" t="s">
        <v>961</v>
      </c>
      <c r="N34" s="888"/>
      <c r="O34" s="888"/>
      <c r="P34" s="888"/>
      <c r="Q34" s="888"/>
      <c r="R34" s="888"/>
      <c r="S34" s="888"/>
      <c r="T34" s="888"/>
    </row>
    <row r="35" spans="1:20">
      <c r="A35" s="862"/>
      <c r="B35" s="863" t="s">
        <v>952</v>
      </c>
      <c r="C35" s="887" t="s">
        <v>953</v>
      </c>
      <c r="D35" s="887"/>
      <c r="E35" s="887"/>
      <c r="F35" s="887"/>
      <c r="G35" s="887"/>
      <c r="H35" s="887"/>
      <c r="I35" s="887"/>
      <c r="J35" s="887"/>
      <c r="K35" s="864"/>
      <c r="L35" s="866" t="s">
        <v>963</v>
      </c>
      <c r="M35" s="888" t="s">
        <v>980</v>
      </c>
      <c r="N35" s="888"/>
      <c r="O35" s="888"/>
      <c r="P35" s="888"/>
      <c r="Q35" s="888"/>
      <c r="R35" s="888"/>
      <c r="S35" s="888"/>
      <c r="T35" s="888"/>
    </row>
    <row r="36" spans="1:20">
      <c r="A36" s="862"/>
      <c r="B36" s="862"/>
      <c r="C36" s="862"/>
      <c r="D36" s="862"/>
      <c r="E36" s="862"/>
      <c r="F36" s="862"/>
      <c r="G36" s="862"/>
      <c r="H36" s="862"/>
      <c r="I36" s="862"/>
      <c r="J36" s="862"/>
      <c r="K36" s="864"/>
      <c r="L36" s="866" t="s">
        <v>964</v>
      </c>
      <c r="M36" s="888" t="s">
        <v>981</v>
      </c>
      <c r="N36" s="888"/>
      <c r="O36" s="888"/>
      <c r="P36" s="888"/>
      <c r="Q36" s="888"/>
      <c r="R36" s="888"/>
      <c r="S36" s="888"/>
      <c r="T36" s="888"/>
    </row>
    <row r="37" spans="1:20">
      <c r="A37" s="862"/>
      <c r="B37" s="862"/>
      <c r="C37" s="862"/>
      <c r="D37" s="862"/>
      <c r="E37" s="862"/>
      <c r="F37" s="862"/>
      <c r="G37" s="862"/>
      <c r="H37" s="862"/>
      <c r="I37" s="862"/>
      <c r="J37" s="862"/>
      <c r="K37" s="864"/>
      <c r="L37" s="866" t="s">
        <v>965</v>
      </c>
      <c r="M37" s="888" t="s">
        <v>982</v>
      </c>
      <c r="N37" s="888"/>
      <c r="O37" s="888"/>
      <c r="P37" s="888"/>
      <c r="Q37" s="888"/>
      <c r="R37" s="888"/>
      <c r="S37" s="888"/>
      <c r="T37" s="888"/>
    </row>
    <row r="38" spans="1:20">
      <c r="A38" s="862"/>
      <c r="B38" s="862"/>
      <c r="C38" s="862"/>
      <c r="D38" s="862"/>
      <c r="E38" s="862"/>
      <c r="F38" s="862"/>
      <c r="G38" s="862"/>
      <c r="H38" s="862"/>
      <c r="I38" s="862"/>
      <c r="J38" s="862"/>
      <c r="K38" s="864"/>
      <c r="L38" s="866" t="s">
        <v>966</v>
      </c>
      <c r="M38" s="888" t="s">
        <v>975</v>
      </c>
      <c r="N38" s="888"/>
      <c r="O38" s="888"/>
      <c r="P38" s="888"/>
      <c r="Q38" s="888"/>
      <c r="R38" s="888"/>
      <c r="S38" s="888"/>
      <c r="T38" s="888"/>
    </row>
    <row r="39" spans="1:20">
      <c r="A39" s="862"/>
      <c r="B39" s="862"/>
      <c r="C39" s="862"/>
      <c r="D39" s="862"/>
      <c r="E39" s="862"/>
      <c r="F39" s="862"/>
      <c r="G39" s="862"/>
      <c r="H39" s="862"/>
      <c r="I39" s="862"/>
      <c r="J39" s="862"/>
      <c r="K39" s="864"/>
      <c r="L39" s="866" t="s">
        <v>967</v>
      </c>
      <c r="M39" s="888" t="s">
        <v>983</v>
      </c>
      <c r="N39" s="888"/>
      <c r="O39" s="888"/>
      <c r="P39" s="888"/>
      <c r="Q39" s="888"/>
      <c r="R39" s="888"/>
      <c r="S39" s="888"/>
      <c r="T39" s="888"/>
    </row>
    <row r="40" spans="1:20">
      <c r="A40" s="862"/>
      <c r="B40" s="862"/>
      <c r="C40" s="862"/>
      <c r="D40" s="862"/>
      <c r="E40" s="862"/>
      <c r="F40" s="862"/>
      <c r="G40" s="862"/>
      <c r="H40" s="862"/>
      <c r="I40" s="862"/>
      <c r="J40" s="862"/>
      <c r="K40" s="864"/>
      <c r="L40" s="864" t="s">
        <v>968</v>
      </c>
      <c r="M40" s="888" t="s">
        <v>984</v>
      </c>
      <c r="N40" s="888"/>
      <c r="O40" s="888"/>
      <c r="P40" s="888"/>
      <c r="Q40" s="888"/>
      <c r="R40" s="888"/>
      <c r="S40" s="888"/>
      <c r="T40" s="888"/>
    </row>
    <row r="41" spans="1:20">
      <c r="A41" s="862"/>
      <c r="B41" s="862"/>
      <c r="C41" s="862"/>
      <c r="D41" s="862"/>
      <c r="E41" s="862"/>
      <c r="F41" s="862"/>
      <c r="G41" s="862"/>
      <c r="H41" s="862"/>
      <c r="I41" s="862"/>
      <c r="J41" s="862"/>
      <c r="K41" s="864"/>
      <c r="L41" s="866" t="s">
        <v>969</v>
      </c>
      <c r="M41" s="888" t="s">
        <v>976</v>
      </c>
      <c r="N41" s="888"/>
      <c r="O41" s="888"/>
      <c r="P41" s="888"/>
      <c r="Q41" s="888"/>
      <c r="R41" s="888"/>
      <c r="S41" s="888"/>
      <c r="T41" s="888"/>
    </row>
    <row r="42" spans="1:20">
      <c r="A42" s="862"/>
      <c r="B42" s="862"/>
      <c r="C42" s="862"/>
      <c r="D42" s="862"/>
      <c r="E42" s="862"/>
      <c r="F42" s="862"/>
      <c r="G42" s="862"/>
      <c r="H42" s="862"/>
      <c r="I42" s="862"/>
      <c r="J42" s="862"/>
      <c r="K42" s="864"/>
      <c r="L42" s="866" t="s">
        <v>970</v>
      </c>
      <c r="M42" s="888" t="s">
        <v>977</v>
      </c>
      <c r="N42" s="888"/>
      <c r="O42" s="888"/>
      <c r="P42" s="888"/>
      <c r="Q42" s="888"/>
      <c r="R42" s="888"/>
      <c r="S42" s="888"/>
      <c r="T42" s="888"/>
    </row>
    <row r="43" spans="1:20">
      <c r="A43" s="862"/>
      <c r="B43" s="862"/>
      <c r="C43" s="862"/>
      <c r="D43" s="862"/>
      <c r="E43" s="862"/>
      <c r="F43" s="862"/>
      <c r="G43" s="862"/>
      <c r="H43" s="862"/>
      <c r="I43" s="862"/>
      <c r="J43" s="862"/>
      <c r="K43" s="864"/>
      <c r="L43" s="866" t="s">
        <v>971</v>
      </c>
      <c r="M43" s="888" t="s">
        <v>978</v>
      </c>
      <c r="N43" s="888"/>
      <c r="O43" s="888"/>
      <c r="P43" s="888"/>
      <c r="Q43" s="888"/>
      <c r="R43" s="888"/>
      <c r="S43" s="888"/>
      <c r="T43" s="888"/>
    </row>
    <row r="44" spans="1:20">
      <c r="A44" s="862"/>
      <c r="B44" s="862"/>
      <c r="C44" s="862"/>
      <c r="D44" s="862"/>
      <c r="E44" s="862"/>
      <c r="F44" s="862"/>
      <c r="G44" s="862"/>
      <c r="H44" s="862"/>
      <c r="I44" s="862"/>
      <c r="J44" s="862"/>
      <c r="K44" s="864"/>
      <c r="L44" s="866" t="s">
        <v>972</v>
      </c>
      <c r="M44" s="888" t="s">
        <v>979</v>
      </c>
      <c r="N44" s="888"/>
      <c r="O44" s="888"/>
      <c r="P44" s="888"/>
      <c r="Q44" s="888"/>
      <c r="R44" s="888"/>
      <c r="S44" s="888"/>
      <c r="T44" s="888"/>
    </row>
    <row r="45" spans="1:20">
      <c r="A45" s="862"/>
      <c r="B45" s="862"/>
      <c r="C45" s="862"/>
      <c r="D45" s="862"/>
      <c r="E45" s="862"/>
      <c r="F45" s="862"/>
      <c r="G45" s="862"/>
      <c r="H45" s="862"/>
      <c r="I45" s="862"/>
      <c r="J45" s="862"/>
      <c r="K45" s="864"/>
      <c r="L45" s="866" t="s">
        <v>973</v>
      </c>
      <c r="M45" s="888" t="s">
        <v>959</v>
      </c>
      <c r="N45" s="888"/>
      <c r="O45" s="888"/>
      <c r="P45" s="888"/>
      <c r="Q45" s="888"/>
      <c r="R45" s="888"/>
      <c r="S45" s="888"/>
      <c r="T45" s="888"/>
    </row>
    <row r="46" spans="1:20">
      <c r="A46" s="862"/>
      <c r="B46" s="862"/>
      <c r="C46" s="862"/>
      <c r="D46" s="862"/>
      <c r="E46" s="862"/>
      <c r="F46" s="862"/>
      <c r="G46" s="862"/>
      <c r="H46" s="862"/>
      <c r="I46" s="862"/>
      <c r="J46" s="862"/>
      <c r="K46" s="864"/>
      <c r="L46" s="866" t="s">
        <v>974</v>
      </c>
      <c r="M46" s="888" t="s">
        <v>960</v>
      </c>
      <c r="N46" s="888"/>
      <c r="O46" s="888"/>
      <c r="P46" s="888"/>
      <c r="Q46" s="888"/>
      <c r="R46" s="888"/>
      <c r="S46" s="888"/>
      <c r="T46" s="888"/>
    </row>
    <row r="47" spans="1:20">
      <c r="A47" s="862"/>
      <c r="B47" s="862"/>
      <c r="C47" s="862"/>
      <c r="D47" s="862"/>
      <c r="E47" s="862"/>
      <c r="F47" s="862"/>
      <c r="G47" s="862"/>
      <c r="H47" s="862"/>
      <c r="I47" s="862"/>
      <c r="J47" s="862"/>
      <c r="K47" s="864"/>
      <c r="L47" s="865" t="s">
        <v>952</v>
      </c>
      <c r="M47" s="888" t="s">
        <v>953</v>
      </c>
      <c r="N47" s="888"/>
      <c r="O47" s="888"/>
      <c r="P47" s="888"/>
      <c r="Q47" s="888"/>
      <c r="R47" s="888"/>
      <c r="S47" s="888"/>
      <c r="T47" s="888"/>
    </row>
  </sheetData>
  <mergeCells count="34">
    <mergeCell ref="A25:J25"/>
    <mergeCell ref="K25:T25"/>
    <mergeCell ref="M40:T40"/>
    <mergeCell ref="M41:T41"/>
    <mergeCell ref="M42:T42"/>
    <mergeCell ref="M31:T31"/>
    <mergeCell ref="M32:T32"/>
    <mergeCell ref="M33:T33"/>
    <mergeCell ref="M34:T34"/>
    <mergeCell ref="C31:J31"/>
    <mergeCell ref="C32:J32"/>
    <mergeCell ref="C33:J33"/>
    <mergeCell ref="M47:T47"/>
    <mergeCell ref="M35:T35"/>
    <mergeCell ref="M36:T36"/>
    <mergeCell ref="M37:T37"/>
    <mergeCell ref="M38:T38"/>
    <mergeCell ref="M39:T39"/>
    <mergeCell ref="M46:T46"/>
    <mergeCell ref="M43:T43"/>
    <mergeCell ref="M44:T44"/>
    <mergeCell ref="M45:T45"/>
    <mergeCell ref="C34:J34"/>
    <mergeCell ref="C35:J35"/>
    <mergeCell ref="M26:T26"/>
    <mergeCell ref="M27:T27"/>
    <mergeCell ref="M28:T28"/>
    <mergeCell ref="M29:T29"/>
    <mergeCell ref="M30:T30"/>
    <mergeCell ref="C26:J26"/>
    <mergeCell ref="C27:J27"/>
    <mergeCell ref="C28:J28"/>
    <mergeCell ref="C29:J29"/>
    <mergeCell ref="C30:J30"/>
  </mergeCells>
  <hyperlinks>
    <hyperlink ref="A17" r:id="rId1"/>
    <hyperlink ref="B5"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theme="4"/>
  </sheetPr>
  <dimension ref="A1:M192"/>
  <sheetViews>
    <sheetView zoomScaleNormal="100" workbookViewId="0">
      <selection activeCell="C14" sqref="C14"/>
    </sheetView>
  </sheetViews>
  <sheetFormatPr defaultColWidth="9.140625" defaultRowHeight="13.5"/>
  <cols>
    <col min="1" max="1" width="40" style="81" customWidth="1"/>
    <col min="2" max="2" width="18.42578125" style="81" bestFit="1" customWidth="1"/>
    <col min="3" max="3" width="11" style="81" bestFit="1" customWidth="1"/>
    <col min="4" max="4" width="14.42578125" style="81" bestFit="1" customWidth="1"/>
    <col min="5" max="6" width="11.42578125" style="81" bestFit="1" customWidth="1"/>
    <col min="7" max="7" width="15.42578125" style="81" bestFit="1" customWidth="1"/>
    <col min="8" max="8" width="9.140625" style="181"/>
    <col min="9" max="9" width="8.85546875" style="181" customWidth="1"/>
    <col min="10" max="10" width="27" style="181" bestFit="1" customWidth="1"/>
    <col min="11" max="11" width="22.5703125" style="181" bestFit="1" customWidth="1"/>
    <col min="12" max="12" width="18.42578125" style="181" bestFit="1" customWidth="1"/>
    <col min="13" max="13" width="9.140625" style="81"/>
    <col min="14" max="16384" width="9.140625" style="2"/>
  </cols>
  <sheetData>
    <row r="1" spans="1:13" ht="14.25" thickBot="1">
      <c r="A1" s="130" t="s">
        <v>993</v>
      </c>
    </row>
    <row r="2" spans="1:13" s="30" customFormat="1" ht="26.25" thickBot="1">
      <c r="A2" s="132" t="s">
        <v>23</v>
      </c>
      <c r="B2" s="132" t="s">
        <v>25</v>
      </c>
      <c r="C2" s="132" t="s">
        <v>456</v>
      </c>
      <c r="D2" s="132" t="s">
        <v>457</v>
      </c>
      <c r="E2" s="132" t="s">
        <v>458</v>
      </c>
      <c r="F2" s="132" t="s">
        <v>459</v>
      </c>
      <c r="G2" s="132" t="s">
        <v>460</v>
      </c>
      <c r="H2" s="132" t="s">
        <v>256</v>
      </c>
      <c r="I2" s="152" t="s">
        <v>593</v>
      </c>
      <c r="J2" s="152" t="s">
        <v>489</v>
      </c>
      <c r="K2" s="152" t="s">
        <v>4</v>
      </c>
      <c r="L2" s="152" t="s">
        <v>631</v>
      </c>
      <c r="M2" s="229"/>
    </row>
    <row r="3" spans="1:13">
      <c r="A3" s="230" t="s">
        <v>496</v>
      </c>
      <c r="B3" s="230" t="s">
        <v>90</v>
      </c>
      <c r="C3" s="231">
        <v>0.57083333000000003</v>
      </c>
      <c r="D3" s="232">
        <v>142.70830000000001</v>
      </c>
      <c r="E3" s="232">
        <v>285.41669999999999</v>
      </c>
      <c r="F3" s="232">
        <v>428.125</v>
      </c>
      <c r="G3" s="232">
        <v>570.83330000000001</v>
      </c>
      <c r="H3" s="233" t="s">
        <v>2</v>
      </c>
      <c r="I3" s="189" t="s">
        <v>32</v>
      </c>
      <c r="J3" s="189" t="s">
        <v>491</v>
      </c>
      <c r="K3" s="189" t="s">
        <v>352</v>
      </c>
      <c r="L3" s="189" t="s">
        <v>16</v>
      </c>
    </row>
    <row r="4" spans="1:13">
      <c r="A4" s="89" t="s">
        <v>497</v>
      </c>
      <c r="B4" s="89" t="s">
        <v>91</v>
      </c>
      <c r="C4" s="87">
        <v>0.58499999999999996</v>
      </c>
      <c r="D4" s="187">
        <v>146.25</v>
      </c>
      <c r="E4" s="187">
        <v>292.5</v>
      </c>
      <c r="F4" s="187">
        <v>438.75</v>
      </c>
      <c r="G4" s="187">
        <v>585</v>
      </c>
      <c r="H4" s="82" t="s">
        <v>2</v>
      </c>
      <c r="I4" s="189" t="s">
        <v>32</v>
      </c>
      <c r="J4" s="189" t="s">
        <v>491</v>
      </c>
      <c r="K4" s="189" t="s">
        <v>352</v>
      </c>
      <c r="L4" s="189" t="s">
        <v>16</v>
      </c>
    </row>
    <row r="5" spans="1:13">
      <c r="A5" s="89" t="s">
        <v>498</v>
      </c>
      <c r="B5" s="117" t="s">
        <v>446</v>
      </c>
      <c r="C5" s="234">
        <v>0.1516168</v>
      </c>
      <c r="D5" s="235">
        <v>37.904200000000003</v>
      </c>
      <c r="E5" s="235">
        <v>75.808400000000006</v>
      </c>
      <c r="F5" s="235">
        <v>113.71259999999999</v>
      </c>
      <c r="G5" s="235">
        <v>151.61680000000001</v>
      </c>
      <c r="H5" s="208" t="s">
        <v>28</v>
      </c>
      <c r="I5" s="189" t="s">
        <v>211</v>
      </c>
      <c r="J5" s="189" t="s">
        <v>493</v>
      </c>
      <c r="K5" s="189" t="s">
        <v>210</v>
      </c>
      <c r="L5" s="189" t="s">
        <v>22</v>
      </c>
    </row>
    <row r="6" spans="1:13">
      <c r="A6" s="89" t="s">
        <v>586</v>
      </c>
      <c r="B6" s="89" t="s">
        <v>372</v>
      </c>
      <c r="C6" s="87">
        <v>0.75128333000000003</v>
      </c>
      <c r="D6" s="187">
        <v>187.82079999999999</v>
      </c>
      <c r="E6" s="187">
        <v>375.64159999999998</v>
      </c>
      <c r="F6" s="187">
        <v>563.46249999999998</v>
      </c>
      <c r="G6" s="187">
        <v>751.28330000000005</v>
      </c>
      <c r="H6" s="82" t="s">
        <v>2</v>
      </c>
      <c r="I6" s="189" t="s">
        <v>123</v>
      </c>
      <c r="J6" s="189" t="s">
        <v>492</v>
      </c>
      <c r="K6" s="189" t="s">
        <v>370</v>
      </c>
      <c r="L6" s="189" t="s">
        <v>19</v>
      </c>
    </row>
    <row r="7" spans="1:13">
      <c r="A7" s="89" t="s">
        <v>586</v>
      </c>
      <c r="B7" s="89" t="s">
        <v>374</v>
      </c>
      <c r="C7" s="87">
        <v>0.66635</v>
      </c>
      <c r="D7" s="187">
        <v>166.58750000000001</v>
      </c>
      <c r="E7" s="187">
        <v>333.17500000000001</v>
      </c>
      <c r="F7" s="187">
        <v>499.76249999999999</v>
      </c>
      <c r="G7" s="187">
        <v>666.35</v>
      </c>
      <c r="H7" s="82" t="s">
        <v>2</v>
      </c>
      <c r="I7" s="189" t="s">
        <v>123</v>
      </c>
      <c r="J7" s="189" t="s">
        <v>492</v>
      </c>
      <c r="K7" s="189" t="s">
        <v>370</v>
      </c>
      <c r="L7" s="189" t="s">
        <v>19</v>
      </c>
    </row>
    <row r="8" spans="1:13">
      <c r="A8" s="89" t="s">
        <v>586</v>
      </c>
      <c r="B8" s="89" t="s">
        <v>377</v>
      </c>
      <c r="C8" s="87">
        <v>0.65664999999999996</v>
      </c>
      <c r="D8" s="187">
        <v>164.16249999999999</v>
      </c>
      <c r="E8" s="187">
        <v>328.32499999999999</v>
      </c>
      <c r="F8" s="187">
        <v>492.48750000000001</v>
      </c>
      <c r="G8" s="187">
        <v>656.65</v>
      </c>
      <c r="H8" s="82" t="s">
        <v>2</v>
      </c>
      <c r="I8" s="189" t="s">
        <v>123</v>
      </c>
      <c r="J8" s="189" t="s">
        <v>494</v>
      </c>
      <c r="K8" s="189" t="s">
        <v>368</v>
      </c>
      <c r="L8" s="189" t="s">
        <v>10</v>
      </c>
    </row>
    <row r="9" spans="1:13">
      <c r="A9" s="89" t="s">
        <v>586</v>
      </c>
      <c r="B9" s="89" t="s">
        <v>378</v>
      </c>
      <c r="C9" s="87">
        <v>0.56060832999999999</v>
      </c>
      <c r="D9" s="187">
        <v>140.15209999999999</v>
      </c>
      <c r="E9" s="187">
        <v>280.30419999999998</v>
      </c>
      <c r="F9" s="187">
        <v>420.45620000000002</v>
      </c>
      <c r="G9" s="187">
        <v>560.60829999999999</v>
      </c>
      <c r="H9" s="82" t="s">
        <v>2</v>
      </c>
      <c r="I9" s="189" t="s">
        <v>211</v>
      </c>
      <c r="J9" s="189" t="s">
        <v>493</v>
      </c>
      <c r="K9" s="189" t="s">
        <v>366</v>
      </c>
      <c r="L9" s="189" t="s">
        <v>22</v>
      </c>
    </row>
    <row r="10" spans="1:13">
      <c r="A10" s="89" t="s">
        <v>586</v>
      </c>
      <c r="B10" s="89" t="s">
        <v>233</v>
      </c>
      <c r="C10" s="87">
        <v>0.23204167000000001</v>
      </c>
      <c r="D10" s="187">
        <v>58.010420000000003</v>
      </c>
      <c r="E10" s="187">
        <v>116.02079999999999</v>
      </c>
      <c r="F10" s="187">
        <v>174.03129999999999</v>
      </c>
      <c r="G10" s="187">
        <v>232.04169999999999</v>
      </c>
      <c r="H10" s="82" t="s">
        <v>2</v>
      </c>
      <c r="I10" s="189" t="s">
        <v>211</v>
      </c>
      <c r="J10" s="189" t="s">
        <v>493</v>
      </c>
      <c r="K10" s="189" t="s">
        <v>366</v>
      </c>
      <c r="L10" s="189" t="s">
        <v>22</v>
      </c>
    </row>
    <row r="11" spans="1:13">
      <c r="A11" s="89" t="s">
        <v>586</v>
      </c>
      <c r="B11" s="89" t="s">
        <v>380</v>
      </c>
      <c r="C11" s="87">
        <v>0.44227499999999997</v>
      </c>
      <c r="D11" s="187">
        <v>110.5688</v>
      </c>
      <c r="E11" s="187">
        <v>221.13749999999999</v>
      </c>
      <c r="F11" s="187">
        <v>331.7063</v>
      </c>
      <c r="G11" s="187">
        <v>442.27499999999998</v>
      </c>
      <c r="H11" s="82" t="s">
        <v>2</v>
      </c>
      <c r="I11" s="189" t="s">
        <v>123</v>
      </c>
      <c r="J11" s="189" t="s">
        <v>492</v>
      </c>
      <c r="K11" s="189" t="s">
        <v>367</v>
      </c>
      <c r="L11" s="189" t="s">
        <v>19</v>
      </c>
    </row>
    <row r="12" spans="1:13">
      <c r="A12" s="89" t="s">
        <v>586</v>
      </c>
      <c r="B12" s="89" t="s">
        <v>381</v>
      </c>
      <c r="C12" s="87">
        <v>0.62434999999999996</v>
      </c>
      <c r="D12" s="187">
        <v>156.08750000000001</v>
      </c>
      <c r="E12" s="187">
        <v>312.17500000000001</v>
      </c>
      <c r="F12" s="187">
        <v>468.26249999999999</v>
      </c>
      <c r="G12" s="187">
        <v>624.35</v>
      </c>
      <c r="H12" s="82" t="s">
        <v>2</v>
      </c>
      <c r="I12" s="189" t="s">
        <v>123</v>
      </c>
      <c r="J12" s="189" t="s">
        <v>492</v>
      </c>
      <c r="K12" s="189" t="s">
        <v>367</v>
      </c>
      <c r="L12" s="189" t="s">
        <v>19</v>
      </c>
    </row>
    <row r="13" spans="1:13">
      <c r="A13" s="89" t="s">
        <v>586</v>
      </c>
      <c r="B13" s="89" t="s">
        <v>11</v>
      </c>
      <c r="C13" s="87">
        <v>0.21650833</v>
      </c>
      <c r="D13" s="187">
        <v>54.127079999999999</v>
      </c>
      <c r="E13" s="187">
        <v>108.2542</v>
      </c>
      <c r="F13" s="187">
        <v>162.38120000000001</v>
      </c>
      <c r="G13" s="187">
        <v>216.50829999999999</v>
      </c>
      <c r="H13" s="82" t="s">
        <v>2</v>
      </c>
      <c r="I13" s="189" t="s">
        <v>211</v>
      </c>
      <c r="J13" s="189" t="s">
        <v>493</v>
      </c>
      <c r="K13" s="189" t="s">
        <v>11</v>
      </c>
      <c r="L13" s="189" t="s">
        <v>22</v>
      </c>
    </row>
    <row r="14" spans="1:13">
      <c r="A14" s="89" t="s">
        <v>586</v>
      </c>
      <c r="B14" s="89" t="s">
        <v>383</v>
      </c>
      <c r="C14" s="87">
        <v>0.77964999999999995</v>
      </c>
      <c r="D14" s="187">
        <v>194.91249999999999</v>
      </c>
      <c r="E14" s="187">
        <v>389.82499999999999</v>
      </c>
      <c r="F14" s="187">
        <v>584.73749999999995</v>
      </c>
      <c r="G14" s="187">
        <v>779.65</v>
      </c>
      <c r="H14" s="82" t="s">
        <v>2</v>
      </c>
      <c r="I14" s="189" t="s">
        <v>123</v>
      </c>
      <c r="J14" s="189" t="s">
        <v>492</v>
      </c>
      <c r="K14" s="189" t="s">
        <v>367</v>
      </c>
      <c r="L14" s="189" t="s">
        <v>19</v>
      </c>
    </row>
    <row r="15" spans="1:13">
      <c r="A15" s="89" t="s">
        <v>586</v>
      </c>
      <c r="B15" s="89" t="s">
        <v>384</v>
      </c>
      <c r="C15" s="87">
        <v>0.23204167000000001</v>
      </c>
      <c r="D15" s="187">
        <v>58.010420000000003</v>
      </c>
      <c r="E15" s="187">
        <v>116.02079999999999</v>
      </c>
      <c r="F15" s="187">
        <v>174.03129999999999</v>
      </c>
      <c r="G15" s="187">
        <v>232.04169999999999</v>
      </c>
      <c r="H15" s="82" t="s">
        <v>2</v>
      </c>
      <c r="I15" s="189" t="s">
        <v>211</v>
      </c>
      <c r="J15" s="189" t="s">
        <v>493</v>
      </c>
      <c r="K15" s="189" t="s">
        <v>366</v>
      </c>
      <c r="L15" s="189" t="s">
        <v>22</v>
      </c>
    </row>
    <row r="16" spans="1:13">
      <c r="A16" s="89" t="s">
        <v>586</v>
      </c>
      <c r="B16" s="89" t="s">
        <v>237</v>
      </c>
      <c r="C16" s="87">
        <v>0.22754167</v>
      </c>
      <c r="D16" s="187">
        <v>56.885420000000003</v>
      </c>
      <c r="E16" s="187">
        <v>113.77079999999999</v>
      </c>
      <c r="F16" s="187">
        <v>170.65629999999999</v>
      </c>
      <c r="G16" s="187">
        <v>227.54169999999999</v>
      </c>
      <c r="H16" s="82" t="s">
        <v>2</v>
      </c>
      <c r="I16" s="189" t="s">
        <v>211</v>
      </c>
      <c r="J16" s="189" t="s">
        <v>493</v>
      </c>
      <c r="K16" s="189" t="s">
        <v>366</v>
      </c>
      <c r="L16" s="189" t="s">
        <v>22</v>
      </c>
    </row>
    <row r="17" spans="1:12">
      <c r="A17" s="89" t="s">
        <v>586</v>
      </c>
      <c r="B17" s="89" t="s">
        <v>239</v>
      </c>
      <c r="C17" s="87">
        <v>0.23204167000000001</v>
      </c>
      <c r="D17" s="187">
        <v>58.01041</v>
      </c>
      <c r="E17" s="187">
        <v>116.02079999999999</v>
      </c>
      <c r="F17" s="187">
        <v>174.03129999999999</v>
      </c>
      <c r="G17" s="187">
        <v>232.04169999999999</v>
      </c>
      <c r="H17" s="82" t="s">
        <v>2</v>
      </c>
      <c r="I17" s="189" t="s">
        <v>211</v>
      </c>
      <c r="J17" s="189" t="s">
        <v>493</v>
      </c>
      <c r="K17" s="189" t="s">
        <v>366</v>
      </c>
      <c r="L17" s="189" t="s">
        <v>22</v>
      </c>
    </row>
    <row r="18" spans="1:12">
      <c r="A18" s="89" t="s">
        <v>586</v>
      </c>
      <c r="B18" s="89" t="s">
        <v>394</v>
      </c>
      <c r="C18" s="87">
        <v>0.73675000000000002</v>
      </c>
      <c r="D18" s="187">
        <v>184.1875</v>
      </c>
      <c r="E18" s="187">
        <v>368.375</v>
      </c>
      <c r="F18" s="187">
        <v>552.56240000000003</v>
      </c>
      <c r="G18" s="187">
        <v>736.74990000000003</v>
      </c>
      <c r="H18" s="82" t="s">
        <v>2</v>
      </c>
      <c r="I18" s="189" t="s">
        <v>123</v>
      </c>
      <c r="J18" s="189" t="s">
        <v>492</v>
      </c>
      <c r="K18" s="189" t="s">
        <v>368</v>
      </c>
      <c r="L18" s="189" t="s">
        <v>10</v>
      </c>
    </row>
    <row r="19" spans="1:12">
      <c r="A19" s="89" t="s">
        <v>586</v>
      </c>
      <c r="B19" s="89" t="s">
        <v>241</v>
      </c>
      <c r="C19" s="87">
        <v>0.56898333000000001</v>
      </c>
      <c r="D19" s="187">
        <v>142.2458</v>
      </c>
      <c r="E19" s="187">
        <v>284.49169999999998</v>
      </c>
      <c r="F19" s="187">
        <v>426.73750000000001</v>
      </c>
      <c r="G19" s="187">
        <v>568.98329999999999</v>
      </c>
      <c r="H19" s="82" t="s">
        <v>2</v>
      </c>
      <c r="I19" s="189" t="s">
        <v>211</v>
      </c>
      <c r="J19" s="189" t="s">
        <v>493</v>
      </c>
      <c r="K19" s="189" t="s">
        <v>366</v>
      </c>
      <c r="L19" s="189" t="s">
        <v>22</v>
      </c>
    </row>
    <row r="20" spans="1:12">
      <c r="A20" s="89" t="s">
        <v>586</v>
      </c>
      <c r="B20" s="89" t="s">
        <v>182</v>
      </c>
      <c r="C20" s="87">
        <v>0.63191666999999996</v>
      </c>
      <c r="D20" s="187">
        <v>157.97919999999999</v>
      </c>
      <c r="E20" s="187">
        <v>315.95830000000001</v>
      </c>
      <c r="F20" s="187">
        <v>473.9375</v>
      </c>
      <c r="G20" s="187">
        <v>631.91660000000002</v>
      </c>
      <c r="H20" s="82" t="s">
        <v>2</v>
      </c>
      <c r="I20" s="189" t="s">
        <v>123</v>
      </c>
      <c r="J20" s="189" t="s">
        <v>492</v>
      </c>
      <c r="K20" s="189" t="s">
        <v>367</v>
      </c>
      <c r="L20" s="189" t="s">
        <v>19</v>
      </c>
    </row>
    <row r="21" spans="1:12">
      <c r="A21" s="89" t="s">
        <v>586</v>
      </c>
      <c r="B21" s="89" t="s">
        <v>244</v>
      </c>
      <c r="C21" s="87">
        <v>0.21425833</v>
      </c>
      <c r="D21" s="187">
        <v>53.564579999999999</v>
      </c>
      <c r="E21" s="187">
        <v>107.1292</v>
      </c>
      <c r="F21" s="187">
        <v>160.69370000000001</v>
      </c>
      <c r="G21" s="187">
        <v>214.25829999999999</v>
      </c>
      <c r="H21" s="82" t="s">
        <v>2</v>
      </c>
      <c r="I21" s="189" t="s">
        <v>211</v>
      </c>
      <c r="J21" s="189" t="s">
        <v>493</v>
      </c>
      <c r="K21" s="189" t="s">
        <v>244</v>
      </c>
      <c r="L21" s="189" t="s">
        <v>22</v>
      </c>
    </row>
    <row r="22" spans="1:12">
      <c r="A22" s="89" t="s">
        <v>586</v>
      </c>
      <c r="B22" s="89" t="s">
        <v>403</v>
      </c>
      <c r="C22" s="87">
        <v>0.66645832999999999</v>
      </c>
      <c r="D22" s="187">
        <v>166.6146</v>
      </c>
      <c r="E22" s="187">
        <v>333.22919999999999</v>
      </c>
      <c r="F22" s="187">
        <v>499.84379999999999</v>
      </c>
      <c r="G22" s="187">
        <v>666.45839999999998</v>
      </c>
      <c r="H22" s="82" t="s">
        <v>2</v>
      </c>
      <c r="I22" s="189" t="s">
        <v>123</v>
      </c>
      <c r="J22" s="189" t="s">
        <v>494</v>
      </c>
      <c r="K22" s="189" t="s">
        <v>368</v>
      </c>
      <c r="L22" s="189" t="s">
        <v>10</v>
      </c>
    </row>
    <row r="23" spans="1:12">
      <c r="A23" s="89" t="s">
        <v>586</v>
      </c>
      <c r="B23" s="89" t="s">
        <v>404</v>
      </c>
      <c r="C23" s="87">
        <v>0.44226666999999997</v>
      </c>
      <c r="D23" s="187">
        <v>110.5667</v>
      </c>
      <c r="E23" s="187">
        <v>221.13329999999999</v>
      </c>
      <c r="F23" s="187">
        <v>331.7</v>
      </c>
      <c r="G23" s="187">
        <v>442.26670000000001</v>
      </c>
      <c r="H23" s="82" t="s">
        <v>2</v>
      </c>
      <c r="I23" s="189" t="s">
        <v>123</v>
      </c>
      <c r="J23" s="189" t="s">
        <v>492</v>
      </c>
      <c r="K23" s="189" t="s">
        <v>367</v>
      </c>
      <c r="L23" s="189" t="s">
        <v>405</v>
      </c>
    </row>
    <row r="24" spans="1:12">
      <c r="A24" s="89" t="s">
        <v>586</v>
      </c>
      <c r="B24" s="89" t="s">
        <v>246</v>
      </c>
      <c r="C24" s="87">
        <v>0.22754167</v>
      </c>
      <c r="D24" s="187">
        <v>56.885420000000003</v>
      </c>
      <c r="E24" s="187">
        <v>113.77079999999999</v>
      </c>
      <c r="F24" s="187">
        <v>170.65629999999999</v>
      </c>
      <c r="G24" s="187">
        <v>227.54169999999999</v>
      </c>
      <c r="H24" s="82" t="s">
        <v>2</v>
      </c>
      <c r="I24" s="189" t="s">
        <v>211</v>
      </c>
      <c r="J24" s="189" t="s">
        <v>493</v>
      </c>
      <c r="K24" s="189" t="s">
        <v>366</v>
      </c>
      <c r="L24" s="189" t="s">
        <v>22</v>
      </c>
    </row>
    <row r="25" spans="1:12">
      <c r="A25" s="89" t="s">
        <v>586</v>
      </c>
      <c r="B25" s="89" t="s">
        <v>188</v>
      </c>
      <c r="C25" s="87">
        <v>0.44226666999999997</v>
      </c>
      <c r="D25" s="187">
        <v>110.5667</v>
      </c>
      <c r="E25" s="187">
        <v>221.13329999999999</v>
      </c>
      <c r="F25" s="187">
        <v>331.7</v>
      </c>
      <c r="G25" s="187">
        <v>442.26670000000001</v>
      </c>
      <c r="H25" s="82" t="s">
        <v>2</v>
      </c>
      <c r="I25" s="189" t="s">
        <v>123</v>
      </c>
      <c r="J25" s="189" t="s">
        <v>492</v>
      </c>
      <c r="K25" s="189" t="s">
        <v>367</v>
      </c>
      <c r="L25" s="189" t="s">
        <v>19</v>
      </c>
    </row>
    <row r="26" spans="1:12">
      <c r="A26" s="89" t="s">
        <v>586</v>
      </c>
      <c r="B26" s="89" t="s">
        <v>410</v>
      </c>
      <c r="C26" s="87">
        <v>0.57660833</v>
      </c>
      <c r="D26" s="187">
        <v>144.15209999999999</v>
      </c>
      <c r="E26" s="187">
        <v>288.30410000000001</v>
      </c>
      <c r="F26" s="187">
        <v>432.45620000000002</v>
      </c>
      <c r="G26" s="187">
        <v>576.60829999999999</v>
      </c>
      <c r="H26" s="82" t="s">
        <v>2</v>
      </c>
      <c r="I26" s="189" t="s">
        <v>211</v>
      </c>
      <c r="J26" s="189" t="s">
        <v>493</v>
      </c>
      <c r="K26" s="189" t="s">
        <v>366</v>
      </c>
      <c r="L26" s="189" t="s">
        <v>22</v>
      </c>
    </row>
    <row r="27" spans="1:12">
      <c r="A27" s="89" t="s">
        <v>499</v>
      </c>
      <c r="B27" s="89" t="s">
        <v>122</v>
      </c>
      <c r="C27" s="87">
        <v>0.52555832999999996</v>
      </c>
      <c r="D27" s="187">
        <v>131.3896</v>
      </c>
      <c r="E27" s="187">
        <v>262.7792</v>
      </c>
      <c r="F27" s="187">
        <v>394.16879999999998</v>
      </c>
      <c r="G27" s="187">
        <v>525.55830000000003</v>
      </c>
      <c r="H27" s="82" t="s">
        <v>2</v>
      </c>
      <c r="I27" s="189" t="s">
        <v>123</v>
      </c>
      <c r="J27" s="189" t="s">
        <v>491</v>
      </c>
      <c r="K27" s="189" t="s">
        <v>369</v>
      </c>
      <c r="L27" s="189" t="s">
        <v>16</v>
      </c>
    </row>
    <row r="28" spans="1:12">
      <c r="A28" s="89" t="s">
        <v>499</v>
      </c>
      <c r="B28" s="89" t="s">
        <v>199</v>
      </c>
      <c r="C28" s="87">
        <v>0.81315833000000004</v>
      </c>
      <c r="D28" s="187">
        <v>203.28960000000001</v>
      </c>
      <c r="E28" s="187">
        <v>406.57909999999998</v>
      </c>
      <c r="F28" s="187">
        <v>609.86869999999999</v>
      </c>
      <c r="G28" s="187">
        <v>813.15830000000005</v>
      </c>
      <c r="H28" s="82" t="s">
        <v>2</v>
      </c>
      <c r="I28" s="189" t="s">
        <v>46</v>
      </c>
      <c r="J28" s="189" t="s">
        <v>364</v>
      </c>
      <c r="K28" s="189" t="s">
        <v>364</v>
      </c>
      <c r="L28" s="189" t="s">
        <v>21</v>
      </c>
    </row>
    <row r="29" spans="1:12">
      <c r="A29" s="89" t="s">
        <v>499</v>
      </c>
      <c r="B29" s="89" t="s">
        <v>168</v>
      </c>
      <c r="C29" s="87">
        <v>0.57888333000000003</v>
      </c>
      <c r="D29" s="187">
        <v>144.7208</v>
      </c>
      <c r="E29" s="187">
        <v>289.44170000000003</v>
      </c>
      <c r="F29" s="187">
        <v>434.16250000000002</v>
      </c>
      <c r="G29" s="187">
        <v>578.88340000000005</v>
      </c>
      <c r="H29" s="82" t="s">
        <v>2</v>
      </c>
      <c r="I29" s="189" t="s">
        <v>123</v>
      </c>
      <c r="J29" s="189" t="s">
        <v>492</v>
      </c>
      <c r="K29" s="189" t="s">
        <v>370</v>
      </c>
      <c r="L29" s="189" t="s">
        <v>19</v>
      </c>
    </row>
    <row r="30" spans="1:12">
      <c r="A30" s="89" t="s">
        <v>499</v>
      </c>
      <c r="B30" s="89" t="s">
        <v>54</v>
      </c>
      <c r="C30" s="87">
        <v>0.51113333000000005</v>
      </c>
      <c r="D30" s="187">
        <v>127.7833</v>
      </c>
      <c r="E30" s="187">
        <v>255.5667</v>
      </c>
      <c r="F30" s="187">
        <v>383.35</v>
      </c>
      <c r="G30" s="187">
        <v>511.13330000000002</v>
      </c>
      <c r="H30" s="82" t="s">
        <v>2</v>
      </c>
      <c r="I30" s="189" t="s">
        <v>46</v>
      </c>
      <c r="J30" s="189" t="s">
        <v>14</v>
      </c>
      <c r="K30" s="189" t="s">
        <v>362</v>
      </c>
      <c r="L30" s="189" t="s">
        <v>14</v>
      </c>
    </row>
    <row r="31" spans="1:12">
      <c r="A31" s="89" t="s">
        <v>499</v>
      </c>
      <c r="B31" s="89" t="s">
        <v>376</v>
      </c>
      <c r="C31" s="87">
        <v>0.52743333000000003</v>
      </c>
      <c r="D31" s="187">
        <v>131.85830000000001</v>
      </c>
      <c r="E31" s="187">
        <v>263.7167</v>
      </c>
      <c r="F31" s="187">
        <v>395.57499999999999</v>
      </c>
      <c r="G31" s="187">
        <v>527.43330000000003</v>
      </c>
      <c r="H31" s="82" t="s">
        <v>2</v>
      </c>
      <c r="I31" s="189" t="s">
        <v>123</v>
      </c>
      <c r="J31" s="189" t="s">
        <v>491</v>
      </c>
      <c r="K31" s="189" t="s">
        <v>369</v>
      </c>
      <c r="L31" s="189" t="s">
        <v>16</v>
      </c>
    </row>
    <row r="32" spans="1:12">
      <c r="A32" s="89" t="s">
        <v>499</v>
      </c>
      <c r="B32" s="89" t="s">
        <v>98</v>
      </c>
      <c r="C32" s="87">
        <v>0.54425833000000001</v>
      </c>
      <c r="D32" s="187">
        <v>136.06460000000001</v>
      </c>
      <c r="E32" s="187">
        <v>272.12920000000003</v>
      </c>
      <c r="F32" s="187">
        <v>408.19369999999998</v>
      </c>
      <c r="G32" s="187">
        <v>544.25829999999996</v>
      </c>
      <c r="H32" s="82" t="s">
        <v>2</v>
      </c>
      <c r="I32" s="189" t="s">
        <v>32</v>
      </c>
      <c r="J32" s="189" t="s">
        <v>491</v>
      </c>
      <c r="K32" s="189" t="s">
        <v>352</v>
      </c>
      <c r="L32" s="189" t="s">
        <v>16</v>
      </c>
    </row>
    <row r="33" spans="1:12">
      <c r="A33" s="89" t="s">
        <v>499</v>
      </c>
      <c r="B33" s="89" t="s">
        <v>56</v>
      </c>
      <c r="C33" s="87">
        <v>0.50098332999999995</v>
      </c>
      <c r="D33" s="187">
        <v>125.2458</v>
      </c>
      <c r="E33" s="187">
        <v>250.49170000000001</v>
      </c>
      <c r="F33" s="187">
        <v>375.73750000000001</v>
      </c>
      <c r="G33" s="187">
        <v>500.98329999999999</v>
      </c>
      <c r="H33" s="82" t="s">
        <v>2</v>
      </c>
      <c r="I33" s="189" t="s">
        <v>46</v>
      </c>
      <c r="J33" s="189" t="s">
        <v>14</v>
      </c>
      <c r="K33" s="189" t="s">
        <v>362</v>
      </c>
      <c r="L33" s="189" t="s">
        <v>14</v>
      </c>
    </row>
    <row r="34" spans="1:12">
      <c r="A34" s="89" t="s">
        <v>499</v>
      </c>
      <c r="B34" s="89" t="s">
        <v>125</v>
      </c>
      <c r="C34" s="87">
        <v>0.50814999999999999</v>
      </c>
      <c r="D34" s="187">
        <v>127.03749999999999</v>
      </c>
      <c r="E34" s="187">
        <v>254.07499999999999</v>
      </c>
      <c r="F34" s="187">
        <v>381.11250000000001</v>
      </c>
      <c r="G34" s="187">
        <v>508.15</v>
      </c>
      <c r="H34" s="82" t="s">
        <v>2</v>
      </c>
      <c r="I34" s="189" t="s">
        <v>123</v>
      </c>
      <c r="J34" s="189" t="s">
        <v>491</v>
      </c>
      <c r="K34" s="189" t="s">
        <v>369</v>
      </c>
      <c r="L34" s="189" t="s">
        <v>16</v>
      </c>
    </row>
    <row r="35" spans="1:12">
      <c r="A35" s="89" t="s">
        <v>499</v>
      </c>
      <c r="B35" s="89" t="s">
        <v>382</v>
      </c>
      <c r="C35" s="87">
        <v>0.52952500000000002</v>
      </c>
      <c r="D35" s="187">
        <v>132.38130000000001</v>
      </c>
      <c r="E35" s="187">
        <v>264.76249999999999</v>
      </c>
      <c r="F35" s="187">
        <v>397.1438</v>
      </c>
      <c r="G35" s="187">
        <v>529.52499999999998</v>
      </c>
      <c r="H35" s="82" t="s">
        <v>2</v>
      </c>
      <c r="I35" s="189" t="s">
        <v>46</v>
      </c>
      <c r="J35" s="189" t="s">
        <v>14</v>
      </c>
      <c r="K35" s="189" t="s">
        <v>362</v>
      </c>
      <c r="L35" s="189" t="s">
        <v>14</v>
      </c>
    </row>
    <row r="36" spans="1:12">
      <c r="A36" s="89" t="s">
        <v>499</v>
      </c>
      <c r="B36" s="89" t="s">
        <v>99</v>
      </c>
      <c r="C36" s="87">
        <v>0.53660832999999997</v>
      </c>
      <c r="D36" s="187">
        <v>134.15209999999999</v>
      </c>
      <c r="E36" s="187">
        <v>268.30419999999998</v>
      </c>
      <c r="F36" s="187">
        <v>402.4563</v>
      </c>
      <c r="G36" s="187">
        <v>536.60829999999999</v>
      </c>
      <c r="H36" s="82" t="s">
        <v>2</v>
      </c>
      <c r="I36" s="189" t="s">
        <v>32</v>
      </c>
      <c r="J36" s="189" t="s">
        <v>491</v>
      </c>
      <c r="K36" s="189" t="s">
        <v>352</v>
      </c>
      <c r="L36" s="189" t="s">
        <v>16</v>
      </c>
    </row>
    <row r="37" spans="1:12">
      <c r="A37" s="89" t="s">
        <v>499</v>
      </c>
      <c r="B37" s="89" t="s">
        <v>175</v>
      </c>
      <c r="C37" s="87">
        <v>0.57770832999999999</v>
      </c>
      <c r="D37" s="187">
        <v>144.4271</v>
      </c>
      <c r="E37" s="187">
        <v>288.85419999999999</v>
      </c>
      <c r="F37" s="187">
        <v>433.28120000000001</v>
      </c>
      <c r="G37" s="187">
        <v>577.70830000000001</v>
      </c>
      <c r="H37" s="82" t="s">
        <v>2</v>
      </c>
      <c r="I37" s="189" t="s">
        <v>123</v>
      </c>
      <c r="J37" s="189" t="s">
        <v>492</v>
      </c>
      <c r="K37" s="189" t="s">
        <v>370</v>
      </c>
      <c r="L37" s="189" t="s">
        <v>19</v>
      </c>
    </row>
    <row r="38" spans="1:12">
      <c r="A38" s="89" t="s">
        <v>499</v>
      </c>
      <c r="B38" s="89" t="s">
        <v>176</v>
      </c>
      <c r="C38" s="87">
        <v>0.56141666999999995</v>
      </c>
      <c r="D38" s="187">
        <v>140.35419999999999</v>
      </c>
      <c r="E38" s="187">
        <v>280.70830000000001</v>
      </c>
      <c r="F38" s="187">
        <v>421.0625</v>
      </c>
      <c r="G38" s="187">
        <v>561.41669999999999</v>
      </c>
      <c r="H38" s="82" t="s">
        <v>2</v>
      </c>
      <c r="I38" s="189" t="s">
        <v>123</v>
      </c>
      <c r="J38" s="189" t="s">
        <v>492</v>
      </c>
      <c r="K38" s="189" t="s">
        <v>370</v>
      </c>
      <c r="L38" s="189" t="s">
        <v>19</v>
      </c>
    </row>
    <row r="39" spans="1:12">
      <c r="A39" s="89" t="s">
        <v>499</v>
      </c>
      <c r="B39" s="89" t="s">
        <v>386</v>
      </c>
      <c r="C39" s="87">
        <v>0.50014166999999998</v>
      </c>
      <c r="D39" s="187">
        <v>125.0354</v>
      </c>
      <c r="E39" s="187">
        <v>250.07079999999999</v>
      </c>
      <c r="F39" s="187">
        <v>375.10629999999998</v>
      </c>
      <c r="G39" s="187">
        <v>500.14170000000001</v>
      </c>
      <c r="H39" s="82" t="s">
        <v>2</v>
      </c>
      <c r="I39" s="189" t="s">
        <v>123</v>
      </c>
      <c r="J39" s="189" t="s">
        <v>491</v>
      </c>
      <c r="K39" s="189" t="s">
        <v>369</v>
      </c>
      <c r="L39" s="189" t="s">
        <v>16</v>
      </c>
    </row>
    <row r="40" spans="1:12">
      <c r="A40" s="89" t="s">
        <v>499</v>
      </c>
      <c r="B40" s="89" t="s">
        <v>387</v>
      </c>
      <c r="C40" s="87">
        <v>0.55142500000000005</v>
      </c>
      <c r="D40" s="187">
        <v>137.8562</v>
      </c>
      <c r="E40" s="187">
        <v>275.71249999999998</v>
      </c>
      <c r="F40" s="187">
        <v>413.56869999999998</v>
      </c>
      <c r="G40" s="187">
        <v>551.42499999999995</v>
      </c>
      <c r="H40" s="82" t="s">
        <v>2</v>
      </c>
      <c r="I40" s="189" t="s">
        <v>123</v>
      </c>
      <c r="J40" s="189" t="s">
        <v>492</v>
      </c>
      <c r="K40" s="189" t="s">
        <v>370</v>
      </c>
      <c r="L40" s="189" t="s">
        <v>19</v>
      </c>
    </row>
    <row r="41" spans="1:12">
      <c r="A41" s="89" t="s">
        <v>499</v>
      </c>
      <c r="B41" s="89" t="s">
        <v>388</v>
      </c>
      <c r="C41" s="87">
        <v>0.49040833</v>
      </c>
      <c r="D41" s="187">
        <v>122.60209999999999</v>
      </c>
      <c r="E41" s="187">
        <v>245.20419999999999</v>
      </c>
      <c r="F41" s="187">
        <v>367.80619999999999</v>
      </c>
      <c r="G41" s="187">
        <v>490.4083</v>
      </c>
      <c r="H41" s="82" t="s">
        <v>2</v>
      </c>
      <c r="I41" s="189" t="s">
        <v>32</v>
      </c>
      <c r="J41" s="189" t="s">
        <v>491</v>
      </c>
      <c r="K41" s="189" t="s">
        <v>352</v>
      </c>
      <c r="L41" s="189" t="s">
        <v>16</v>
      </c>
    </row>
    <row r="42" spans="1:12">
      <c r="A42" s="89" t="s">
        <v>499</v>
      </c>
      <c r="B42" s="89" t="s">
        <v>178</v>
      </c>
      <c r="C42" s="87">
        <v>0.53180000000000005</v>
      </c>
      <c r="D42" s="187">
        <v>132.94999999999999</v>
      </c>
      <c r="E42" s="187">
        <v>265.89999999999998</v>
      </c>
      <c r="F42" s="187">
        <v>398.85</v>
      </c>
      <c r="G42" s="187">
        <v>531.79999999999995</v>
      </c>
      <c r="H42" s="82" t="s">
        <v>2</v>
      </c>
      <c r="I42" s="189" t="s">
        <v>123</v>
      </c>
      <c r="J42" s="189" t="s">
        <v>492</v>
      </c>
      <c r="K42" s="189" t="s">
        <v>370</v>
      </c>
      <c r="L42" s="189" t="s">
        <v>19</v>
      </c>
    </row>
    <row r="43" spans="1:12">
      <c r="A43" s="89" t="s">
        <v>499</v>
      </c>
      <c r="B43" s="89" t="s">
        <v>389</v>
      </c>
      <c r="C43" s="87">
        <v>0.43775832999999997</v>
      </c>
      <c r="D43" s="187">
        <v>109.4396</v>
      </c>
      <c r="E43" s="187">
        <v>218.8792</v>
      </c>
      <c r="F43" s="187">
        <v>328.31880000000001</v>
      </c>
      <c r="G43" s="187">
        <v>437.75839999999999</v>
      </c>
      <c r="H43" s="82" t="s">
        <v>2</v>
      </c>
      <c r="I43" s="189" t="s">
        <v>32</v>
      </c>
      <c r="J43" s="189" t="s">
        <v>491</v>
      </c>
      <c r="K43" s="189" t="s">
        <v>352</v>
      </c>
      <c r="L43" s="189" t="s">
        <v>16</v>
      </c>
    </row>
    <row r="44" spans="1:12">
      <c r="A44" s="89" t="s">
        <v>499</v>
      </c>
      <c r="B44" s="89" t="s">
        <v>202</v>
      </c>
      <c r="C44" s="87">
        <v>0.56615833000000004</v>
      </c>
      <c r="D44" s="187">
        <v>141.53960000000001</v>
      </c>
      <c r="E44" s="187">
        <v>283.07920000000001</v>
      </c>
      <c r="F44" s="187">
        <v>424.61880000000002</v>
      </c>
      <c r="G44" s="187">
        <v>566.15830000000005</v>
      </c>
      <c r="H44" s="82" t="s">
        <v>2</v>
      </c>
      <c r="I44" s="189" t="s">
        <v>46</v>
      </c>
      <c r="J44" s="189" t="s">
        <v>364</v>
      </c>
      <c r="K44" s="189" t="s">
        <v>364</v>
      </c>
      <c r="L44" s="189" t="s">
        <v>21</v>
      </c>
    </row>
    <row r="45" spans="1:12">
      <c r="A45" s="89" t="s">
        <v>499</v>
      </c>
      <c r="B45" s="89" t="s">
        <v>203</v>
      </c>
      <c r="C45" s="87">
        <v>0.57261667000000005</v>
      </c>
      <c r="D45" s="187">
        <v>143.1542</v>
      </c>
      <c r="E45" s="187">
        <v>286.30829999999997</v>
      </c>
      <c r="F45" s="187">
        <v>429.46249999999998</v>
      </c>
      <c r="G45" s="187">
        <v>572.61670000000004</v>
      </c>
      <c r="H45" s="82" t="s">
        <v>2</v>
      </c>
      <c r="I45" s="189" t="s">
        <v>46</v>
      </c>
      <c r="J45" s="189" t="s">
        <v>364</v>
      </c>
      <c r="K45" s="189" t="s">
        <v>364</v>
      </c>
      <c r="L45" s="189" t="s">
        <v>21</v>
      </c>
    </row>
    <row r="46" spans="1:12">
      <c r="A46" s="89" t="s">
        <v>499</v>
      </c>
      <c r="B46" s="89" t="s">
        <v>59</v>
      </c>
      <c r="C46" s="87">
        <v>0.51360832999999995</v>
      </c>
      <c r="D46" s="187">
        <v>128.40209999999999</v>
      </c>
      <c r="E46" s="187">
        <v>256.80419999999998</v>
      </c>
      <c r="F46" s="187">
        <v>385.20620000000002</v>
      </c>
      <c r="G46" s="187">
        <v>513.60829999999999</v>
      </c>
      <c r="H46" s="82" t="s">
        <v>2</v>
      </c>
      <c r="I46" s="189" t="s">
        <v>46</v>
      </c>
      <c r="J46" s="189" t="s">
        <v>14</v>
      </c>
      <c r="K46" s="189" t="s">
        <v>362</v>
      </c>
      <c r="L46" s="189" t="s">
        <v>14</v>
      </c>
    </row>
    <row r="47" spans="1:12">
      <c r="A47" s="89" t="s">
        <v>499</v>
      </c>
      <c r="B47" s="89" t="s">
        <v>106</v>
      </c>
      <c r="C47" s="87">
        <v>0.48730000000000001</v>
      </c>
      <c r="D47" s="187">
        <v>121.825</v>
      </c>
      <c r="E47" s="187">
        <v>243.65</v>
      </c>
      <c r="F47" s="187">
        <v>365.47500000000002</v>
      </c>
      <c r="G47" s="187">
        <v>487.3</v>
      </c>
      <c r="H47" s="82" t="s">
        <v>2</v>
      </c>
      <c r="I47" s="189" t="s">
        <v>32</v>
      </c>
      <c r="J47" s="189" t="s">
        <v>491</v>
      </c>
      <c r="K47" s="189" t="s">
        <v>352</v>
      </c>
      <c r="L47" s="189" t="s">
        <v>16</v>
      </c>
    </row>
    <row r="48" spans="1:12">
      <c r="A48" s="89" t="s">
        <v>499</v>
      </c>
      <c r="B48" s="89" t="s">
        <v>128</v>
      </c>
      <c r="C48" s="87">
        <v>0.51225832999999998</v>
      </c>
      <c r="D48" s="187">
        <v>128.06460000000001</v>
      </c>
      <c r="E48" s="187">
        <v>256.12920000000003</v>
      </c>
      <c r="F48" s="187">
        <v>384.19369999999998</v>
      </c>
      <c r="G48" s="187">
        <v>512.25829999999996</v>
      </c>
      <c r="H48" s="82" t="s">
        <v>2</v>
      </c>
      <c r="I48" s="189" t="s">
        <v>123</v>
      </c>
      <c r="J48" s="189" t="s">
        <v>491</v>
      </c>
      <c r="K48" s="189" t="s">
        <v>369</v>
      </c>
      <c r="L48" s="189" t="s">
        <v>16</v>
      </c>
    </row>
    <row r="49" spans="1:12">
      <c r="A49" s="89" t="s">
        <v>499</v>
      </c>
      <c r="B49" s="89" t="s">
        <v>393</v>
      </c>
      <c r="C49" s="87">
        <v>0.51778332999999999</v>
      </c>
      <c r="D49" s="187">
        <v>129.44579999999999</v>
      </c>
      <c r="E49" s="187">
        <v>258.89170000000001</v>
      </c>
      <c r="F49" s="187">
        <v>388.33749999999998</v>
      </c>
      <c r="G49" s="187">
        <v>517.78330000000005</v>
      </c>
      <c r="H49" s="82" t="s">
        <v>2</v>
      </c>
      <c r="I49" s="189" t="s">
        <v>32</v>
      </c>
      <c r="J49" s="189" t="s">
        <v>491</v>
      </c>
      <c r="K49" s="189" t="s">
        <v>352</v>
      </c>
      <c r="L49" s="189" t="s">
        <v>16</v>
      </c>
    </row>
    <row r="50" spans="1:12">
      <c r="A50" s="89" t="s">
        <v>499</v>
      </c>
      <c r="B50" s="89" t="s">
        <v>181</v>
      </c>
      <c r="C50" s="87">
        <v>0.48968332999999997</v>
      </c>
      <c r="D50" s="187">
        <v>122.4208</v>
      </c>
      <c r="E50" s="187">
        <v>244.8416</v>
      </c>
      <c r="F50" s="187">
        <v>367.26249999999999</v>
      </c>
      <c r="G50" s="187">
        <v>489.68329999999997</v>
      </c>
      <c r="H50" s="82" t="s">
        <v>2</v>
      </c>
      <c r="I50" s="189" t="s">
        <v>123</v>
      </c>
      <c r="J50" s="189" t="s">
        <v>492</v>
      </c>
      <c r="K50" s="189" t="s">
        <v>370</v>
      </c>
      <c r="L50" s="189" t="s">
        <v>19</v>
      </c>
    </row>
    <row r="51" spans="1:12">
      <c r="A51" s="89" t="s">
        <v>499</v>
      </c>
      <c r="B51" s="89" t="s">
        <v>129</v>
      </c>
      <c r="C51" s="87">
        <v>0.49595833</v>
      </c>
      <c r="D51" s="187">
        <v>123.9896</v>
      </c>
      <c r="E51" s="187">
        <v>247.97919999999999</v>
      </c>
      <c r="F51" s="187">
        <v>371.96879999999999</v>
      </c>
      <c r="G51" s="187">
        <v>495.95830000000001</v>
      </c>
      <c r="H51" s="82" t="s">
        <v>2</v>
      </c>
      <c r="I51" s="189" t="s">
        <v>123</v>
      </c>
      <c r="J51" s="189" t="s">
        <v>491</v>
      </c>
      <c r="K51" s="189" t="s">
        <v>369</v>
      </c>
      <c r="L51" s="189" t="s">
        <v>16</v>
      </c>
    </row>
    <row r="52" spans="1:12">
      <c r="A52" s="89" t="s">
        <v>499</v>
      </c>
      <c r="B52" s="89" t="s">
        <v>84</v>
      </c>
      <c r="C52" s="87">
        <v>0.53742500000000004</v>
      </c>
      <c r="D52" s="187">
        <v>134.3563</v>
      </c>
      <c r="E52" s="187">
        <v>268.71249999999998</v>
      </c>
      <c r="F52" s="187">
        <v>403.06880000000001</v>
      </c>
      <c r="G52" s="187">
        <v>537.42499999999995</v>
      </c>
      <c r="H52" s="82" t="s">
        <v>2</v>
      </c>
      <c r="I52" s="189" t="s">
        <v>32</v>
      </c>
      <c r="J52" s="189" t="s">
        <v>15</v>
      </c>
      <c r="K52" s="189" t="s">
        <v>354</v>
      </c>
      <c r="L52" s="189" t="s">
        <v>15</v>
      </c>
    </row>
    <row r="53" spans="1:12">
      <c r="A53" s="89" t="s">
        <v>499</v>
      </c>
      <c r="B53" s="89" t="s">
        <v>111</v>
      </c>
      <c r="C53" s="87">
        <v>0.50543333000000001</v>
      </c>
      <c r="D53" s="187">
        <v>126.3583</v>
      </c>
      <c r="E53" s="187">
        <v>252.7167</v>
      </c>
      <c r="F53" s="187">
        <v>379.07499999999999</v>
      </c>
      <c r="G53" s="187">
        <v>505.43340000000001</v>
      </c>
      <c r="H53" s="82" t="s">
        <v>2</v>
      </c>
      <c r="I53" s="189" t="s">
        <v>32</v>
      </c>
      <c r="J53" s="189" t="s">
        <v>491</v>
      </c>
      <c r="K53" s="189" t="s">
        <v>352</v>
      </c>
      <c r="L53" s="189" t="s">
        <v>16</v>
      </c>
    </row>
    <row r="54" spans="1:12">
      <c r="A54" s="89" t="s">
        <v>499</v>
      </c>
      <c r="B54" s="89" t="s">
        <v>205</v>
      </c>
      <c r="C54" s="87">
        <v>0.74410832999999998</v>
      </c>
      <c r="D54" s="187">
        <v>186.02709999999999</v>
      </c>
      <c r="E54" s="187">
        <v>372.05419999999998</v>
      </c>
      <c r="F54" s="187">
        <v>558.08130000000006</v>
      </c>
      <c r="G54" s="187">
        <v>744.10839999999996</v>
      </c>
      <c r="H54" s="82" t="s">
        <v>2</v>
      </c>
      <c r="I54" s="189" t="s">
        <v>46</v>
      </c>
      <c r="J54" s="189" t="s">
        <v>364</v>
      </c>
      <c r="K54" s="189" t="s">
        <v>364</v>
      </c>
      <c r="L54" s="189" t="s">
        <v>21</v>
      </c>
    </row>
    <row r="55" spans="1:12">
      <c r="A55" s="89" t="s">
        <v>499</v>
      </c>
      <c r="B55" s="89" t="s">
        <v>206</v>
      </c>
      <c r="C55" s="87">
        <v>0.57298333000000001</v>
      </c>
      <c r="D55" s="187">
        <v>143.2458</v>
      </c>
      <c r="E55" s="187">
        <v>286.49169999999998</v>
      </c>
      <c r="F55" s="187">
        <v>429.73750000000001</v>
      </c>
      <c r="G55" s="187">
        <v>572.98329999999999</v>
      </c>
      <c r="H55" s="82" t="s">
        <v>2</v>
      </c>
      <c r="I55" s="189" t="s">
        <v>46</v>
      </c>
      <c r="J55" s="189" t="s">
        <v>364</v>
      </c>
      <c r="K55" s="189" t="s">
        <v>364</v>
      </c>
      <c r="L55" s="189" t="s">
        <v>21</v>
      </c>
    </row>
    <row r="56" spans="1:12">
      <c r="A56" s="89" t="s">
        <v>499</v>
      </c>
      <c r="B56" s="89" t="s">
        <v>183</v>
      </c>
      <c r="C56" s="87">
        <v>0.55918332999999998</v>
      </c>
      <c r="D56" s="187">
        <v>139.79580000000001</v>
      </c>
      <c r="E56" s="187">
        <v>279.59160000000003</v>
      </c>
      <c r="F56" s="187">
        <v>419.38749999999999</v>
      </c>
      <c r="G56" s="187">
        <v>559.18330000000003</v>
      </c>
      <c r="H56" s="82" t="s">
        <v>2</v>
      </c>
      <c r="I56" s="189" t="s">
        <v>123</v>
      </c>
      <c r="J56" s="189" t="s">
        <v>492</v>
      </c>
      <c r="K56" s="189" t="s">
        <v>370</v>
      </c>
      <c r="L56" s="189" t="s">
        <v>19</v>
      </c>
    </row>
    <row r="57" spans="1:12">
      <c r="A57" s="89" t="s">
        <v>499</v>
      </c>
      <c r="B57" s="89" t="s">
        <v>112</v>
      </c>
      <c r="C57" s="87">
        <v>0.43838333000000002</v>
      </c>
      <c r="D57" s="187">
        <v>109.5958</v>
      </c>
      <c r="E57" s="187">
        <v>219.1917</v>
      </c>
      <c r="F57" s="187">
        <v>328.78750000000002</v>
      </c>
      <c r="G57" s="187">
        <v>438.38330000000002</v>
      </c>
      <c r="H57" s="82" t="s">
        <v>2</v>
      </c>
      <c r="I57" s="189" t="s">
        <v>32</v>
      </c>
      <c r="J57" s="189" t="s">
        <v>491</v>
      </c>
      <c r="K57" s="189" t="s">
        <v>352</v>
      </c>
      <c r="L57" s="189" t="s">
        <v>16</v>
      </c>
    </row>
    <row r="58" spans="1:12">
      <c r="A58" s="89" t="s">
        <v>499</v>
      </c>
      <c r="B58" s="89" t="s">
        <v>197</v>
      </c>
      <c r="C58" s="87">
        <v>0.49615832999999998</v>
      </c>
      <c r="D58" s="187">
        <v>124.03959999999999</v>
      </c>
      <c r="E58" s="187">
        <v>248.07910000000001</v>
      </c>
      <c r="F58" s="187">
        <v>372.11869999999999</v>
      </c>
      <c r="G58" s="187">
        <v>496.1583</v>
      </c>
      <c r="H58" s="82" t="s">
        <v>2</v>
      </c>
      <c r="I58" s="189" t="s">
        <v>27</v>
      </c>
      <c r="J58" s="189" t="s">
        <v>191</v>
      </c>
      <c r="K58" s="189" t="s">
        <v>359</v>
      </c>
      <c r="L58" s="189" t="s">
        <v>20</v>
      </c>
    </row>
    <row r="59" spans="1:12">
      <c r="A59" s="89" t="s">
        <v>499</v>
      </c>
      <c r="B59" s="89" t="s">
        <v>131</v>
      </c>
      <c r="C59" s="87">
        <v>0.52790833000000004</v>
      </c>
      <c r="D59" s="187">
        <v>131.97710000000001</v>
      </c>
      <c r="E59" s="187">
        <v>263.95420000000001</v>
      </c>
      <c r="F59" s="187">
        <v>395.93119999999999</v>
      </c>
      <c r="G59" s="187">
        <v>527.90830000000005</v>
      </c>
      <c r="H59" s="82" t="s">
        <v>2</v>
      </c>
      <c r="I59" s="189" t="s">
        <v>123</v>
      </c>
      <c r="J59" s="189" t="s">
        <v>491</v>
      </c>
      <c r="K59" s="189" t="s">
        <v>369</v>
      </c>
      <c r="L59" s="189" t="s">
        <v>16</v>
      </c>
    </row>
    <row r="60" spans="1:12">
      <c r="A60" s="89" t="s">
        <v>499</v>
      </c>
      <c r="B60" s="89" t="s">
        <v>400</v>
      </c>
      <c r="C60" s="87">
        <v>0.50463332999999999</v>
      </c>
      <c r="D60" s="187">
        <v>126.1583</v>
      </c>
      <c r="E60" s="187">
        <v>252.3167</v>
      </c>
      <c r="F60" s="187">
        <v>378.47500000000002</v>
      </c>
      <c r="G60" s="187">
        <v>504.63339999999999</v>
      </c>
      <c r="H60" s="82" t="s">
        <v>2</v>
      </c>
      <c r="I60" s="189" t="s">
        <v>123</v>
      </c>
      <c r="J60" s="189" t="s">
        <v>491</v>
      </c>
      <c r="K60" s="189" t="s">
        <v>369</v>
      </c>
      <c r="L60" s="189" t="s">
        <v>16</v>
      </c>
    </row>
    <row r="61" spans="1:12">
      <c r="A61" s="89" t="s">
        <v>499</v>
      </c>
      <c r="B61" s="89" t="s">
        <v>114</v>
      </c>
      <c r="C61" s="87">
        <v>0.53590833000000004</v>
      </c>
      <c r="D61" s="187">
        <v>133.97710000000001</v>
      </c>
      <c r="E61" s="187">
        <v>267.95420000000001</v>
      </c>
      <c r="F61" s="187">
        <v>401.93119999999999</v>
      </c>
      <c r="G61" s="187">
        <v>535.90830000000005</v>
      </c>
      <c r="H61" s="82" t="s">
        <v>2</v>
      </c>
      <c r="I61" s="189" t="s">
        <v>32</v>
      </c>
      <c r="J61" s="189" t="s">
        <v>491</v>
      </c>
      <c r="K61" s="189" t="s">
        <v>352</v>
      </c>
      <c r="L61" s="189" t="s">
        <v>16</v>
      </c>
    </row>
    <row r="62" spans="1:12">
      <c r="A62" s="89" t="s">
        <v>499</v>
      </c>
      <c r="B62" s="89" t="s">
        <v>132</v>
      </c>
      <c r="C62" s="87">
        <v>0.51618333000000005</v>
      </c>
      <c r="D62" s="187">
        <v>129.04580000000001</v>
      </c>
      <c r="E62" s="187">
        <v>258.09160000000003</v>
      </c>
      <c r="F62" s="187">
        <v>387.13749999999999</v>
      </c>
      <c r="G62" s="187">
        <v>516.18330000000003</v>
      </c>
      <c r="H62" s="82" t="s">
        <v>2</v>
      </c>
      <c r="I62" s="189" t="s">
        <v>123</v>
      </c>
      <c r="J62" s="189" t="s">
        <v>491</v>
      </c>
      <c r="K62" s="189" t="s">
        <v>369</v>
      </c>
      <c r="L62" s="189" t="s">
        <v>16</v>
      </c>
    </row>
    <row r="63" spans="1:12">
      <c r="A63" s="89" t="s">
        <v>499</v>
      </c>
      <c r="B63" s="89" t="s">
        <v>133</v>
      </c>
      <c r="C63" s="87">
        <v>0.50463332999999999</v>
      </c>
      <c r="D63" s="187">
        <v>126.1583</v>
      </c>
      <c r="E63" s="187">
        <v>252.3167</v>
      </c>
      <c r="F63" s="187">
        <v>378.47500000000002</v>
      </c>
      <c r="G63" s="187">
        <v>504.63339999999999</v>
      </c>
      <c r="H63" s="82" t="s">
        <v>2</v>
      </c>
      <c r="I63" s="189" t="s">
        <v>123</v>
      </c>
      <c r="J63" s="189" t="s">
        <v>491</v>
      </c>
      <c r="K63" s="189" t="s">
        <v>369</v>
      </c>
      <c r="L63" s="189" t="s">
        <v>16</v>
      </c>
    </row>
    <row r="64" spans="1:12">
      <c r="A64" s="89" t="s">
        <v>499</v>
      </c>
      <c r="B64" s="89" t="s">
        <v>61</v>
      </c>
      <c r="C64" s="87">
        <v>0.50310832999999999</v>
      </c>
      <c r="D64" s="187">
        <v>125.7771</v>
      </c>
      <c r="E64" s="187">
        <v>251.55420000000001</v>
      </c>
      <c r="F64" s="187">
        <v>377.33120000000002</v>
      </c>
      <c r="G64" s="187">
        <v>503.10829999999999</v>
      </c>
      <c r="H64" s="82" t="s">
        <v>2</v>
      </c>
      <c r="I64" s="189" t="s">
        <v>46</v>
      </c>
      <c r="J64" s="189" t="s">
        <v>14</v>
      </c>
      <c r="K64" s="189" t="s">
        <v>362</v>
      </c>
      <c r="L64" s="189" t="s">
        <v>14</v>
      </c>
    </row>
    <row r="65" spans="1:12">
      <c r="A65" s="89" t="s">
        <v>499</v>
      </c>
      <c r="B65" s="89" t="s">
        <v>62</v>
      </c>
      <c r="C65" s="87">
        <v>0.52375833000000005</v>
      </c>
      <c r="D65" s="187">
        <v>130.93960000000001</v>
      </c>
      <c r="E65" s="187">
        <v>261.87920000000003</v>
      </c>
      <c r="F65" s="187">
        <v>392.81869999999998</v>
      </c>
      <c r="G65" s="187">
        <v>523.75829999999996</v>
      </c>
      <c r="H65" s="82" t="s">
        <v>2</v>
      </c>
      <c r="I65" s="189" t="s">
        <v>46</v>
      </c>
      <c r="J65" s="189" t="s">
        <v>14</v>
      </c>
      <c r="K65" s="189" t="s">
        <v>362</v>
      </c>
      <c r="L65" s="189" t="s">
        <v>14</v>
      </c>
    </row>
    <row r="66" spans="1:12">
      <c r="A66" s="89" t="s">
        <v>499</v>
      </c>
      <c r="B66" s="89" t="s">
        <v>134</v>
      </c>
      <c r="C66" s="87">
        <v>0.55438332999999995</v>
      </c>
      <c r="D66" s="187">
        <v>138.5958</v>
      </c>
      <c r="E66" s="187">
        <v>277.19170000000003</v>
      </c>
      <c r="F66" s="187">
        <v>415.78750000000002</v>
      </c>
      <c r="G66" s="187">
        <v>554.38340000000005</v>
      </c>
      <c r="H66" s="82" t="s">
        <v>2</v>
      </c>
      <c r="I66" s="189" t="s">
        <v>123</v>
      </c>
      <c r="J66" s="189" t="s">
        <v>491</v>
      </c>
      <c r="K66" s="189" t="s">
        <v>369</v>
      </c>
      <c r="L66" s="189" t="s">
        <v>16</v>
      </c>
    </row>
    <row r="67" spans="1:12">
      <c r="A67" s="89" t="s">
        <v>499</v>
      </c>
      <c r="B67" s="89" t="s">
        <v>402</v>
      </c>
      <c r="C67" s="87">
        <v>0.54180832999999995</v>
      </c>
      <c r="D67" s="187">
        <v>135.4521</v>
      </c>
      <c r="E67" s="187">
        <v>270.90410000000003</v>
      </c>
      <c r="F67" s="187">
        <v>406.3562</v>
      </c>
      <c r="G67" s="187">
        <v>541.80830000000003</v>
      </c>
      <c r="H67" s="82" t="s">
        <v>2</v>
      </c>
      <c r="I67" s="189" t="s">
        <v>46</v>
      </c>
      <c r="J67" s="189" t="s">
        <v>364</v>
      </c>
      <c r="K67" s="189" t="s">
        <v>364</v>
      </c>
      <c r="L67" s="189" t="s">
        <v>21</v>
      </c>
    </row>
    <row r="68" spans="1:12">
      <c r="A68" s="89" t="s">
        <v>499</v>
      </c>
      <c r="B68" s="89" t="s">
        <v>185</v>
      </c>
      <c r="C68" s="87">
        <v>0.62275833000000003</v>
      </c>
      <c r="D68" s="187">
        <v>155.68960000000001</v>
      </c>
      <c r="E68" s="187">
        <v>311.37920000000003</v>
      </c>
      <c r="F68" s="187">
        <v>467.06880000000001</v>
      </c>
      <c r="G68" s="187">
        <v>622.75840000000005</v>
      </c>
      <c r="H68" s="82" t="s">
        <v>2</v>
      </c>
      <c r="I68" s="189" t="s">
        <v>123</v>
      </c>
      <c r="J68" s="189" t="s">
        <v>492</v>
      </c>
      <c r="K68" s="189" t="s">
        <v>370</v>
      </c>
      <c r="L68" s="189" t="s">
        <v>19</v>
      </c>
    </row>
    <row r="69" spans="1:12">
      <c r="A69" s="89" t="s">
        <v>499</v>
      </c>
      <c r="B69" s="89" t="s">
        <v>63</v>
      </c>
      <c r="C69" s="87">
        <v>0.49840833000000001</v>
      </c>
      <c r="D69" s="187">
        <v>124.60209999999999</v>
      </c>
      <c r="E69" s="187">
        <v>249.20419999999999</v>
      </c>
      <c r="F69" s="187">
        <v>373.80630000000002</v>
      </c>
      <c r="G69" s="187">
        <v>498.40839999999997</v>
      </c>
      <c r="H69" s="82" t="s">
        <v>2</v>
      </c>
      <c r="I69" s="189" t="s">
        <v>46</v>
      </c>
      <c r="J69" s="189" t="s">
        <v>14</v>
      </c>
      <c r="K69" s="189" t="s">
        <v>362</v>
      </c>
      <c r="L69" s="189" t="s">
        <v>14</v>
      </c>
    </row>
    <row r="70" spans="1:12">
      <c r="A70" s="89" t="s">
        <v>499</v>
      </c>
      <c r="B70" s="89" t="s">
        <v>64</v>
      </c>
      <c r="C70" s="87">
        <v>0.47560833000000002</v>
      </c>
      <c r="D70" s="187">
        <v>118.9021</v>
      </c>
      <c r="E70" s="187">
        <v>237.80420000000001</v>
      </c>
      <c r="F70" s="187">
        <v>356.70620000000002</v>
      </c>
      <c r="G70" s="187">
        <v>475.60829999999999</v>
      </c>
      <c r="H70" s="82" t="s">
        <v>2</v>
      </c>
      <c r="I70" s="189" t="s">
        <v>46</v>
      </c>
      <c r="J70" s="189" t="s">
        <v>14</v>
      </c>
      <c r="K70" s="189" t="s">
        <v>362</v>
      </c>
      <c r="L70" s="189" t="s">
        <v>14</v>
      </c>
    </row>
    <row r="71" spans="1:12">
      <c r="A71" s="89" t="s">
        <v>499</v>
      </c>
      <c r="B71" s="89" t="s">
        <v>208</v>
      </c>
      <c r="C71" s="87">
        <v>0.72985833</v>
      </c>
      <c r="D71" s="187">
        <v>182.46459999999999</v>
      </c>
      <c r="E71" s="187">
        <v>364.92910000000001</v>
      </c>
      <c r="F71" s="187">
        <v>547.39369999999997</v>
      </c>
      <c r="G71" s="187">
        <v>729.85829999999999</v>
      </c>
      <c r="H71" s="82" t="s">
        <v>2</v>
      </c>
      <c r="I71" s="189" t="s">
        <v>46</v>
      </c>
      <c r="J71" s="189" t="s">
        <v>364</v>
      </c>
      <c r="K71" s="189" t="s">
        <v>364</v>
      </c>
      <c r="L71" s="189" t="s">
        <v>21</v>
      </c>
    </row>
    <row r="72" spans="1:12">
      <c r="A72" s="89" t="s">
        <v>499</v>
      </c>
      <c r="B72" s="89" t="s">
        <v>65</v>
      </c>
      <c r="C72" s="87">
        <v>0.52143333000000003</v>
      </c>
      <c r="D72" s="187">
        <v>130.35830000000001</v>
      </c>
      <c r="E72" s="187">
        <v>260.7167</v>
      </c>
      <c r="F72" s="187">
        <v>391.07499999999999</v>
      </c>
      <c r="G72" s="187">
        <v>521.43330000000003</v>
      </c>
      <c r="H72" s="82" t="s">
        <v>2</v>
      </c>
      <c r="I72" s="189" t="s">
        <v>46</v>
      </c>
      <c r="J72" s="189" t="s">
        <v>14</v>
      </c>
      <c r="K72" s="189" t="s">
        <v>362</v>
      </c>
      <c r="L72" s="189" t="s">
        <v>14</v>
      </c>
    </row>
    <row r="73" spans="1:12">
      <c r="A73" s="89" t="s">
        <v>499</v>
      </c>
      <c r="B73" s="89" t="s">
        <v>66</v>
      </c>
      <c r="C73" s="87">
        <v>0.59450833000000003</v>
      </c>
      <c r="D73" s="187">
        <v>148.62710000000001</v>
      </c>
      <c r="E73" s="187">
        <v>297.25420000000003</v>
      </c>
      <c r="F73" s="187">
        <v>445.88130000000001</v>
      </c>
      <c r="G73" s="187">
        <v>594.50840000000005</v>
      </c>
      <c r="H73" s="82" t="s">
        <v>2</v>
      </c>
      <c r="I73" s="189" t="s">
        <v>46</v>
      </c>
      <c r="J73" s="189" t="s">
        <v>14</v>
      </c>
      <c r="K73" s="189" t="s">
        <v>362</v>
      </c>
      <c r="L73" s="189" t="s">
        <v>14</v>
      </c>
    </row>
    <row r="74" spans="1:12">
      <c r="A74" s="89" t="s">
        <v>499</v>
      </c>
      <c r="B74" s="89" t="s">
        <v>88</v>
      </c>
      <c r="C74" s="87">
        <v>0.49138333000000001</v>
      </c>
      <c r="D74" s="187">
        <v>122.8458</v>
      </c>
      <c r="E74" s="187">
        <v>245.6917</v>
      </c>
      <c r="F74" s="187">
        <v>368.53750000000002</v>
      </c>
      <c r="G74" s="187">
        <v>491.38330000000002</v>
      </c>
      <c r="H74" s="82" t="s">
        <v>2</v>
      </c>
      <c r="I74" s="189" t="s">
        <v>32</v>
      </c>
      <c r="J74" s="189" t="s">
        <v>15</v>
      </c>
      <c r="K74" s="189" t="s">
        <v>354</v>
      </c>
      <c r="L74" s="189" t="s">
        <v>15</v>
      </c>
    </row>
    <row r="75" spans="1:12">
      <c r="A75" s="89" t="s">
        <v>499</v>
      </c>
      <c r="B75" s="89" t="s">
        <v>406</v>
      </c>
      <c r="C75" s="87">
        <v>0.41903332999999998</v>
      </c>
      <c r="D75" s="187">
        <v>104.75830000000001</v>
      </c>
      <c r="E75" s="187">
        <v>209.51669999999999</v>
      </c>
      <c r="F75" s="187">
        <v>314.27499999999998</v>
      </c>
      <c r="G75" s="187">
        <v>419.0333</v>
      </c>
      <c r="H75" s="82" t="s">
        <v>2</v>
      </c>
      <c r="I75" s="189" t="s">
        <v>32</v>
      </c>
      <c r="J75" s="189" t="s">
        <v>491</v>
      </c>
      <c r="K75" s="189" t="s">
        <v>352</v>
      </c>
      <c r="L75" s="189" t="s">
        <v>16</v>
      </c>
    </row>
    <row r="76" spans="1:12">
      <c r="A76" s="89" t="s">
        <v>499</v>
      </c>
      <c r="B76" s="89" t="s">
        <v>121</v>
      </c>
      <c r="C76" s="87">
        <v>0.41903332999999998</v>
      </c>
      <c r="D76" s="187">
        <v>104.75830000000001</v>
      </c>
      <c r="E76" s="187">
        <v>209.51669999999999</v>
      </c>
      <c r="F76" s="187">
        <v>314.27499999999998</v>
      </c>
      <c r="G76" s="187">
        <v>419.0333</v>
      </c>
      <c r="H76" s="82" t="s">
        <v>2</v>
      </c>
      <c r="I76" s="189" t="s">
        <v>32</v>
      </c>
      <c r="J76" s="189" t="s">
        <v>491</v>
      </c>
      <c r="K76" s="189" t="s">
        <v>352</v>
      </c>
      <c r="L76" s="189" t="s">
        <v>16</v>
      </c>
    </row>
    <row r="77" spans="1:12">
      <c r="A77" s="89" t="s">
        <v>499</v>
      </c>
      <c r="B77" s="89" t="s">
        <v>409</v>
      </c>
      <c r="C77" s="87">
        <v>0.52608332999999996</v>
      </c>
      <c r="D77" s="187">
        <v>131.52080000000001</v>
      </c>
      <c r="E77" s="187">
        <v>263.04169999999999</v>
      </c>
      <c r="F77" s="187">
        <v>394.5625</v>
      </c>
      <c r="G77" s="187">
        <v>526.08339999999998</v>
      </c>
      <c r="H77" s="82" t="s">
        <v>2</v>
      </c>
      <c r="I77" s="189" t="s">
        <v>46</v>
      </c>
      <c r="J77" s="189" t="s">
        <v>14</v>
      </c>
      <c r="K77" s="189" t="s">
        <v>362</v>
      </c>
      <c r="L77" s="189" t="s">
        <v>14</v>
      </c>
    </row>
    <row r="78" spans="1:12">
      <c r="A78" s="89" t="s">
        <v>500</v>
      </c>
      <c r="B78" s="89" t="s">
        <v>195</v>
      </c>
      <c r="C78" s="87">
        <v>0.6</v>
      </c>
      <c r="D78" s="187">
        <v>150</v>
      </c>
      <c r="E78" s="187">
        <v>300</v>
      </c>
      <c r="F78" s="187">
        <v>450</v>
      </c>
      <c r="G78" s="187">
        <v>599.99990000000003</v>
      </c>
      <c r="H78" s="82" t="s">
        <v>2</v>
      </c>
      <c r="I78" s="189" t="s">
        <v>27</v>
      </c>
      <c r="J78" s="189" t="s">
        <v>191</v>
      </c>
      <c r="K78" s="189" t="s">
        <v>359</v>
      </c>
      <c r="L78" s="189" t="s">
        <v>20</v>
      </c>
    </row>
    <row r="79" spans="1:12">
      <c r="A79" s="89" t="s">
        <v>626</v>
      </c>
      <c r="B79" s="117" t="s">
        <v>446</v>
      </c>
      <c r="C79" s="234">
        <v>0.1040785</v>
      </c>
      <c r="D79" s="235">
        <v>26.019629999999999</v>
      </c>
      <c r="E79" s="235">
        <v>52.039259999999999</v>
      </c>
      <c r="F79" s="235">
        <v>78.058890000000005</v>
      </c>
      <c r="G79" s="235">
        <v>104.07850000000001</v>
      </c>
      <c r="H79" s="208" t="s">
        <v>28</v>
      </c>
      <c r="I79" s="189" t="s">
        <v>27</v>
      </c>
      <c r="J79" s="189" t="s">
        <v>151</v>
      </c>
      <c r="K79" s="189" t="s">
        <v>144</v>
      </c>
      <c r="L79" s="189" t="s">
        <v>18</v>
      </c>
    </row>
    <row r="80" spans="1:12">
      <c r="A80" s="89" t="s">
        <v>501</v>
      </c>
      <c r="B80" s="89" t="s">
        <v>92</v>
      </c>
      <c r="C80" s="87">
        <v>0.73360833000000003</v>
      </c>
      <c r="D80" s="187">
        <v>183.40209999999999</v>
      </c>
      <c r="E80" s="187">
        <v>366.80410000000001</v>
      </c>
      <c r="F80" s="187">
        <v>550.20619999999997</v>
      </c>
      <c r="G80" s="187">
        <v>733.60829999999999</v>
      </c>
      <c r="H80" s="82" t="s">
        <v>2</v>
      </c>
      <c r="I80" s="189" t="s">
        <v>32</v>
      </c>
      <c r="J80" s="189" t="s">
        <v>491</v>
      </c>
      <c r="K80" s="189" t="s">
        <v>352</v>
      </c>
      <c r="L80" s="189" t="s">
        <v>16</v>
      </c>
    </row>
    <row r="81" spans="1:12">
      <c r="A81" s="89" t="s">
        <v>502</v>
      </c>
      <c r="B81" s="89" t="s">
        <v>93</v>
      </c>
      <c r="C81" s="87">
        <v>0.64</v>
      </c>
      <c r="D81" s="187">
        <v>160</v>
      </c>
      <c r="E81" s="187">
        <v>320</v>
      </c>
      <c r="F81" s="187">
        <v>480</v>
      </c>
      <c r="G81" s="187">
        <v>640</v>
      </c>
      <c r="H81" s="82" t="s">
        <v>2</v>
      </c>
      <c r="I81" s="189" t="s">
        <v>32</v>
      </c>
      <c r="J81" s="189" t="s">
        <v>491</v>
      </c>
      <c r="K81" s="189" t="s">
        <v>352</v>
      </c>
      <c r="L81" s="189" t="s">
        <v>16</v>
      </c>
    </row>
    <row r="82" spans="1:12">
      <c r="A82" s="89" t="s">
        <v>633</v>
      </c>
      <c r="B82" s="89" t="s">
        <v>48</v>
      </c>
      <c r="C82" s="87">
        <v>0.1261661</v>
      </c>
      <c r="D82" s="187">
        <v>31.541519999999998</v>
      </c>
      <c r="E82" s="187">
        <v>63.083030000000001</v>
      </c>
      <c r="F82" s="187">
        <v>94.624539999999996</v>
      </c>
      <c r="G82" s="187">
        <v>126.1661</v>
      </c>
      <c r="H82" s="82" t="s">
        <v>28</v>
      </c>
      <c r="I82" s="189" t="s">
        <v>46</v>
      </c>
      <c r="J82" s="189" t="s">
        <v>363</v>
      </c>
      <c r="K82" s="189" t="s">
        <v>363</v>
      </c>
      <c r="L82" s="189" t="s">
        <v>13</v>
      </c>
    </row>
    <row r="83" spans="1:12">
      <c r="A83" s="89" t="s">
        <v>505</v>
      </c>
      <c r="B83" s="89" t="s">
        <v>169</v>
      </c>
      <c r="C83" s="87">
        <v>0.52500000000000002</v>
      </c>
      <c r="D83" s="187">
        <v>131.25</v>
      </c>
      <c r="E83" s="187">
        <v>262.5</v>
      </c>
      <c r="F83" s="187">
        <v>393.75</v>
      </c>
      <c r="G83" s="187">
        <v>525</v>
      </c>
      <c r="H83" s="82" t="s">
        <v>2</v>
      </c>
      <c r="I83" s="189" t="s">
        <v>123</v>
      </c>
      <c r="J83" s="189" t="s">
        <v>492</v>
      </c>
      <c r="K83" s="189" t="s">
        <v>370</v>
      </c>
      <c r="L83" s="189" t="s">
        <v>19</v>
      </c>
    </row>
    <row r="84" spans="1:12">
      <c r="A84" s="89" t="s">
        <v>506</v>
      </c>
      <c r="B84" s="89" t="s">
        <v>94</v>
      </c>
      <c r="C84" s="87">
        <v>0.49283333000000001</v>
      </c>
      <c r="D84" s="187">
        <v>123.20829999999999</v>
      </c>
      <c r="E84" s="187">
        <v>246.41669999999999</v>
      </c>
      <c r="F84" s="187">
        <v>369.625</v>
      </c>
      <c r="G84" s="187">
        <v>492.83330000000001</v>
      </c>
      <c r="H84" s="82" t="s">
        <v>2</v>
      </c>
      <c r="I84" s="189" t="s">
        <v>32</v>
      </c>
      <c r="J84" s="189" t="s">
        <v>491</v>
      </c>
      <c r="K84" s="189" t="s">
        <v>352</v>
      </c>
      <c r="L84" s="189" t="s">
        <v>16</v>
      </c>
    </row>
    <row r="85" spans="1:12">
      <c r="A85" s="89" t="s">
        <v>622</v>
      </c>
      <c r="B85" s="89" t="s">
        <v>375</v>
      </c>
      <c r="C85" s="87">
        <v>0.60952379999999995</v>
      </c>
      <c r="D85" s="187">
        <v>152.381</v>
      </c>
      <c r="E85" s="187">
        <v>304.76190000000003</v>
      </c>
      <c r="F85" s="187">
        <v>457.1429</v>
      </c>
      <c r="G85" s="187">
        <v>609.52380000000005</v>
      </c>
      <c r="H85" s="82" t="s">
        <v>28</v>
      </c>
      <c r="I85" s="189" t="s">
        <v>123</v>
      </c>
      <c r="J85" s="189" t="s">
        <v>492</v>
      </c>
      <c r="K85" s="189" t="s">
        <v>370</v>
      </c>
      <c r="L85" s="189" t="s">
        <v>19</v>
      </c>
    </row>
    <row r="86" spans="1:12">
      <c r="A86" s="89" t="s">
        <v>587</v>
      </c>
      <c r="B86" s="89" t="s">
        <v>170</v>
      </c>
      <c r="C86" s="87">
        <v>0.55789999999999995</v>
      </c>
      <c r="D86" s="187">
        <v>139.47499999999999</v>
      </c>
      <c r="E86" s="187">
        <v>278.95</v>
      </c>
      <c r="F86" s="187">
        <v>418.42500000000001</v>
      </c>
      <c r="G86" s="187">
        <v>557.9</v>
      </c>
      <c r="H86" s="82" t="s">
        <v>2</v>
      </c>
      <c r="I86" s="189" t="s">
        <v>123</v>
      </c>
      <c r="J86" s="189" t="s">
        <v>492</v>
      </c>
      <c r="K86" s="189" t="s">
        <v>370</v>
      </c>
      <c r="L86" s="189" t="s">
        <v>19</v>
      </c>
    </row>
    <row r="87" spans="1:12">
      <c r="A87" s="89" t="s">
        <v>507</v>
      </c>
      <c r="B87" s="89" t="s">
        <v>171</v>
      </c>
      <c r="C87" s="87">
        <v>0.95</v>
      </c>
      <c r="D87" s="187">
        <v>237.5</v>
      </c>
      <c r="E87" s="187">
        <v>475</v>
      </c>
      <c r="F87" s="187">
        <v>712.5</v>
      </c>
      <c r="G87" s="187">
        <v>950</v>
      </c>
      <c r="H87" s="82" t="s">
        <v>2</v>
      </c>
      <c r="I87" s="189" t="s">
        <v>123</v>
      </c>
      <c r="J87" s="189" t="s">
        <v>492</v>
      </c>
      <c r="K87" s="189" t="s">
        <v>370</v>
      </c>
      <c r="L87" s="189" t="s">
        <v>19</v>
      </c>
    </row>
    <row r="88" spans="1:12">
      <c r="A88" s="89" t="s">
        <v>508</v>
      </c>
      <c r="B88" s="89" t="s">
        <v>138</v>
      </c>
      <c r="C88" s="87">
        <v>0.43375000000000002</v>
      </c>
      <c r="D88" s="187">
        <v>108.4375</v>
      </c>
      <c r="E88" s="187">
        <v>216.875</v>
      </c>
      <c r="F88" s="187">
        <v>325.3125</v>
      </c>
      <c r="G88" s="187">
        <v>433.75</v>
      </c>
      <c r="H88" s="82" t="s">
        <v>2</v>
      </c>
      <c r="I88" s="189" t="s">
        <v>27</v>
      </c>
      <c r="J88" s="189" t="s">
        <v>494</v>
      </c>
      <c r="K88" s="189" t="s">
        <v>368</v>
      </c>
      <c r="L88" s="189" t="s">
        <v>17</v>
      </c>
    </row>
    <row r="89" spans="1:12">
      <c r="A89" s="89" t="s">
        <v>509</v>
      </c>
      <c r="B89" s="89" t="s">
        <v>72</v>
      </c>
      <c r="C89" s="87">
        <v>0.45358333000000001</v>
      </c>
      <c r="D89" s="187">
        <v>113.39579999999999</v>
      </c>
      <c r="E89" s="187">
        <v>226.79169999999999</v>
      </c>
      <c r="F89" s="187">
        <v>340.1875</v>
      </c>
      <c r="G89" s="187">
        <v>453.58330000000001</v>
      </c>
      <c r="H89" s="82" t="s">
        <v>2</v>
      </c>
      <c r="I89" s="189" t="s">
        <v>32</v>
      </c>
      <c r="J89" s="189" t="s">
        <v>15</v>
      </c>
      <c r="K89" s="189" t="s">
        <v>360</v>
      </c>
      <c r="L89" s="189" t="s">
        <v>15</v>
      </c>
    </row>
    <row r="90" spans="1:12">
      <c r="A90" s="89" t="s">
        <v>510</v>
      </c>
      <c r="B90" s="89" t="s">
        <v>73</v>
      </c>
      <c r="C90" s="87">
        <v>0.58160000000000001</v>
      </c>
      <c r="D90" s="187">
        <v>145.4</v>
      </c>
      <c r="E90" s="187">
        <v>290.8</v>
      </c>
      <c r="F90" s="187">
        <v>436.2</v>
      </c>
      <c r="G90" s="187">
        <v>581.6</v>
      </c>
      <c r="H90" s="82" t="s">
        <v>2</v>
      </c>
      <c r="I90" s="189" t="s">
        <v>32</v>
      </c>
      <c r="J90" s="189" t="s">
        <v>15</v>
      </c>
      <c r="K90" s="189" t="s">
        <v>360</v>
      </c>
      <c r="L90" s="189" t="s">
        <v>15</v>
      </c>
    </row>
    <row r="91" spans="1:12">
      <c r="A91" s="89" t="s">
        <v>588</v>
      </c>
      <c r="B91" s="89" t="s">
        <v>29</v>
      </c>
      <c r="C91" s="87">
        <v>0.56394166999999995</v>
      </c>
      <c r="D91" s="187">
        <v>140.9854</v>
      </c>
      <c r="E91" s="187">
        <v>281.9708</v>
      </c>
      <c r="F91" s="187">
        <v>422.95620000000002</v>
      </c>
      <c r="G91" s="187">
        <v>563.94169999999997</v>
      </c>
      <c r="H91" s="82" t="s">
        <v>2</v>
      </c>
      <c r="I91" s="189" t="s">
        <v>27</v>
      </c>
      <c r="J91" s="189" t="s">
        <v>494</v>
      </c>
      <c r="K91" s="189" t="s">
        <v>368</v>
      </c>
      <c r="L91" s="189" t="s">
        <v>10</v>
      </c>
    </row>
    <row r="92" spans="1:12">
      <c r="A92" s="89" t="s">
        <v>373</v>
      </c>
      <c r="B92" s="117" t="s">
        <v>446</v>
      </c>
      <c r="C92" s="234">
        <v>0.1432118</v>
      </c>
      <c r="D92" s="235">
        <v>35.80294</v>
      </c>
      <c r="E92" s="235">
        <v>71.605879999999999</v>
      </c>
      <c r="F92" s="235">
        <v>107.4088</v>
      </c>
      <c r="G92" s="235">
        <v>143.21180000000001</v>
      </c>
      <c r="H92" s="208" t="s">
        <v>28</v>
      </c>
      <c r="I92" s="189" t="s">
        <v>27</v>
      </c>
      <c r="J92" s="189" t="s">
        <v>151</v>
      </c>
      <c r="K92" s="181" t="s">
        <v>144</v>
      </c>
      <c r="L92" s="181" t="s">
        <v>18</v>
      </c>
    </row>
    <row r="93" spans="1:12">
      <c r="A93" s="89" t="s">
        <v>511</v>
      </c>
      <c r="B93" s="89" t="s">
        <v>172</v>
      </c>
      <c r="C93" s="87">
        <v>0.62749999999999995</v>
      </c>
      <c r="D93" s="187">
        <v>156.875</v>
      </c>
      <c r="E93" s="187">
        <v>313.75</v>
      </c>
      <c r="F93" s="187">
        <v>470.625</v>
      </c>
      <c r="G93" s="187">
        <v>627.5</v>
      </c>
      <c r="H93" s="82" t="s">
        <v>2</v>
      </c>
      <c r="I93" s="189" t="s">
        <v>123</v>
      </c>
      <c r="J93" s="189" t="s">
        <v>492</v>
      </c>
      <c r="K93" s="189" t="s">
        <v>370</v>
      </c>
      <c r="L93" s="189" t="s">
        <v>19</v>
      </c>
    </row>
    <row r="94" spans="1:12">
      <c r="A94" s="89" t="s">
        <v>703</v>
      </c>
      <c r="B94" s="89" t="s">
        <v>35</v>
      </c>
      <c r="C94" s="87">
        <v>0.32300000000000001</v>
      </c>
      <c r="D94" s="187">
        <v>80.749989999999997</v>
      </c>
      <c r="E94" s="187">
        <v>161.5</v>
      </c>
      <c r="F94" s="187">
        <v>242.25</v>
      </c>
      <c r="G94" s="187">
        <v>323</v>
      </c>
      <c r="H94" s="82" t="s">
        <v>2</v>
      </c>
      <c r="I94" s="189" t="s">
        <v>32</v>
      </c>
      <c r="J94" s="189" t="s">
        <v>490</v>
      </c>
      <c r="K94" s="189" t="s">
        <v>350</v>
      </c>
      <c r="L94" s="189" t="s">
        <v>12</v>
      </c>
    </row>
    <row r="95" spans="1:12">
      <c r="A95" s="89" t="s">
        <v>704</v>
      </c>
      <c r="B95" s="89" t="s">
        <v>36</v>
      </c>
      <c r="C95" s="87">
        <v>0.62350000000000005</v>
      </c>
      <c r="D95" s="187">
        <v>155.875</v>
      </c>
      <c r="E95" s="187">
        <v>311.75</v>
      </c>
      <c r="F95" s="187">
        <v>467.625</v>
      </c>
      <c r="G95" s="187">
        <v>623.5</v>
      </c>
      <c r="H95" s="82" t="s">
        <v>2</v>
      </c>
      <c r="I95" s="189" t="s">
        <v>32</v>
      </c>
      <c r="J95" s="189" t="s">
        <v>490</v>
      </c>
      <c r="K95" s="189" t="s">
        <v>351</v>
      </c>
      <c r="L95" s="189" t="s">
        <v>12</v>
      </c>
    </row>
    <row r="96" spans="1:12">
      <c r="A96" s="89" t="s">
        <v>701</v>
      </c>
      <c r="B96" s="89" t="s">
        <v>200</v>
      </c>
      <c r="C96" s="87">
        <v>0.46375</v>
      </c>
      <c r="D96" s="187">
        <v>115.9375</v>
      </c>
      <c r="E96" s="187">
        <v>231.875</v>
      </c>
      <c r="F96" s="187">
        <v>347.8125</v>
      </c>
      <c r="G96" s="187">
        <v>463.75</v>
      </c>
      <c r="H96" s="82" t="s">
        <v>2</v>
      </c>
      <c r="I96" s="189" t="s">
        <v>46</v>
      </c>
      <c r="J96" s="189" t="s">
        <v>364</v>
      </c>
      <c r="K96" s="189" t="s">
        <v>364</v>
      </c>
      <c r="L96" s="189" t="s">
        <v>21</v>
      </c>
    </row>
    <row r="97" spans="1:12">
      <c r="A97" s="89" t="s">
        <v>705</v>
      </c>
      <c r="B97" s="89" t="s">
        <v>74</v>
      </c>
      <c r="C97" s="87">
        <v>0.57891667000000002</v>
      </c>
      <c r="D97" s="187">
        <v>144.72919999999999</v>
      </c>
      <c r="E97" s="187">
        <v>289.45830000000001</v>
      </c>
      <c r="F97" s="187">
        <v>434.1875</v>
      </c>
      <c r="G97" s="187">
        <v>578.91669999999999</v>
      </c>
      <c r="H97" s="82" t="s">
        <v>2</v>
      </c>
      <c r="I97" s="189" t="s">
        <v>32</v>
      </c>
      <c r="J97" s="189" t="s">
        <v>15</v>
      </c>
      <c r="K97" s="189" t="s">
        <v>360</v>
      </c>
      <c r="L97" s="189" t="s">
        <v>15</v>
      </c>
    </row>
    <row r="98" spans="1:12">
      <c r="A98" s="89" t="s">
        <v>706</v>
      </c>
      <c r="B98" s="89" t="s">
        <v>77</v>
      </c>
      <c r="C98" s="87">
        <v>0.5</v>
      </c>
      <c r="D98" s="187">
        <v>125</v>
      </c>
      <c r="E98" s="187">
        <v>250</v>
      </c>
      <c r="F98" s="187">
        <v>375</v>
      </c>
      <c r="G98" s="187">
        <v>500</v>
      </c>
      <c r="H98" s="82" t="s">
        <v>2</v>
      </c>
      <c r="I98" s="189" t="s">
        <v>32</v>
      </c>
      <c r="J98" s="189" t="s">
        <v>15</v>
      </c>
      <c r="K98" s="189" t="s">
        <v>354</v>
      </c>
      <c r="L98" s="189" t="s">
        <v>15</v>
      </c>
    </row>
    <row r="99" spans="1:12">
      <c r="A99" s="89" t="s">
        <v>708</v>
      </c>
      <c r="B99" s="89" t="s">
        <v>174</v>
      </c>
      <c r="C99" s="87">
        <v>0.43932500000000002</v>
      </c>
      <c r="D99" s="187">
        <v>109.8313</v>
      </c>
      <c r="E99" s="187">
        <v>219.66249999999999</v>
      </c>
      <c r="F99" s="187">
        <v>329.49369999999999</v>
      </c>
      <c r="G99" s="187">
        <v>439.32499999999999</v>
      </c>
      <c r="H99" s="82" t="s">
        <v>2</v>
      </c>
      <c r="I99" s="189" t="s">
        <v>123</v>
      </c>
      <c r="J99" s="189" t="s">
        <v>492</v>
      </c>
      <c r="K99" s="189" t="s">
        <v>370</v>
      </c>
      <c r="L99" s="189" t="s">
        <v>19</v>
      </c>
    </row>
    <row r="100" spans="1:12">
      <c r="A100" s="89" t="s">
        <v>709</v>
      </c>
      <c r="B100" s="89" t="s">
        <v>39</v>
      </c>
      <c r="C100" s="87">
        <v>0.24</v>
      </c>
      <c r="D100" s="187">
        <v>60</v>
      </c>
      <c r="E100" s="187">
        <v>120</v>
      </c>
      <c r="F100" s="187">
        <v>180</v>
      </c>
      <c r="G100" s="187">
        <v>240</v>
      </c>
      <c r="H100" s="82" t="s">
        <v>2</v>
      </c>
      <c r="I100" s="189" t="s">
        <v>32</v>
      </c>
      <c r="J100" s="189" t="s">
        <v>490</v>
      </c>
      <c r="K100" s="189" t="s">
        <v>350</v>
      </c>
      <c r="L100" s="189" t="s">
        <v>12</v>
      </c>
    </row>
    <row r="101" spans="1:12">
      <c r="A101" s="89" t="s">
        <v>710</v>
      </c>
      <c r="B101" s="89" t="s">
        <v>179</v>
      </c>
      <c r="C101" s="87">
        <v>0.45</v>
      </c>
      <c r="D101" s="187">
        <v>112.5</v>
      </c>
      <c r="E101" s="187">
        <v>225</v>
      </c>
      <c r="F101" s="187">
        <v>337.5</v>
      </c>
      <c r="G101" s="187">
        <v>450</v>
      </c>
      <c r="H101" s="82" t="s">
        <v>2</v>
      </c>
      <c r="I101" s="189" t="s">
        <v>123</v>
      </c>
      <c r="J101" s="189" t="s">
        <v>492</v>
      </c>
      <c r="K101" s="189" t="s">
        <v>370</v>
      </c>
      <c r="L101" s="189" t="s">
        <v>19</v>
      </c>
    </row>
    <row r="102" spans="1:12">
      <c r="A102" s="89" t="s">
        <v>711</v>
      </c>
      <c r="B102" s="89" t="s">
        <v>166</v>
      </c>
      <c r="C102" s="87">
        <v>0.6411</v>
      </c>
      <c r="D102" s="187">
        <v>160.27500000000001</v>
      </c>
      <c r="E102" s="187">
        <v>320.55</v>
      </c>
      <c r="F102" s="187">
        <v>480.82499999999999</v>
      </c>
      <c r="G102" s="187">
        <v>641.1</v>
      </c>
      <c r="H102" s="82" t="s">
        <v>2</v>
      </c>
      <c r="I102" s="189" t="s">
        <v>32</v>
      </c>
      <c r="J102" s="189" t="s">
        <v>492</v>
      </c>
      <c r="K102" s="189" t="s">
        <v>370</v>
      </c>
      <c r="L102" s="189" t="s">
        <v>19</v>
      </c>
    </row>
    <row r="103" spans="1:12">
      <c r="A103" s="89" t="s">
        <v>712</v>
      </c>
      <c r="B103" s="89" t="s">
        <v>198</v>
      </c>
      <c r="C103" s="87">
        <v>0.36840833000000001</v>
      </c>
      <c r="D103" s="187">
        <v>92.102080000000001</v>
      </c>
      <c r="E103" s="187">
        <v>184.20419999999999</v>
      </c>
      <c r="F103" s="187">
        <v>276.30619999999999</v>
      </c>
      <c r="G103" s="187">
        <v>368.4083</v>
      </c>
      <c r="H103" s="82" t="s">
        <v>2</v>
      </c>
      <c r="I103" s="189" t="s">
        <v>27</v>
      </c>
      <c r="J103" s="189" t="s">
        <v>191</v>
      </c>
      <c r="K103" s="189" t="s">
        <v>359</v>
      </c>
      <c r="L103" s="189" t="s">
        <v>20</v>
      </c>
    </row>
    <row r="104" spans="1:12">
      <c r="A104" s="89" t="s">
        <v>713</v>
      </c>
      <c r="B104" s="89" t="s">
        <v>243</v>
      </c>
      <c r="C104" s="87">
        <v>0.1017617</v>
      </c>
      <c r="D104" s="187">
        <v>25.44042</v>
      </c>
      <c r="E104" s="187">
        <v>50.880839999999999</v>
      </c>
      <c r="F104" s="187">
        <v>76.321269999999998</v>
      </c>
      <c r="G104" s="187">
        <v>101.7617</v>
      </c>
      <c r="H104" s="82" t="s">
        <v>28</v>
      </c>
      <c r="I104" s="189" t="s">
        <v>211</v>
      </c>
      <c r="J104" s="189" t="s">
        <v>493</v>
      </c>
      <c r="K104" s="189" t="s">
        <v>365</v>
      </c>
      <c r="L104" s="189" t="s">
        <v>22</v>
      </c>
    </row>
    <row r="105" spans="1:12">
      <c r="A105" s="89" t="s">
        <v>714</v>
      </c>
      <c r="B105" s="89" t="s">
        <v>113</v>
      </c>
      <c r="C105" s="87">
        <v>0.5</v>
      </c>
      <c r="D105" s="187">
        <v>125</v>
      </c>
      <c r="E105" s="187">
        <v>250</v>
      </c>
      <c r="F105" s="187">
        <v>375</v>
      </c>
      <c r="G105" s="187">
        <v>500</v>
      </c>
      <c r="H105" s="82" t="s">
        <v>2</v>
      </c>
      <c r="I105" s="189" t="s">
        <v>32</v>
      </c>
      <c r="J105" s="189" t="s">
        <v>491</v>
      </c>
      <c r="K105" s="189" t="s">
        <v>352</v>
      </c>
      <c r="L105" s="189" t="s">
        <v>16</v>
      </c>
    </row>
    <row r="106" spans="1:12">
      <c r="A106" s="89" t="s">
        <v>715</v>
      </c>
      <c r="B106" s="89" t="s">
        <v>184</v>
      </c>
      <c r="C106" s="87">
        <v>0.95250000000000001</v>
      </c>
      <c r="D106" s="187">
        <v>238.125</v>
      </c>
      <c r="E106" s="187">
        <v>476.25</v>
      </c>
      <c r="F106" s="187">
        <v>714.37509999999997</v>
      </c>
      <c r="G106" s="187">
        <v>952.50009999999997</v>
      </c>
      <c r="H106" s="82" t="s">
        <v>2</v>
      </c>
      <c r="I106" s="189" t="s">
        <v>123</v>
      </c>
      <c r="J106" s="189" t="s">
        <v>492</v>
      </c>
      <c r="K106" s="189" t="s">
        <v>370</v>
      </c>
      <c r="L106" s="189" t="s">
        <v>19</v>
      </c>
    </row>
    <row r="107" spans="1:12">
      <c r="A107" s="89" t="s">
        <v>716</v>
      </c>
      <c r="B107" s="89" t="s">
        <v>245</v>
      </c>
      <c r="C107" s="87">
        <v>0.49833333000000002</v>
      </c>
      <c r="D107" s="187">
        <v>124.58329999999999</v>
      </c>
      <c r="E107" s="187">
        <v>249.16669999999999</v>
      </c>
      <c r="F107" s="187">
        <v>373.75</v>
      </c>
      <c r="G107" s="187">
        <v>498.33330000000001</v>
      </c>
      <c r="H107" s="82" t="s">
        <v>2</v>
      </c>
      <c r="I107" s="189" t="s">
        <v>211</v>
      </c>
      <c r="J107" s="189" t="s">
        <v>493</v>
      </c>
      <c r="K107" s="189" t="s">
        <v>356</v>
      </c>
      <c r="L107" s="189" t="s">
        <v>22</v>
      </c>
    </row>
    <row r="108" spans="1:12">
      <c r="A108" s="89" t="s">
        <v>717</v>
      </c>
      <c r="B108" s="89" t="s">
        <v>31</v>
      </c>
      <c r="C108" s="87">
        <v>0.4637927</v>
      </c>
      <c r="D108" s="187">
        <v>115.9482</v>
      </c>
      <c r="E108" s="187">
        <v>231.8963</v>
      </c>
      <c r="F108" s="187">
        <v>347.84449999999998</v>
      </c>
      <c r="G108" s="187">
        <v>463.79270000000002</v>
      </c>
      <c r="H108" s="82" t="s">
        <v>28</v>
      </c>
      <c r="I108" s="189" t="s">
        <v>32</v>
      </c>
      <c r="J108" s="189" t="s">
        <v>490</v>
      </c>
      <c r="K108" s="189" t="s">
        <v>351</v>
      </c>
      <c r="L108" s="189" t="s">
        <v>12</v>
      </c>
    </row>
    <row r="109" spans="1:12">
      <c r="A109" s="89" t="s">
        <v>717</v>
      </c>
      <c r="B109" s="89" t="s">
        <v>44</v>
      </c>
      <c r="C109" s="87">
        <v>0.46155833000000002</v>
      </c>
      <c r="D109" s="187">
        <v>115.3896</v>
      </c>
      <c r="E109" s="187">
        <v>230.7792</v>
      </c>
      <c r="F109" s="187">
        <v>346.16879999999998</v>
      </c>
      <c r="G109" s="187">
        <v>461.55829999999997</v>
      </c>
      <c r="H109" s="82" t="s">
        <v>2</v>
      </c>
      <c r="I109" s="189" t="s">
        <v>32</v>
      </c>
      <c r="J109" s="189" t="s">
        <v>490</v>
      </c>
      <c r="K109" s="189" t="s">
        <v>351</v>
      </c>
      <c r="L109" s="189" t="s">
        <v>12</v>
      </c>
    </row>
    <row r="110" spans="1:12">
      <c r="A110" s="89" t="s">
        <v>702</v>
      </c>
      <c r="B110" s="89" t="s">
        <v>69</v>
      </c>
      <c r="C110" s="87">
        <v>0.72</v>
      </c>
      <c r="D110" s="187">
        <v>180</v>
      </c>
      <c r="E110" s="187">
        <v>360</v>
      </c>
      <c r="F110" s="187">
        <v>540</v>
      </c>
      <c r="G110" s="187">
        <v>719.99990000000003</v>
      </c>
      <c r="H110" s="82" t="s">
        <v>2</v>
      </c>
      <c r="I110" s="189" t="s">
        <v>46</v>
      </c>
      <c r="J110" s="189" t="s">
        <v>14</v>
      </c>
      <c r="K110" s="189" t="s">
        <v>362</v>
      </c>
      <c r="L110" s="189" t="s">
        <v>14</v>
      </c>
    </row>
    <row r="111" spans="1:12">
      <c r="A111" s="89" t="s">
        <v>495</v>
      </c>
      <c r="B111" s="89" t="s">
        <v>247</v>
      </c>
      <c r="C111" s="87">
        <v>0.10509259999999999</v>
      </c>
      <c r="D111" s="187">
        <v>26.273150000000001</v>
      </c>
      <c r="E111" s="187">
        <v>52.546300000000002</v>
      </c>
      <c r="F111" s="187">
        <v>78.81944</v>
      </c>
      <c r="G111" s="187">
        <v>105.0926</v>
      </c>
      <c r="H111" s="82" t="s">
        <v>28</v>
      </c>
      <c r="I111" s="189" t="s">
        <v>211</v>
      </c>
      <c r="J111" s="189" t="s">
        <v>493</v>
      </c>
      <c r="K111" s="189" t="s">
        <v>247</v>
      </c>
      <c r="L111" s="189" t="s">
        <v>22</v>
      </c>
    </row>
    <row r="112" spans="1:12">
      <c r="A112" s="89" t="s">
        <v>634</v>
      </c>
      <c r="B112" s="117" t="s">
        <v>446</v>
      </c>
      <c r="C112" s="234">
        <v>0.24471409999999999</v>
      </c>
      <c r="D112" s="235">
        <v>61.178519999999999</v>
      </c>
      <c r="E112" s="235">
        <v>122.357</v>
      </c>
      <c r="F112" s="235">
        <v>183.53559999999999</v>
      </c>
      <c r="G112" s="235">
        <v>244.7141</v>
      </c>
      <c r="H112" s="208" t="s">
        <v>28</v>
      </c>
      <c r="I112" s="189" t="s">
        <v>27</v>
      </c>
      <c r="J112" s="189" t="s">
        <v>151</v>
      </c>
      <c r="K112" s="181" t="s">
        <v>368</v>
      </c>
      <c r="L112" s="181" t="s">
        <v>17</v>
      </c>
    </row>
    <row r="113" spans="1:12">
      <c r="A113" s="89" t="s">
        <v>512</v>
      </c>
      <c r="B113" s="89" t="s">
        <v>139</v>
      </c>
      <c r="C113" s="87">
        <v>0.37636667000000001</v>
      </c>
      <c r="D113" s="187">
        <v>94.091669999999993</v>
      </c>
      <c r="E113" s="187">
        <v>188.1833</v>
      </c>
      <c r="F113" s="187">
        <v>282.27499999999998</v>
      </c>
      <c r="G113" s="187">
        <v>376.36669999999998</v>
      </c>
      <c r="H113" s="82" t="s">
        <v>2</v>
      </c>
      <c r="I113" s="189" t="s">
        <v>27</v>
      </c>
      <c r="J113" s="189" t="s">
        <v>494</v>
      </c>
      <c r="K113" s="189" t="s">
        <v>368</v>
      </c>
      <c r="L113" s="189" t="s">
        <v>17</v>
      </c>
    </row>
    <row r="114" spans="1:12">
      <c r="A114" s="89" t="s">
        <v>513</v>
      </c>
      <c r="B114" s="89" t="s">
        <v>55</v>
      </c>
      <c r="C114" s="87">
        <v>0.6</v>
      </c>
      <c r="D114" s="187">
        <v>150</v>
      </c>
      <c r="E114" s="187">
        <v>300</v>
      </c>
      <c r="F114" s="187">
        <v>450</v>
      </c>
      <c r="G114" s="187">
        <v>599.99990000000003</v>
      </c>
      <c r="H114" s="82" t="s">
        <v>2</v>
      </c>
      <c r="I114" s="189" t="s">
        <v>46</v>
      </c>
      <c r="J114" s="189" t="s">
        <v>14</v>
      </c>
      <c r="K114" s="189" t="s">
        <v>362</v>
      </c>
      <c r="L114" s="189" t="s">
        <v>14</v>
      </c>
    </row>
    <row r="115" spans="1:12">
      <c r="A115" s="89" t="s">
        <v>589</v>
      </c>
      <c r="B115" s="89" t="s">
        <v>76</v>
      </c>
      <c r="C115" s="87">
        <v>0.72199999999999998</v>
      </c>
      <c r="D115" s="187">
        <v>180.5</v>
      </c>
      <c r="E115" s="187">
        <v>361</v>
      </c>
      <c r="F115" s="187">
        <v>541.5</v>
      </c>
      <c r="G115" s="187">
        <v>722</v>
      </c>
      <c r="H115" s="82" t="s">
        <v>2</v>
      </c>
      <c r="I115" s="189" t="s">
        <v>32</v>
      </c>
      <c r="J115" s="189" t="s">
        <v>15</v>
      </c>
      <c r="K115" s="189" t="s">
        <v>360</v>
      </c>
      <c r="L115" s="189" t="s">
        <v>15</v>
      </c>
    </row>
    <row r="116" spans="1:12">
      <c r="A116" s="89" t="s">
        <v>514</v>
      </c>
      <c r="B116" s="89" t="s">
        <v>234</v>
      </c>
      <c r="C116" s="87">
        <v>0.53085833000000004</v>
      </c>
      <c r="D116" s="187">
        <v>132.71459999999999</v>
      </c>
      <c r="E116" s="187">
        <v>265.42919999999998</v>
      </c>
      <c r="F116" s="187">
        <v>398.1438</v>
      </c>
      <c r="G116" s="187">
        <v>530.85829999999999</v>
      </c>
      <c r="H116" s="82" t="s">
        <v>2</v>
      </c>
      <c r="I116" s="189" t="s">
        <v>211</v>
      </c>
      <c r="J116" s="189" t="s">
        <v>493</v>
      </c>
      <c r="K116" s="189" t="s">
        <v>356</v>
      </c>
      <c r="L116" s="189" t="s">
        <v>22</v>
      </c>
    </row>
    <row r="117" spans="1:12">
      <c r="A117" s="89" t="s">
        <v>641</v>
      </c>
      <c r="B117" s="89" t="s">
        <v>37</v>
      </c>
      <c r="C117" s="87">
        <v>0.67851667000000004</v>
      </c>
      <c r="D117" s="187">
        <v>169.6292</v>
      </c>
      <c r="E117" s="187">
        <v>339.25830000000002</v>
      </c>
      <c r="F117" s="187">
        <v>508.88749999999999</v>
      </c>
      <c r="G117" s="187">
        <v>678.51670000000001</v>
      </c>
      <c r="H117" s="82" t="s">
        <v>2</v>
      </c>
      <c r="I117" s="189" t="s">
        <v>32</v>
      </c>
      <c r="J117" s="189" t="s">
        <v>490</v>
      </c>
      <c r="K117" s="189" t="s">
        <v>350</v>
      </c>
      <c r="L117" s="189" t="s">
        <v>12</v>
      </c>
    </row>
    <row r="118" spans="1:12">
      <c r="A118" s="89" t="s">
        <v>449</v>
      </c>
      <c r="B118" s="117" t="s">
        <v>446</v>
      </c>
      <c r="C118" s="234">
        <v>0.18475169999999999</v>
      </c>
      <c r="D118" s="235">
        <v>46.187930000000001</v>
      </c>
      <c r="E118" s="235">
        <v>92.37585</v>
      </c>
      <c r="F118" s="235">
        <v>138.56379999999999</v>
      </c>
      <c r="G118" s="235">
        <v>184.7517</v>
      </c>
      <c r="H118" s="208" t="s">
        <v>28</v>
      </c>
      <c r="I118" s="189" t="s">
        <v>27</v>
      </c>
      <c r="J118" s="189" t="s">
        <v>151</v>
      </c>
      <c r="K118" s="181" t="s">
        <v>355</v>
      </c>
      <c r="L118" s="181" t="s">
        <v>19</v>
      </c>
    </row>
    <row r="119" spans="1:12">
      <c r="A119" s="89" t="s">
        <v>515</v>
      </c>
      <c r="B119" s="89" t="s">
        <v>58</v>
      </c>
      <c r="C119" s="87">
        <v>0.57999999999999996</v>
      </c>
      <c r="D119" s="187">
        <v>145</v>
      </c>
      <c r="E119" s="187">
        <v>290</v>
      </c>
      <c r="F119" s="187">
        <v>435</v>
      </c>
      <c r="G119" s="187">
        <v>580</v>
      </c>
      <c r="H119" s="82" t="s">
        <v>2</v>
      </c>
      <c r="I119" s="189" t="s">
        <v>46</v>
      </c>
      <c r="J119" s="189" t="s">
        <v>14</v>
      </c>
      <c r="K119" s="189" t="s">
        <v>362</v>
      </c>
      <c r="L119" s="189" t="s">
        <v>14</v>
      </c>
    </row>
    <row r="120" spans="1:12">
      <c r="A120" s="89" t="s">
        <v>516</v>
      </c>
      <c r="B120" s="89" t="s">
        <v>235</v>
      </c>
      <c r="C120" s="87">
        <v>0.73626667000000001</v>
      </c>
      <c r="D120" s="187">
        <v>184.0667</v>
      </c>
      <c r="E120" s="187">
        <v>368.13330000000002</v>
      </c>
      <c r="F120" s="187">
        <v>552.20000000000005</v>
      </c>
      <c r="G120" s="187">
        <v>736.26660000000004</v>
      </c>
      <c r="H120" s="82" t="s">
        <v>2</v>
      </c>
      <c r="I120" s="189" t="s">
        <v>211</v>
      </c>
      <c r="J120" s="189" t="s">
        <v>493</v>
      </c>
      <c r="K120" s="189" t="s">
        <v>356</v>
      </c>
      <c r="L120" s="189" t="s">
        <v>22</v>
      </c>
    </row>
    <row r="121" spans="1:12">
      <c r="A121" s="89" t="s">
        <v>591</v>
      </c>
      <c r="B121" s="89" t="s">
        <v>173</v>
      </c>
      <c r="C121" s="87">
        <v>0.50999167000000001</v>
      </c>
      <c r="D121" s="187">
        <v>127.4979</v>
      </c>
      <c r="E121" s="187">
        <v>254.9958</v>
      </c>
      <c r="F121" s="187">
        <v>382.49369999999999</v>
      </c>
      <c r="G121" s="187">
        <v>509.99160000000001</v>
      </c>
      <c r="H121" s="82" t="s">
        <v>2</v>
      </c>
      <c r="I121" s="189" t="s">
        <v>123</v>
      </c>
      <c r="J121" s="189" t="s">
        <v>492</v>
      </c>
      <c r="K121" s="189" t="s">
        <v>370</v>
      </c>
      <c r="L121" s="189" t="s">
        <v>19</v>
      </c>
    </row>
    <row r="122" spans="1:12">
      <c r="A122" s="89" t="s">
        <v>450</v>
      </c>
      <c r="B122" s="117" t="s">
        <v>446</v>
      </c>
      <c r="C122" s="234">
        <v>0.16623660000000001</v>
      </c>
      <c r="D122" s="235">
        <v>41.559150000000002</v>
      </c>
      <c r="E122" s="235">
        <v>83.118309999999994</v>
      </c>
      <c r="F122" s="235">
        <v>124.67749999999999</v>
      </c>
      <c r="G122" s="235">
        <v>166.23660000000001</v>
      </c>
      <c r="H122" s="208" t="s">
        <v>28</v>
      </c>
      <c r="I122" s="189" t="s">
        <v>27</v>
      </c>
      <c r="J122" s="189" t="s">
        <v>151</v>
      </c>
      <c r="K122" s="181" t="s">
        <v>357</v>
      </c>
      <c r="L122" s="181" t="s">
        <v>18</v>
      </c>
    </row>
    <row r="123" spans="1:12">
      <c r="A123" s="89" t="s">
        <v>517</v>
      </c>
      <c r="B123" s="89" t="s">
        <v>177</v>
      </c>
      <c r="C123" s="87">
        <v>0.59333332999999999</v>
      </c>
      <c r="D123" s="187">
        <v>148.33330000000001</v>
      </c>
      <c r="E123" s="187">
        <v>296.66669999999999</v>
      </c>
      <c r="F123" s="187">
        <v>445</v>
      </c>
      <c r="G123" s="187">
        <v>593.33330000000001</v>
      </c>
      <c r="H123" s="82" t="s">
        <v>2</v>
      </c>
      <c r="I123" s="189" t="s">
        <v>123</v>
      </c>
      <c r="J123" s="189" t="s">
        <v>492</v>
      </c>
      <c r="K123" s="189" t="s">
        <v>370</v>
      </c>
      <c r="L123" s="189" t="s">
        <v>19</v>
      </c>
    </row>
    <row r="124" spans="1:12">
      <c r="A124" s="89" t="s">
        <v>518</v>
      </c>
      <c r="B124" s="89" t="s">
        <v>78</v>
      </c>
      <c r="C124" s="87">
        <v>0.61183332999999995</v>
      </c>
      <c r="D124" s="187">
        <v>152.95830000000001</v>
      </c>
      <c r="E124" s="187">
        <v>305.91669999999999</v>
      </c>
      <c r="F124" s="187">
        <v>458.875</v>
      </c>
      <c r="G124" s="187">
        <v>611.83330000000001</v>
      </c>
      <c r="H124" s="82" t="s">
        <v>2</v>
      </c>
      <c r="I124" s="189" t="s">
        <v>32</v>
      </c>
      <c r="J124" s="189" t="s">
        <v>15</v>
      </c>
      <c r="K124" s="189" t="s">
        <v>360</v>
      </c>
      <c r="L124" s="189" t="s">
        <v>15</v>
      </c>
    </row>
    <row r="125" spans="1:12">
      <c r="A125" s="89" t="s">
        <v>451</v>
      </c>
      <c r="B125" s="89" t="s">
        <v>395</v>
      </c>
      <c r="C125" s="87">
        <v>0.56279999999999997</v>
      </c>
      <c r="D125" s="187">
        <v>140.69999999999999</v>
      </c>
      <c r="E125" s="187">
        <v>281.39999999999998</v>
      </c>
      <c r="F125" s="187">
        <v>422.1</v>
      </c>
      <c r="G125" s="187">
        <v>562.79999999999995</v>
      </c>
      <c r="H125" s="82" t="s">
        <v>2</v>
      </c>
      <c r="I125" s="189" t="s">
        <v>32</v>
      </c>
      <c r="J125" s="189" t="s">
        <v>15</v>
      </c>
      <c r="K125" s="189" t="s">
        <v>360</v>
      </c>
      <c r="L125" s="189" t="s">
        <v>15</v>
      </c>
    </row>
    <row r="126" spans="1:12">
      <c r="A126" s="89" t="s">
        <v>520</v>
      </c>
      <c r="B126" s="89" t="s">
        <v>232</v>
      </c>
      <c r="C126" s="87">
        <v>0.57447499999999996</v>
      </c>
      <c r="D126" s="187">
        <v>143.61879999999999</v>
      </c>
      <c r="E126" s="187">
        <v>287.23750000000001</v>
      </c>
      <c r="F126" s="187">
        <v>430.85629999999998</v>
      </c>
      <c r="G126" s="187">
        <v>574.47500000000002</v>
      </c>
      <c r="H126" s="82" t="s">
        <v>2</v>
      </c>
      <c r="I126" s="189" t="s">
        <v>211</v>
      </c>
      <c r="J126" s="189" t="s">
        <v>493</v>
      </c>
      <c r="K126" s="189" t="s">
        <v>356</v>
      </c>
      <c r="L126" s="189" t="s">
        <v>22</v>
      </c>
    </row>
    <row r="127" spans="1:12">
      <c r="A127" s="89" t="s">
        <v>520</v>
      </c>
      <c r="B127" s="89" t="s">
        <v>11</v>
      </c>
      <c r="C127" s="87">
        <v>0.57447499999999996</v>
      </c>
      <c r="D127" s="187">
        <v>143.61869999999999</v>
      </c>
      <c r="E127" s="187">
        <v>287.23750000000001</v>
      </c>
      <c r="F127" s="187">
        <v>430.8562</v>
      </c>
      <c r="G127" s="187">
        <v>574.47500000000002</v>
      </c>
      <c r="H127" s="82" t="s">
        <v>2</v>
      </c>
      <c r="I127" s="189" t="s">
        <v>211</v>
      </c>
      <c r="J127" s="189" t="s">
        <v>493</v>
      </c>
      <c r="K127" s="189" t="s">
        <v>11</v>
      </c>
      <c r="L127" s="189" t="s">
        <v>22</v>
      </c>
    </row>
    <row r="128" spans="1:12">
      <c r="A128" s="89" t="s">
        <v>520</v>
      </c>
      <c r="B128" s="89" t="s">
        <v>236</v>
      </c>
      <c r="C128" s="87">
        <v>0.57447499999999996</v>
      </c>
      <c r="D128" s="187">
        <v>143.61869999999999</v>
      </c>
      <c r="E128" s="187">
        <v>287.23750000000001</v>
      </c>
      <c r="F128" s="187">
        <v>430.8562</v>
      </c>
      <c r="G128" s="187">
        <v>574.47500000000002</v>
      </c>
      <c r="H128" s="82" t="s">
        <v>2</v>
      </c>
      <c r="I128" s="189" t="s">
        <v>211</v>
      </c>
      <c r="J128" s="189" t="s">
        <v>493</v>
      </c>
      <c r="K128" s="189" t="s">
        <v>356</v>
      </c>
      <c r="L128" s="189" t="s">
        <v>22</v>
      </c>
    </row>
    <row r="129" spans="1:12">
      <c r="A129" s="89" t="s">
        <v>520</v>
      </c>
      <c r="B129" s="89" t="s">
        <v>238</v>
      </c>
      <c r="C129" s="87">
        <v>0.57447499999999996</v>
      </c>
      <c r="D129" s="187">
        <v>143.61869999999999</v>
      </c>
      <c r="E129" s="187">
        <v>287.23750000000001</v>
      </c>
      <c r="F129" s="187">
        <v>430.8562</v>
      </c>
      <c r="G129" s="187">
        <v>574.47500000000002</v>
      </c>
      <c r="H129" s="82" t="s">
        <v>2</v>
      </c>
      <c r="I129" s="189" t="s">
        <v>211</v>
      </c>
      <c r="J129" s="189" t="s">
        <v>493</v>
      </c>
      <c r="K129" s="189" t="s">
        <v>365</v>
      </c>
      <c r="L129" s="189" t="s">
        <v>22</v>
      </c>
    </row>
    <row r="130" spans="1:12">
      <c r="A130" s="89" t="s">
        <v>520</v>
      </c>
      <c r="B130" s="89" t="s">
        <v>240</v>
      </c>
      <c r="C130" s="87">
        <v>0.57946363999999995</v>
      </c>
      <c r="D130" s="187">
        <v>144.86590000000001</v>
      </c>
      <c r="E130" s="187">
        <v>289.73180000000002</v>
      </c>
      <c r="F130" s="187">
        <v>434.59769999999997</v>
      </c>
      <c r="G130" s="187">
        <v>579.46360000000004</v>
      </c>
      <c r="H130" s="82" t="s">
        <v>2</v>
      </c>
      <c r="I130" s="189" t="s">
        <v>211</v>
      </c>
      <c r="J130" s="189" t="s">
        <v>493</v>
      </c>
      <c r="K130" s="189" t="s">
        <v>356</v>
      </c>
      <c r="L130" s="189" t="s">
        <v>22</v>
      </c>
    </row>
    <row r="131" spans="1:12">
      <c r="A131" s="89" t="s">
        <v>521</v>
      </c>
      <c r="B131" s="89" t="s">
        <v>201</v>
      </c>
      <c r="C131" s="87">
        <v>0.63161666999999999</v>
      </c>
      <c r="D131" s="187">
        <v>157.9042</v>
      </c>
      <c r="E131" s="187">
        <v>315.80829999999997</v>
      </c>
      <c r="F131" s="187">
        <v>473.71249999999998</v>
      </c>
      <c r="G131" s="187">
        <v>631.61659999999995</v>
      </c>
      <c r="H131" s="82" t="s">
        <v>2</v>
      </c>
      <c r="I131" s="189" t="s">
        <v>46</v>
      </c>
      <c r="J131" s="189" t="s">
        <v>364</v>
      </c>
      <c r="K131" s="189" t="s">
        <v>364</v>
      </c>
      <c r="L131" s="189" t="s">
        <v>21</v>
      </c>
    </row>
    <row r="132" spans="1:12">
      <c r="A132" s="89" t="s">
        <v>453</v>
      </c>
      <c r="B132" s="117" t="s">
        <v>446</v>
      </c>
      <c r="C132" s="234">
        <v>0.1022274</v>
      </c>
      <c r="D132" s="235">
        <v>25.556840000000001</v>
      </c>
      <c r="E132" s="235">
        <v>51.113689999999998</v>
      </c>
      <c r="F132" s="235">
        <v>76.670519999999996</v>
      </c>
      <c r="G132" s="235">
        <v>102.2274</v>
      </c>
      <c r="H132" s="208" t="s">
        <v>28</v>
      </c>
      <c r="I132" s="189" t="s">
        <v>211</v>
      </c>
      <c r="J132" s="189" t="s">
        <v>493</v>
      </c>
      <c r="K132" s="181" t="s">
        <v>358</v>
      </c>
      <c r="L132" s="181" t="s">
        <v>22</v>
      </c>
    </row>
    <row r="133" spans="1:12">
      <c r="A133" s="89" t="s">
        <v>522</v>
      </c>
      <c r="B133" s="89" t="s">
        <v>101</v>
      </c>
      <c r="C133" s="87">
        <v>0.48659166999999998</v>
      </c>
      <c r="D133" s="187">
        <v>121.64790000000001</v>
      </c>
      <c r="E133" s="187">
        <v>243.29580000000001</v>
      </c>
      <c r="F133" s="187">
        <v>364.94380000000001</v>
      </c>
      <c r="G133" s="187">
        <v>486.5917</v>
      </c>
      <c r="H133" s="82" t="s">
        <v>2</v>
      </c>
      <c r="I133" s="189" t="s">
        <v>32</v>
      </c>
      <c r="J133" s="189" t="s">
        <v>491</v>
      </c>
      <c r="K133" s="189" t="s">
        <v>352</v>
      </c>
      <c r="L133" s="189" t="s">
        <v>16</v>
      </c>
    </row>
    <row r="134" spans="1:12">
      <c r="A134" s="89" t="s">
        <v>613</v>
      </c>
      <c r="B134" s="89" t="s">
        <v>390</v>
      </c>
      <c r="C134" s="87">
        <v>0.72428570999999997</v>
      </c>
      <c r="D134" s="187">
        <v>181.07140000000001</v>
      </c>
      <c r="E134" s="187">
        <v>362.1429</v>
      </c>
      <c r="F134" s="187">
        <v>543.21429999999998</v>
      </c>
      <c r="G134" s="187">
        <v>724.28570000000002</v>
      </c>
      <c r="H134" s="82" t="s">
        <v>2</v>
      </c>
      <c r="I134" s="189" t="s">
        <v>46</v>
      </c>
      <c r="J134" s="189" t="s">
        <v>364</v>
      </c>
      <c r="K134" s="189" t="s">
        <v>364</v>
      </c>
      <c r="L134" s="189" t="s">
        <v>21</v>
      </c>
    </row>
    <row r="135" spans="1:12">
      <c r="A135" s="89" t="s">
        <v>454</v>
      </c>
      <c r="B135" s="117" t="s">
        <v>446</v>
      </c>
      <c r="C135" s="234">
        <v>0.19177079999999999</v>
      </c>
      <c r="D135" s="235">
        <v>47.942709999999998</v>
      </c>
      <c r="E135" s="235">
        <v>95.885409999999993</v>
      </c>
      <c r="F135" s="235">
        <v>143.82810000000001</v>
      </c>
      <c r="G135" s="235">
        <v>191.77080000000001</v>
      </c>
      <c r="H135" s="208" t="s">
        <v>28</v>
      </c>
      <c r="I135" s="189" t="s">
        <v>27</v>
      </c>
      <c r="J135" s="189" t="s">
        <v>191</v>
      </c>
      <c r="K135" s="181" t="s">
        <v>359</v>
      </c>
      <c r="L135" s="181" t="s">
        <v>20</v>
      </c>
    </row>
    <row r="136" spans="1:12">
      <c r="A136" s="89" t="s">
        <v>523</v>
      </c>
      <c r="B136" s="89" t="s">
        <v>79</v>
      </c>
      <c r="C136" s="87">
        <v>0.73750000000000004</v>
      </c>
      <c r="D136" s="187">
        <v>184.375</v>
      </c>
      <c r="E136" s="187">
        <v>368.75</v>
      </c>
      <c r="F136" s="187">
        <v>553.125</v>
      </c>
      <c r="G136" s="187">
        <v>737.5</v>
      </c>
      <c r="H136" s="82" t="s">
        <v>2</v>
      </c>
      <c r="I136" s="189" t="s">
        <v>32</v>
      </c>
      <c r="J136" s="189" t="s">
        <v>15</v>
      </c>
      <c r="K136" s="189" t="s">
        <v>360</v>
      </c>
      <c r="L136" s="189" t="s">
        <v>15</v>
      </c>
    </row>
    <row r="137" spans="1:12">
      <c r="A137" s="89" t="s">
        <v>524</v>
      </c>
      <c r="B137" s="89" t="s">
        <v>127</v>
      </c>
      <c r="C137" s="87">
        <v>0.57108333</v>
      </c>
      <c r="D137" s="187">
        <v>142.77080000000001</v>
      </c>
      <c r="E137" s="187">
        <v>285.54169999999999</v>
      </c>
      <c r="F137" s="187">
        <v>428.3125</v>
      </c>
      <c r="G137" s="187">
        <v>571.08330000000001</v>
      </c>
      <c r="H137" s="82" t="s">
        <v>2</v>
      </c>
      <c r="I137" s="189" t="s">
        <v>123</v>
      </c>
      <c r="J137" s="189" t="s">
        <v>491</v>
      </c>
      <c r="K137" s="189" t="s">
        <v>369</v>
      </c>
      <c r="L137" s="189" t="s">
        <v>16</v>
      </c>
    </row>
    <row r="138" spans="1:12">
      <c r="A138" s="89" t="s">
        <v>525</v>
      </c>
      <c r="B138" s="89" t="s">
        <v>392</v>
      </c>
      <c r="C138" s="87">
        <v>0.39132499999999998</v>
      </c>
      <c r="D138" s="187">
        <v>97.831249999999997</v>
      </c>
      <c r="E138" s="187">
        <v>195.66249999999999</v>
      </c>
      <c r="F138" s="187">
        <v>293.49369999999999</v>
      </c>
      <c r="G138" s="187">
        <v>391.32499999999999</v>
      </c>
      <c r="H138" s="82" t="s">
        <v>2</v>
      </c>
      <c r="I138" s="189" t="s">
        <v>46</v>
      </c>
      <c r="J138" s="189" t="s">
        <v>364</v>
      </c>
      <c r="K138" s="189" t="s">
        <v>364</v>
      </c>
      <c r="L138" s="189" t="s">
        <v>21</v>
      </c>
    </row>
    <row r="139" spans="1:12">
      <c r="A139" s="89" t="s">
        <v>526</v>
      </c>
      <c r="B139" s="89" t="s">
        <v>103</v>
      </c>
      <c r="C139" s="87">
        <v>0.45333332999999998</v>
      </c>
      <c r="D139" s="187">
        <v>113.33329999999999</v>
      </c>
      <c r="E139" s="187">
        <v>226.66669999999999</v>
      </c>
      <c r="F139" s="187">
        <v>340</v>
      </c>
      <c r="G139" s="187">
        <v>453.33330000000001</v>
      </c>
      <c r="H139" s="82" t="s">
        <v>2</v>
      </c>
      <c r="I139" s="189" t="s">
        <v>32</v>
      </c>
      <c r="J139" s="189" t="s">
        <v>491</v>
      </c>
      <c r="K139" s="189" t="s">
        <v>352</v>
      </c>
      <c r="L139" s="189" t="s">
        <v>16</v>
      </c>
    </row>
    <row r="140" spans="1:12">
      <c r="A140" s="89" t="s">
        <v>527</v>
      </c>
      <c r="B140" s="89" t="s">
        <v>104</v>
      </c>
      <c r="C140" s="87">
        <v>0.5</v>
      </c>
      <c r="D140" s="187">
        <v>125</v>
      </c>
      <c r="E140" s="187">
        <v>250</v>
      </c>
      <c r="F140" s="187">
        <v>375</v>
      </c>
      <c r="G140" s="187">
        <v>500</v>
      </c>
      <c r="H140" s="82" t="s">
        <v>2</v>
      </c>
      <c r="I140" s="189" t="s">
        <v>32</v>
      </c>
      <c r="J140" s="189" t="s">
        <v>491</v>
      </c>
      <c r="K140" s="189" t="s">
        <v>352</v>
      </c>
      <c r="L140" s="189" t="s">
        <v>16</v>
      </c>
    </row>
    <row r="141" spans="1:12">
      <c r="A141" s="89" t="s">
        <v>528</v>
      </c>
      <c r="B141" s="89" t="s">
        <v>196</v>
      </c>
      <c r="C141" s="87">
        <v>0.4</v>
      </c>
      <c r="D141" s="187">
        <v>99.999989999999997</v>
      </c>
      <c r="E141" s="187">
        <v>200</v>
      </c>
      <c r="F141" s="187">
        <v>300</v>
      </c>
      <c r="G141" s="187">
        <v>400</v>
      </c>
      <c r="H141" s="82" t="s">
        <v>2</v>
      </c>
      <c r="I141" s="189" t="s">
        <v>27</v>
      </c>
      <c r="J141" s="189" t="s">
        <v>191</v>
      </c>
      <c r="K141" s="189" t="s">
        <v>359</v>
      </c>
      <c r="L141" s="189" t="s">
        <v>20</v>
      </c>
    </row>
    <row r="142" spans="1:12">
      <c r="A142" s="89" t="s">
        <v>529</v>
      </c>
      <c r="B142" s="89" t="s">
        <v>81</v>
      </c>
      <c r="C142" s="87">
        <v>0.51666666999999999</v>
      </c>
      <c r="D142" s="187">
        <v>129.16669999999999</v>
      </c>
      <c r="E142" s="187">
        <v>258.33330000000001</v>
      </c>
      <c r="F142" s="187">
        <v>387.5</v>
      </c>
      <c r="G142" s="187">
        <v>516.66660000000002</v>
      </c>
      <c r="H142" s="82" t="s">
        <v>2</v>
      </c>
      <c r="I142" s="189" t="s">
        <v>32</v>
      </c>
      <c r="J142" s="189" t="s">
        <v>15</v>
      </c>
      <c r="K142" s="189" t="s">
        <v>360</v>
      </c>
      <c r="L142" s="189" t="s">
        <v>15</v>
      </c>
    </row>
    <row r="143" spans="1:12">
      <c r="A143" s="89" t="s">
        <v>530</v>
      </c>
      <c r="B143" s="89" t="s">
        <v>105</v>
      </c>
      <c r="C143" s="87">
        <v>1.17</v>
      </c>
      <c r="D143" s="187">
        <v>292.5</v>
      </c>
      <c r="E143" s="187">
        <v>585</v>
      </c>
      <c r="F143" s="187">
        <v>877.49990000000003</v>
      </c>
      <c r="G143" s="187">
        <v>1170</v>
      </c>
      <c r="H143" s="82" t="s">
        <v>2</v>
      </c>
      <c r="I143" s="189" t="s">
        <v>32</v>
      </c>
      <c r="J143" s="189" t="s">
        <v>491</v>
      </c>
      <c r="K143" s="189" t="s">
        <v>352</v>
      </c>
      <c r="L143" s="189" t="s">
        <v>16</v>
      </c>
    </row>
    <row r="144" spans="1:12">
      <c r="A144" s="89" t="s">
        <v>531</v>
      </c>
      <c r="B144" s="89" t="s">
        <v>180</v>
      </c>
      <c r="C144" s="87">
        <v>0.66485000000000005</v>
      </c>
      <c r="D144" s="187">
        <v>166.21250000000001</v>
      </c>
      <c r="E144" s="187">
        <v>332.42500000000001</v>
      </c>
      <c r="F144" s="187">
        <v>498.63749999999999</v>
      </c>
      <c r="G144" s="187">
        <v>664.85</v>
      </c>
      <c r="H144" s="82" t="s">
        <v>2</v>
      </c>
      <c r="I144" s="189" t="s">
        <v>123</v>
      </c>
      <c r="J144" s="189" t="s">
        <v>492</v>
      </c>
      <c r="K144" s="189" t="s">
        <v>370</v>
      </c>
      <c r="L144" s="189" t="s">
        <v>19</v>
      </c>
    </row>
    <row r="145" spans="1:12">
      <c r="A145" s="89" t="s">
        <v>532</v>
      </c>
      <c r="B145" s="89" t="s">
        <v>82</v>
      </c>
      <c r="C145" s="87">
        <v>0.39500000000000002</v>
      </c>
      <c r="D145" s="187">
        <v>98.749989999999997</v>
      </c>
      <c r="E145" s="187">
        <v>197.5</v>
      </c>
      <c r="F145" s="187">
        <v>296.25</v>
      </c>
      <c r="G145" s="187">
        <v>395</v>
      </c>
      <c r="H145" s="82" t="s">
        <v>2</v>
      </c>
      <c r="I145" s="189" t="s">
        <v>32</v>
      </c>
      <c r="J145" s="189" t="s">
        <v>15</v>
      </c>
      <c r="K145" s="189" t="s">
        <v>354</v>
      </c>
      <c r="L145" s="189" t="s">
        <v>15</v>
      </c>
    </row>
    <row r="146" spans="1:12">
      <c r="A146" s="89" t="s">
        <v>455</v>
      </c>
      <c r="B146" s="117" t="s">
        <v>446</v>
      </c>
      <c r="C146" s="234">
        <v>0.14265149999999999</v>
      </c>
      <c r="D146" s="235">
        <v>35.662880000000001</v>
      </c>
      <c r="E146" s="235">
        <v>71.325749999999999</v>
      </c>
      <c r="F146" s="235">
        <v>106.98860000000001</v>
      </c>
      <c r="G146" s="235">
        <v>142.6515</v>
      </c>
      <c r="H146" s="208" t="s">
        <v>28</v>
      </c>
      <c r="I146" s="189" t="s">
        <v>27</v>
      </c>
      <c r="J146" s="189" t="s">
        <v>151</v>
      </c>
      <c r="K146" s="181" t="s">
        <v>397</v>
      </c>
      <c r="L146" s="181" t="s">
        <v>18</v>
      </c>
    </row>
    <row r="147" spans="1:12">
      <c r="A147" s="89" t="s">
        <v>615</v>
      </c>
      <c r="B147" s="89" t="s">
        <v>165</v>
      </c>
      <c r="C147" s="87">
        <v>0.53157500000000002</v>
      </c>
      <c r="D147" s="187">
        <v>132.8938</v>
      </c>
      <c r="E147" s="187">
        <v>265.78750000000002</v>
      </c>
      <c r="F147" s="187">
        <v>398.68130000000002</v>
      </c>
      <c r="G147" s="187">
        <v>531.57500000000005</v>
      </c>
      <c r="H147" s="82" t="s">
        <v>2</v>
      </c>
      <c r="I147" s="189" t="s">
        <v>32</v>
      </c>
      <c r="J147" s="189" t="s">
        <v>492</v>
      </c>
      <c r="K147" s="189" t="s">
        <v>370</v>
      </c>
      <c r="L147" s="189" t="s">
        <v>19</v>
      </c>
    </row>
    <row r="148" spans="1:12">
      <c r="A148" s="89" t="s">
        <v>628</v>
      </c>
      <c r="B148" s="89" t="s">
        <v>225</v>
      </c>
      <c r="C148" s="87">
        <v>9.47384E-2</v>
      </c>
      <c r="D148" s="187">
        <v>23.68459</v>
      </c>
      <c r="E148" s="187">
        <v>47.36918</v>
      </c>
      <c r="F148" s="187">
        <v>71.053759999999997</v>
      </c>
      <c r="G148" s="187">
        <v>94.73836</v>
      </c>
      <c r="H148" s="82" t="s">
        <v>28</v>
      </c>
      <c r="I148" s="189" t="s">
        <v>211</v>
      </c>
      <c r="J148" s="189" t="s">
        <v>493</v>
      </c>
      <c r="K148" s="189" t="s">
        <v>366</v>
      </c>
      <c r="L148" s="189" t="s">
        <v>22</v>
      </c>
    </row>
    <row r="149" spans="1:12">
      <c r="A149" s="89" t="s">
        <v>534</v>
      </c>
      <c r="B149" s="89" t="s">
        <v>96</v>
      </c>
      <c r="C149" s="87">
        <v>0.77490000000000003</v>
      </c>
      <c r="D149" s="187">
        <v>193.72499999999999</v>
      </c>
      <c r="E149" s="187">
        <v>387.45</v>
      </c>
      <c r="F149" s="187">
        <v>581.17499999999995</v>
      </c>
      <c r="G149" s="187">
        <v>774.9</v>
      </c>
      <c r="H149" s="82" t="s">
        <v>2</v>
      </c>
      <c r="I149" s="189" t="s">
        <v>32</v>
      </c>
      <c r="J149" s="189" t="s">
        <v>491</v>
      </c>
      <c r="K149" s="189" t="s">
        <v>352</v>
      </c>
      <c r="L149" s="189" t="s">
        <v>16</v>
      </c>
    </row>
    <row r="150" spans="1:12">
      <c r="A150" s="89" t="s">
        <v>534</v>
      </c>
      <c r="B150" s="89" t="s">
        <v>97</v>
      </c>
      <c r="C150" s="87">
        <v>0.77490000000000003</v>
      </c>
      <c r="D150" s="187">
        <v>193.72499999999999</v>
      </c>
      <c r="E150" s="187">
        <v>387.45</v>
      </c>
      <c r="F150" s="187">
        <v>581.17499999999995</v>
      </c>
      <c r="G150" s="187">
        <v>774.9</v>
      </c>
      <c r="H150" s="82" t="s">
        <v>2</v>
      </c>
      <c r="I150" s="189" t="s">
        <v>32</v>
      </c>
      <c r="J150" s="189" t="s">
        <v>491</v>
      </c>
      <c r="K150" s="189" t="s">
        <v>352</v>
      </c>
      <c r="L150" s="189" t="s">
        <v>16</v>
      </c>
    </row>
    <row r="151" spans="1:12">
      <c r="A151" s="89" t="s">
        <v>534</v>
      </c>
      <c r="B151" s="89" t="s">
        <v>115</v>
      </c>
      <c r="C151" s="87">
        <v>0.77490000000000003</v>
      </c>
      <c r="D151" s="187">
        <v>193.72499999999999</v>
      </c>
      <c r="E151" s="187">
        <v>387.45</v>
      </c>
      <c r="F151" s="187">
        <v>581.17499999999995</v>
      </c>
      <c r="G151" s="187">
        <v>774.9</v>
      </c>
      <c r="H151" s="82" t="s">
        <v>2</v>
      </c>
      <c r="I151" s="189" t="s">
        <v>32</v>
      </c>
      <c r="J151" s="189" t="s">
        <v>491</v>
      </c>
      <c r="K151" s="189" t="s">
        <v>352</v>
      </c>
      <c r="L151" s="189" t="s">
        <v>16</v>
      </c>
    </row>
    <row r="152" spans="1:12">
      <c r="A152" s="89" t="s">
        <v>534</v>
      </c>
      <c r="B152" s="89" t="s">
        <v>116</v>
      </c>
      <c r="C152" s="87">
        <v>0.77490000000000003</v>
      </c>
      <c r="D152" s="187">
        <v>193.72499999999999</v>
      </c>
      <c r="E152" s="187">
        <v>387.45</v>
      </c>
      <c r="F152" s="187">
        <v>581.17499999999995</v>
      </c>
      <c r="G152" s="187">
        <v>774.9</v>
      </c>
      <c r="H152" s="82" t="s">
        <v>2</v>
      </c>
      <c r="I152" s="189" t="s">
        <v>32</v>
      </c>
      <c r="J152" s="189" t="s">
        <v>491</v>
      </c>
      <c r="K152" s="189" t="s">
        <v>352</v>
      </c>
      <c r="L152" s="189" t="s">
        <v>16</v>
      </c>
    </row>
    <row r="153" spans="1:12">
      <c r="A153" s="89" t="s">
        <v>534</v>
      </c>
      <c r="B153" s="89" t="s">
        <v>117</v>
      </c>
      <c r="C153" s="87">
        <v>0.77490000000000003</v>
      </c>
      <c r="D153" s="187">
        <v>193.72499999999999</v>
      </c>
      <c r="E153" s="187">
        <v>387.45</v>
      </c>
      <c r="F153" s="187">
        <v>581.17499999999995</v>
      </c>
      <c r="G153" s="187">
        <v>774.9</v>
      </c>
      <c r="H153" s="82" t="s">
        <v>2</v>
      </c>
      <c r="I153" s="189" t="s">
        <v>32</v>
      </c>
      <c r="J153" s="189" t="s">
        <v>491</v>
      </c>
      <c r="K153" s="189" t="s">
        <v>352</v>
      </c>
      <c r="L153" s="189" t="s">
        <v>16</v>
      </c>
    </row>
    <row r="154" spans="1:12">
      <c r="A154" s="89" t="s">
        <v>535</v>
      </c>
      <c r="B154" s="89" t="s">
        <v>83</v>
      </c>
      <c r="C154" s="87">
        <v>0.40685832999999999</v>
      </c>
      <c r="D154" s="187">
        <v>101.7146</v>
      </c>
      <c r="E154" s="187">
        <v>203.42920000000001</v>
      </c>
      <c r="F154" s="187">
        <v>305.14370000000002</v>
      </c>
      <c r="G154" s="187">
        <v>406.85829999999999</v>
      </c>
      <c r="H154" s="82" t="s">
        <v>2</v>
      </c>
      <c r="I154" s="189" t="s">
        <v>32</v>
      </c>
      <c r="J154" s="189" t="s">
        <v>15</v>
      </c>
      <c r="K154" s="189" t="s">
        <v>15</v>
      </c>
      <c r="L154" s="189" t="s">
        <v>15</v>
      </c>
    </row>
    <row r="155" spans="1:12">
      <c r="A155" s="89" t="s">
        <v>536</v>
      </c>
      <c r="B155" s="89" t="s">
        <v>108</v>
      </c>
      <c r="C155" s="87">
        <v>0.65116666999999995</v>
      </c>
      <c r="D155" s="187">
        <v>162.79169999999999</v>
      </c>
      <c r="E155" s="187">
        <v>325.58330000000001</v>
      </c>
      <c r="F155" s="187">
        <v>488.375</v>
      </c>
      <c r="G155" s="187">
        <v>651.16660000000002</v>
      </c>
      <c r="H155" s="82" t="s">
        <v>2</v>
      </c>
      <c r="I155" s="189" t="s">
        <v>32</v>
      </c>
      <c r="J155" s="189" t="s">
        <v>491</v>
      </c>
      <c r="K155" s="189" t="s">
        <v>352</v>
      </c>
      <c r="L155" s="189" t="s">
        <v>16</v>
      </c>
    </row>
    <row r="156" spans="1:12">
      <c r="A156" s="89" t="s">
        <v>537</v>
      </c>
      <c r="B156" s="89" t="s">
        <v>109</v>
      </c>
      <c r="C156" s="87">
        <v>0.58333332999999998</v>
      </c>
      <c r="D156" s="187">
        <v>145.83330000000001</v>
      </c>
      <c r="E156" s="187">
        <v>291.66669999999999</v>
      </c>
      <c r="F156" s="187">
        <v>437.5</v>
      </c>
      <c r="G156" s="187">
        <v>583.33339999999998</v>
      </c>
      <c r="H156" s="82" t="s">
        <v>2</v>
      </c>
      <c r="I156" s="189" t="s">
        <v>32</v>
      </c>
      <c r="J156" s="189" t="s">
        <v>491</v>
      </c>
      <c r="K156" s="189" t="s">
        <v>352</v>
      </c>
      <c r="L156" s="189" t="s">
        <v>16</v>
      </c>
    </row>
    <row r="157" spans="1:12">
      <c r="A157" s="89" t="s">
        <v>538</v>
      </c>
      <c r="B157" s="89" t="s">
        <v>95</v>
      </c>
      <c r="C157" s="87">
        <v>0.57499999999999996</v>
      </c>
      <c r="D157" s="187">
        <v>143.75</v>
      </c>
      <c r="E157" s="187">
        <v>287.5</v>
      </c>
      <c r="F157" s="187">
        <v>431.25</v>
      </c>
      <c r="G157" s="187">
        <v>575</v>
      </c>
      <c r="H157" s="82" t="s">
        <v>2</v>
      </c>
      <c r="I157" s="189" t="s">
        <v>32</v>
      </c>
      <c r="J157" s="189" t="s">
        <v>491</v>
      </c>
      <c r="K157" s="189" t="s">
        <v>352</v>
      </c>
      <c r="L157" s="189" t="s">
        <v>16</v>
      </c>
    </row>
    <row r="158" spans="1:12">
      <c r="A158" s="89" t="s">
        <v>687</v>
      </c>
      <c r="B158" s="89" t="s">
        <v>399</v>
      </c>
      <c r="C158" s="87">
        <v>0.40238089999999999</v>
      </c>
      <c r="D158" s="187">
        <v>100.59520000000001</v>
      </c>
      <c r="E158" s="187">
        <v>201.19049999999999</v>
      </c>
      <c r="F158" s="187">
        <v>301.78570000000002</v>
      </c>
      <c r="G158" s="187">
        <v>402.38099999999997</v>
      </c>
      <c r="H158" s="82" t="s">
        <v>28</v>
      </c>
      <c r="I158" s="189" t="s">
        <v>32</v>
      </c>
      <c r="J158" s="189" t="s">
        <v>15</v>
      </c>
      <c r="K158" s="189" t="s">
        <v>360</v>
      </c>
      <c r="L158" s="189" t="s">
        <v>15</v>
      </c>
    </row>
    <row r="159" spans="1:12">
      <c r="A159" s="89" t="s">
        <v>539</v>
      </c>
      <c r="B159" s="89" t="s">
        <v>40</v>
      </c>
      <c r="C159" s="87">
        <v>0.52</v>
      </c>
      <c r="D159" s="187">
        <v>130</v>
      </c>
      <c r="E159" s="187">
        <v>260</v>
      </c>
      <c r="F159" s="187">
        <v>390</v>
      </c>
      <c r="G159" s="187">
        <v>520</v>
      </c>
      <c r="H159" s="82" t="s">
        <v>2</v>
      </c>
      <c r="I159" s="189" t="s">
        <v>32</v>
      </c>
      <c r="J159" s="189" t="s">
        <v>490</v>
      </c>
      <c r="K159" s="189" t="s">
        <v>350</v>
      </c>
      <c r="L159" s="189" t="s">
        <v>12</v>
      </c>
    </row>
    <row r="160" spans="1:12">
      <c r="A160" s="89" t="s">
        <v>540</v>
      </c>
      <c r="B160" s="89" t="s">
        <v>80</v>
      </c>
      <c r="C160" s="87">
        <v>0.5</v>
      </c>
      <c r="D160" s="187">
        <v>125</v>
      </c>
      <c r="E160" s="187">
        <v>250</v>
      </c>
      <c r="F160" s="187">
        <v>375</v>
      </c>
      <c r="G160" s="187">
        <v>500</v>
      </c>
      <c r="H160" s="82" t="s">
        <v>2</v>
      </c>
      <c r="I160" s="189" t="s">
        <v>32</v>
      </c>
      <c r="J160" s="189" t="s">
        <v>15</v>
      </c>
      <c r="K160" s="189" t="s">
        <v>354</v>
      </c>
      <c r="L160" s="189" t="s">
        <v>15</v>
      </c>
    </row>
    <row r="161" spans="1:12">
      <c r="A161" s="89" t="s">
        <v>541</v>
      </c>
      <c r="B161" s="89" t="s">
        <v>361</v>
      </c>
      <c r="C161" s="87">
        <v>0.33352500000000002</v>
      </c>
      <c r="D161" s="187">
        <v>83.381249999999994</v>
      </c>
      <c r="E161" s="187">
        <v>166.76249999999999</v>
      </c>
      <c r="F161" s="187">
        <v>250.1438</v>
      </c>
      <c r="G161" s="187">
        <v>333.52499999999998</v>
      </c>
      <c r="H161" s="82" t="s">
        <v>2</v>
      </c>
      <c r="I161" s="189" t="s">
        <v>46</v>
      </c>
      <c r="J161" s="189" t="s">
        <v>14</v>
      </c>
      <c r="K161" s="189" t="s">
        <v>362</v>
      </c>
      <c r="L161" s="189" t="s">
        <v>14</v>
      </c>
    </row>
    <row r="162" spans="1:12">
      <c r="A162" s="89" t="s">
        <v>542</v>
      </c>
      <c r="B162" s="89" t="s">
        <v>45</v>
      </c>
      <c r="C162" s="87">
        <v>0.15</v>
      </c>
      <c r="D162" s="187">
        <v>37.5</v>
      </c>
      <c r="E162" s="187">
        <v>75</v>
      </c>
      <c r="F162" s="187">
        <v>112.5</v>
      </c>
      <c r="G162" s="187">
        <v>150</v>
      </c>
      <c r="H162" s="82" t="s">
        <v>2</v>
      </c>
      <c r="I162" s="189" t="s">
        <v>46</v>
      </c>
      <c r="J162" s="189" t="s">
        <v>363</v>
      </c>
      <c r="K162" s="189" t="s">
        <v>363</v>
      </c>
      <c r="L162" s="189" t="s">
        <v>13</v>
      </c>
    </row>
    <row r="163" spans="1:12">
      <c r="A163" s="89" t="s">
        <v>542</v>
      </c>
      <c r="B163" s="89" t="s">
        <v>47</v>
      </c>
      <c r="C163" s="87">
        <v>0.15</v>
      </c>
      <c r="D163" s="187">
        <v>37.5</v>
      </c>
      <c r="E163" s="187">
        <v>75</v>
      </c>
      <c r="F163" s="187">
        <v>112.5</v>
      </c>
      <c r="G163" s="187">
        <v>150</v>
      </c>
      <c r="H163" s="82" t="s">
        <v>2</v>
      </c>
      <c r="I163" s="189" t="s">
        <v>46</v>
      </c>
      <c r="J163" s="189" t="s">
        <v>363</v>
      </c>
      <c r="K163" s="189" t="s">
        <v>363</v>
      </c>
      <c r="L163" s="189" t="s">
        <v>13</v>
      </c>
    </row>
    <row r="164" spans="1:12">
      <c r="A164" s="89" t="s">
        <v>542</v>
      </c>
      <c r="B164" s="89" t="s">
        <v>49</v>
      </c>
      <c r="C164" s="87">
        <v>0.15</v>
      </c>
      <c r="D164" s="187">
        <v>37.5</v>
      </c>
      <c r="E164" s="187">
        <v>75</v>
      </c>
      <c r="F164" s="187">
        <v>112.5</v>
      </c>
      <c r="G164" s="187">
        <v>150</v>
      </c>
      <c r="H164" s="82" t="s">
        <v>2</v>
      </c>
      <c r="I164" s="189" t="s">
        <v>46</v>
      </c>
      <c r="J164" s="189" t="s">
        <v>363</v>
      </c>
      <c r="K164" s="189" t="s">
        <v>363</v>
      </c>
      <c r="L164" s="189" t="s">
        <v>13</v>
      </c>
    </row>
    <row r="165" spans="1:12">
      <c r="A165" s="89" t="s">
        <v>542</v>
      </c>
      <c r="B165" s="89" t="s">
        <v>50</v>
      </c>
      <c r="C165" s="87">
        <v>0.15</v>
      </c>
      <c r="D165" s="187">
        <v>37.5</v>
      </c>
      <c r="E165" s="187">
        <v>75</v>
      </c>
      <c r="F165" s="187">
        <v>112.5</v>
      </c>
      <c r="G165" s="187">
        <v>150</v>
      </c>
      <c r="H165" s="82" t="s">
        <v>2</v>
      </c>
      <c r="I165" s="189" t="s">
        <v>46</v>
      </c>
      <c r="J165" s="189" t="s">
        <v>363</v>
      </c>
      <c r="K165" s="189" t="s">
        <v>363</v>
      </c>
      <c r="L165" s="189" t="s">
        <v>13</v>
      </c>
    </row>
    <row r="166" spans="1:12">
      <c r="A166" s="89" t="s">
        <v>542</v>
      </c>
      <c r="B166" s="89" t="s">
        <v>51</v>
      </c>
      <c r="C166" s="87">
        <v>0.15</v>
      </c>
      <c r="D166" s="187">
        <v>37.5</v>
      </c>
      <c r="E166" s="187">
        <v>74.999989999999997</v>
      </c>
      <c r="F166" s="187">
        <v>112.5</v>
      </c>
      <c r="G166" s="187">
        <v>150</v>
      </c>
      <c r="H166" s="82" t="s">
        <v>2</v>
      </c>
      <c r="I166" s="189" t="s">
        <v>46</v>
      </c>
      <c r="J166" s="189" t="s">
        <v>363</v>
      </c>
      <c r="K166" s="189" t="s">
        <v>363</v>
      </c>
      <c r="L166" s="189" t="s">
        <v>13</v>
      </c>
    </row>
    <row r="167" spans="1:12">
      <c r="A167" s="89" t="s">
        <v>542</v>
      </c>
      <c r="B167" s="89" t="s">
        <v>52</v>
      </c>
      <c r="C167" s="87">
        <v>0.15</v>
      </c>
      <c r="D167" s="187">
        <v>37.5</v>
      </c>
      <c r="E167" s="187">
        <v>74.999989999999997</v>
      </c>
      <c r="F167" s="187">
        <v>112.5</v>
      </c>
      <c r="G167" s="187">
        <v>150</v>
      </c>
      <c r="H167" s="82" t="s">
        <v>2</v>
      </c>
      <c r="I167" s="189" t="s">
        <v>46</v>
      </c>
      <c r="J167" s="189" t="s">
        <v>363</v>
      </c>
      <c r="K167" s="189" t="s">
        <v>363</v>
      </c>
      <c r="L167" s="189" t="s">
        <v>13</v>
      </c>
    </row>
    <row r="168" spans="1:12">
      <c r="A168" s="89" t="s">
        <v>542</v>
      </c>
      <c r="B168" s="89" t="s">
        <v>53</v>
      </c>
      <c r="C168" s="87">
        <v>0.15</v>
      </c>
      <c r="D168" s="187">
        <v>37.5</v>
      </c>
      <c r="E168" s="187">
        <v>75</v>
      </c>
      <c r="F168" s="187">
        <v>112.5</v>
      </c>
      <c r="G168" s="187">
        <v>150</v>
      </c>
      <c r="H168" s="82" t="s">
        <v>2</v>
      </c>
      <c r="I168" s="189" t="s">
        <v>46</v>
      </c>
      <c r="J168" s="189" t="s">
        <v>363</v>
      </c>
      <c r="K168" s="189" t="s">
        <v>363</v>
      </c>
      <c r="L168" s="189" t="s">
        <v>13</v>
      </c>
    </row>
    <row r="169" spans="1:12">
      <c r="A169" s="89" t="s">
        <v>543</v>
      </c>
      <c r="B169" s="89" t="s">
        <v>130</v>
      </c>
      <c r="C169" s="87">
        <v>0.46750000000000003</v>
      </c>
      <c r="D169" s="187">
        <v>116.875</v>
      </c>
      <c r="E169" s="187">
        <v>233.75</v>
      </c>
      <c r="F169" s="187">
        <v>350.625</v>
      </c>
      <c r="G169" s="187">
        <v>467.5</v>
      </c>
      <c r="H169" s="82" t="s">
        <v>2</v>
      </c>
      <c r="I169" s="189" t="s">
        <v>123</v>
      </c>
      <c r="J169" s="189" t="s">
        <v>491</v>
      </c>
      <c r="K169" s="189" t="s">
        <v>369</v>
      </c>
      <c r="L169" s="189" t="s">
        <v>16</v>
      </c>
    </row>
    <row r="170" spans="1:12">
      <c r="A170" s="89" t="s">
        <v>723</v>
      </c>
      <c r="B170" s="89" t="s">
        <v>75</v>
      </c>
      <c r="C170" s="87">
        <v>0.36745</v>
      </c>
      <c r="D170" s="187">
        <v>91.862499999999997</v>
      </c>
      <c r="E170" s="187">
        <v>183.72499999999999</v>
      </c>
      <c r="F170" s="187">
        <v>275.58749999999998</v>
      </c>
      <c r="G170" s="187">
        <v>367.45</v>
      </c>
      <c r="H170" s="82" t="s">
        <v>2</v>
      </c>
      <c r="I170" s="189" t="s">
        <v>32</v>
      </c>
      <c r="J170" s="189" t="s">
        <v>15</v>
      </c>
      <c r="K170" s="189" t="s">
        <v>354</v>
      </c>
      <c r="L170" s="189" t="s">
        <v>15</v>
      </c>
    </row>
    <row r="171" spans="1:12">
      <c r="A171" s="89" t="s">
        <v>545</v>
      </c>
      <c r="B171" s="89" t="s">
        <v>86</v>
      </c>
      <c r="C171" s="87">
        <v>0.67749999999999999</v>
      </c>
      <c r="D171" s="187">
        <v>169.375</v>
      </c>
      <c r="E171" s="187">
        <v>338.75</v>
      </c>
      <c r="F171" s="187">
        <v>508.125</v>
      </c>
      <c r="G171" s="187">
        <v>677.49990000000003</v>
      </c>
      <c r="H171" s="82" t="s">
        <v>2</v>
      </c>
      <c r="I171" s="189" t="s">
        <v>32</v>
      </c>
      <c r="J171" s="189" t="s">
        <v>15</v>
      </c>
      <c r="K171" s="189" t="s">
        <v>360</v>
      </c>
      <c r="L171" s="189" t="s">
        <v>15</v>
      </c>
    </row>
    <row r="172" spans="1:12">
      <c r="A172" s="89" t="s">
        <v>546</v>
      </c>
      <c r="B172" s="89" t="s">
        <v>242</v>
      </c>
      <c r="C172" s="87">
        <v>0.16488220000000001</v>
      </c>
      <c r="D172" s="187">
        <v>41.220559999999999</v>
      </c>
      <c r="E172" s="187">
        <v>82.441119999999998</v>
      </c>
      <c r="F172" s="187">
        <v>123.6617</v>
      </c>
      <c r="G172" s="187">
        <v>164.88220000000001</v>
      </c>
      <c r="H172" s="82" t="s">
        <v>28</v>
      </c>
      <c r="I172" s="189" t="s">
        <v>211</v>
      </c>
      <c r="J172" s="189" t="s">
        <v>493</v>
      </c>
      <c r="K172" s="189" t="s">
        <v>356</v>
      </c>
      <c r="L172" s="189" t="s">
        <v>22</v>
      </c>
    </row>
    <row r="173" spans="1:12">
      <c r="A173" s="89" t="s">
        <v>547</v>
      </c>
      <c r="B173" s="89" t="s">
        <v>87</v>
      </c>
      <c r="C173" s="87">
        <v>0.5</v>
      </c>
      <c r="D173" s="187">
        <v>125</v>
      </c>
      <c r="E173" s="187">
        <v>250</v>
      </c>
      <c r="F173" s="187">
        <v>375</v>
      </c>
      <c r="G173" s="187">
        <v>500</v>
      </c>
      <c r="H173" s="82" t="s">
        <v>2</v>
      </c>
      <c r="I173" s="189" t="s">
        <v>32</v>
      </c>
      <c r="J173" s="189" t="s">
        <v>15</v>
      </c>
      <c r="K173" s="189" t="s">
        <v>360</v>
      </c>
      <c r="L173" s="189" t="s">
        <v>15</v>
      </c>
    </row>
    <row r="174" spans="1:12">
      <c r="A174" s="89" t="s">
        <v>549</v>
      </c>
      <c r="B174" s="89" t="s">
        <v>102</v>
      </c>
      <c r="C174" s="87">
        <v>0.50833333000000003</v>
      </c>
      <c r="D174" s="187">
        <v>127.08329999999999</v>
      </c>
      <c r="E174" s="187">
        <v>254.16669999999999</v>
      </c>
      <c r="F174" s="187">
        <v>381.25</v>
      </c>
      <c r="G174" s="187">
        <v>508.33330000000001</v>
      </c>
      <c r="H174" s="82" t="s">
        <v>2</v>
      </c>
      <c r="I174" s="189" t="s">
        <v>32</v>
      </c>
      <c r="J174" s="189" t="s">
        <v>491</v>
      </c>
      <c r="K174" s="189" t="s">
        <v>352</v>
      </c>
      <c r="L174" s="189" t="s">
        <v>16</v>
      </c>
    </row>
    <row r="175" spans="1:12">
      <c r="A175" s="89" t="s">
        <v>719</v>
      </c>
      <c r="B175" s="89" t="s">
        <v>141</v>
      </c>
      <c r="C175" s="87">
        <v>0.16160459999999999</v>
      </c>
      <c r="D175" s="187">
        <v>40.401139999999998</v>
      </c>
      <c r="E175" s="187">
        <v>80.802279999999996</v>
      </c>
      <c r="F175" s="187">
        <v>121.2034</v>
      </c>
      <c r="G175" s="187">
        <v>161.6046</v>
      </c>
      <c r="H175" s="82" t="s">
        <v>28</v>
      </c>
      <c r="I175" s="189" t="s">
        <v>27</v>
      </c>
      <c r="J175" s="189" t="s">
        <v>151</v>
      </c>
      <c r="K175" s="189" t="s">
        <v>357</v>
      </c>
      <c r="L175" s="189" t="s">
        <v>17</v>
      </c>
    </row>
    <row r="176" spans="1:12">
      <c r="A176" s="89" t="s">
        <v>718</v>
      </c>
      <c r="B176" s="89" t="s">
        <v>229</v>
      </c>
      <c r="C176" s="87">
        <v>9.5083299999999996E-2</v>
      </c>
      <c r="D176" s="187">
        <v>23.770810000000001</v>
      </c>
      <c r="E176" s="187">
        <v>47.541629999999998</v>
      </c>
      <c r="F176" s="187">
        <v>71.312439999999995</v>
      </c>
      <c r="G176" s="187">
        <v>95.083250000000007</v>
      </c>
      <c r="H176" s="82" t="s">
        <v>28</v>
      </c>
      <c r="I176" s="189" t="s">
        <v>211</v>
      </c>
      <c r="J176" s="189" t="s">
        <v>493</v>
      </c>
      <c r="K176" s="189" t="s">
        <v>229</v>
      </c>
      <c r="L176" s="189" t="s">
        <v>22</v>
      </c>
    </row>
    <row r="177" spans="1:13">
      <c r="A177" s="89" t="s">
        <v>553</v>
      </c>
      <c r="B177" s="89" t="s">
        <v>401</v>
      </c>
      <c r="C177" s="87">
        <v>0.53974166999999995</v>
      </c>
      <c r="D177" s="187">
        <v>134.93539999999999</v>
      </c>
      <c r="E177" s="187">
        <v>269.87079999999997</v>
      </c>
      <c r="F177" s="187">
        <v>404.80630000000002</v>
      </c>
      <c r="G177" s="187">
        <v>539.74170000000004</v>
      </c>
      <c r="H177" s="82" t="s">
        <v>2</v>
      </c>
      <c r="I177" s="189" t="s">
        <v>32</v>
      </c>
      <c r="J177" s="189" t="s">
        <v>490</v>
      </c>
      <c r="K177" s="189" t="s">
        <v>351</v>
      </c>
      <c r="L177" s="189" t="s">
        <v>12</v>
      </c>
    </row>
    <row r="178" spans="1:13">
      <c r="A178" s="89" t="s">
        <v>554</v>
      </c>
      <c r="B178" s="89" t="s">
        <v>186</v>
      </c>
      <c r="C178" s="87">
        <v>0.89666667</v>
      </c>
      <c r="D178" s="187">
        <v>224.16669999999999</v>
      </c>
      <c r="E178" s="187">
        <v>448.33330000000001</v>
      </c>
      <c r="F178" s="187">
        <v>672.5</v>
      </c>
      <c r="G178" s="187">
        <v>896.66660000000002</v>
      </c>
      <c r="H178" s="82" t="s">
        <v>2</v>
      </c>
      <c r="I178" s="189" t="s">
        <v>123</v>
      </c>
      <c r="J178" s="189" t="s">
        <v>492</v>
      </c>
      <c r="K178" s="189" t="s">
        <v>370</v>
      </c>
      <c r="L178" s="189" t="s">
        <v>19</v>
      </c>
    </row>
    <row r="179" spans="1:13">
      <c r="A179" s="89" t="s">
        <v>555</v>
      </c>
      <c r="B179" s="89" t="s">
        <v>167</v>
      </c>
      <c r="C179" s="87">
        <v>0.75791666999999996</v>
      </c>
      <c r="D179" s="187">
        <v>189.47919999999999</v>
      </c>
      <c r="E179" s="187">
        <v>378.95830000000001</v>
      </c>
      <c r="F179" s="187">
        <v>568.4375</v>
      </c>
      <c r="G179" s="187">
        <v>757.91660000000002</v>
      </c>
      <c r="H179" s="82" t="s">
        <v>2</v>
      </c>
      <c r="I179" s="189" t="s">
        <v>32</v>
      </c>
      <c r="J179" s="189" t="s">
        <v>492</v>
      </c>
      <c r="K179" s="189" t="s">
        <v>370</v>
      </c>
      <c r="L179" s="189" t="s">
        <v>19</v>
      </c>
    </row>
    <row r="180" spans="1:13">
      <c r="A180" s="89" t="s">
        <v>556</v>
      </c>
      <c r="B180" s="89" t="s">
        <v>156</v>
      </c>
      <c r="C180" s="87">
        <v>0.67994167000000005</v>
      </c>
      <c r="D180" s="187">
        <v>169.9854</v>
      </c>
      <c r="E180" s="187">
        <v>339.9708</v>
      </c>
      <c r="F180" s="187">
        <v>509.95620000000002</v>
      </c>
      <c r="G180" s="187">
        <v>679.94169999999997</v>
      </c>
      <c r="H180" s="82" t="s">
        <v>2</v>
      </c>
      <c r="I180" s="189" t="s">
        <v>32</v>
      </c>
      <c r="J180" s="189" t="s">
        <v>15</v>
      </c>
      <c r="K180" s="189" t="s">
        <v>360</v>
      </c>
      <c r="L180" s="189" t="s">
        <v>18</v>
      </c>
    </row>
    <row r="181" spans="1:13">
      <c r="A181" s="89" t="s">
        <v>630</v>
      </c>
      <c r="B181" s="89" t="s">
        <v>187</v>
      </c>
      <c r="C181" s="87">
        <v>0.56999999999999995</v>
      </c>
      <c r="D181" s="187">
        <v>142.5</v>
      </c>
      <c r="E181" s="187">
        <v>285</v>
      </c>
      <c r="F181" s="187">
        <v>427.49999999999994</v>
      </c>
      <c r="G181" s="187">
        <v>570</v>
      </c>
      <c r="H181" s="82" t="s">
        <v>2</v>
      </c>
      <c r="I181" s="189" t="s">
        <v>123</v>
      </c>
      <c r="J181" s="189" t="s">
        <v>492</v>
      </c>
      <c r="K181" s="189" t="s">
        <v>370</v>
      </c>
      <c r="L181" s="189" t="s">
        <v>19</v>
      </c>
    </row>
    <row r="182" spans="1:13" s="15" customFormat="1">
      <c r="A182" s="89" t="s">
        <v>558</v>
      </c>
      <c r="B182" s="89" t="s">
        <v>142</v>
      </c>
      <c r="C182" s="87">
        <v>0.43</v>
      </c>
      <c r="D182" s="187">
        <v>107.5</v>
      </c>
      <c r="E182" s="187">
        <v>215</v>
      </c>
      <c r="F182" s="187">
        <v>322.5</v>
      </c>
      <c r="G182" s="187">
        <v>430</v>
      </c>
      <c r="H182" s="82" t="s">
        <v>2</v>
      </c>
      <c r="I182" s="189" t="s">
        <v>27</v>
      </c>
      <c r="J182" s="189" t="s">
        <v>494</v>
      </c>
      <c r="K182" s="189" t="s">
        <v>368</v>
      </c>
      <c r="L182" s="189" t="s">
        <v>17</v>
      </c>
      <c r="M182" s="115"/>
    </row>
    <row r="183" spans="1:13" s="15" customFormat="1">
      <c r="A183" s="89" t="s">
        <v>721</v>
      </c>
      <c r="B183" s="89" t="s">
        <v>34</v>
      </c>
      <c r="C183" s="87">
        <v>0.74419999999999997</v>
      </c>
      <c r="D183" s="187">
        <v>186.05</v>
      </c>
      <c r="E183" s="187">
        <v>372.1</v>
      </c>
      <c r="F183" s="187">
        <v>558.15</v>
      </c>
      <c r="G183" s="187">
        <v>744.20010000000002</v>
      </c>
      <c r="H183" s="82" t="s">
        <v>2</v>
      </c>
      <c r="I183" s="189" t="s">
        <v>32</v>
      </c>
      <c r="J183" s="189" t="s">
        <v>490</v>
      </c>
      <c r="K183" s="189" t="s">
        <v>351</v>
      </c>
      <c r="L183" s="189" t="s">
        <v>12</v>
      </c>
      <c r="M183" s="115"/>
    </row>
    <row r="184" spans="1:13" s="15" customFormat="1">
      <c r="A184" s="89" t="s">
        <v>722</v>
      </c>
      <c r="B184" s="89" t="s">
        <v>43</v>
      </c>
      <c r="C184" s="87">
        <v>0.56945000000000001</v>
      </c>
      <c r="D184" s="187">
        <v>142.36250000000001</v>
      </c>
      <c r="E184" s="187">
        <v>284.72500000000002</v>
      </c>
      <c r="F184" s="187">
        <v>427.08749999999998</v>
      </c>
      <c r="G184" s="187">
        <v>569.45000000000005</v>
      </c>
      <c r="H184" s="82" t="s">
        <v>2</v>
      </c>
      <c r="I184" s="189" t="s">
        <v>32</v>
      </c>
      <c r="J184" s="189" t="s">
        <v>490</v>
      </c>
      <c r="K184" s="189" t="s">
        <v>350</v>
      </c>
      <c r="L184" s="189" t="s">
        <v>12</v>
      </c>
      <c r="M184" s="115"/>
    </row>
    <row r="185" spans="1:13" s="15" customFormat="1">
      <c r="A185" s="89" t="s">
        <v>561</v>
      </c>
      <c r="B185" s="89" t="s">
        <v>119</v>
      </c>
      <c r="C185" s="87">
        <v>0.6</v>
      </c>
      <c r="D185" s="187">
        <v>150</v>
      </c>
      <c r="E185" s="187">
        <v>300</v>
      </c>
      <c r="F185" s="187">
        <v>450</v>
      </c>
      <c r="G185" s="187">
        <v>600</v>
      </c>
      <c r="H185" s="82" t="s">
        <v>2</v>
      </c>
      <c r="I185" s="189" t="s">
        <v>32</v>
      </c>
      <c r="J185" s="189" t="s">
        <v>491</v>
      </c>
      <c r="K185" s="189" t="s">
        <v>352</v>
      </c>
      <c r="L185" s="189" t="s">
        <v>16</v>
      </c>
      <c r="M185" s="115"/>
    </row>
    <row r="186" spans="1:13" s="15" customFormat="1">
      <c r="A186" s="89" t="s">
        <v>562</v>
      </c>
      <c r="B186" s="89" t="s">
        <v>120</v>
      </c>
      <c r="C186" s="87">
        <v>0.52</v>
      </c>
      <c r="D186" s="187">
        <v>130</v>
      </c>
      <c r="E186" s="187">
        <v>260</v>
      </c>
      <c r="F186" s="187">
        <v>390</v>
      </c>
      <c r="G186" s="187">
        <v>520</v>
      </c>
      <c r="H186" s="82" t="s">
        <v>2</v>
      </c>
      <c r="I186" s="189" t="s">
        <v>32</v>
      </c>
      <c r="J186" s="189" t="s">
        <v>491</v>
      </c>
      <c r="K186" s="189" t="s">
        <v>352</v>
      </c>
      <c r="L186" s="189" t="s">
        <v>16</v>
      </c>
      <c r="M186" s="115"/>
    </row>
    <row r="187" spans="1:13" s="15" customFormat="1">
      <c r="A187" s="89" t="s">
        <v>563</v>
      </c>
      <c r="B187" s="89" t="s">
        <v>89</v>
      </c>
      <c r="C187" s="87">
        <v>0.55000000000000004</v>
      </c>
      <c r="D187" s="187">
        <v>137.5</v>
      </c>
      <c r="E187" s="187">
        <v>275</v>
      </c>
      <c r="F187" s="187">
        <v>412.5</v>
      </c>
      <c r="G187" s="187">
        <v>550</v>
      </c>
      <c r="H187" s="82" t="s">
        <v>2</v>
      </c>
      <c r="I187" s="189" t="s">
        <v>32</v>
      </c>
      <c r="J187" s="189" t="s">
        <v>15</v>
      </c>
      <c r="K187" s="189" t="s">
        <v>354</v>
      </c>
      <c r="L187" s="189" t="s">
        <v>15</v>
      </c>
      <c r="M187" s="115"/>
    </row>
    <row r="188" spans="1:13" s="15" customFormat="1">
      <c r="A188" s="89" t="s">
        <v>564</v>
      </c>
      <c r="B188" s="89" t="s">
        <v>396</v>
      </c>
      <c r="C188" s="87">
        <v>0.57499999999999996</v>
      </c>
      <c r="D188" s="187">
        <v>143.75</v>
      </c>
      <c r="E188" s="187">
        <v>287.5</v>
      </c>
      <c r="F188" s="187">
        <v>431.25</v>
      </c>
      <c r="G188" s="187">
        <v>575</v>
      </c>
      <c r="H188" s="82" t="s">
        <v>2</v>
      </c>
      <c r="I188" s="189" t="s">
        <v>32</v>
      </c>
      <c r="J188" s="189" t="s">
        <v>490</v>
      </c>
      <c r="K188" s="189" t="s">
        <v>351</v>
      </c>
      <c r="L188" s="189" t="s">
        <v>12</v>
      </c>
      <c r="M188" s="115"/>
    </row>
    <row r="189" spans="1:13" s="15" customFormat="1">
      <c r="A189" s="89" t="s">
        <v>565</v>
      </c>
      <c r="B189" s="89" t="s">
        <v>407</v>
      </c>
      <c r="C189" s="87">
        <v>0.38285833000000002</v>
      </c>
      <c r="D189" s="187">
        <v>95.714579999999998</v>
      </c>
      <c r="E189" s="187">
        <v>191.42920000000001</v>
      </c>
      <c r="F189" s="187">
        <v>287.14370000000002</v>
      </c>
      <c r="G189" s="187">
        <v>382.85829999999999</v>
      </c>
      <c r="H189" s="82" t="s">
        <v>2</v>
      </c>
      <c r="I189" s="189" t="s">
        <v>46</v>
      </c>
      <c r="J189" s="189" t="s">
        <v>14</v>
      </c>
      <c r="K189" s="189" t="s">
        <v>362</v>
      </c>
      <c r="L189" s="189" t="s">
        <v>14</v>
      </c>
      <c r="M189" s="115"/>
    </row>
    <row r="190" spans="1:13" s="15" customFormat="1">
      <c r="A190" s="89" t="s">
        <v>567</v>
      </c>
      <c r="B190" s="89" t="s">
        <v>110</v>
      </c>
      <c r="C190" s="87">
        <v>0.75636364</v>
      </c>
      <c r="D190" s="187">
        <v>189.0909</v>
      </c>
      <c r="E190" s="187">
        <v>378.18189999999998</v>
      </c>
      <c r="F190" s="187">
        <v>567.27279999999996</v>
      </c>
      <c r="G190" s="187">
        <v>756.36369999999999</v>
      </c>
      <c r="H190" s="82" t="s">
        <v>2</v>
      </c>
      <c r="I190" s="189" t="s">
        <v>32</v>
      </c>
      <c r="J190" s="189" t="s">
        <v>491</v>
      </c>
      <c r="K190" s="189" t="s">
        <v>352</v>
      </c>
      <c r="L190" s="189" t="s">
        <v>16</v>
      </c>
      <c r="M190" s="115"/>
    </row>
    <row r="191" spans="1:13" s="15" customFormat="1">
      <c r="A191" s="89" t="s">
        <v>592</v>
      </c>
      <c r="B191" s="89" t="s">
        <v>248</v>
      </c>
      <c r="C191" s="87">
        <v>0.49178333000000002</v>
      </c>
      <c r="D191" s="187">
        <v>122.94580000000001</v>
      </c>
      <c r="E191" s="187">
        <v>245.89169999999999</v>
      </c>
      <c r="F191" s="187">
        <v>368.83749999999998</v>
      </c>
      <c r="G191" s="187">
        <v>491.7833</v>
      </c>
      <c r="H191" s="82" t="s">
        <v>2</v>
      </c>
      <c r="I191" s="189" t="s">
        <v>211</v>
      </c>
      <c r="J191" s="189" t="s">
        <v>493</v>
      </c>
      <c r="K191" s="189" t="s">
        <v>248</v>
      </c>
      <c r="L191" s="189" t="s">
        <v>22</v>
      </c>
      <c r="M191" s="115"/>
    </row>
    <row r="192" spans="1:13" s="15" customFormat="1">
      <c r="A192" s="115"/>
      <c r="B192" s="115"/>
      <c r="C192" s="115"/>
      <c r="D192" s="115"/>
      <c r="E192" s="115"/>
      <c r="F192" s="115"/>
      <c r="G192" s="115"/>
      <c r="H192" s="189"/>
      <c r="I192" s="189"/>
      <c r="J192" s="189"/>
      <c r="K192" s="189"/>
      <c r="L192" s="189"/>
      <c r="M192" s="115"/>
    </row>
  </sheetData>
  <sortState ref="A2:L190">
    <sortCondition ref="A2:A190"/>
    <sortCondition ref="B2:B19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tabColor theme="4"/>
  </sheetPr>
  <dimension ref="A1:Y217"/>
  <sheetViews>
    <sheetView showZeros="0" zoomScaleNormal="100" workbookViewId="0">
      <selection activeCell="J10" sqref="J10"/>
    </sheetView>
  </sheetViews>
  <sheetFormatPr defaultRowHeight="15"/>
  <cols>
    <col min="1" max="1" width="16.85546875" style="157" customWidth="1"/>
    <col min="2" max="2" width="13.7109375" style="157" customWidth="1"/>
    <col min="3" max="3" width="14" style="81" bestFit="1" customWidth="1"/>
    <col min="4" max="4" width="7.140625" style="181" customWidth="1"/>
    <col min="5" max="5" width="6.140625" style="181" customWidth="1"/>
    <col min="6" max="6" width="8" style="81" customWidth="1"/>
    <col min="7" max="7" width="7.5703125" style="81" customWidth="1"/>
    <col min="8" max="8" width="7.85546875" style="81" customWidth="1"/>
    <col min="9" max="9" width="7.28515625" style="266" customWidth="1"/>
    <col min="10" max="10" width="8.5703125" style="266" bestFit="1" customWidth="1"/>
    <col min="11" max="11" width="7.28515625" style="141" customWidth="1"/>
    <col min="12" max="12" width="10.140625" style="141" customWidth="1"/>
    <col min="13" max="13" width="7.28515625" style="181" customWidth="1"/>
    <col min="14" max="14" width="10.28515625" style="81" bestFit="1" customWidth="1"/>
    <col min="15" max="15" width="8.28515625" style="81" customWidth="1"/>
    <col min="16" max="16" width="7.28515625" style="184" customWidth="1"/>
    <col min="17" max="17" width="8.5703125" style="81" customWidth="1"/>
    <col min="18" max="18" width="9.140625" style="81"/>
    <col min="19" max="19" width="9.140625" style="119"/>
    <col min="20" max="20" width="12" style="81" bestFit="1" customWidth="1"/>
    <col min="21" max="24" width="9.140625" style="81"/>
  </cols>
  <sheetData>
    <row r="1" spans="1:25" ht="15" customHeight="1">
      <c r="A1" s="915" t="s">
        <v>931</v>
      </c>
      <c r="B1" s="915"/>
      <c r="C1" s="915"/>
      <c r="D1" s="915"/>
      <c r="E1" s="915"/>
      <c r="F1" s="915"/>
      <c r="G1" s="915"/>
      <c r="H1" s="915"/>
      <c r="I1" s="915"/>
      <c r="J1" s="915"/>
      <c r="K1" s="915"/>
      <c r="L1" s="915"/>
      <c r="M1" s="915"/>
      <c r="N1" s="915"/>
      <c r="O1" s="157"/>
      <c r="P1" s="157"/>
    </row>
    <row r="2" spans="1:25" ht="15" customHeight="1">
      <c r="A2" s="915" t="s">
        <v>744</v>
      </c>
      <c r="B2" s="915"/>
      <c r="C2" s="915"/>
      <c r="D2" s="915"/>
      <c r="E2" s="915"/>
      <c r="F2" s="915"/>
      <c r="G2" s="915"/>
      <c r="H2" s="915"/>
      <c r="I2" s="915"/>
      <c r="J2" s="915"/>
      <c r="K2" s="915"/>
      <c r="L2" s="915"/>
      <c r="M2" s="915"/>
      <c r="N2" s="915"/>
      <c r="O2" s="157"/>
      <c r="P2" s="157"/>
    </row>
    <row r="3" spans="1:25" ht="15" customHeight="1">
      <c r="A3" s="915" t="s">
        <v>934</v>
      </c>
      <c r="B3" s="915"/>
      <c r="C3" s="915"/>
      <c r="D3" s="915"/>
      <c r="E3" s="915"/>
      <c r="F3" s="915"/>
      <c r="G3" s="915"/>
      <c r="H3" s="915"/>
      <c r="I3" s="915"/>
      <c r="J3" s="915"/>
      <c r="K3" s="915"/>
      <c r="L3" s="915"/>
      <c r="M3" s="915"/>
      <c r="N3" s="915"/>
      <c r="O3" s="157"/>
      <c r="P3" s="157"/>
    </row>
    <row r="4" spans="1:25" ht="15" customHeight="1">
      <c r="A4" s="915" t="s">
        <v>932</v>
      </c>
      <c r="B4" s="915"/>
      <c r="C4" s="915"/>
      <c r="D4" s="915"/>
      <c r="E4" s="915"/>
      <c r="F4" s="915"/>
      <c r="G4" s="915"/>
      <c r="H4" s="915"/>
      <c r="I4" s="915"/>
      <c r="J4" s="915"/>
      <c r="K4" s="915"/>
      <c r="L4" s="915"/>
      <c r="M4" s="915"/>
      <c r="N4" s="915"/>
      <c r="O4" s="157"/>
      <c r="P4" s="157"/>
    </row>
    <row r="5" spans="1:25" ht="15.75" customHeight="1" thickBot="1">
      <c r="A5" s="916" t="s">
        <v>1003</v>
      </c>
      <c r="B5" s="916"/>
      <c r="C5" s="916"/>
      <c r="D5" s="916"/>
      <c r="E5" s="916"/>
      <c r="F5" s="916"/>
      <c r="G5" s="916"/>
      <c r="H5" s="916"/>
      <c r="I5" s="916"/>
      <c r="J5" s="916"/>
      <c r="K5" s="916"/>
      <c r="L5" s="916"/>
      <c r="M5" s="916"/>
      <c r="N5" s="916"/>
      <c r="O5" s="236"/>
      <c r="P5" s="236"/>
    </row>
    <row r="6" spans="1:25" s="4" customFormat="1" ht="55.5" customHeight="1" thickBot="1">
      <c r="A6" s="237" t="s">
        <v>23</v>
      </c>
      <c r="B6" s="237" t="s">
        <v>24</v>
      </c>
      <c r="C6" s="237" t="s">
        <v>25</v>
      </c>
      <c r="D6" s="183" t="s">
        <v>1004</v>
      </c>
      <c r="E6" s="183" t="s">
        <v>1001</v>
      </c>
      <c r="F6" s="182" t="s">
        <v>736</v>
      </c>
      <c r="G6" s="182" t="s">
        <v>745</v>
      </c>
      <c r="H6" s="238" t="s">
        <v>737</v>
      </c>
      <c r="I6" s="182" t="s">
        <v>1005</v>
      </c>
      <c r="J6" s="239" t="s">
        <v>746</v>
      </c>
      <c r="K6" s="239" t="s">
        <v>1006</v>
      </c>
      <c r="L6" s="240" t="s">
        <v>1007</v>
      </c>
      <c r="M6" s="240" t="s">
        <v>933</v>
      </c>
      <c r="N6" s="183" t="s">
        <v>256</v>
      </c>
      <c r="O6" s="241" t="s">
        <v>636</v>
      </c>
      <c r="P6" s="241" t="s">
        <v>428</v>
      </c>
      <c r="Q6" s="242" t="s">
        <v>1</v>
      </c>
      <c r="R6" s="243" t="s">
        <v>738</v>
      </c>
      <c r="S6" s="113" t="s">
        <v>739</v>
      </c>
      <c r="T6" s="113" t="s">
        <v>740</v>
      </c>
      <c r="U6" s="113" t="s">
        <v>741</v>
      </c>
      <c r="V6" s="153"/>
      <c r="W6" s="153"/>
      <c r="X6" s="153"/>
    </row>
    <row r="7" spans="1:25" ht="26.25">
      <c r="A7" s="244" t="s">
        <v>499</v>
      </c>
      <c r="B7" s="244"/>
      <c r="C7" s="245" t="s">
        <v>199</v>
      </c>
      <c r="D7" s="246" t="s">
        <v>747</v>
      </c>
      <c r="E7" s="246" t="s">
        <v>467</v>
      </c>
      <c r="F7" s="247">
        <f t="shared" ref="F7:F42" si="0">((O7*1000)*3412)/1000000</f>
        <v>4509.2070759999997</v>
      </c>
      <c r="G7" s="247">
        <v>13018.41423</v>
      </c>
      <c r="H7" s="248">
        <v>73.150000000000006</v>
      </c>
      <c r="I7" s="247">
        <f t="shared" ref="I7:I42" si="1">(G7*H7)/1000</f>
        <v>952.29700092450003</v>
      </c>
      <c r="J7" s="249">
        <f t="shared" ref="J7:J42" si="2">F7/G7</f>
        <v>0.34637145479737891</v>
      </c>
      <c r="K7" s="249">
        <f t="shared" ref="K7:K42" si="3">J7-R7</f>
        <v>3.637145479737891E-2</v>
      </c>
      <c r="L7" s="250"/>
      <c r="M7" s="250">
        <f t="shared" ref="M7:M25" si="4">(T7/U7)*42</f>
        <v>0</v>
      </c>
      <c r="N7" s="246" t="s">
        <v>2</v>
      </c>
      <c r="O7" s="251">
        <v>1321.5730000000001</v>
      </c>
      <c r="P7" s="251">
        <v>2234.9285714285716</v>
      </c>
      <c r="Q7" s="252" t="s">
        <v>46</v>
      </c>
      <c r="R7" s="253">
        <v>0.31</v>
      </c>
      <c r="S7" s="115">
        <f t="shared" ref="S7:S42" si="5">F7/R7</f>
        <v>14545.829277419354</v>
      </c>
      <c r="T7" s="116"/>
      <c r="U7" s="116">
        <v>5.8250000000000002</v>
      </c>
    </row>
    <row r="8" spans="1:25" ht="26.25">
      <c r="A8" s="254" t="s">
        <v>499</v>
      </c>
      <c r="B8" s="254"/>
      <c r="C8" s="93" t="s">
        <v>54</v>
      </c>
      <c r="D8" s="255" t="s">
        <v>747</v>
      </c>
      <c r="E8" s="255" t="s">
        <v>467</v>
      </c>
      <c r="F8" s="188">
        <f t="shared" si="0"/>
        <v>3417.7662799999998</v>
      </c>
      <c r="G8" s="188">
        <v>9956.5550999999996</v>
      </c>
      <c r="H8" s="256">
        <v>73.150000000000006</v>
      </c>
      <c r="I8" s="188">
        <f t="shared" si="1"/>
        <v>728.32200556500004</v>
      </c>
      <c r="J8" s="257">
        <f t="shared" si="2"/>
        <v>0.34326795218559075</v>
      </c>
      <c r="K8" s="257">
        <f t="shared" si="3"/>
        <v>3.3267952185590755E-2</v>
      </c>
      <c r="L8" s="101"/>
      <c r="M8" s="101">
        <f t="shared" si="4"/>
        <v>0</v>
      </c>
      <c r="N8" s="255" t="s">
        <v>2</v>
      </c>
      <c r="O8" s="251">
        <v>1001.69</v>
      </c>
      <c r="P8" s="251">
        <v>1709.2857142857142</v>
      </c>
      <c r="Q8" s="252" t="s">
        <v>46</v>
      </c>
      <c r="R8" s="253">
        <v>0.31</v>
      </c>
      <c r="S8" s="115">
        <f t="shared" si="5"/>
        <v>11025.052516129032</v>
      </c>
      <c r="T8" s="116"/>
      <c r="U8" s="116">
        <v>5.8250000000000002</v>
      </c>
      <c r="Y8" s="2"/>
    </row>
    <row r="9" spans="1:25" ht="26.25">
      <c r="A9" s="254" t="s">
        <v>499</v>
      </c>
      <c r="B9" s="254"/>
      <c r="C9" s="93" t="s">
        <v>56</v>
      </c>
      <c r="D9" s="255" t="s">
        <v>747</v>
      </c>
      <c r="E9" s="255" t="s">
        <v>467</v>
      </c>
      <c r="F9" s="188">
        <f t="shared" si="0"/>
        <v>3748.996416</v>
      </c>
      <c r="G9" s="188">
        <v>11149.42779</v>
      </c>
      <c r="H9" s="256">
        <v>73.150000000000006</v>
      </c>
      <c r="I9" s="188">
        <f t="shared" si="1"/>
        <v>815.58064283850013</v>
      </c>
      <c r="J9" s="257">
        <f t="shared" si="2"/>
        <v>0.33625011853635228</v>
      </c>
      <c r="K9" s="257">
        <f t="shared" si="3"/>
        <v>2.6250118536352285E-2</v>
      </c>
      <c r="L9" s="101"/>
      <c r="M9" s="101">
        <f t="shared" si="4"/>
        <v>0</v>
      </c>
      <c r="N9" s="255" t="s">
        <v>2</v>
      </c>
      <c r="O9" s="251">
        <v>1098.768</v>
      </c>
      <c r="P9" s="251">
        <v>1914.0714285714287</v>
      </c>
      <c r="Q9" s="252" t="s">
        <v>46</v>
      </c>
      <c r="R9" s="253">
        <v>0.31</v>
      </c>
      <c r="S9" s="115">
        <f t="shared" si="5"/>
        <v>12093.536825806452</v>
      </c>
      <c r="T9" s="116"/>
      <c r="U9" s="116">
        <v>5.8250000000000002</v>
      </c>
    </row>
    <row r="10" spans="1:25" ht="26.25">
      <c r="A10" s="254" t="s">
        <v>499</v>
      </c>
      <c r="B10" s="254"/>
      <c r="C10" s="93" t="s">
        <v>382</v>
      </c>
      <c r="D10" s="255" t="s">
        <v>747</v>
      </c>
      <c r="E10" s="255" t="s">
        <v>467</v>
      </c>
      <c r="F10" s="188">
        <f t="shared" si="0"/>
        <v>6320.7982400000001</v>
      </c>
      <c r="G10" s="188">
        <v>19512.989549999998</v>
      </c>
      <c r="H10" s="256">
        <v>73.150000000000006</v>
      </c>
      <c r="I10" s="188">
        <f t="shared" si="1"/>
        <v>1427.3751855824999</v>
      </c>
      <c r="J10" s="257">
        <f t="shared" si="2"/>
        <v>0.32392772126503805</v>
      </c>
      <c r="K10" s="257">
        <f t="shared" si="3"/>
        <v>1.3927721265038051E-2</v>
      </c>
      <c r="L10" s="101"/>
      <c r="M10" s="101">
        <f t="shared" si="4"/>
        <v>0</v>
      </c>
      <c r="N10" s="255" t="s">
        <v>2</v>
      </c>
      <c r="O10" s="251">
        <v>1852.52</v>
      </c>
      <c r="P10" s="251">
        <v>3349.8809523809523</v>
      </c>
      <c r="Q10" s="252" t="s">
        <v>46</v>
      </c>
      <c r="R10" s="253">
        <v>0.31</v>
      </c>
      <c r="S10" s="115">
        <f t="shared" si="5"/>
        <v>20389.671741935483</v>
      </c>
      <c r="T10" s="116"/>
      <c r="U10" s="116">
        <v>5.8250000000000002</v>
      </c>
      <c r="Y10" s="2"/>
    </row>
    <row r="11" spans="1:25" ht="26.25">
      <c r="A11" s="254" t="s">
        <v>499</v>
      </c>
      <c r="B11" s="254"/>
      <c r="C11" s="93" t="s">
        <v>202</v>
      </c>
      <c r="D11" s="255" t="s">
        <v>748</v>
      </c>
      <c r="E11" s="255" t="s">
        <v>467</v>
      </c>
      <c r="F11" s="188">
        <f t="shared" si="0"/>
        <v>5756.8014640000001</v>
      </c>
      <c r="G11" s="188">
        <v>17789.35023</v>
      </c>
      <c r="H11" s="256">
        <v>70.88</v>
      </c>
      <c r="I11" s="188">
        <f t="shared" si="1"/>
        <v>1260.9091443023999</v>
      </c>
      <c r="J11" s="257">
        <f t="shared" si="2"/>
        <v>0.32360942865084064</v>
      </c>
      <c r="K11" s="257">
        <f t="shared" si="3"/>
        <v>1.3609428650840638E-2</v>
      </c>
      <c r="L11" s="101"/>
      <c r="M11" s="101">
        <f t="shared" si="4"/>
        <v>0</v>
      </c>
      <c r="N11" s="255" t="s">
        <v>2</v>
      </c>
      <c r="O11" s="251">
        <v>1687.222</v>
      </c>
      <c r="P11" s="251">
        <v>3053.9761904761904</v>
      </c>
      <c r="Q11" s="252" t="s">
        <v>46</v>
      </c>
      <c r="R11" s="253">
        <v>0.31</v>
      </c>
      <c r="S11" s="115">
        <f t="shared" si="5"/>
        <v>18570.327303225808</v>
      </c>
      <c r="T11" s="116"/>
      <c r="U11" s="116">
        <v>5.67</v>
      </c>
      <c r="Y11" s="2"/>
    </row>
    <row r="12" spans="1:25" ht="26.25">
      <c r="A12" s="254" t="s">
        <v>499</v>
      </c>
      <c r="B12" s="254"/>
      <c r="C12" s="93" t="s">
        <v>203</v>
      </c>
      <c r="D12" s="255" t="s">
        <v>747</v>
      </c>
      <c r="E12" s="255" t="s">
        <v>467</v>
      </c>
      <c r="F12" s="188">
        <f t="shared" si="0"/>
        <v>4272.1993199999997</v>
      </c>
      <c r="G12" s="188">
        <v>13760.960489999999</v>
      </c>
      <c r="H12" s="256">
        <v>73.150000000000006</v>
      </c>
      <c r="I12" s="188">
        <f t="shared" si="1"/>
        <v>1006.6142598435001</v>
      </c>
      <c r="J12" s="257">
        <f t="shared" si="2"/>
        <v>0.31045793083299522</v>
      </c>
      <c r="K12" s="257">
        <f t="shared" si="3"/>
        <v>4.5793083299522364E-4</v>
      </c>
      <c r="L12" s="101"/>
      <c r="M12" s="101">
        <f t="shared" si="4"/>
        <v>0</v>
      </c>
      <c r="N12" s="255" t="s">
        <v>2</v>
      </c>
      <c r="O12" s="251">
        <v>1252.1099999999999</v>
      </c>
      <c r="P12" s="251">
        <v>2362.4047619047619</v>
      </c>
      <c r="Q12" s="252" t="s">
        <v>46</v>
      </c>
      <c r="R12" s="253">
        <v>0.31</v>
      </c>
      <c r="S12" s="115">
        <f t="shared" si="5"/>
        <v>13781.288129032257</v>
      </c>
      <c r="T12" s="116"/>
      <c r="U12" s="116">
        <v>5.8250000000000002</v>
      </c>
      <c r="Y12" s="2"/>
    </row>
    <row r="13" spans="1:25" ht="26.25">
      <c r="A13" s="254" t="s">
        <v>499</v>
      </c>
      <c r="B13" s="254"/>
      <c r="C13" s="93" t="s">
        <v>59</v>
      </c>
      <c r="D13" s="255" t="s">
        <v>747</v>
      </c>
      <c r="E13" s="255" t="s">
        <v>467</v>
      </c>
      <c r="F13" s="188">
        <f t="shared" si="0"/>
        <v>4604.6782480000002</v>
      </c>
      <c r="G13" s="188">
        <v>14145.547860000001</v>
      </c>
      <c r="H13" s="256">
        <v>73.150000000000006</v>
      </c>
      <c r="I13" s="188">
        <f t="shared" si="1"/>
        <v>1034.7468259590003</v>
      </c>
      <c r="J13" s="257">
        <f t="shared" si="2"/>
        <v>0.32552137913448054</v>
      </c>
      <c r="K13" s="257">
        <f t="shared" si="3"/>
        <v>1.552137913448054E-2</v>
      </c>
      <c r="L13" s="101"/>
      <c r="M13" s="101">
        <f t="shared" si="4"/>
        <v>0</v>
      </c>
      <c r="N13" s="255" t="s">
        <v>2</v>
      </c>
      <c r="O13" s="251">
        <v>1349.5540000000001</v>
      </c>
      <c r="P13" s="251">
        <v>2428.4285714285716</v>
      </c>
      <c r="Q13" s="252" t="s">
        <v>46</v>
      </c>
      <c r="R13" s="253">
        <v>0.31</v>
      </c>
      <c r="S13" s="115">
        <f t="shared" si="5"/>
        <v>14853.800800000001</v>
      </c>
      <c r="T13" s="116"/>
      <c r="U13" s="116">
        <v>5.8250000000000002</v>
      </c>
      <c r="Y13" s="2"/>
    </row>
    <row r="14" spans="1:25" ht="26.25">
      <c r="A14" s="254" t="s">
        <v>499</v>
      </c>
      <c r="B14" s="254"/>
      <c r="C14" s="93" t="s">
        <v>205</v>
      </c>
      <c r="D14" s="255" t="s">
        <v>747</v>
      </c>
      <c r="E14" s="255" t="s">
        <v>467</v>
      </c>
      <c r="F14" s="188">
        <f t="shared" si="0"/>
        <v>6045.3679519999996</v>
      </c>
      <c r="G14" s="188">
        <v>18119.016360000001</v>
      </c>
      <c r="H14" s="256">
        <v>73.150000000000006</v>
      </c>
      <c r="I14" s="188">
        <f t="shared" si="1"/>
        <v>1325.4060467340003</v>
      </c>
      <c r="J14" s="257">
        <f t="shared" si="2"/>
        <v>0.33364768991245608</v>
      </c>
      <c r="K14" s="257">
        <f t="shared" si="3"/>
        <v>2.3647689912456082E-2</v>
      </c>
      <c r="L14" s="101"/>
      <c r="M14" s="101">
        <f t="shared" si="4"/>
        <v>0</v>
      </c>
      <c r="N14" s="255" t="s">
        <v>2</v>
      </c>
      <c r="O14" s="251">
        <v>1771.796</v>
      </c>
      <c r="P14" s="251">
        <v>3110.5714285714284</v>
      </c>
      <c r="Q14" s="252" t="s">
        <v>46</v>
      </c>
      <c r="R14" s="253">
        <v>0.31</v>
      </c>
      <c r="S14" s="115">
        <f t="shared" si="5"/>
        <v>19501.186941935484</v>
      </c>
      <c r="T14" s="116"/>
      <c r="U14" s="116">
        <v>5.8250000000000002</v>
      </c>
      <c r="Y14" s="2"/>
    </row>
    <row r="15" spans="1:25" ht="26.25">
      <c r="A15" s="254" t="s">
        <v>499</v>
      </c>
      <c r="B15" s="254"/>
      <c r="C15" s="93" t="s">
        <v>206</v>
      </c>
      <c r="D15" s="255" t="s">
        <v>748</v>
      </c>
      <c r="E15" s="255" t="s">
        <v>467</v>
      </c>
      <c r="F15" s="188">
        <f t="shared" si="0"/>
        <v>6929.898244</v>
      </c>
      <c r="G15" s="188">
        <v>21414.568139999999</v>
      </c>
      <c r="H15" s="256">
        <v>70.88</v>
      </c>
      <c r="I15" s="188">
        <f t="shared" si="1"/>
        <v>1517.8645897632</v>
      </c>
      <c r="J15" s="257">
        <f t="shared" si="2"/>
        <v>0.32360672410926333</v>
      </c>
      <c r="K15" s="257">
        <f t="shared" si="3"/>
        <v>1.3606724109263335E-2</v>
      </c>
      <c r="L15" s="101"/>
      <c r="M15" s="101">
        <f t="shared" si="4"/>
        <v>0</v>
      </c>
      <c r="N15" s="255" t="s">
        <v>2</v>
      </c>
      <c r="O15" s="251">
        <v>2031.037</v>
      </c>
      <c r="P15" s="251">
        <v>3676.3333333333335</v>
      </c>
      <c r="Q15" s="252" t="s">
        <v>46</v>
      </c>
      <c r="R15" s="253">
        <v>0.31</v>
      </c>
      <c r="S15" s="115">
        <f t="shared" si="5"/>
        <v>22354.51046451613</v>
      </c>
      <c r="T15" s="116"/>
      <c r="U15" s="116">
        <v>5.67</v>
      </c>
      <c r="Y15" s="2"/>
    </row>
    <row r="16" spans="1:25" ht="26.25">
      <c r="A16" s="254" t="s">
        <v>499</v>
      </c>
      <c r="B16" s="254"/>
      <c r="C16" s="93" t="s">
        <v>61</v>
      </c>
      <c r="D16" s="255" t="s">
        <v>747</v>
      </c>
      <c r="E16" s="255" t="s">
        <v>467</v>
      </c>
      <c r="F16" s="188">
        <f t="shared" si="0"/>
        <v>5698.5825080000004</v>
      </c>
      <c r="G16" s="188">
        <v>16006.62897</v>
      </c>
      <c r="H16" s="256">
        <v>73.150000000000006</v>
      </c>
      <c r="I16" s="188">
        <f t="shared" si="1"/>
        <v>1170.8849091555001</v>
      </c>
      <c r="J16" s="257">
        <f t="shared" si="2"/>
        <v>0.35601390640592828</v>
      </c>
      <c r="K16" s="257">
        <f t="shared" si="3"/>
        <v>4.6013906405928284E-2</v>
      </c>
      <c r="L16" s="101"/>
      <c r="M16" s="101">
        <f t="shared" si="4"/>
        <v>0</v>
      </c>
      <c r="N16" s="255" t="s">
        <v>2</v>
      </c>
      <c r="O16" s="251">
        <v>1670.1590000000001</v>
      </c>
      <c r="P16" s="251">
        <v>2747.9285714285716</v>
      </c>
      <c r="Q16" s="252" t="s">
        <v>46</v>
      </c>
      <c r="R16" s="253">
        <v>0.31</v>
      </c>
      <c r="S16" s="115">
        <f t="shared" si="5"/>
        <v>18382.52421935484</v>
      </c>
      <c r="T16" s="116"/>
      <c r="U16" s="116">
        <v>5.8250000000000002</v>
      </c>
    </row>
    <row r="17" spans="1:25" ht="26.25">
      <c r="A17" s="254" t="s">
        <v>499</v>
      </c>
      <c r="B17" s="254"/>
      <c r="C17" s="93" t="s">
        <v>62</v>
      </c>
      <c r="D17" s="255" t="s">
        <v>747</v>
      </c>
      <c r="E17" s="255" t="s">
        <v>467</v>
      </c>
      <c r="F17" s="188">
        <f t="shared" si="0"/>
        <v>6836.3275560000002</v>
      </c>
      <c r="G17" s="188">
        <v>21981.810239999999</v>
      </c>
      <c r="H17" s="256">
        <v>73.150000000000006</v>
      </c>
      <c r="I17" s="188">
        <f t="shared" si="1"/>
        <v>1607.9694190559999</v>
      </c>
      <c r="J17" s="257">
        <f t="shared" si="2"/>
        <v>0.31099929811786059</v>
      </c>
      <c r="K17" s="257">
        <f t="shared" si="3"/>
        <v>9.9929811786059197E-4</v>
      </c>
      <c r="L17" s="101"/>
      <c r="M17" s="101">
        <f t="shared" si="4"/>
        <v>0</v>
      </c>
      <c r="N17" s="255" t="s">
        <v>2</v>
      </c>
      <c r="O17" s="251">
        <v>2003.6130000000001</v>
      </c>
      <c r="P17" s="251">
        <v>3773.7142857142858</v>
      </c>
      <c r="Q17" s="252" t="s">
        <v>46</v>
      </c>
      <c r="R17" s="253">
        <v>0.31</v>
      </c>
      <c r="S17" s="115">
        <f t="shared" si="5"/>
        <v>22052.66953548387</v>
      </c>
      <c r="T17" s="116"/>
      <c r="U17" s="116">
        <v>5.8250000000000002</v>
      </c>
      <c r="Y17" s="2"/>
    </row>
    <row r="18" spans="1:25" ht="26.25">
      <c r="A18" s="254" t="s">
        <v>499</v>
      </c>
      <c r="B18" s="254"/>
      <c r="C18" s="93" t="s">
        <v>402</v>
      </c>
      <c r="D18" s="255" t="s">
        <v>748</v>
      </c>
      <c r="E18" s="255" t="s">
        <v>467</v>
      </c>
      <c r="F18" s="188">
        <f t="shared" si="0"/>
        <v>9561.7034999999996</v>
      </c>
      <c r="G18" s="188">
        <v>29085.789420000001</v>
      </c>
      <c r="H18" s="256">
        <v>70.88</v>
      </c>
      <c r="I18" s="188">
        <f t="shared" si="1"/>
        <v>2061.6007540895998</v>
      </c>
      <c r="J18" s="257">
        <f t="shared" si="2"/>
        <v>0.32874141258222722</v>
      </c>
      <c r="K18" s="257">
        <f t="shared" si="3"/>
        <v>1.8741412582227224E-2</v>
      </c>
      <c r="L18" s="101"/>
      <c r="M18" s="101">
        <f t="shared" si="4"/>
        <v>0</v>
      </c>
      <c r="N18" s="255" t="s">
        <v>2</v>
      </c>
      <c r="O18" s="251">
        <v>2802.375</v>
      </c>
      <c r="P18" s="251">
        <v>4993.2857142857147</v>
      </c>
      <c r="Q18" s="252" t="s">
        <v>46</v>
      </c>
      <c r="R18" s="253">
        <v>0.31</v>
      </c>
      <c r="S18" s="115">
        <f t="shared" si="5"/>
        <v>30844.204838709677</v>
      </c>
      <c r="T18" s="116"/>
      <c r="U18" s="116">
        <v>5.67</v>
      </c>
      <c r="Y18" s="2"/>
    </row>
    <row r="19" spans="1:25" ht="26.25">
      <c r="A19" s="254" t="s">
        <v>499</v>
      </c>
      <c r="B19" s="254"/>
      <c r="C19" s="93" t="s">
        <v>63</v>
      </c>
      <c r="D19" s="255" t="s">
        <v>747</v>
      </c>
      <c r="E19" s="255" t="s">
        <v>467</v>
      </c>
      <c r="F19" s="188">
        <f t="shared" si="0"/>
        <v>2715.8189320000001</v>
      </c>
      <c r="G19" s="188">
        <v>8041.52358</v>
      </c>
      <c r="H19" s="256">
        <v>73.150000000000006</v>
      </c>
      <c r="I19" s="188">
        <f t="shared" si="1"/>
        <v>588.23744987700002</v>
      </c>
      <c r="J19" s="257">
        <f t="shared" si="2"/>
        <v>0.33772442559945837</v>
      </c>
      <c r="K19" s="257">
        <f t="shared" si="3"/>
        <v>2.7724425599458369E-2</v>
      </c>
      <c r="L19" s="101"/>
      <c r="M19" s="101">
        <f t="shared" si="4"/>
        <v>0</v>
      </c>
      <c r="N19" s="255" t="s">
        <v>2</v>
      </c>
      <c r="O19" s="251">
        <v>795.96100000000001</v>
      </c>
      <c r="P19" s="251">
        <v>1380.5238095238096</v>
      </c>
      <c r="Q19" s="252" t="s">
        <v>46</v>
      </c>
      <c r="R19" s="253">
        <v>0.31</v>
      </c>
      <c r="S19" s="115">
        <f t="shared" si="5"/>
        <v>8760.7062322580641</v>
      </c>
      <c r="T19" s="116"/>
      <c r="U19" s="116">
        <v>5.8250000000000002</v>
      </c>
    </row>
    <row r="20" spans="1:25" s="3" customFormat="1" ht="26.25">
      <c r="A20" s="258" t="s">
        <v>499</v>
      </c>
      <c r="B20" s="258"/>
      <c r="C20" s="107" t="s">
        <v>64</v>
      </c>
      <c r="D20" s="259" t="s">
        <v>748</v>
      </c>
      <c r="E20" s="259" t="s">
        <v>467</v>
      </c>
      <c r="F20" s="101">
        <f t="shared" si="0"/>
        <v>5584.1372039999997</v>
      </c>
      <c r="G20" s="101">
        <v>15436.197</v>
      </c>
      <c r="H20" s="260">
        <v>70.88</v>
      </c>
      <c r="I20" s="101">
        <f t="shared" si="1"/>
        <v>1094.1176433599999</v>
      </c>
      <c r="J20" s="261">
        <f t="shared" si="2"/>
        <v>0.36175602086446551</v>
      </c>
      <c r="K20" s="261">
        <f t="shared" si="3"/>
        <v>5.1756020864465513E-2</v>
      </c>
      <c r="L20" s="101"/>
      <c r="M20" s="101">
        <f t="shared" si="4"/>
        <v>0</v>
      </c>
      <c r="N20" s="259" t="s">
        <v>2</v>
      </c>
      <c r="O20" s="262">
        <v>1636.617</v>
      </c>
      <c r="P20" s="262">
        <v>2650</v>
      </c>
      <c r="Q20" s="263" t="s">
        <v>46</v>
      </c>
      <c r="R20" s="264">
        <v>0.31</v>
      </c>
      <c r="S20" s="115">
        <f t="shared" si="5"/>
        <v>18013.345819354839</v>
      </c>
      <c r="T20" s="115"/>
      <c r="U20" s="115">
        <v>5.67</v>
      </c>
      <c r="V20" s="119"/>
      <c r="W20" s="119"/>
      <c r="X20" s="119"/>
    </row>
    <row r="21" spans="1:25" s="3" customFormat="1" ht="26.25">
      <c r="A21" s="258" t="s">
        <v>499</v>
      </c>
      <c r="B21" s="258"/>
      <c r="C21" s="107" t="s">
        <v>208</v>
      </c>
      <c r="D21" s="259" t="s">
        <v>747</v>
      </c>
      <c r="E21" s="259" t="s">
        <v>467</v>
      </c>
      <c r="F21" s="101">
        <f t="shared" si="0"/>
        <v>5062.9371440000004</v>
      </c>
      <c r="G21" s="101">
        <v>14924.569589999999</v>
      </c>
      <c r="H21" s="260">
        <v>73.150000000000006</v>
      </c>
      <c r="I21" s="101">
        <f t="shared" si="1"/>
        <v>1091.7322655084999</v>
      </c>
      <c r="J21" s="261">
        <f t="shared" si="2"/>
        <v>0.3392350522049461</v>
      </c>
      <c r="K21" s="261">
        <f t="shared" si="3"/>
        <v>2.9235052204946099E-2</v>
      </c>
      <c r="L21" s="101"/>
      <c r="M21" s="101">
        <f t="shared" si="4"/>
        <v>0</v>
      </c>
      <c r="N21" s="259" t="s">
        <v>2</v>
      </c>
      <c r="O21" s="262">
        <v>1483.8620000000001</v>
      </c>
      <c r="P21" s="262">
        <v>2562.1666666666665</v>
      </c>
      <c r="Q21" s="263" t="s">
        <v>46</v>
      </c>
      <c r="R21" s="264">
        <v>0.31</v>
      </c>
      <c r="S21" s="115">
        <f t="shared" si="5"/>
        <v>16332.055303225809</v>
      </c>
      <c r="T21" s="115"/>
      <c r="U21" s="115">
        <v>5.8250000000000002</v>
      </c>
      <c r="V21" s="119"/>
      <c r="W21" s="119"/>
      <c r="X21" s="119"/>
    </row>
    <row r="22" spans="1:25" s="3" customFormat="1" ht="26.25">
      <c r="A22" s="258" t="s">
        <v>499</v>
      </c>
      <c r="B22" s="258"/>
      <c r="C22" s="107" t="s">
        <v>65</v>
      </c>
      <c r="D22" s="259" t="s">
        <v>747</v>
      </c>
      <c r="E22" s="259" t="s">
        <v>467</v>
      </c>
      <c r="F22" s="101">
        <f t="shared" si="0"/>
        <v>4784.1562720000002</v>
      </c>
      <c r="G22" s="101">
        <v>14114.34261</v>
      </c>
      <c r="H22" s="260">
        <v>73.150000000000006</v>
      </c>
      <c r="I22" s="101">
        <f t="shared" si="1"/>
        <v>1032.4641619215001</v>
      </c>
      <c r="J22" s="261">
        <f t="shared" si="2"/>
        <v>0.33895707396322017</v>
      </c>
      <c r="K22" s="261">
        <f t="shared" si="3"/>
        <v>2.895707396322017E-2</v>
      </c>
      <c r="L22" s="101"/>
      <c r="M22" s="101">
        <f t="shared" si="4"/>
        <v>0</v>
      </c>
      <c r="N22" s="259" t="s">
        <v>2</v>
      </c>
      <c r="O22" s="262">
        <v>1402.1559999999999</v>
      </c>
      <c r="P22" s="262">
        <v>2423.0714285714284</v>
      </c>
      <c r="Q22" s="263" t="s">
        <v>46</v>
      </c>
      <c r="R22" s="264">
        <v>0.31</v>
      </c>
      <c r="S22" s="115">
        <f t="shared" si="5"/>
        <v>15432.762167741936</v>
      </c>
      <c r="T22" s="115"/>
      <c r="U22" s="115">
        <v>5.8250000000000002</v>
      </c>
      <c r="V22" s="119"/>
      <c r="W22" s="119"/>
      <c r="X22" s="119"/>
    </row>
    <row r="23" spans="1:25" s="3" customFormat="1" ht="26.25">
      <c r="A23" s="258" t="s">
        <v>499</v>
      </c>
      <c r="B23" s="258"/>
      <c r="C23" s="107" t="s">
        <v>66</v>
      </c>
      <c r="D23" s="259" t="s">
        <v>747</v>
      </c>
      <c r="E23" s="259" t="s">
        <v>467</v>
      </c>
      <c r="F23" s="101">
        <f t="shared" si="0"/>
        <v>2956.791432</v>
      </c>
      <c r="G23" s="101">
        <v>10465.824780000001</v>
      </c>
      <c r="H23" s="260">
        <v>73.150000000000006</v>
      </c>
      <c r="I23" s="101">
        <f t="shared" si="1"/>
        <v>765.57508265700017</v>
      </c>
      <c r="J23" s="261">
        <f t="shared" si="2"/>
        <v>0.28251872109022635</v>
      </c>
      <c r="K23" s="261">
        <f t="shared" si="3"/>
        <v>-2.7481278909773643E-2</v>
      </c>
      <c r="L23" s="101">
        <f t="shared" ref="L23:L30" si="6">IF(G23&gt;0,(T23*H23)/1000)</f>
        <v>67.867685073774197</v>
      </c>
      <c r="M23" s="101">
        <f t="shared" si="4"/>
        <v>6689.6295121694584</v>
      </c>
      <c r="N23" s="259" t="s">
        <v>2</v>
      </c>
      <c r="O23" s="262">
        <v>866.58600000000001</v>
      </c>
      <c r="P23" s="262">
        <v>1796.7142857142858</v>
      </c>
      <c r="Q23" s="263" t="s">
        <v>46</v>
      </c>
      <c r="R23" s="264">
        <v>0.31</v>
      </c>
      <c r="S23" s="115">
        <f t="shared" si="5"/>
        <v>9538.0368774193557</v>
      </c>
      <c r="T23" s="213">
        <f t="shared" ref="T23:T30" si="7">G23-S23</f>
        <v>927.7879025806451</v>
      </c>
      <c r="U23" s="115">
        <v>5.8250000000000002</v>
      </c>
      <c r="V23" s="119"/>
      <c r="W23" s="119"/>
      <c r="X23" s="119"/>
    </row>
    <row r="24" spans="1:25" s="3" customFormat="1" ht="26.25">
      <c r="A24" s="258" t="s">
        <v>499</v>
      </c>
      <c r="B24" s="258"/>
      <c r="C24" s="107" t="s">
        <v>409</v>
      </c>
      <c r="D24" s="259" t="s">
        <v>747</v>
      </c>
      <c r="E24" s="259" t="s">
        <v>467</v>
      </c>
      <c r="F24" s="101">
        <f t="shared" si="0"/>
        <v>1943.072584</v>
      </c>
      <c r="G24" s="101">
        <v>6577.7893199999999</v>
      </c>
      <c r="H24" s="260">
        <v>73.150000000000006</v>
      </c>
      <c r="I24" s="101">
        <f t="shared" si="1"/>
        <v>481.16528875800003</v>
      </c>
      <c r="J24" s="261">
        <f t="shared" si="2"/>
        <v>0.29539902989778338</v>
      </c>
      <c r="K24" s="261">
        <f t="shared" si="3"/>
        <v>-1.4600970102216615E-2</v>
      </c>
      <c r="L24" s="101">
        <f t="shared" si="6"/>
        <v>22.662838694774202</v>
      </c>
      <c r="M24" s="101">
        <f t="shared" si="4"/>
        <v>2233.8465559462829</v>
      </c>
      <c r="N24" s="259" t="s">
        <v>2</v>
      </c>
      <c r="O24" s="262">
        <v>569.48199999999997</v>
      </c>
      <c r="P24" s="262">
        <v>1129.2380952380952</v>
      </c>
      <c r="Q24" s="263" t="s">
        <v>46</v>
      </c>
      <c r="R24" s="264">
        <v>0.31</v>
      </c>
      <c r="S24" s="115">
        <f t="shared" si="5"/>
        <v>6267.9760774193546</v>
      </c>
      <c r="T24" s="213">
        <f t="shared" si="7"/>
        <v>309.81324258064524</v>
      </c>
      <c r="U24" s="115">
        <v>5.8250000000000002</v>
      </c>
      <c r="V24" s="119"/>
      <c r="W24" s="119"/>
      <c r="X24" s="119"/>
      <c r="Y24" s="8"/>
    </row>
    <row r="25" spans="1:25" s="3" customFormat="1" ht="26.25">
      <c r="A25" s="258" t="s">
        <v>504</v>
      </c>
      <c r="B25" s="258" t="s">
        <v>48</v>
      </c>
      <c r="C25" s="107" t="s">
        <v>48</v>
      </c>
      <c r="D25" s="259" t="s">
        <v>747</v>
      </c>
      <c r="E25" s="259" t="s">
        <v>469</v>
      </c>
      <c r="F25" s="101">
        <f t="shared" si="0"/>
        <v>45.229472000000001</v>
      </c>
      <c r="G25" s="101">
        <v>198</v>
      </c>
      <c r="H25" s="260">
        <v>73.150000000000006</v>
      </c>
      <c r="I25" s="101">
        <f t="shared" si="1"/>
        <v>14.483700000000001</v>
      </c>
      <c r="J25" s="261">
        <f t="shared" si="2"/>
        <v>0.22843167676767678</v>
      </c>
      <c r="K25" s="261">
        <f t="shared" si="3"/>
        <v>-8.1568323232323214E-2</v>
      </c>
      <c r="L25" s="101">
        <f t="shared" si="6"/>
        <v>3.8110036232258051</v>
      </c>
      <c r="M25" s="101">
        <f t="shared" si="4"/>
        <v>375.64567409663556</v>
      </c>
      <c r="N25" s="259" t="s">
        <v>28</v>
      </c>
      <c r="O25" s="262">
        <v>13.256</v>
      </c>
      <c r="P25" s="262">
        <v>33</v>
      </c>
      <c r="Q25" s="263" t="s">
        <v>46</v>
      </c>
      <c r="R25" s="264">
        <v>0.31</v>
      </c>
      <c r="S25" s="115">
        <f t="shared" si="5"/>
        <v>145.90152258064518</v>
      </c>
      <c r="T25" s="213">
        <f t="shared" si="7"/>
        <v>52.098477419354822</v>
      </c>
      <c r="U25" s="115">
        <v>5.8250000000000002</v>
      </c>
      <c r="V25" s="119"/>
      <c r="W25" s="119"/>
      <c r="X25" s="119"/>
    </row>
    <row r="26" spans="1:25" s="3" customFormat="1" ht="26.25">
      <c r="A26" s="258" t="s">
        <v>504</v>
      </c>
      <c r="B26" s="258" t="s">
        <v>48</v>
      </c>
      <c r="C26" s="107" t="s">
        <v>48</v>
      </c>
      <c r="D26" s="259" t="s">
        <v>639</v>
      </c>
      <c r="E26" s="259" t="s">
        <v>469</v>
      </c>
      <c r="F26" s="101">
        <f t="shared" si="0"/>
        <v>161724.514528</v>
      </c>
      <c r="G26" s="101">
        <v>707980</v>
      </c>
      <c r="H26" s="260">
        <v>53.06</v>
      </c>
      <c r="I26" s="101">
        <f t="shared" si="1"/>
        <v>37565.418800000007</v>
      </c>
      <c r="J26" s="261">
        <f t="shared" si="2"/>
        <v>0.22843090839854233</v>
      </c>
      <c r="K26" s="261">
        <f t="shared" si="3"/>
        <v>-0.18156909160145765</v>
      </c>
      <c r="L26" s="101">
        <f t="shared" si="6"/>
        <v>16635.899919864194</v>
      </c>
      <c r="M26" s="101">
        <f>T26/U26</f>
        <v>305287.20989859168</v>
      </c>
      <c r="N26" s="259" t="s">
        <v>28</v>
      </c>
      <c r="O26" s="262">
        <v>47398.743999999999</v>
      </c>
      <c r="P26" s="262">
        <v>707980</v>
      </c>
      <c r="Q26" s="263" t="s">
        <v>46</v>
      </c>
      <c r="R26" s="264">
        <v>0.41</v>
      </c>
      <c r="S26" s="115">
        <f t="shared" si="5"/>
        <v>394450.03543414635</v>
      </c>
      <c r="T26" s="213">
        <f t="shared" si="7"/>
        <v>313529.96456585365</v>
      </c>
      <c r="U26" s="115">
        <v>1.0269999999999999</v>
      </c>
      <c r="V26" s="119"/>
      <c r="W26" s="119"/>
      <c r="X26" s="119"/>
    </row>
    <row r="27" spans="1:25" s="8" customFormat="1" ht="26.25">
      <c r="A27" s="258" t="s">
        <v>749</v>
      </c>
      <c r="B27" s="258"/>
      <c r="C27" s="107" t="s">
        <v>200</v>
      </c>
      <c r="D27" s="259" t="s">
        <v>747</v>
      </c>
      <c r="E27" s="259" t="s">
        <v>467</v>
      </c>
      <c r="F27" s="101">
        <f t="shared" si="0"/>
        <v>5274.8189320000001</v>
      </c>
      <c r="G27" s="101">
        <v>20614.742910000001</v>
      </c>
      <c r="H27" s="260">
        <v>73.150000000000006</v>
      </c>
      <c r="I27" s="101">
        <f t="shared" si="1"/>
        <v>1507.9684438665001</v>
      </c>
      <c r="J27" s="261">
        <f t="shared" si="2"/>
        <v>0.2558760473040505</v>
      </c>
      <c r="K27" s="261">
        <f t="shared" si="3"/>
        <v>-5.4123952695949495E-2</v>
      </c>
      <c r="L27" s="101">
        <f t="shared" si="6"/>
        <v>263.28133136391938</v>
      </c>
      <c r="M27" s="101">
        <f t="shared" ref="M27:M37" si="8">(T27/U27)*42</f>
        <v>25951.298653855742</v>
      </c>
      <c r="N27" s="259" t="s">
        <v>2</v>
      </c>
      <c r="O27" s="262">
        <v>1545.961</v>
      </c>
      <c r="P27" s="262">
        <v>3539.0238095238096</v>
      </c>
      <c r="Q27" s="263" t="s">
        <v>46</v>
      </c>
      <c r="R27" s="264">
        <v>0.31</v>
      </c>
      <c r="S27" s="115">
        <f t="shared" si="5"/>
        <v>17015.544941935485</v>
      </c>
      <c r="T27" s="213">
        <f t="shared" si="7"/>
        <v>3599.1979680645163</v>
      </c>
      <c r="U27" s="115">
        <v>5.8250000000000002</v>
      </c>
      <c r="V27" s="119"/>
      <c r="W27" s="119"/>
      <c r="X27" s="119"/>
    </row>
    <row r="28" spans="1:25" s="8" customFormat="1" ht="26.25">
      <c r="A28" s="258" t="s">
        <v>750</v>
      </c>
      <c r="B28" s="258"/>
      <c r="C28" s="107" t="s">
        <v>69</v>
      </c>
      <c r="D28" s="259" t="s">
        <v>747</v>
      </c>
      <c r="E28" s="259" t="s">
        <v>467</v>
      </c>
      <c r="F28" s="101">
        <f t="shared" si="0"/>
        <v>2849.02</v>
      </c>
      <c r="G28" s="101">
        <v>10976.06529</v>
      </c>
      <c r="H28" s="260">
        <v>73.150000000000006</v>
      </c>
      <c r="I28" s="101">
        <f t="shared" si="1"/>
        <v>802.89917596350006</v>
      </c>
      <c r="J28" s="261">
        <f t="shared" si="2"/>
        <v>0.25956660467350406</v>
      </c>
      <c r="K28" s="261">
        <f t="shared" si="3"/>
        <v>-5.0433395326495933E-2</v>
      </c>
      <c r="L28" s="101">
        <f t="shared" si="6"/>
        <v>130.62235983446783</v>
      </c>
      <c r="M28" s="101">
        <f t="shared" si="8"/>
        <v>12875.27624300153</v>
      </c>
      <c r="N28" s="259" t="s">
        <v>2</v>
      </c>
      <c r="O28" s="262">
        <v>835</v>
      </c>
      <c r="P28" s="262">
        <v>1884.3095238095239</v>
      </c>
      <c r="Q28" s="263" t="s">
        <v>46</v>
      </c>
      <c r="R28" s="264">
        <v>0.31</v>
      </c>
      <c r="S28" s="115">
        <f t="shared" si="5"/>
        <v>9190.3870967741932</v>
      </c>
      <c r="T28" s="213">
        <f t="shared" si="7"/>
        <v>1785.6781932258073</v>
      </c>
      <c r="U28" s="115">
        <v>5.8250000000000002</v>
      </c>
      <c r="V28" s="119"/>
      <c r="W28" s="119"/>
      <c r="X28" s="119"/>
    </row>
    <row r="29" spans="1:25" s="8" customFormat="1" ht="26.25">
      <c r="A29" s="258" t="s">
        <v>513</v>
      </c>
      <c r="B29" s="258"/>
      <c r="C29" s="107" t="s">
        <v>55</v>
      </c>
      <c r="D29" s="259" t="s">
        <v>747</v>
      </c>
      <c r="E29" s="259" t="s">
        <v>467</v>
      </c>
      <c r="F29" s="101">
        <f t="shared" si="0"/>
        <v>1445.3573200000001</v>
      </c>
      <c r="G29" s="101">
        <v>6098.0606100000005</v>
      </c>
      <c r="H29" s="260">
        <v>73.150000000000006</v>
      </c>
      <c r="I29" s="101">
        <f t="shared" si="1"/>
        <v>446.07313362150006</v>
      </c>
      <c r="J29" s="261">
        <f t="shared" si="2"/>
        <v>0.23701917911898221</v>
      </c>
      <c r="K29" s="261">
        <f t="shared" si="3"/>
        <v>-7.2980820881017788E-2</v>
      </c>
      <c r="L29" s="101">
        <f t="shared" si="6"/>
        <v>105.01543053117744</v>
      </c>
      <c r="M29" s="101">
        <f t="shared" si="8"/>
        <v>10351.234502118235</v>
      </c>
      <c r="N29" s="259" t="s">
        <v>2</v>
      </c>
      <c r="O29" s="262">
        <v>423.61</v>
      </c>
      <c r="P29" s="262">
        <v>1046.8809523809523</v>
      </c>
      <c r="Q29" s="263" t="s">
        <v>46</v>
      </c>
      <c r="R29" s="264">
        <v>0.31</v>
      </c>
      <c r="S29" s="115">
        <f t="shared" si="5"/>
        <v>4662.4429677419357</v>
      </c>
      <c r="T29" s="213">
        <f t="shared" si="7"/>
        <v>1435.6176422580647</v>
      </c>
      <c r="U29" s="115">
        <v>5.8250000000000002</v>
      </c>
      <c r="V29" s="119"/>
      <c r="W29" s="119"/>
      <c r="X29" s="119"/>
      <c r="Y29" s="3"/>
    </row>
    <row r="30" spans="1:25" s="8" customFormat="1" ht="26.25">
      <c r="A30" s="258" t="s">
        <v>515</v>
      </c>
      <c r="B30" s="258"/>
      <c r="C30" s="107" t="s">
        <v>58</v>
      </c>
      <c r="D30" s="259" t="s">
        <v>747</v>
      </c>
      <c r="E30" s="259" t="s">
        <v>467</v>
      </c>
      <c r="F30" s="101">
        <f t="shared" si="0"/>
        <v>2524.1976</v>
      </c>
      <c r="G30" s="101">
        <v>8320.1517899999999</v>
      </c>
      <c r="H30" s="260">
        <v>73.150000000000006</v>
      </c>
      <c r="I30" s="101">
        <f t="shared" si="1"/>
        <v>608.61910343850013</v>
      </c>
      <c r="J30" s="261">
        <f t="shared" si="2"/>
        <v>0.30338359968790907</v>
      </c>
      <c r="K30" s="261">
        <f t="shared" si="3"/>
        <v>-6.6164003120909309E-3</v>
      </c>
      <c r="L30" s="101">
        <f t="shared" si="6"/>
        <v>12.989895567532223</v>
      </c>
      <c r="M30" s="101">
        <f t="shared" si="8"/>
        <v>1280.3971235220788</v>
      </c>
      <c r="N30" s="259" t="s">
        <v>2</v>
      </c>
      <c r="O30" s="262">
        <v>739.8</v>
      </c>
      <c r="P30" s="262">
        <v>1428.3571428571429</v>
      </c>
      <c r="Q30" s="263" t="s">
        <v>46</v>
      </c>
      <c r="R30" s="264">
        <v>0.31</v>
      </c>
      <c r="S30" s="115">
        <f t="shared" si="5"/>
        <v>8142.5729032258068</v>
      </c>
      <c r="T30" s="213">
        <f t="shared" si="7"/>
        <v>177.57888677419305</v>
      </c>
      <c r="U30" s="115">
        <v>5.8250000000000002</v>
      </c>
      <c r="V30" s="119"/>
      <c r="W30" s="119"/>
      <c r="X30" s="119"/>
    </row>
    <row r="31" spans="1:25" s="8" customFormat="1" ht="26.25">
      <c r="A31" s="258" t="s">
        <v>521</v>
      </c>
      <c r="B31" s="258"/>
      <c r="C31" s="107" t="s">
        <v>201</v>
      </c>
      <c r="D31" s="259" t="s">
        <v>747</v>
      </c>
      <c r="E31" s="259" t="s">
        <v>467</v>
      </c>
      <c r="F31" s="101">
        <f t="shared" si="0"/>
        <v>2281.3655600000002</v>
      </c>
      <c r="G31" s="101">
        <v>7473.4493400000001</v>
      </c>
      <c r="H31" s="260">
        <v>73.150000000000006</v>
      </c>
      <c r="I31" s="101">
        <f t="shared" si="1"/>
        <v>546.68281922100005</v>
      </c>
      <c r="J31" s="261">
        <f t="shared" si="2"/>
        <v>0.30526273159964984</v>
      </c>
      <c r="K31" s="261">
        <f t="shared" si="3"/>
        <v>-4.7372684003501586E-3</v>
      </c>
      <c r="L31" s="101"/>
      <c r="M31" s="101">
        <f t="shared" si="8"/>
        <v>0</v>
      </c>
      <c r="N31" s="259" t="s">
        <v>2</v>
      </c>
      <c r="O31" s="262">
        <v>668.63</v>
      </c>
      <c r="P31" s="262">
        <v>1283</v>
      </c>
      <c r="Q31" s="263" t="s">
        <v>46</v>
      </c>
      <c r="R31" s="264">
        <v>0.31</v>
      </c>
      <c r="S31" s="115">
        <f t="shared" si="5"/>
        <v>7359.2437419354846</v>
      </c>
      <c r="T31" s="115"/>
      <c r="U31" s="115">
        <v>5.8250000000000002</v>
      </c>
      <c r="V31" s="119"/>
      <c r="W31" s="119"/>
      <c r="X31" s="119"/>
    </row>
    <row r="32" spans="1:25" s="8" customFormat="1" ht="26.25">
      <c r="A32" s="258" t="s">
        <v>525</v>
      </c>
      <c r="B32" s="258"/>
      <c r="C32" s="107" t="s">
        <v>392</v>
      </c>
      <c r="D32" s="259" t="s">
        <v>747</v>
      </c>
      <c r="E32" s="259" t="s">
        <v>467</v>
      </c>
      <c r="F32" s="101">
        <f t="shared" si="0"/>
        <v>71365.098568000001</v>
      </c>
      <c r="G32" s="101">
        <v>197435.06198999999</v>
      </c>
      <c r="H32" s="260">
        <v>73.150000000000006</v>
      </c>
      <c r="I32" s="101">
        <f t="shared" si="1"/>
        <v>14442.374784568499</v>
      </c>
      <c r="J32" s="261">
        <f t="shared" si="2"/>
        <v>0.36146111966482741</v>
      </c>
      <c r="K32" s="261">
        <f t="shared" si="3"/>
        <v>5.1461119664827415E-2</v>
      </c>
      <c r="L32" s="101"/>
      <c r="M32" s="101">
        <f t="shared" si="8"/>
        <v>0</v>
      </c>
      <c r="N32" s="259" t="s">
        <v>2</v>
      </c>
      <c r="O32" s="262">
        <v>20915.914000000001</v>
      </c>
      <c r="P32" s="262">
        <v>33894.547619047618</v>
      </c>
      <c r="Q32" s="263" t="s">
        <v>46</v>
      </c>
      <c r="R32" s="264">
        <v>0.31</v>
      </c>
      <c r="S32" s="115">
        <f t="shared" si="5"/>
        <v>230209.99538064518</v>
      </c>
      <c r="T32" s="115"/>
      <c r="U32" s="115">
        <v>5.8250000000000002</v>
      </c>
      <c r="V32" s="119"/>
      <c r="W32" s="119"/>
      <c r="X32" s="119"/>
    </row>
    <row r="33" spans="1:25" s="8" customFormat="1" ht="26.25">
      <c r="A33" s="258" t="s">
        <v>541</v>
      </c>
      <c r="B33" s="258" t="s">
        <v>422</v>
      </c>
      <c r="C33" s="107" t="s">
        <v>361</v>
      </c>
      <c r="D33" s="259" t="s">
        <v>747</v>
      </c>
      <c r="E33" s="259" t="s">
        <v>467</v>
      </c>
      <c r="F33" s="101">
        <f t="shared" si="0"/>
        <v>121434.038772</v>
      </c>
      <c r="G33" s="101">
        <v>307798.60032000003</v>
      </c>
      <c r="H33" s="260">
        <v>73.150000000000006</v>
      </c>
      <c r="I33" s="101">
        <f t="shared" si="1"/>
        <v>22515.467613408004</v>
      </c>
      <c r="J33" s="261">
        <f t="shared" si="2"/>
        <v>0.39452433716642049</v>
      </c>
      <c r="K33" s="261">
        <f t="shared" si="3"/>
        <v>8.4524337166420493E-2</v>
      </c>
      <c r="L33" s="101"/>
      <c r="M33" s="101">
        <f t="shared" si="8"/>
        <v>0</v>
      </c>
      <c r="N33" s="259" t="s">
        <v>2</v>
      </c>
      <c r="O33" s="262">
        <v>35590.281000000003</v>
      </c>
      <c r="P33" s="262">
        <v>52841.142857142855</v>
      </c>
      <c r="Q33" s="263" t="s">
        <v>46</v>
      </c>
      <c r="R33" s="264">
        <v>0.31</v>
      </c>
      <c r="S33" s="115">
        <f t="shared" si="5"/>
        <v>391722.70571612904</v>
      </c>
      <c r="T33" s="115"/>
      <c r="U33" s="115">
        <v>5.8250000000000002</v>
      </c>
      <c r="V33" s="119"/>
      <c r="W33" s="119"/>
      <c r="X33" s="119"/>
    </row>
    <row r="34" spans="1:25" s="8" customFormat="1" ht="26.25">
      <c r="A34" s="258" t="s">
        <v>542</v>
      </c>
      <c r="B34" s="258" t="s">
        <v>471</v>
      </c>
      <c r="C34" s="107" t="s">
        <v>45</v>
      </c>
      <c r="D34" s="259" t="s">
        <v>747</v>
      </c>
      <c r="E34" s="259" t="s">
        <v>467</v>
      </c>
      <c r="F34" s="101">
        <f t="shared" si="0"/>
        <v>10867.22</v>
      </c>
      <c r="G34" s="101">
        <v>44938</v>
      </c>
      <c r="H34" s="260">
        <v>73.150000000000006</v>
      </c>
      <c r="I34" s="101">
        <f t="shared" si="1"/>
        <v>3287.2147</v>
      </c>
      <c r="J34" s="261">
        <f t="shared" si="2"/>
        <v>0.24182696159152609</v>
      </c>
      <c r="K34" s="261">
        <f t="shared" si="3"/>
        <v>-6.8173038408473913E-2</v>
      </c>
      <c r="L34" s="101">
        <f>IF(G34&gt;0,(T34*H34)/1000)</f>
        <v>722.90133548387121</v>
      </c>
      <c r="M34" s="101">
        <f t="shared" si="8"/>
        <v>71255.445105911684</v>
      </c>
      <c r="N34" s="259" t="s">
        <v>28</v>
      </c>
      <c r="O34" s="262">
        <v>3185</v>
      </c>
      <c r="P34" s="262">
        <v>7248</v>
      </c>
      <c r="Q34" s="263" t="s">
        <v>46</v>
      </c>
      <c r="R34" s="264">
        <v>0.31</v>
      </c>
      <c r="S34" s="115">
        <f t="shared" si="5"/>
        <v>35055.548387096773</v>
      </c>
      <c r="T34" s="213">
        <f>G34-S34</f>
        <v>9882.4516129032272</v>
      </c>
      <c r="U34" s="115">
        <v>5.8250000000000002</v>
      </c>
      <c r="V34" s="119"/>
      <c r="W34" s="119"/>
      <c r="X34" s="119"/>
    </row>
    <row r="35" spans="1:25" s="8" customFormat="1" ht="26.25">
      <c r="A35" s="258" t="s">
        <v>542</v>
      </c>
      <c r="B35" s="258" t="s">
        <v>472</v>
      </c>
      <c r="C35" s="107" t="s">
        <v>47</v>
      </c>
      <c r="D35" s="259" t="s">
        <v>747</v>
      </c>
      <c r="E35" s="259" t="s">
        <v>467</v>
      </c>
      <c r="F35" s="101">
        <f t="shared" si="0"/>
        <v>10058.575999999999</v>
      </c>
      <c r="G35" s="101">
        <v>37924</v>
      </c>
      <c r="H35" s="260">
        <v>73.150000000000006</v>
      </c>
      <c r="I35" s="101">
        <f t="shared" si="1"/>
        <v>2774.1406000000002</v>
      </c>
      <c r="J35" s="261">
        <f t="shared" si="2"/>
        <v>0.26522982807720702</v>
      </c>
      <c r="K35" s="261">
        <f t="shared" si="3"/>
        <v>-4.4770171922792978E-2</v>
      </c>
      <c r="L35" s="101">
        <f>IF(G35&gt;0,(T35*H35)/1000)</f>
        <v>400.64113419354862</v>
      </c>
      <c r="M35" s="101">
        <f t="shared" si="8"/>
        <v>39490.675896441942</v>
      </c>
      <c r="N35" s="259" t="s">
        <v>28</v>
      </c>
      <c r="O35" s="262">
        <v>2948</v>
      </c>
      <c r="P35" s="262">
        <v>6117</v>
      </c>
      <c r="Q35" s="263" t="s">
        <v>46</v>
      </c>
      <c r="R35" s="264">
        <v>0.31</v>
      </c>
      <c r="S35" s="115">
        <f t="shared" si="5"/>
        <v>32447.019354838707</v>
      </c>
      <c r="T35" s="213">
        <f>G35-S35</f>
        <v>5476.9806451612931</v>
      </c>
      <c r="U35" s="115">
        <v>5.8250000000000002</v>
      </c>
      <c r="V35" s="119"/>
      <c r="W35" s="119"/>
      <c r="X35" s="119"/>
    </row>
    <row r="36" spans="1:25" s="8" customFormat="1" ht="26.25">
      <c r="A36" s="258" t="s">
        <v>542</v>
      </c>
      <c r="B36" s="258" t="s">
        <v>473</v>
      </c>
      <c r="C36" s="107" t="s">
        <v>49</v>
      </c>
      <c r="D36" s="259" t="s">
        <v>747</v>
      </c>
      <c r="E36" s="259" t="s">
        <v>467</v>
      </c>
      <c r="F36" s="101">
        <f t="shared" si="0"/>
        <v>17312.488000000001</v>
      </c>
      <c r="G36" s="101">
        <v>55094</v>
      </c>
      <c r="H36" s="260">
        <v>73.150000000000006</v>
      </c>
      <c r="I36" s="101">
        <f t="shared" si="1"/>
        <v>4030.1261</v>
      </c>
      <c r="J36" s="261">
        <f t="shared" si="2"/>
        <v>0.31423545213634879</v>
      </c>
      <c r="K36" s="261">
        <f t="shared" si="3"/>
        <v>4.235452136348794E-3</v>
      </c>
      <c r="L36" s="101"/>
      <c r="M36" s="101">
        <f t="shared" si="8"/>
        <v>0</v>
      </c>
      <c r="N36" s="259" t="s">
        <v>28</v>
      </c>
      <c r="O36" s="262">
        <v>5074</v>
      </c>
      <c r="P36" s="262">
        <v>8886</v>
      </c>
      <c r="Q36" s="263" t="s">
        <v>46</v>
      </c>
      <c r="R36" s="264">
        <v>0.31</v>
      </c>
      <c r="S36" s="115">
        <f t="shared" si="5"/>
        <v>55846.735483870973</v>
      </c>
      <c r="T36" s="115"/>
      <c r="U36" s="115">
        <v>5.8250000000000002</v>
      </c>
      <c r="V36" s="119"/>
      <c r="W36" s="119"/>
      <c r="X36" s="119"/>
    </row>
    <row r="37" spans="1:25" s="8" customFormat="1" ht="26.25">
      <c r="A37" s="258" t="s">
        <v>542</v>
      </c>
      <c r="B37" s="258" t="s">
        <v>474</v>
      </c>
      <c r="C37" s="107" t="s">
        <v>50</v>
      </c>
      <c r="D37" s="259" t="s">
        <v>747</v>
      </c>
      <c r="E37" s="259" t="s">
        <v>467</v>
      </c>
      <c r="F37" s="101">
        <f t="shared" si="0"/>
        <v>14736.428</v>
      </c>
      <c r="G37" s="101">
        <v>41217</v>
      </c>
      <c r="H37" s="260">
        <v>73.150000000000006</v>
      </c>
      <c r="I37" s="101">
        <f t="shared" si="1"/>
        <v>3015.0235500000003</v>
      </c>
      <c r="J37" s="261">
        <f t="shared" si="2"/>
        <v>0.35753276560642455</v>
      </c>
      <c r="K37" s="261">
        <f t="shared" si="3"/>
        <v>4.7532765606424554E-2</v>
      </c>
      <c r="L37" s="101"/>
      <c r="M37" s="101">
        <f t="shared" si="8"/>
        <v>0</v>
      </c>
      <c r="N37" s="259" t="s">
        <v>28</v>
      </c>
      <c r="O37" s="262">
        <v>4319</v>
      </c>
      <c r="P37" s="262">
        <v>6648</v>
      </c>
      <c r="Q37" s="263" t="s">
        <v>46</v>
      </c>
      <c r="R37" s="264">
        <v>0.31</v>
      </c>
      <c r="S37" s="115">
        <f t="shared" si="5"/>
        <v>47536.864516129033</v>
      </c>
      <c r="T37" s="115"/>
      <c r="U37" s="115">
        <v>5.8250000000000002</v>
      </c>
      <c r="V37" s="119"/>
      <c r="W37" s="119"/>
      <c r="X37" s="119"/>
    </row>
    <row r="38" spans="1:25" s="8" customFormat="1" ht="26.25">
      <c r="A38" s="258" t="s">
        <v>542</v>
      </c>
      <c r="B38" s="258" t="s">
        <v>474</v>
      </c>
      <c r="C38" s="107" t="s">
        <v>50</v>
      </c>
      <c r="D38" s="259" t="s">
        <v>639</v>
      </c>
      <c r="E38" s="259" t="s">
        <v>743</v>
      </c>
      <c r="F38" s="101">
        <f t="shared" si="0"/>
        <v>1351.152</v>
      </c>
      <c r="G38" s="101">
        <v>4347</v>
      </c>
      <c r="H38" s="260">
        <v>53.06</v>
      </c>
      <c r="I38" s="101">
        <f t="shared" si="1"/>
        <v>230.65182000000001</v>
      </c>
      <c r="J38" s="261">
        <f t="shared" si="2"/>
        <v>0.31082401656314701</v>
      </c>
      <c r="K38" s="261">
        <f t="shared" si="3"/>
        <v>-9.9175983436852966E-2</v>
      </c>
      <c r="L38" s="101">
        <f>IF(G38&gt;0,(T38*H38)/1000)</f>
        <v>55.792978243902418</v>
      </c>
      <c r="M38" s="101">
        <f>T38/U38</f>
        <v>1023.8630156506041</v>
      </c>
      <c r="N38" s="259" t="s">
        <v>28</v>
      </c>
      <c r="O38" s="262">
        <v>396</v>
      </c>
      <c r="P38" s="262">
        <v>3952</v>
      </c>
      <c r="Q38" s="263" t="s">
        <v>46</v>
      </c>
      <c r="R38" s="264">
        <v>0.41</v>
      </c>
      <c r="S38" s="115">
        <f t="shared" si="5"/>
        <v>3295.4926829268297</v>
      </c>
      <c r="T38" s="213">
        <f>G38-S38</f>
        <v>1051.5073170731703</v>
      </c>
      <c r="U38" s="115">
        <v>1.0269999999999999</v>
      </c>
      <c r="V38" s="119"/>
      <c r="W38" s="119"/>
      <c r="X38" s="119"/>
    </row>
    <row r="39" spans="1:25" s="8" customFormat="1" ht="26.25">
      <c r="A39" s="258" t="s">
        <v>542</v>
      </c>
      <c r="B39" s="258" t="s">
        <v>475</v>
      </c>
      <c r="C39" s="107" t="s">
        <v>51</v>
      </c>
      <c r="D39" s="259" t="s">
        <v>747</v>
      </c>
      <c r="E39" s="259" t="s">
        <v>467</v>
      </c>
      <c r="F39" s="101">
        <f t="shared" si="0"/>
        <v>17370.491999999998</v>
      </c>
      <c r="G39" s="101">
        <v>59452</v>
      </c>
      <c r="H39" s="260">
        <v>73.150000000000006</v>
      </c>
      <c r="I39" s="101">
        <f t="shared" si="1"/>
        <v>4348.9138000000012</v>
      </c>
      <c r="J39" s="261">
        <f t="shared" si="2"/>
        <v>0.29217674762833878</v>
      </c>
      <c r="K39" s="261">
        <f t="shared" si="3"/>
        <v>-1.7823252371661213E-2</v>
      </c>
      <c r="L39" s="101">
        <f>IF(G39&gt;0,(T39*H39)/1000)</f>
        <v>250.03802645161343</v>
      </c>
      <c r="M39" s="101">
        <f>(T39/U39)*42</f>
        <v>24645.923300567683</v>
      </c>
      <c r="N39" s="259" t="s">
        <v>28</v>
      </c>
      <c r="O39" s="262">
        <v>5091</v>
      </c>
      <c r="P39" s="262">
        <v>9589</v>
      </c>
      <c r="Q39" s="263" t="s">
        <v>46</v>
      </c>
      <c r="R39" s="264">
        <v>0.31</v>
      </c>
      <c r="S39" s="115">
        <f t="shared" si="5"/>
        <v>56033.845161290315</v>
      </c>
      <c r="T39" s="213">
        <f>G39-S39</f>
        <v>3418.1548387096846</v>
      </c>
      <c r="U39" s="115">
        <v>5.8250000000000002</v>
      </c>
      <c r="V39" s="119"/>
      <c r="W39" s="119"/>
      <c r="X39" s="119"/>
    </row>
    <row r="40" spans="1:25" s="8" customFormat="1" ht="26.25">
      <c r="A40" s="258" t="s">
        <v>542</v>
      </c>
      <c r="B40" s="258" t="s">
        <v>476</v>
      </c>
      <c r="C40" s="107" t="s">
        <v>52</v>
      </c>
      <c r="D40" s="259" t="s">
        <v>747</v>
      </c>
      <c r="E40" s="259" t="s">
        <v>467</v>
      </c>
      <c r="F40" s="101">
        <f t="shared" si="0"/>
        <v>10990.052</v>
      </c>
      <c r="G40" s="101">
        <v>42073</v>
      </c>
      <c r="H40" s="260">
        <v>73.150000000000006</v>
      </c>
      <c r="I40" s="101">
        <f t="shared" si="1"/>
        <v>3077.6399500000002</v>
      </c>
      <c r="J40" s="261">
        <f t="shared" si="2"/>
        <v>0.2612138901433223</v>
      </c>
      <c r="K40" s="261">
        <f t="shared" si="3"/>
        <v>-4.8786109856677695E-2</v>
      </c>
      <c r="L40" s="101">
        <f>IF(G40&gt;0,(T40*H40)/1000)</f>
        <v>484.34219580645151</v>
      </c>
      <c r="M40" s="101">
        <f>(T40/U40)*42</f>
        <v>47740.980755918579</v>
      </c>
      <c r="N40" s="259" t="s">
        <v>28</v>
      </c>
      <c r="O40" s="262">
        <v>3221</v>
      </c>
      <c r="P40" s="262">
        <v>6786</v>
      </c>
      <c r="Q40" s="263" t="s">
        <v>46</v>
      </c>
      <c r="R40" s="264">
        <v>0.31</v>
      </c>
      <c r="S40" s="115">
        <f t="shared" si="5"/>
        <v>35451.780645161292</v>
      </c>
      <c r="T40" s="213">
        <f>G40-S40</f>
        <v>6621.2193548387077</v>
      </c>
      <c r="U40" s="115">
        <v>5.8250000000000002</v>
      </c>
      <c r="V40" s="119"/>
      <c r="W40" s="119"/>
      <c r="X40" s="119"/>
    </row>
    <row r="41" spans="1:25" s="8" customFormat="1" ht="39">
      <c r="A41" s="258" t="s">
        <v>542</v>
      </c>
      <c r="B41" s="258" t="s">
        <v>477</v>
      </c>
      <c r="C41" s="107" t="s">
        <v>53</v>
      </c>
      <c r="D41" s="259" t="s">
        <v>747</v>
      </c>
      <c r="E41" s="259" t="s">
        <v>467</v>
      </c>
      <c r="F41" s="101">
        <f t="shared" si="0"/>
        <v>19376.748</v>
      </c>
      <c r="G41" s="101">
        <v>67630</v>
      </c>
      <c r="H41" s="260">
        <v>73.150000000000006</v>
      </c>
      <c r="I41" s="101">
        <f t="shared" si="1"/>
        <v>4947.1345000000001</v>
      </c>
      <c r="J41" s="261">
        <f t="shared" si="2"/>
        <v>0.28651113411208046</v>
      </c>
      <c r="K41" s="261">
        <f t="shared" si="3"/>
        <v>-2.3488865887919541E-2</v>
      </c>
      <c r="L41" s="101">
        <f>IF(G41&gt;0,(T41*H41)/1000)</f>
        <v>374.84702838709677</v>
      </c>
      <c r="M41" s="101">
        <f>(T41/U41)*42</f>
        <v>36948.184410909591</v>
      </c>
      <c r="N41" s="259" t="s">
        <v>28</v>
      </c>
      <c r="O41" s="262">
        <v>5679</v>
      </c>
      <c r="P41" s="262">
        <v>10908</v>
      </c>
      <c r="Q41" s="263" t="s">
        <v>46</v>
      </c>
      <c r="R41" s="264">
        <v>0.31</v>
      </c>
      <c r="S41" s="115">
        <f t="shared" si="5"/>
        <v>62505.63870967742</v>
      </c>
      <c r="T41" s="213">
        <f>G41-S41</f>
        <v>5124.3612903225803</v>
      </c>
      <c r="U41" s="115">
        <v>5.8250000000000002</v>
      </c>
      <c r="V41" s="119"/>
      <c r="W41" s="119"/>
      <c r="X41" s="119"/>
    </row>
    <row r="42" spans="1:25" s="8" customFormat="1" ht="26.25">
      <c r="A42" s="258" t="s">
        <v>621</v>
      </c>
      <c r="B42" s="258"/>
      <c r="C42" s="107" t="s">
        <v>407</v>
      </c>
      <c r="D42" s="259" t="s">
        <v>747</v>
      </c>
      <c r="E42" s="259" t="s">
        <v>467</v>
      </c>
      <c r="F42" s="101">
        <f t="shared" si="0"/>
        <v>13956.519864</v>
      </c>
      <c r="G42" s="101">
        <v>41622.394590000004</v>
      </c>
      <c r="H42" s="260">
        <v>73.150000000000006</v>
      </c>
      <c r="I42" s="101">
        <f t="shared" si="1"/>
        <v>3044.6781642585006</v>
      </c>
      <c r="J42" s="261">
        <f t="shared" si="2"/>
        <v>0.33531275654556231</v>
      </c>
      <c r="K42" s="261">
        <f t="shared" si="3"/>
        <v>2.5312756545562309E-2</v>
      </c>
      <c r="L42" s="101"/>
      <c r="M42" s="101">
        <f>(T42/U42)*42</f>
        <v>0</v>
      </c>
      <c r="N42" s="259" t="s">
        <v>2</v>
      </c>
      <c r="O42" s="262">
        <v>4090.422</v>
      </c>
      <c r="P42" s="262">
        <v>7145.5</v>
      </c>
      <c r="Q42" s="263" t="s">
        <v>46</v>
      </c>
      <c r="R42" s="264">
        <v>0.31</v>
      </c>
      <c r="S42" s="115">
        <f t="shared" si="5"/>
        <v>45021.031819354837</v>
      </c>
      <c r="T42" s="115"/>
      <c r="U42" s="115">
        <v>5.8250000000000002</v>
      </c>
      <c r="V42" s="119"/>
      <c r="W42" s="119"/>
      <c r="X42" s="119"/>
    </row>
    <row r="43" spans="1:25" s="8" customFormat="1" ht="26.25">
      <c r="A43" s="258" t="s">
        <v>499</v>
      </c>
      <c r="B43" s="258"/>
      <c r="C43" s="107" t="s">
        <v>197</v>
      </c>
      <c r="D43" s="259" t="s">
        <v>747</v>
      </c>
      <c r="E43" s="259" t="s">
        <v>467</v>
      </c>
      <c r="F43" s="101">
        <f t="shared" ref="F43:F72" si="9">((O43*1000)*3412)/1000000</f>
        <v>2419.8995839999998</v>
      </c>
      <c r="G43" s="101">
        <v>7326.5766299999996</v>
      </c>
      <c r="H43" s="260">
        <v>73.150000000000006</v>
      </c>
      <c r="I43" s="101">
        <f t="shared" ref="I43:I72" si="10">(G43*H43)/1000</f>
        <v>535.93908048449998</v>
      </c>
      <c r="J43" s="261">
        <f>F43/G43</f>
        <v>0.3302906263330791</v>
      </c>
      <c r="K43" s="261">
        <f>J43-R43</f>
        <v>2.0290626333079098E-2</v>
      </c>
      <c r="L43" s="101"/>
      <c r="M43" s="101">
        <f t="shared" ref="M43:M48" si="11">(T43/U43)*42</f>
        <v>0</v>
      </c>
      <c r="N43" s="259" t="s">
        <v>2</v>
      </c>
      <c r="O43" s="262">
        <v>709.23199999999997</v>
      </c>
      <c r="P43" s="262">
        <v>1257.7857142857142</v>
      </c>
      <c r="Q43" s="263" t="s">
        <v>27</v>
      </c>
      <c r="R43" s="264">
        <v>0.31</v>
      </c>
      <c r="S43" s="115">
        <f t="shared" ref="S43:S54" si="12">F43/R43</f>
        <v>7806.1276903225798</v>
      </c>
      <c r="T43" s="115"/>
      <c r="U43" s="115">
        <v>5.8250000000000002</v>
      </c>
      <c r="V43" s="119"/>
      <c r="W43" s="119"/>
      <c r="X43" s="119"/>
    </row>
    <row r="44" spans="1:25" s="8" customFormat="1" ht="26.25">
      <c r="A44" s="258" t="s">
        <v>500</v>
      </c>
      <c r="B44" s="258"/>
      <c r="C44" s="107" t="s">
        <v>195</v>
      </c>
      <c r="D44" s="259" t="s">
        <v>747</v>
      </c>
      <c r="E44" s="259" t="s">
        <v>467</v>
      </c>
      <c r="F44" s="101">
        <f t="shared" si="9"/>
        <v>884.5882959999999</v>
      </c>
      <c r="G44" s="101">
        <v>3240.2144699999999</v>
      </c>
      <c r="H44" s="260">
        <v>73.150000000000006</v>
      </c>
      <c r="I44" s="101">
        <f t="shared" si="10"/>
        <v>237.02168848050002</v>
      </c>
      <c r="J44" s="261">
        <f>F44/G44</f>
        <v>0.27300300772991731</v>
      </c>
      <c r="K44" s="261">
        <f>J44-R44</f>
        <v>-3.6996992270082685E-2</v>
      </c>
      <c r="L44" s="101">
        <f>IF(G44&gt;0,(T44*H44)/1000)</f>
        <v>28.287385730822603</v>
      </c>
      <c r="M44" s="101">
        <f t="shared" si="11"/>
        <v>2788.2508472379918</v>
      </c>
      <c r="N44" s="259" t="s">
        <v>2</v>
      </c>
      <c r="O44" s="262">
        <v>259.25799999999998</v>
      </c>
      <c r="P44" s="262">
        <v>556.26190476190482</v>
      </c>
      <c r="Q44" s="263" t="s">
        <v>27</v>
      </c>
      <c r="R44" s="264">
        <v>0.31</v>
      </c>
      <c r="S44" s="115">
        <f t="shared" si="12"/>
        <v>2853.5106322580641</v>
      </c>
      <c r="T44" s="213">
        <f>G44-S44</f>
        <v>386.70383774193579</v>
      </c>
      <c r="U44" s="115">
        <v>5.8250000000000002</v>
      </c>
      <c r="V44" s="119"/>
      <c r="W44" s="119"/>
      <c r="X44" s="119"/>
      <c r="Y44" s="3"/>
    </row>
    <row r="45" spans="1:25" s="8" customFormat="1" ht="51.75">
      <c r="A45" s="258" t="s">
        <v>751</v>
      </c>
      <c r="B45" s="258" t="s">
        <v>145</v>
      </c>
      <c r="C45" s="107" t="s">
        <v>144</v>
      </c>
      <c r="D45" s="259" t="s">
        <v>747</v>
      </c>
      <c r="E45" s="259" t="s">
        <v>478</v>
      </c>
      <c r="F45" s="101">
        <f t="shared" si="9"/>
        <v>156.948588</v>
      </c>
      <c r="G45" s="101"/>
      <c r="H45" s="260">
        <v>73.150000000000006</v>
      </c>
      <c r="I45" s="101">
        <f t="shared" si="10"/>
        <v>0</v>
      </c>
      <c r="J45" s="261"/>
      <c r="K45" s="261"/>
      <c r="L45" s="101"/>
      <c r="M45" s="101">
        <f t="shared" si="11"/>
        <v>0</v>
      </c>
      <c r="N45" s="259" t="s">
        <v>28</v>
      </c>
      <c r="O45" s="262">
        <v>45.999000000000002</v>
      </c>
      <c r="P45" s="262"/>
      <c r="Q45" s="263" t="s">
        <v>27</v>
      </c>
      <c r="R45" s="264">
        <v>0.31</v>
      </c>
      <c r="S45" s="115">
        <f t="shared" si="12"/>
        <v>506.2857677419355</v>
      </c>
      <c r="T45" s="115"/>
      <c r="U45" s="115">
        <v>5.8250000000000002</v>
      </c>
      <c r="V45" s="119"/>
      <c r="W45" s="119"/>
      <c r="X45" s="119"/>
    </row>
    <row r="46" spans="1:25" s="8" customFormat="1" ht="51.75">
      <c r="A46" s="258" t="s">
        <v>751</v>
      </c>
      <c r="B46" s="258" t="s">
        <v>145</v>
      </c>
      <c r="C46" s="107" t="s">
        <v>144</v>
      </c>
      <c r="D46" s="259" t="s">
        <v>747</v>
      </c>
      <c r="E46" s="259" t="s">
        <v>479</v>
      </c>
      <c r="F46" s="101">
        <f t="shared" si="9"/>
        <v>455.24610000000001</v>
      </c>
      <c r="G46" s="101">
        <v>1801</v>
      </c>
      <c r="H46" s="260">
        <v>73.150000000000006</v>
      </c>
      <c r="I46" s="101">
        <f t="shared" si="10"/>
        <v>131.74315000000001</v>
      </c>
      <c r="J46" s="261">
        <f>F46/G46</f>
        <v>0.25277406996113272</v>
      </c>
      <c r="K46" s="261">
        <f>J46-R46</f>
        <v>-5.7225930038867279E-2</v>
      </c>
      <c r="L46" s="101">
        <f>IF(G46&gt;0,(T46*H46)/1000)</f>
        <v>24.31975575806452</v>
      </c>
      <c r="M46" s="101">
        <f t="shared" si="11"/>
        <v>2397.1667174304307</v>
      </c>
      <c r="N46" s="259" t="s">
        <v>28</v>
      </c>
      <c r="O46" s="262">
        <v>133.42500000000001</v>
      </c>
      <c r="P46" s="262">
        <v>326</v>
      </c>
      <c r="Q46" s="263" t="s">
        <v>27</v>
      </c>
      <c r="R46" s="264">
        <v>0.31</v>
      </c>
      <c r="S46" s="115">
        <f t="shared" si="12"/>
        <v>1468.5358064516129</v>
      </c>
      <c r="T46" s="213">
        <f>G46-S46</f>
        <v>332.46419354838713</v>
      </c>
      <c r="U46" s="115">
        <v>5.8250000000000002</v>
      </c>
      <c r="V46" s="119"/>
      <c r="W46" s="119"/>
      <c r="X46" s="119"/>
    </row>
    <row r="47" spans="1:25" s="8" customFormat="1" ht="39">
      <c r="A47" s="258" t="s">
        <v>751</v>
      </c>
      <c r="B47" s="258" t="s">
        <v>143</v>
      </c>
      <c r="C47" s="107" t="s">
        <v>144</v>
      </c>
      <c r="D47" s="259" t="s">
        <v>747</v>
      </c>
      <c r="E47" s="259" t="s">
        <v>469</v>
      </c>
      <c r="F47" s="101">
        <f t="shared" si="9"/>
        <v>22.249652000000001</v>
      </c>
      <c r="G47" s="101">
        <v>72</v>
      </c>
      <c r="H47" s="260">
        <v>73.150000000000006</v>
      </c>
      <c r="I47" s="101">
        <f t="shared" si="10"/>
        <v>5.2667999999999999</v>
      </c>
      <c r="J47" s="261">
        <f>F47/G47</f>
        <v>0.30902294444444445</v>
      </c>
      <c r="K47" s="261">
        <f>J47-R47</f>
        <v>-9.7705555555555046E-4</v>
      </c>
      <c r="L47" s="101"/>
      <c r="M47" s="101">
        <f t="shared" si="11"/>
        <v>0</v>
      </c>
      <c r="N47" s="259" t="s">
        <v>28</v>
      </c>
      <c r="O47" s="262">
        <v>6.5209999999999999</v>
      </c>
      <c r="P47" s="262">
        <v>13</v>
      </c>
      <c r="Q47" s="263" t="s">
        <v>27</v>
      </c>
      <c r="R47" s="264">
        <v>0.31</v>
      </c>
      <c r="S47" s="115">
        <f t="shared" si="12"/>
        <v>71.773070967741944</v>
      </c>
      <c r="T47" s="115"/>
      <c r="U47" s="115">
        <v>5.8250000000000002</v>
      </c>
      <c r="V47" s="119"/>
      <c r="W47" s="119"/>
      <c r="X47" s="119"/>
    </row>
    <row r="48" spans="1:25" s="8" customFormat="1" ht="39">
      <c r="A48" s="258" t="s">
        <v>751</v>
      </c>
      <c r="B48" s="258" t="s">
        <v>143</v>
      </c>
      <c r="C48" s="107" t="s">
        <v>144</v>
      </c>
      <c r="D48" s="259" t="s">
        <v>747</v>
      </c>
      <c r="E48" s="259" t="s">
        <v>467</v>
      </c>
      <c r="F48" s="101">
        <f t="shared" si="9"/>
        <v>23.884</v>
      </c>
      <c r="G48" s="101">
        <v>155</v>
      </c>
      <c r="H48" s="260">
        <v>73.150000000000006</v>
      </c>
      <c r="I48" s="101">
        <f t="shared" si="10"/>
        <v>11.33825</v>
      </c>
      <c r="J48" s="261">
        <f>F48/G48</f>
        <v>0.15409032258064517</v>
      </c>
      <c r="K48" s="261">
        <f>J48-R48</f>
        <v>-0.15590967741935483</v>
      </c>
      <c r="L48" s="101">
        <f>IF(G48&gt;0,(T48*H48)/1000)</f>
        <v>5.7023964516129038</v>
      </c>
      <c r="M48" s="101">
        <f t="shared" si="11"/>
        <v>562.07780700539934</v>
      </c>
      <c r="N48" s="259" t="s">
        <v>28</v>
      </c>
      <c r="O48" s="262">
        <v>7</v>
      </c>
      <c r="P48" s="262">
        <v>28</v>
      </c>
      <c r="Q48" s="263" t="s">
        <v>27</v>
      </c>
      <c r="R48" s="264">
        <v>0.31</v>
      </c>
      <c r="S48" s="115">
        <f t="shared" si="12"/>
        <v>77.045161290322582</v>
      </c>
      <c r="T48" s="213">
        <f>G48-S48</f>
        <v>77.954838709677418</v>
      </c>
      <c r="U48" s="115">
        <v>5.8250000000000002</v>
      </c>
      <c r="V48" s="119"/>
      <c r="W48" s="119"/>
      <c r="X48" s="119"/>
    </row>
    <row r="49" spans="1:25" s="8" customFormat="1" ht="51.75">
      <c r="A49" s="258" t="s">
        <v>751</v>
      </c>
      <c r="B49" s="258" t="s">
        <v>145</v>
      </c>
      <c r="C49" s="107" t="s">
        <v>144</v>
      </c>
      <c r="D49" s="259" t="s">
        <v>639</v>
      </c>
      <c r="E49" s="259" t="s">
        <v>478</v>
      </c>
      <c r="F49" s="101">
        <f t="shared" si="9"/>
        <v>913204.74</v>
      </c>
      <c r="G49" s="101"/>
      <c r="H49" s="260">
        <v>53.06</v>
      </c>
      <c r="I49" s="101">
        <f t="shared" si="10"/>
        <v>0</v>
      </c>
      <c r="J49" s="261"/>
      <c r="K49" s="261"/>
      <c r="L49" s="101"/>
      <c r="M49" s="101">
        <f>T49/U49</f>
        <v>0</v>
      </c>
      <c r="N49" s="259" t="s">
        <v>28</v>
      </c>
      <c r="O49" s="262">
        <v>267645</v>
      </c>
      <c r="P49" s="262"/>
      <c r="Q49" s="263" t="s">
        <v>27</v>
      </c>
      <c r="R49" s="264">
        <v>0.41</v>
      </c>
      <c r="S49" s="115">
        <f t="shared" si="12"/>
        <v>2227328.6341463416</v>
      </c>
      <c r="T49" s="115"/>
      <c r="U49" s="115">
        <v>1.0269999999999999</v>
      </c>
      <c r="V49" s="119"/>
      <c r="W49" s="119"/>
      <c r="X49" s="119"/>
    </row>
    <row r="50" spans="1:25" s="8" customFormat="1" ht="51.75">
      <c r="A50" s="258" t="s">
        <v>751</v>
      </c>
      <c r="B50" s="258" t="s">
        <v>145</v>
      </c>
      <c r="C50" s="107" t="s">
        <v>144</v>
      </c>
      <c r="D50" s="259" t="s">
        <v>639</v>
      </c>
      <c r="E50" s="259" t="s">
        <v>479</v>
      </c>
      <c r="F50" s="101">
        <f t="shared" si="9"/>
        <v>2665944.2608400001</v>
      </c>
      <c r="G50" s="101">
        <v>10553645</v>
      </c>
      <c r="H50" s="260">
        <v>53.06</v>
      </c>
      <c r="I50" s="101">
        <f t="shared" si="10"/>
        <v>559976.40370000002</v>
      </c>
      <c r="J50" s="261">
        <f>F50/G50</f>
        <v>0.25260886270478117</v>
      </c>
      <c r="K50" s="261">
        <f>J50-R50</f>
        <v>-0.15739113729521881</v>
      </c>
      <c r="L50" s="101">
        <f>IF(G50&gt;0,(T50*H50)/1000)</f>
        <v>214964.20252885265</v>
      </c>
      <c r="M50" s="101">
        <f>T50/U50</f>
        <v>3944831.4749566577</v>
      </c>
      <c r="N50" s="259" t="s">
        <v>28</v>
      </c>
      <c r="O50" s="262">
        <v>781343.57</v>
      </c>
      <c r="P50" s="262">
        <v>10346709</v>
      </c>
      <c r="Q50" s="263" t="s">
        <v>27</v>
      </c>
      <c r="R50" s="264">
        <v>0.41</v>
      </c>
      <c r="S50" s="115">
        <f t="shared" si="12"/>
        <v>6502303.0752195129</v>
      </c>
      <c r="T50" s="213">
        <f>G50-S50</f>
        <v>4051341.9247804871</v>
      </c>
      <c r="U50" s="115">
        <v>1.0269999999999999</v>
      </c>
      <c r="V50" s="119"/>
      <c r="W50" s="119"/>
      <c r="X50" s="119"/>
    </row>
    <row r="51" spans="1:25" s="8" customFormat="1" ht="39">
      <c r="A51" s="258" t="s">
        <v>751</v>
      </c>
      <c r="B51" s="258" t="s">
        <v>143</v>
      </c>
      <c r="C51" s="107" t="s">
        <v>144</v>
      </c>
      <c r="D51" s="259" t="s">
        <v>639</v>
      </c>
      <c r="E51" s="259" t="s">
        <v>469</v>
      </c>
      <c r="F51" s="101">
        <f t="shared" si="9"/>
        <v>250920.114348</v>
      </c>
      <c r="G51" s="101">
        <v>809277</v>
      </c>
      <c r="H51" s="260">
        <v>53.06</v>
      </c>
      <c r="I51" s="101">
        <f t="shared" si="10"/>
        <v>42940.237620000007</v>
      </c>
      <c r="J51" s="261">
        <f>F51/G51</f>
        <v>0.31005467145118421</v>
      </c>
      <c r="K51" s="261">
        <f>J51-R51</f>
        <v>-9.9945328548815771E-2</v>
      </c>
      <c r="L51" s="101">
        <f>IF(G51&gt;0,(T51*H51)/1000)</f>
        <v>10467.502821695414</v>
      </c>
      <c r="M51" s="101">
        <f>T51/U51</f>
        <v>192090.2834493077</v>
      </c>
      <c r="N51" s="259" t="s">
        <v>28</v>
      </c>
      <c r="O51" s="262">
        <v>73540.479000000007</v>
      </c>
      <c r="P51" s="262">
        <v>793408</v>
      </c>
      <c r="Q51" s="263" t="s">
        <v>27</v>
      </c>
      <c r="R51" s="264">
        <v>0.41</v>
      </c>
      <c r="S51" s="115">
        <f t="shared" si="12"/>
        <v>612000.27889756102</v>
      </c>
      <c r="T51" s="213">
        <f>G51-S51</f>
        <v>197276.72110243898</v>
      </c>
      <c r="U51" s="115">
        <v>1.0269999999999999</v>
      </c>
      <c r="V51" s="119"/>
      <c r="W51" s="119"/>
      <c r="X51" s="119"/>
    </row>
    <row r="52" spans="1:25" s="8" customFormat="1" ht="51.75">
      <c r="A52" s="258" t="s">
        <v>751</v>
      </c>
      <c r="B52" s="258" t="s">
        <v>145</v>
      </c>
      <c r="C52" s="107" t="s">
        <v>144</v>
      </c>
      <c r="D52" s="259" t="s">
        <v>639</v>
      </c>
      <c r="E52" s="259" t="s">
        <v>469</v>
      </c>
      <c r="F52" s="101">
        <f t="shared" si="9"/>
        <v>342220.18800000002</v>
      </c>
      <c r="G52" s="101">
        <v>1345504</v>
      </c>
      <c r="H52" s="260">
        <v>53.06</v>
      </c>
      <c r="I52" s="101">
        <f t="shared" si="10"/>
        <v>71392.442240000004</v>
      </c>
      <c r="J52" s="261">
        <f>F52/G52</f>
        <v>0.2543434935905059</v>
      </c>
      <c r="K52" s="261">
        <f>J52-R52</f>
        <v>-0.15565650640949408</v>
      </c>
      <c r="L52" s="101">
        <f>IF(G52&gt;0,(T52*H52)/1000)</f>
        <v>27104.1418124878</v>
      </c>
      <c r="M52" s="101">
        <f>T52/U52</f>
        <v>497391.056118935</v>
      </c>
      <c r="N52" s="259" t="s">
        <v>28</v>
      </c>
      <c r="O52" s="262">
        <v>100299</v>
      </c>
      <c r="P52" s="262">
        <v>1319123</v>
      </c>
      <c r="Q52" s="263" t="s">
        <v>27</v>
      </c>
      <c r="R52" s="264">
        <v>0.41</v>
      </c>
      <c r="S52" s="115">
        <f t="shared" si="12"/>
        <v>834683.38536585378</v>
      </c>
      <c r="T52" s="213">
        <f>G52-S52</f>
        <v>510820.61463414622</v>
      </c>
      <c r="U52" s="115">
        <v>1.0269999999999999</v>
      </c>
      <c r="V52" s="119"/>
      <c r="W52" s="119"/>
      <c r="X52" s="119"/>
      <c r="Y52" s="3"/>
    </row>
    <row r="53" spans="1:25" s="8" customFormat="1" ht="13.5">
      <c r="A53" s="258" t="s">
        <v>508</v>
      </c>
      <c r="B53" s="258"/>
      <c r="C53" s="107" t="s">
        <v>138</v>
      </c>
      <c r="D53" s="259" t="s">
        <v>747</v>
      </c>
      <c r="E53" s="259" t="s">
        <v>467</v>
      </c>
      <c r="F53" s="101">
        <f t="shared" si="9"/>
        <v>760.73951999999997</v>
      </c>
      <c r="G53" s="101">
        <v>2724.0102900000002</v>
      </c>
      <c r="H53" s="260">
        <v>73.150000000000006</v>
      </c>
      <c r="I53" s="101">
        <f t="shared" si="10"/>
        <v>199.26135271350003</v>
      </c>
      <c r="J53" s="261">
        <f>F53/G53</f>
        <v>0.27927189658303381</v>
      </c>
      <c r="K53" s="261">
        <f>J53-R53</f>
        <v>-3.072810341696619E-2</v>
      </c>
      <c r="L53" s="101">
        <f>IF(G53&gt;0,(T53*H53)/1000)</f>
        <v>19.75136597801616</v>
      </c>
      <c r="M53" s="101">
        <f>(T53/U53)*42</f>
        <v>1946.8664742073961</v>
      </c>
      <c r="N53" s="259" t="s">
        <v>2</v>
      </c>
      <c r="O53" s="262">
        <v>222.96</v>
      </c>
      <c r="P53" s="262">
        <v>467.64285714285717</v>
      </c>
      <c r="Q53" s="263" t="s">
        <v>27</v>
      </c>
      <c r="R53" s="264">
        <v>0.31</v>
      </c>
      <c r="S53" s="115">
        <f t="shared" si="12"/>
        <v>2453.998451612903</v>
      </c>
      <c r="T53" s="213">
        <f>G53-S53</f>
        <v>270.01183838709721</v>
      </c>
      <c r="U53" s="115">
        <v>5.8250000000000002</v>
      </c>
      <c r="V53" s="119"/>
      <c r="W53" s="119"/>
      <c r="X53" s="119"/>
    </row>
    <row r="54" spans="1:25" s="8" customFormat="1" ht="13.5">
      <c r="A54" s="258" t="s">
        <v>752</v>
      </c>
      <c r="B54" s="258"/>
      <c r="C54" s="107" t="s">
        <v>29</v>
      </c>
      <c r="D54" s="259" t="s">
        <v>747</v>
      </c>
      <c r="E54" s="259" t="s">
        <v>467</v>
      </c>
      <c r="F54" s="101">
        <f t="shared" si="9"/>
        <v>1455.688856</v>
      </c>
      <c r="G54" s="101">
        <v>4858.0333199999995</v>
      </c>
      <c r="H54" s="260">
        <v>73.150000000000006</v>
      </c>
      <c r="I54" s="101">
        <f t="shared" si="10"/>
        <v>355.36513735799997</v>
      </c>
      <c r="J54" s="261">
        <f>F54/G54</f>
        <v>0.29964571259877654</v>
      </c>
      <c r="K54" s="261">
        <f>J54-R54</f>
        <v>-1.0354287401223461E-2</v>
      </c>
      <c r="L54" s="101">
        <f>IF(G54&gt;0,(T54*H54)/1000)</f>
        <v>11.869525047032234</v>
      </c>
      <c r="M54" s="101">
        <f>(T54/U54)*42</f>
        <v>1169.963657427659</v>
      </c>
      <c r="N54" s="259" t="s">
        <v>2</v>
      </c>
      <c r="O54" s="262">
        <v>426.63799999999998</v>
      </c>
      <c r="P54" s="262">
        <v>834</v>
      </c>
      <c r="Q54" s="263" t="s">
        <v>27</v>
      </c>
      <c r="R54" s="264">
        <v>0.31</v>
      </c>
      <c r="S54" s="115">
        <f t="shared" si="12"/>
        <v>4695.7705032258064</v>
      </c>
      <c r="T54" s="213">
        <f>G54-S54</f>
        <v>162.2628167741932</v>
      </c>
      <c r="U54" s="115">
        <v>5.8250000000000002</v>
      </c>
      <c r="V54" s="119"/>
      <c r="W54" s="119"/>
      <c r="X54" s="119"/>
    </row>
    <row r="55" spans="1:25" s="8" customFormat="1" ht="26.25">
      <c r="A55" s="258" t="s">
        <v>373</v>
      </c>
      <c r="B55" s="258" t="s">
        <v>146</v>
      </c>
      <c r="C55" s="107" t="s">
        <v>144</v>
      </c>
      <c r="D55" s="259" t="s">
        <v>639</v>
      </c>
      <c r="E55" s="259" t="s">
        <v>469</v>
      </c>
      <c r="F55" s="101">
        <f t="shared" si="9"/>
        <v>-1105.4880000000001</v>
      </c>
      <c r="G55" s="101">
        <v>3714</v>
      </c>
      <c r="H55" s="260">
        <v>53.06</v>
      </c>
      <c r="I55" s="101">
        <f t="shared" si="10"/>
        <v>197.06484</v>
      </c>
      <c r="J55" s="261"/>
      <c r="K55" s="261"/>
      <c r="L55" s="101">
        <f>(P55*H55)/1000</f>
        <v>197.06484</v>
      </c>
      <c r="M55" s="101"/>
      <c r="N55" s="259" t="s">
        <v>28</v>
      </c>
      <c r="O55" s="262">
        <v>-324</v>
      </c>
      <c r="P55" s="262">
        <v>3714</v>
      </c>
      <c r="Q55" s="263" t="s">
        <v>27</v>
      </c>
      <c r="R55" s="264">
        <v>0.41</v>
      </c>
      <c r="S55" s="115"/>
      <c r="T55" s="115"/>
      <c r="U55" s="115">
        <v>1.0269999999999999</v>
      </c>
      <c r="V55" s="119"/>
      <c r="W55" s="119"/>
      <c r="X55" s="119"/>
    </row>
    <row r="56" spans="1:25" s="8" customFormat="1" ht="26.25">
      <c r="A56" s="258" t="s">
        <v>373</v>
      </c>
      <c r="B56" s="258" t="s">
        <v>150</v>
      </c>
      <c r="C56" s="107" t="s">
        <v>150</v>
      </c>
      <c r="D56" s="259" t="s">
        <v>639</v>
      </c>
      <c r="E56" s="259" t="s">
        <v>478</v>
      </c>
      <c r="F56" s="101">
        <f t="shared" si="9"/>
        <v>813434.44799999997</v>
      </c>
      <c r="G56" s="101"/>
      <c r="H56" s="260">
        <v>53.06</v>
      </c>
      <c r="I56" s="101">
        <f t="shared" si="10"/>
        <v>0</v>
      </c>
      <c r="J56" s="261"/>
      <c r="K56" s="261">
        <f t="shared" ref="K56:K72" si="13">J56-R56</f>
        <v>-0.41</v>
      </c>
      <c r="L56" s="101"/>
      <c r="M56" s="101">
        <f>T56/U56</f>
        <v>0</v>
      </c>
      <c r="N56" s="259" t="s">
        <v>28</v>
      </c>
      <c r="O56" s="262">
        <v>238404</v>
      </c>
      <c r="P56" s="262"/>
      <c r="Q56" s="263" t="s">
        <v>27</v>
      </c>
      <c r="R56" s="264">
        <v>0.41</v>
      </c>
      <c r="S56" s="115">
        <f t="shared" ref="S56:S72" si="14">F56/R56</f>
        <v>1983986.4585365853</v>
      </c>
      <c r="T56" s="115"/>
      <c r="U56" s="115">
        <v>1.0269999999999999</v>
      </c>
      <c r="V56" s="119"/>
      <c r="W56" s="119"/>
      <c r="X56" s="119"/>
    </row>
    <row r="57" spans="1:25" s="8" customFormat="1" ht="26.25">
      <c r="A57" s="258" t="s">
        <v>373</v>
      </c>
      <c r="B57" s="258" t="s">
        <v>150</v>
      </c>
      <c r="C57" s="107" t="s">
        <v>150</v>
      </c>
      <c r="D57" s="259" t="s">
        <v>639</v>
      </c>
      <c r="E57" s="259" t="s">
        <v>479</v>
      </c>
      <c r="F57" s="101">
        <f t="shared" si="9"/>
        <v>3590590.9040000001</v>
      </c>
      <c r="G57" s="101">
        <v>12231346</v>
      </c>
      <c r="H57" s="260">
        <v>53.06</v>
      </c>
      <c r="I57" s="101">
        <f t="shared" si="10"/>
        <v>648995.21875999996</v>
      </c>
      <c r="J57" s="261">
        <f t="shared" ref="J57:J72" si="15">F57/G57</f>
        <v>0.29355648217293501</v>
      </c>
      <c r="K57" s="261">
        <f t="shared" si="13"/>
        <v>-0.11644351782706497</v>
      </c>
      <c r="L57" s="101">
        <f t="shared" ref="L57:L64" si="16">IF(G57&gt;0,(T57*H57)/1000)</f>
        <v>184320.21054965851</v>
      </c>
      <c r="M57" s="101">
        <f>T57/U57</f>
        <v>3382480.2431899682</v>
      </c>
      <c r="N57" s="259" t="s">
        <v>28</v>
      </c>
      <c r="O57" s="262">
        <v>1052342</v>
      </c>
      <c r="P57" s="262">
        <v>12231346</v>
      </c>
      <c r="Q57" s="263" t="s">
        <v>27</v>
      </c>
      <c r="R57" s="264">
        <v>0.41</v>
      </c>
      <c r="S57" s="115">
        <f t="shared" si="14"/>
        <v>8757538.7902439032</v>
      </c>
      <c r="T57" s="213">
        <f t="shared" ref="T57:T64" si="17">G57-S57</f>
        <v>3473807.2097560968</v>
      </c>
      <c r="U57" s="115">
        <v>1.0269999999999999</v>
      </c>
      <c r="V57" s="119"/>
      <c r="W57" s="119"/>
      <c r="X57" s="119"/>
    </row>
    <row r="58" spans="1:25" s="8" customFormat="1" ht="26.25">
      <c r="A58" s="258" t="s">
        <v>373</v>
      </c>
      <c r="B58" s="258" t="s">
        <v>150</v>
      </c>
      <c r="C58" s="107" t="s">
        <v>150</v>
      </c>
      <c r="D58" s="259" t="s">
        <v>639</v>
      </c>
      <c r="E58" s="259" t="s">
        <v>469</v>
      </c>
      <c r="F58" s="101">
        <f t="shared" si="9"/>
        <v>3302137.0120000001</v>
      </c>
      <c r="G58" s="101">
        <v>13122002</v>
      </c>
      <c r="H58" s="260">
        <v>53.06</v>
      </c>
      <c r="I58" s="101">
        <f t="shared" si="10"/>
        <v>696253.42611999996</v>
      </c>
      <c r="J58" s="261">
        <f t="shared" si="15"/>
        <v>0.25164887278633247</v>
      </c>
      <c r="K58" s="261">
        <f t="shared" si="13"/>
        <v>-0.15835112721366751</v>
      </c>
      <c r="L58" s="101">
        <f t="shared" si="16"/>
        <v>268908.57281092682</v>
      </c>
      <c r="M58" s="101">
        <f>T58/U58</f>
        <v>4934770.4847175051</v>
      </c>
      <c r="N58" s="259" t="s">
        <v>28</v>
      </c>
      <c r="O58" s="262">
        <v>967801</v>
      </c>
      <c r="P58" s="262">
        <v>13122002</v>
      </c>
      <c r="Q58" s="263" t="s">
        <v>27</v>
      </c>
      <c r="R58" s="264">
        <v>0.41</v>
      </c>
      <c r="S58" s="115">
        <f t="shared" si="14"/>
        <v>8053992.7121951226</v>
      </c>
      <c r="T58" s="213">
        <f t="shared" si="17"/>
        <v>5068009.2878048774</v>
      </c>
      <c r="U58" s="115">
        <v>1.0269999999999999</v>
      </c>
      <c r="V58" s="119"/>
      <c r="W58" s="119"/>
      <c r="X58" s="119"/>
    </row>
    <row r="59" spans="1:25" s="8" customFormat="1" ht="26.25">
      <c r="A59" s="258" t="s">
        <v>373</v>
      </c>
      <c r="B59" s="258" t="s">
        <v>147</v>
      </c>
      <c r="C59" s="107" t="s">
        <v>148</v>
      </c>
      <c r="D59" s="259" t="s">
        <v>639</v>
      </c>
      <c r="E59" s="259" t="s">
        <v>469</v>
      </c>
      <c r="F59" s="101">
        <f t="shared" si="9"/>
        <v>319468.97200000001</v>
      </c>
      <c r="G59" s="101">
        <v>1341511</v>
      </c>
      <c r="H59" s="260">
        <v>53.06</v>
      </c>
      <c r="I59" s="101">
        <f t="shared" si="10"/>
        <v>71180.573659999995</v>
      </c>
      <c r="J59" s="261">
        <f t="shared" si="15"/>
        <v>0.23814114979303189</v>
      </c>
      <c r="K59" s="261">
        <f t="shared" si="13"/>
        <v>-0.17185885020696809</v>
      </c>
      <c r="L59" s="101">
        <f t="shared" si="16"/>
        <v>29836.613527512189</v>
      </c>
      <c r="M59" s="101">
        <f>T59/U59</f>
        <v>547534.94193364517</v>
      </c>
      <c r="N59" s="259" t="s">
        <v>28</v>
      </c>
      <c r="O59" s="262">
        <v>93631</v>
      </c>
      <c r="P59" s="262">
        <v>1341511</v>
      </c>
      <c r="Q59" s="263" t="s">
        <v>27</v>
      </c>
      <c r="R59" s="264">
        <v>0.41</v>
      </c>
      <c r="S59" s="115">
        <f t="shared" si="14"/>
        <v>779192.61463414645</v>
      </c>
      <c r="T59" s="213">
        <f t="shared" si="17"/>
        <v>562318.38536585355</v>
      </c>
      <c r="U59" s="115">
        <v>1.0269999999999999</v>
      </c>
      <c r="V59" s="119"/>
      <c r="W59" s="119"/>
      <c r="X59" s="119"/>
    </row>
    <row r="60" spans="1:25" s="8" customFormat="1" ht="13.5">
      <c r="A60" s="258" t="s">
        <v>617</v>
      </c>
      <c r="B60" s="258"/>
      <c r="C60" s="107" t="s">
        <v>198</v>
      </c>
      <c r="D60" s="259" t="s">
        <v>747</v>
      </c>
      <c r="E60" s="259" t="s">
        <v>467</v>
      </c>
      <c r="F60" s="101">
        <f t="shared" si="9"/>
        <v>1190.8255320000001</v>
      </c>
      <c r="G60" s="101">
        <v>4470.3947699999999</v>
      </c>
      <c r="H60" s="260">
        <v>73.150000000000006</v>
      </c>
      <c r="I60" s="101">
        <f t="shared" si="10"/>
        <v>327.00937742550002</v>
      </c>
      <c r="J60" s="261">
        <f t="shared" si="15"/>
        <v>0.26638039664671498</v>
      </c>
      <c r="K60" s="261">
        <f t="shared" si="13"/>
        <v>-4.3619603353285019E-2</v>
      </c>
      <c r="L60" s="101">
        <f t="shared" si="16"/>
        <v>46.012965600338674</v>
      </c>
      <c r="M60" s="101">
        <f t="shared" ref="M60:M65" si="18">(T60/U60)*42</f>
        <v>4535.4382175827177</v>
      </c>
      <c r="N60" s="259" t="s">
        <v>2</v>
      </c>
      <c r="O60" s="262">
        <v>349.01100000000002</v>
      </c>
      <c r="P60" s="262">
        <v>767.45238095238096</v>
      </c>
      <c r="Q60" s="263" t="s">
        <v>27</v>
      </c>
      <c r="R60" s="264">
        <v>0.31</v>
      </c>
      <c r="S60" s="115">
        <f t="shared" si="14"/>
        <v>3841.3726838709681</v>
      </c>
      <c r="T60" s="213">
        <f t="shared" si="17"/>
        <v>629.02208612903178</v>
      </c>
      <c r="U60" s="115">
        <v>5.8250000000000002</v>
      </c>
      <c r="V60" s="119"/>
      <c r="W60" s="119"/>
      <c r="X60" s="119"/>
    </row>
    <row r="61" spans="1:25" s="8" customFormat="1" ht="26.25">
      <c r="A61" s="258" t="s">
        <v>408</v>
      </c>
      <c r="B61" s="258" t="s">
        <v>26</v>
      </c>
      <c r="C61" s="107" t="s">
        <v>26</v>
      </c>
      <c r="D61" s="259" t="s">
        <v>747</v>
      </c>
      <c r="E61" s="259" t="s">
        <v>467</v>
      </c>
      <c r="F61" s="101">
        <f t="shared" si="9"/>
        <v>23024.175999999999</v>
      </c>
      <c r="G61" s="101">
        <v>78339</v>
      </c>
      <c r="H61" s="260">
        <v>73.150000000000006</v>
      </c>
      <c r="I61" s="101">
        <f t="shared" si="10"/>
        <v>5730.4978500000007</v>
      </c>
      <c r="J61" s="261">
        <f t="shared" si="15"/>
        <v>0.29390438989519907</v>
      </c>
      <c r="K61" s="261">
        <f t="shared" si="13"/>
        <v>-1.6095610104800928E-2</v>
      </c>
      <c r="L61" s="101">
        <f t="shared" si="16"/>
        <v>297.53502935483925</v>
      </c>
      <c r="M61" s="101">
        <f t="shared" si="18"/>
        <v>29327.641146338134</v>
      </c>
      <c r="N61" s="259" t="s">
        <v>28</v>
      </c>
      <c r="O61" s="262">
        <v>6748</v>
      </c>
      <c r="P61" s="262">
        <v>13507</v>
      </c>
      <c r="Q61" s="263" t="s">
        <v>27</v>
      </c>
      <c r="R61" s="264">
        <v>0.31</v>
      </c>
      <c r="S61" s="115">
        <f t="shared" si="14"/>
        <v>74271.535483870961</v>
      </c>
      <c r="T61" s="213">
        <f t="shared" si="17"/>
        <v>4067.4645161290391</v>
      </c>
      <c r="U61" s="115">
        <v>5.8250000000000002</v>
      </c>
      <c r="V61" s="119"/>
      <c r="W61" s="119"/>
      <c r="X61" s="119"/>
    </row>
    <row r="62" spans="1:25" s="8" customFormat="1" ht="26.25">
      <c r="A62" s="258" t="s">
        <v>408</v>
      </c>
      <c r="B62" s="258" t="s">
        <v>136</v>
      </c>
      <c r="C62" s="107" t="s">
        <v>136</v>
      </c>
      <c r="D62" s="259" t="s">
        <v>747</v>
      </c>
      <c r="E62" s="259" t="s">
        <v>469</v>
      </c>
      <c r="F62" s="101">
        <f t="shared" si="9"/>
        <v>23.884</v>
      </c>
      <c r="G62" s="101">
        <v>124</v>
      </c>
      <c r="H62" s="260">
        <v>73.150000000000006</v>
      </c>
      <c r="I62" s="101">
        <f t="shared" si="10"/>
        <v>9.0706000000000007</v>
      </c>
      <c r="J62" s="261">
        <f t="shared" si="15"/>
        <v>0.19261290322580646</v>
      </c>
      <c r="K62" s="261">
        <f t="shared" si="13"/>
        <v>-0.11738709677419354</v>
      </c>
      <c r="L62" s="101">
        <f t="shared" si="16"/>
        <v>3.4347464516129036</v>
      </c>
      <c r="M62" s="101">
        <f t="shared" si="18"/>
        <v>338.55849370067835</v>
      </c>
      <c r="N62" s="259" t="s">
        <v>28</v>
      </c>
      <c r="O62" s="262">
        <v>7</v>
      </c>
      <c r="P62" s="262">
        <v>21</v>
      </c>
      <c r="Q62" s="263" t="s">
        <v>27</v>
      </c>
      <c r="R62" s="264">
        <v>0.31</v>
      </c>
      <c r="S62" s="115">
        <f t="shared" si="14"/>
        <v>77.045161290322582</v>
      </c>
      <c r="T62" s="213">
        <f t="shared" si="17"/>
        <v>46.954838709677418</v>
      </c>
      <c r="U62" s="115">
        <v>5.8250000000000002</v>
      </c>
      <c r="V62" s="119"/>
      <c r="W62" s="119"/>
      <c r="X62" s="119"/>
    </row>
    <row r="63" spans="1:25" s="8" customFormat="1" ht="26.25">
      <c r="A63" s="258" t="s">
        <v>408</v>
      </c>
      <c r="B63" s="258" t="s">
        <v>136</v>
      </c>
      <c r="C63" s="107" t="s">
        <v>136</v>
      </c>
      <c r="D63" s="259" t="s">
        <v>747</v>
      </c>
      <c r="E63" s="259" t="s">
        <v>467</v>
      </c>
      <c r="F63" s="101">
        <f t="shared" si="9"/>
        <v>4981.5200000000004</v>
      </c>
      <c r="G63" s="101">
        <v>22532</v>
      </c>
      <c r="H63" s="260">
        <v>73.150000000000006</v>
      </c>
      <c r="I63" s="101">
        <f t="shared" si="10"/>
        <v>1648.2157999999999</v>
      </c>
      <c r="J63" s="261">
        <f t="shared" si="15"/>
        <v>0.22108645481981185</v>
      </c>
      <c r="K63" s="261">
        <f t="shared" si="13"/>
        <v>-8.8913545180188153E-2</v>
      </c>
      <c r="L63" s="101">
        <f t="shared" si="16"/>
        <v>472.73777419354826</v>
      </c>
      <c r="M63" s="101">
        <f t="shared" si="18"/>
        <v>46597.147999446192</v>
      </c>
      <c r="N63" s="259" t="s">
        <v>28</v>
      </c>
      <c r="O63" s="262">
        <v>1460</v>
      </c>
      <c r="P63" s="262">
        <v>3885</v>
      </c>
      <c r="Q63" s="263" t="s">
        <v>27</v>
      </c>
      <c r="R63" s="264">
        <v>0.31</v>
      </c>
      <c r="S63" s="115">
        <f t="shared" si="14"/>
        <v>16069.419354838712</v>
      </c>
      <c r="T63" s="213">
        <f t="shared" si="17"/>
        <v>6462.580645161288</v>
      </c>
      <c r="U63" s="115">
        <v>5.8250000000000002</v>
      </c>
      <c r="V63" s="119"/>
      <c r="W63" s="119"/>
      <c r="X63" s="119"/>
    </row>
    <row r="64" spans="1:25" s="8" customFormat="1" ht="26.25">
      <c r="A64" s="258" t="s">
        <v>408</v>
      </c>
      <c r="B64" s="258" t="s">
        <v>137</v>
      </c>
      <c r="C64" s="107" t="s">
        <v>136</v>
      </c>
      <c r="D64" s="259" t="s">
        <v>748</v>
      </c>
      <c r="E64" s="259" t="s">
        <v>469</v>
      </c>
      <c r="F64" s="101">
        <f t="shared" si="9"/>
        <v>81993.771999999997</v>
      </c>
      <c r="G64" s="101">
        <v>352779</v>
      </c>
      <c r="H64" s="260">
        <v>70.88</v>
      </c>
      <c r="I64" s="101">
        <f t="shared" si="10"/>
        <v>25004.97552</v>
      </c>
      <c r="J64" s="261">
        <f t="shared" si="15"/>
        <v>0.23242248546540467</v>
      </c>
      <c r="K64" s="261">
        <f t="shared" si="13"/>
        <v>-7.7577514534595327E-2</v>
      </c>
      <c r="L64" s="101">
        <f t="shared" si="16"/>
        <v>6257.4962962580648</v>
      </c>
      <c r="M64" s="101">
        <f t="shared" si="18"/>
        <v>653947.86140979698</v>
      </c>
      <c r="N64" s="259" t="s">
        <v>28</v>
      </c>
      <c r="O64" s="262">
        <v>24031</v>
      </c>
      <c r="P64" s="262">
        <v>60824</v>
      </c>
      <c r="Q64" s="263" t="s">
        <v>27</v>
      </c>
      <c r="R64" s="264">
        <v>0.31</v>
      </c>
      <c r="S64" s="115">
        <f t="shared" si="14"/>
        <v>264496.03870967741</v>
      </c>
      <c r="T64" s="213">
        <f t="shared" si="17"/>
        <v>88282.961290322593</v>
      </c>
      <c r="U64" s="115">
        <v>5.67</v>
      </c>
      <c r="V64" s="119"/>
      <c r="W64" s="119"/>
      <c r="X64" s="119"/>
      <c r="Y64" s="3"/>
    </row>
    <row r="65" spans="1:25" s="8" customFormat="1" ht="13.5">
      <c r="A65" s="258" t="s">
        <v>512</v>
      </c>
      <c r="B65" s="258"/>
      <c r="C65" s="107" t="s">
        <v>139</v>
      </c>
      <c r="D65" s="259" t="s">
        <v>747</v>
      </c>
      <c r="E65" s="259" t="s">
        <v>467</v>
      </c>
      <c r="F65" s="101">
        <f t="shared" si="9"/>
        <v>43755.938384000001</v>
      </c>
      <c r="G65" s="101">
        <v>114158.37411</v>
      </c>
      <c r="H65" s="260">
        <v>73.150000000000006</v>
      </c>
      <c r="I65" s="101">
        <f t="shared" si="10"/>
        <v>8350.6850661465014</v>
      </c>
      <c r="J65" s="261">
        <f t="shared" si="15"/>
        <v>0.38329153445929365</v>
      </c>
      <c r="K65" s="261">
        <f t="shared" si="13"/>
        <v>7.329153445929365E-2</v>
      </c>
      <c r="L65" s="101"/>
      <c r="M65" s="101">
        <f t="shared" si="18"/>
        <v>0</v>
      </c>
      <c r="N65" s="259" t="s">
        <v>2</v>
      </c>
      <c r="O65" s="262">
        <v>12824.132</v>
      </c>
      <c r="P65" s="262">
        <v>19598.071428571428</v>
      </c>
      <c r="Q65" s="263" t="s">
        <v>27</v>
      </c>
      <c r="R65" s="264">
        <v>0.31</v>
      </c>
      <c r="S65" s="115">
        <f t="shared" si="14"/>
        <v>141148.18833548386</v>
      </c>
      <c r="T65" s="115"/>
      <c r="U65" s="115">
        <v>5.8250000000000002</v>
      </c>
      <c r="V65" s="119"/>
      <c r="W65" s="119"/>
      <c r="X65" s="119"/>
    </row>
    <row r="66" spans="1:25" s="8" customFormat="1" ht="26.25">
      <c r="A66" s="258" t="s">
        <v>450</v>
      </c>
      <c r="B66" s="258" t="s">
        <v>149</v>
      </c>
      <c r="C66" s="107" t="s">
        <v>148</v>
      </c>
      <c r="D66" s="259" t="s">
        <v>639</v>
      </c>
      <c r="E66" s="259" t="s">
        <v>469</v>
      </c>
      <c r="F66" s="101">
        <f t="shared" si="9"/>
        <v>1091021.1200000001</v>
      </c>
      <c r="G66" s="101">
        <v>3329385</v>
      </c>
      <c r="H66" s="260">
        <v>53.06</v>
      </c>
      <c r="I66" s="101">
        <f t="shared" si="10"/>
        <v>176657.16809999998</v>
      </c>
      <c r="J66" s="261">
        <f t="shared" si="15"/>
        <v>0.3276944901235514</v>
      </c>
      <c r="K66" s="261">
        <f t="shared" si="13"/>
        <v>-8.2305509876448579E-2</v>
      </c>
      <c r="L66" s="101">
        <f>IF(G66&gt;0,(T66*H66)/1000)</f>
        <v>35463.069009268263</v>
      </c>
      <c r="M66" s="101">
        <f>T66/U66</f>
        <v>650786.63880114898</v>
      </c>
      <c r="N66" s="259" t="s">
        <v>28</v>
      </c>
      <c r="O66" s="262">
        <v>319760</v>
      </c>
      <c r="P66" s="262">
        <v>3329385</v>
      </c>
      <c r="Q66" s="263" t="s">
        <v>27</v>
      </c>
      <c r="R66" s="264">
        <v>0.41</v>
      </c>
      <c r="S66" s="115">
        <f t="shared" si="14"/>
        <v>2661027.1219512201</v>
      </c>
      <c r="T66" s="213">
        <f>G66-S66</f>
        <v>668357.87804877991</v>
      </c>
      <c r="U66" s="115">
        <v>1.0269999999999999</v>
      </c>
      <c r="V66" s="119"/>
      <c r="W66" s="119"/>
      <c r="X66" s="119"/>
    </row>
    <row r="67" spans="1:25" s="8" customFormat="1" ht="26.25">
      <c r="A67" s="258" t="s">
        <v>450</v>
      </c>
      <c r="B67" s="258" t="s">
        <v>155</v>
      </c>
      <c r="C67" s="107" t="s">
        <v>155</v>
      </c>
      <c r="D67" s="259" t="s">
        <v>747</v>
      </c>
      <c r="E67" s="259" t="s">
        <v>467</v>
      </c>
      <c r="F67" s="101">
        <f t="shared" si="9"/>
        <v>75.063999999999993</v>
      </c>
      <c r="G67" s="101">
        <v>264</v>
      </c>
      <c r="H67" s="260">
        <v>73.150000000000006</v>
      </c>
      <c r="I67" s="101">
        <f t="shared" si="10"/>
        <v>19.311600000000002</v>
      </c>
      <c r="J67" s="261">
        <f t="shared" si="15"/>
        <v>0.28433333333333333</v>
      </c>
      <c r="K67" s="261">
        <f t="shared" si="13"/>
        <v>-2.5666666666666671E-2</v>
      </c>
      <c r="L67" s="101">
        <f>IF(G67&gt;0,(T67*H67)/1000)</f>
        <v>1.5989174193548399</v>
      </c>
      <c r="M67" s="101">
        <f t="shared" ref="M67:M72" si="19">(T67/U67)*42</f>
        <v>157.60321196178884</v>
      </c>
      <c r="N67" s="259" t="s">
        <v>28</v>
      </c>
      <c r="O67" s="262">
        <v>22</v>
      </c>
      <c r="P67" s="262">
        <v>44</v>
      </c>
      <c r="Q67" s="263" t="s">
        <v>27</v>
      </c>
      <c r="R67" s="264">
        <v>0.31</v>
      </c>
      <c r="S67" s="115">
        <f t="shared" si="14"/>
        <v>242.14193548387095</v>
      </c>
      <c r="T67" s="213">
        <f>G67-S67</f>
        <v>21.858064516129048</v>
      </c>
      <c r="U67" s="115">
        <v>5.8250000000000002</v>
      </c>
      <c r="V67" s="119"/>
      <c r="W67" s="119"/>
      <c r="X67" s="119"/>
    </row>
    <row r="68" spans="1:25" s="8" customFormat="1" ht="26.25">
      <c r="A68" s="258" t="s">
        <v>454</v>
      </c>
      <c r="B68" s="258" t="s">
        <v>190</v>
      </c>
      <c r="C68" s="107" t="s">
        <v>191</v>
      </c>
      <c r="D68" s="259" t="s">
        <v>747</v>
      </c>
      <c r="E68" s="259" t="s">
        <v>467</v>
      </c>
      <c r="F68" s="101">
        <f t="shared" si="9"/>
        <v>18046.067999999999</v>
      </c>
      <c r="G68" s="101">
        <v>62444</v>
      </c>
      <c r="H68" s="260">
        <v>73.150000000000006</v>
      </c>
      <c r="I68" s="101">
        <f t="shared" si="10"/>
        <v>4567.7786000000006</v>
      </c>
      <c r="J68" s="261">
        <f t="shared" si="15"/>
        <v>0.28899602844148353</v>
      </c>
      <c r="K68" s="261">
        <f t="shared" si="13"/>
        <v>-2.1003971558516465E-2</v>
      </c>
      <c r="L68" s="101">
        <f>IF(G68&gt;0,(T68*H68)/1000)</f>
        <v>309.48868322580637</v>
      </c>
      <c r="M68" s="101">
        <f t="shared" si="19"/>
        <v>30505.897272601404</v>
      </c>
      <c r="N68" s="259" t="s">
        <v>28</v>
      </c>
      <c r="O68" s="262">
        <v>5289</v>
      </c>
      <c r="P68" s="262">
        <v>10766</v>
      </c>
      <c r="Q68" s="263" t="s">
        <v>27</v>
      </c>
      <c r="R68" s="264">
        <v>0.31</v>
      </c>
      <c r="S68" s="115">
        <f t="shared" si="14"/>
        <v>58213.122580645162</v>
      </c>
      <c r="T68" s="213">
        <f>G68-S68</f>
        <v>4230.8774193548379</v>
      </c>
      <c r="U68" s="115">
        <v>5.8250000000000002</v>
      </c>
      <c r="V68" s="119"/>
      <c r="W68" s="119"/>
      <c r="X68" s="119"/>
    </row>
    <row r="69" spans="1:25" s="8" customFormat="1" ht="26.25">
      <c r="A69" s="258" t="s">
        <v>454</v>
      </c>
      <c r="B69" s="258" t="s">
        <v>191</v>
      </c>
      <c r="C69" s="107" t="s">
        <v>191</v>
      </c>
      <c r="D69" s="259" t="s">
        <v>747</v>
      </c>
      <c r="E69" s="259" t="s">
        <v>467</v>
      </c>
      <c r="F69" s="101">
        <f t="shared" si="9"/>
        <v>53725.351999999999</v>
      </c>
      <c r="G69" s="101">
        <v>153374</v>
      </c>
      <c r="H69" s="260">
        <v>73.150000000000006</v>
      </c>
      <c r="I69" s="101">
        <f t="shared" si="10"/>
        <v>11219.308100000002</v>
      </c>
      <c r="J69" s="261">
        <f t="shared" si="15"/>
        <v>0.35028982748053777</v>
      </c>
      <c r="K69" s="261">
        <f t="shared" si="13"/>
        <v>4.0289827480537777E-2</v>
      </c>
      <c r="L69" s="101"/>
      <c r="M69" s="101">
        <f t="shared" si="19"/>
        <v>0</v>
      </c>
      <c r="N69" s="259" t="s">
        <v>28</v>
      </c>
      <c r="O69" s="262">
        <v>15746</v>
      </c>
      <c r="P69" s="262">
        <v>26535</v>
      </c>
      <c r="Q69" s="263" t="s">
        <v>27</v>
      </c>
      <c r="R69" s="264">
        <v>0.31</v>
      </c>
      <c r="S69" s="115">
        <f t="shared" si="14"/>
        <v>173307.58709677419</v>
      </c>
      <c r="T69" s="115"/>
      <c r="U69" s="115">
        <v>5.8250000000000002</v>
      </c>
      <c r="V69" s="119"/>
      <c r="W69" s="119"/>
      <c r="X69" s="119"/>
    </row>
    <row r="70" spans="1:25" s="8" customFormat="1" ht="26.25">
      <c r="A70" s="258" t="s">
        <v>528</v>
      </c>
      <c r="B70" s="258"/>
      <c r="C70" s="107" t="s">
        <v>196</v>
      </c>
      <c r="D70" s="259" t="s">
        <v>747</v>
      </c>
      <c r="E70" s="259" t="s">
        <v>467</v>
      </c>
      <c r="F70" s="101">
        <f t="shared" si="9"/>
        <v>753.00451599999997</v>
      </c>
      <c r="G70" s="101">
        <v>1255.2831900000001</v>
      </c>
      <c r="H70" s="260">
        <v>73.150000000000006</v>
      </c>
      <c r="I70" s="101">
        <f t="shared" si="10"/>
        <v>91.82396534850001</v>
      </c>
      <c r="J70" s="261">
        <f t="shared" si="15"/>
        <v>0.59986823849684456</v>
      </c>
      <c r="K70" s="261">
        <f t="shared" si="13"/>
        <v>0.28986823849684457</v>
      </c>
      <c r="L70" s="101"/>
      <c r="M70" s="101">
        <f t="shared" si="19"/>
        <v>0</v>
      </c>
      <c r="N70" s="259" t="s">
        <v>2</v>
      </c>
      <c r="O70" s="262">
        <v>220.69300000000001</v>
      </c>
      <c r="P70" s="262">
        <v>215.5</v>
      </c>
      <c r="Q70" s="263" t="s">
        <v>27</v>
      </c>
      <c r="R70" s="264">
        <v>0.31</v>
      </c>
      <c r="S70" s="115">
        <f t="shared" si="14"/>
        <v>2429.0468258064516</v>
      </c>
      <c r="T70" s="115"/>
      <c r="U70" s="115">
        <v>5.8250000000000002</v>
      </c>
      <c r="V70" s="119"/>
      <c r="W70" s="119"/>
      <c r="X70" s="119"/>
    </row>
    <row r="71" spans="1:25" s="8" customFormat="1" ht="26.25">
      <c r="A71" s="258" t="s">
        <v>558</v>
      </c>
      <c r="B71" s="258"/>
      <c r="C71" s="107" t="s">
        <v>142</v>
      </c>
      <c r="D71" s="259" t="s">
        <v>747</v>
      </c>
      <c r="E71" s="259" t="s">
        <v>467</v>
      </c>
      <c r="F71" s="101">
        <f t="shared" si="9"/>
        <v>1527.3135600000001</v>
      </c>
      <c r="G71" s="101">
        <v>5118.4931399999996</v>
      </c>
      <c r="H71" s="260">
        <v>73.150000000000006</v>
      </c>
      <c r="I71" s="101">
        <f t="shared" si="10"/>
        <v>374.41777319099998</v>
      </c>
      <c r="J71" s="261">
        <f t="shared" si="15"/>
        <v>0.29839124879632056</v>
      </c>
      <c r="K71" s="261">
        <f t="shared" si="13"/>
        <v>-1.1608751203679435E-2</v>
      </c>
      <c r="L71" s="101">
        <f>IF(G71&gt;0,(T71*H71)/1000)</f>
        <v>14.021041210354792</v>
      </c>
      <c r="M71" s="101">
        <f t="shared" si="19"/>
        <v>1382.0358093866766</v>
      </c>
      <c r="N71" s="259" t="s">
        <v>2</v>
      </c>
      <c r="O71" s="262">
        <v>447.63</v>
      </c>
      <c r="P71" s="262">
        <v>878.71428571428567</v>
      </c>
      <c r="Q71" s="263" t="s">
        <v>27</v>
      </c>
      <c r="R71" s="264">
        <v>0.31</v>
      </c>
      <c r="S71" s="115">
        <f t="shared" si="14"/>
        <v>4926.8179354838712</v>
      </c>
      <c r="T71" s="213">
        <f>G71-S71</f>
        <v>191.67520451612836</v>
      </c>
      <c r="U71" s="115">
        <v>5.8250000000000002</v>
      </c>
      <c r="V71" s="119"/>
      <c r="W71" s="119"/>
      <c r="X71" s="119"/>
      <c r="Y71" s="3"/>
    </row>
    <row r="72" spans="1:25" s="8" customFormat="1" ht="26.25">
      <c r="A72" s="258"/>
      <c r="B72" s="258" t="s">
        <v>437</v>
      </c>
      <c r="C72" s="107" t="s">
        <v>420</v>
      </c>
      <c r="D72" s="259" t="s">
        <v>747</v>
      </c>
      <c r="E72" s="259" t="s">
        <v>467</v>
      </c>
      <c r="F72" s="101">
        <f t="shared" si="9"/>
        <v>30373.542111999999</v>
      </c>
      <c r="G72" s="101">
        <v>82460</v>
      </c>
      <c r="H72" s="260">
        <v>73.150000000000006</v>
      </c>
      <c r="I72" s="101">
        <f t="shared" si="10"/>
        <v>6031.9490000000005</v>
      </c>
      <c r="J72" s="261">
        <f t="shared" si="15"/>
        <v>0.36834273723017219</v>
      </c>
      <c r="K72" s="261">
        <f t="shared" si="13"/>
        <v>5.8342737230172192E-2</v>
      </c>
      <c r="L72" s="101"/>
      <c r="M72" s="101">
        <f t="shared" si="19"/>
        <v>0</v>
      </c>
      <c r="N72" s="259" t="s">
        <v>28</v>
      </c>
      <c r="O72" s="262">
        <v>8901.9760000000006</v>
      </c>
      <c r="P72" s="262">
        <v>14806</v>
      </c>
      <c r="Q72" s="263" t="s">
        <v>27</v>
      </c>
      <c r="R72" s="264">
        <v>0.31</v>
      </c>
      <c r="S72" s="115">
        <f t="shared" si="14"/>
        <v>97979.168103225806</v>
      </c>
      <c r="T72" s="115"/>
      <c r="U72" s="115">
        <v>5.8250000000000002</v>
      </c>
      <c r="V72" s="119"/>
      <c r="W72" s="119"/>
      <c r="X72" s="119"/>
    </row>
    <row r="73" spans="1:25" s="8" customFormat="1" ht="26.25">
      <c r="A73" s="258" t="s">
        <v>498</v>
      </c>
      <c r="B73" s="258" t="s">
        <v>215</v>
      </c>
      <c r="C73" s="107" t="s">
        <v>210</v>
      </c>
      <c r="D73" s="259" t="s">
        <v>747</v>
      </c>
      <c r="E73" s="259" t="s">
        <v>469</v>
      </c>
      <c r="F73" s="101">
        <f t="shared" ref="F73:F100" si="20">((O73*1000)*3412)/1000000</f>
        <v>17285.191999999999</v>
      </c>
      <c r="G73" s="101">
        <v>87337</v>
      </c>
      <c r="H73" s="260">
        <v>73.150000000000006</v>
      </c>
      <c r="I73" s="101">
        <f t="shared" ref="I73:I100" si="21">(G73*H73)/1000</f>
        <v>6388.7015500000007</v>
      </c>
      <c r="J73" s="261">
        <f t="shared" ref="J73:J99" si="22">F73/G73</f>
        <v>0.19791373644617974</v>
      </c>
      <c r="K73" s="261">
        <f t="shared" ref="K73:K99" si="23">J73-R73</f>
        <v>-0.11208626355382026</v>
      </c>
      <c r="L73" s="101">
        <f>IF(G73&gt;0,(T73*H73)/1000)</f>
        <v>2309.9538248387098</v>
      </c>
      <c r="M73" s="101">
        <f t="shared" ref="M73:M98" si="24">(T73/U73)*42</f>
        <v>227689.14633808666</v>
      </c>
      <c r="N73" s="259" t="s">
        <v>28</v>
      </c>
      <c r="O73" s="262">
        <v>5066</v>
      </c>
      <c r="P73" s="262">
        <v>15624</v>
      </c>
      <c r="Q73" s="263" t="s">
        <v>211</v>
      </c>
      <c r="R73" s="264">
        <v>0.31</v>
      </c>
      <c r="S73" s="115">
        <f t="shared" ref="S73:S98" si="25">F73/R73</f>
        <v>55758.683870967739</v>
      </c>
      <c r="T73" s="213">
        <f>G73-S73</f>
        <v>31578.316129032261</v>
      </c>
      <c r="U73" s="115">
        <v>5.8250000000000002</v>
      </c>
      <c r="V73" s="119"/>
      <c r="W73" s="119"/>
      <c r="X73" s="119"/>
      <c r="Y73" s="3"/>
    </row>
    <row r="74" spans="1:25" s="8" customFormat="1" ht="26.25">
      <c r="A74" s="258" t="s">
        <v>498</v>
      </c>
      <c r="B74" s="258" t="s">
        <v>212</v>
      </c>
      <c r="C74" s="107" t="s">
        <v>210</v>
      </c>
      <c r="D74" s="259" t="s">
        <v>747</v>
      </c>
      <c r="E74" s="259" t="s">
        <v>469</v>
      </c>
      <c r="F74" s="101">
        <f t="shared" si="20"/>
        <v>49320.46</v>
      </c>
      <c r="G74" s="101">
        <v>207024</v>
      </c>
      <c r="H74" s="260">
        <v>73.150000000000006</v>
      </c>
      <c r="I74" s="101">
        <f t="shared" si="21"/>
        <v>15143.805600000002</v>
      </c>
      <c r="J74" s="261">
        <f t="shared" si="22"/>
        <v>0.23823547028363862</v>
      </c>
      <c r="K74" s="261">
        <f t="shared" si="23"/>
        <v>-7.176452971636138E-2</v>
      </c>
      <c r="L74" s="101">
        <f>IF(G74&gt;0,(T74*H74)/1000)</f>
        <v>3505.7680225806462</v>
      </c>
      <c r="M74" s="101">
        <f t="shared" si="24"/>
        <v>345558.99764640734</v>
      </c>
      <c r="N74" s="259" t="s">
        <v>28</v>
      </c>
      <c r="O74" s="262">
        <v>14455</v>
      </c>
      <c r="P74" s="262">
        <v>37342</v>
      </c>
      <c r="Q74" s="263" t="s">
        <v>211</v>
      </c>
      <c r="R74" s="264">
        <v>0.31</v>
      </c>
      <c r="S74" s="115">
        <f t="shared" si="25"/>
        <v>159098.25806451612</v>
      </c>
      <c r="T74" s="213">
        <f>G74-S74</f>
        <v>47925.741935483878</v>
      </c>
      <c r="U74" s="115">
        <v>5.8250000000000002</v>
      </c>
      <c r="V74" s="119"/>
      <c r="W74" s="119"/>
      <c r="X74" s="119"/>
    </row>
    <row r="75" spans="1:25" s="8" customFormat="1" ht="26.25">
      <c r="A75" s="258" t="s">
        <v>498</v>
      </c>
      <c r="B75" s="258" t="s">
        <v>213</v>
      </c>
      <c r="C75" s="107" t="s">
        <v>210</v>
      </c>
      <c r="D75" s="259" t="s">
        <v>747</v>
      </c>
      <c r="E75" s="259" t="s">
        <v>467</v>
      </c>
      <c r="F75" s="101">
        <f t="shared" si="20"/>
        <v>54.591999999999999</v>
      </c>
      <c r="G75" s="101">
        <v>186</v>
      </c>
      <c r="H75" s="260">
        <v>73.150000000000006</v>
      </c>
      <c r="I75" s="101">
        <f t="shared" si="21"/>
        <v>13.605900000000002</v>
      </c>
      <c r="J75" s="261">
        <f t="shared" si="22"/>
        <v>0.29350537634408602</v>
      </c>
      <c r="K75" s="261">
        <f t="shared" si="23"/>
        <v>-1.6494623655913976E-2</v>
      </c>
      <c r="L75" s="101">
        <f>IF(G75&gt;0,(T75*H75)/1000)</f>
        <v>0.72394903225806528</v>
      </c>
      <c r="M75" s="101">
        <f t="shared" si="24"/>
        <v>71.358715215284562</v>
      </c>
      <c r="N75" s="259" t="s">
        <v>28</v>
      </c>
      <c r="O75" s="262">
        <v>16</v>
      </c>
      <c r="P75" s="262">
        <v>33</v>
      </c>
      <c r="Q75" s="263" t="s">
        <v>211</v>
      </c>
      <c r="R75" s="264">
        <v>0.31</v>
      </c>
      <c r="S75" s="115">
        <f t="shared" si="25"/>
        <v>176.1032258064516</v>
      </c>
      <c r="T75" s="213">
        <f>G75-S75</f>
        <v>9.8967741935483957</v>
      </c>
      <c r="U75" s="115">
        <v>5.8250000000000002</v>
      </c>
      <c r="V75" s="119"/>
      <c r="W75" s="119"/>
      <c r="X75" s="119"/>
    </row>
    <row r="76" spans="1:25" s="8" customFormat="1" ht="26.25">
      <c r="A76" s="258" t="s">
        <v>498</v>
      </c>
      <c r="B76" s="258" t="s">
        <v>212</v>
      </c>
      <c r="C76" s="107" t="s">
        <v>210</v>
      </c>
      <c r="D76" s="259" t="s">
        <v>747</v>
      </c>
      <c r="E76" s="259" t="s">
        <v>467</v>
      </c>
      <c r="F76" s="101">
        <f t="shared" si="20"/>
        <v>3879.444</v>
      </c>
      <c r="G76" s="101">
        <v>13492</v>
      </c>
      <c r="H76" s="260">
        <v>73.150000000000006</v>
      </c>
      <c r="I76" s="101">
        <f t="shared" si="21"/>
        <v>986.93979999999999</v>
      </c>
      <c r="J76" s="261">
        <f t="shared" si="22"/>
        <v>0.28753661428994959</v>
      </c>
      <c r="K76" s="261">
        <f t="shared" si="23"/>
        <v>-2.246338571005041E-2</v>
      </c>
      <c r="L76" s="101">
        <f>IF(G76&gt;0,(T76*H76)/1000)</f>
        <v>71.516159354838734</v>
      </c>
      <c r="M76" s="101">
        <f t="shared" si="24"/>
        <v>7049.2548802436686</v>
      </c>
      <c r="N76" s="259" t="s">
        <v>28</v>
      </c>
      <c r="O76" s="262">
        <v>1137</v>
      </c>
      <c r="P76" s="262">
        <v>2429</v>
      </c>
      <c r="Q76" s="263" t="s">
        <v>211</v>
      </c>
      <c r="R76" s="264">
        <v>0.31</v>
      </c>
      <c r="S76" s="115">
        <f t="shared" si="25"/>
        <v>12514.335483870967</v>
      </c>
      <c r="T76" s="213">
        <f>G76-S76</f>
        <v>977.66451612903256</v>
      </c>
      <c r="U76" s="115">
        <v>5.8250000000000002</v>
      </c>
      <c r="V76" s="119"/>
      <c r="W76" s="119"/>
      <c r="X76" s="119"/>
      <c r="Y76" s="3"/>
    </row>
    <row r="77" spans="1:25" s="8" customFormat="1" ht="26.25">
      <c r="A77" s="258" t="s">
        <v>498</v>
      </c>
      <c r="B77" s="258" t="s">
        <v>215</v>
      </c>
      <c r="C77" s="107" t="s">
        <v>210</v>
      </c>
      <c r="D77" s="259" t="s">
        <v>747</v>
      </c>
      <c r="E77" s="259" t="s">
        <v>467</v>
      </c>
      <c r="F77" s="101">
        <f t="shared" si="20"/>
        <v>79489.364000000001</v>
      </c>
      <c r="G77" s="101">
        <v>242144</v>
      </c>
      <c r="H77" s="260">
        <v>73.150000000000006</v>
      </c>
      <c r="I77" s="101">
        <f t="shared" si="21"/>
        <v>17712.833600000002</v>
      </c>
      <c r="J77" s="261">
        <f t="shared" si="22"/>
        <v>0.328273110215409</v>
      </c>
      <c r="K77" s="261">
        <f t="shared" si="23"/>
        <v>1.8273110215409005E-2</v>
      </c>
      <c r="L77" s="101"/>
      <c r="M77" s="101">
        <f t="shared" si="24"/>
        <v>0</v>
      </c>
      <c r="N77" s="259" t="s">
        <v>28</v>
      </c>
      <c r="O77" s="262">
        <v>23297</v>
      </c>
      <c r="P77" s="262">
        <v>43493</v>
      </c>
      <c r="Q77" s="263" t="s">
        <v>211</v>
      </c>
      <c r="R77" s="264">
        <v>0.31</v>
      </c>
      <c r="S77" s="115">
        <f t="shared" si="25"/>
        <v>256417.30322580645</v>
      </c>
      <c r="T77" s="115"/>
      <c r="U77" s="115">
        <v>5.8250000000000002</v>
      </c>
      <c r="V77" s="119"/>
      <c r="W77" s="119"/>
      <c r="X77" s="119"/>
      <c r="Y77" s="3"/>
    </row>
    <row r="78" spans="1:25" s="8" customFormat="1" ht="26.25">
      <c r="A78" s="258" t="s">
        <v>586</v>
      </c>
      <c r="B78" s="258"/>
      <c r="C78" s="107" t="s">
        <v>378</v>
      </c>
      <c r="D78" s="259" t="s">
        <v>747</v>
      </c>
      <c r="E78" s="259" t="s">
        <v>467</v>
      </c>
      <c r="F78" s="101">
        <f t="shared" si="20"/>
        <v>3116.6265720000001</v>
      </c>
      <c r="G78" s="101">
        <v>9713.5702199999996</v>
      </c>
      <c r="H78" s="260">
        <v>73.150000000000006</v>
      </c>
      <c r="I78" s="101">
        <f t="shared" si="21"/>
        <v>710.54766159300004</v>
      </c>
      <c r="J78" s="261">
        <f t="shared" si="22"/>
        <v>0.32085283797948394</v>
      </c>
      <c r="K78" s="261">
        <f t="shared" si="23"/>
        <v>1.0852837979483942E-2</v>
      </c>
      <c r="L78" s="101"/>
      <c r="M78" s="101">
        <f t="shared" si="24"/>
        <v>0</v>
      </c>
      <c r="N78" s="259" t="s">
        <v>2</v>
      </c>
      <c r="O78" s="262">
        <v>913.43100000000004</v>
      </c>
      <c r="P78" s="262">
        <v>1667.5714285714287</v>
      </c>
      <c r="Q78" s="263" t="s">
        <v>211</v>
      </c>
      <c r="R78" s="264">
        <v>0.31</v>
      </c>
      <c r="S78" s="115">
        <f t="shared" si="25"/>
        <v>10053.634103225806</v>
      </c>
      <c r="T78" s="115"/>
      <c r="U78" s="115">
        <v>5.8250000000000002</v>
      </c>
      <c r="V78" s="119"/>
      <c r="W78" s="119"/>
      <c r="X78" s="119"/>
    </row>
    <row r="79" spans="1:25" s="8" customFormat="1" ht="26.25">
      <c r="A79" s="258" t="s">
        <v>586</v>
      </c>
      <c r="B79" s="258"/>
      <c r="C79" s="107" t="s">
        <v>233</v>
      </c>
      <c r="D79" s="259" t="s">
        <v>747</v>
      </c>
      <c r="E79" s="259" t="s">
        <v>467</v>
      </c>
      <c r="F79" s="101">
        <f t="shared" si="20"/>
        <v>16268.804968</v>
      </c>
      <c r="G79" s="101">
        <v>47625.313860000002</v>
      </c>
      <c r="H79" s="260">
        <v>73.150000000000006</v>
      </c>
      <c r="I79" s="101">
        <f t="shared" si="21"/>
        <v>3483.7917088590002</v>
      </c>
      <c r="J79" s="261">
        <f t="shared" si="22"/>
        <v>0.3415999528281114</v>
      </c>
      <c r="K79" s="261">
        <f t="shared" si="23"/>
        <v>3.1599952828111399E-2</v>
      </c>
      <c r="L79" s="101"/>
      <c r="M79" s="101">
        <f t="shared" si="24"/>
        <v>0</v>
      </c>
      <c r="N79" s="259" t="s">
        <v>2</v>
      </c>
      <c r="O79" s="262">
        <v>4768.1139999999996</v>
      </c>
      <c r="P79" s="262">
        <v>8176.0476190476193</v>
      </c>
      <c r="Q79" s="263" t="s">
        <v>211</v>
      </c>
      <c r="R79" s="264">
        <v>0.31</v>
      </c>
      <c r="S79" s="115">
        <f t="shared" si="25"/>
        <v>52480.01602580645</v>
      </c>
      <c r="T79" s="115"/>
      <c r="U79" s="115">
        <v>5.8250000000000002</v>
      </c>
      <c r="V79" s="119"/>
      <c r="W79" s="119"/>
      <c r="X79" s="119"/>
    </row>
    <row r="80" spans="1:25" s="8" customFormat="1" ht="26.25">
      <c r="A80" s="258" t="s">
        <v>586</v>
      </c>
      <c r="B80" s="258"/>
      <c r="C80" s="107" t="s">
        <v>11</v>
      </c>
      <c r="D80" s="259" t="s">
        <v>747</v>
      </c>
      <c r="E80" s="259" t="s">
        <v>467</v>
      </c>
      <c r="F80" s="101">
        <f t="shared" si="20"/>
        <v>654.35335999999995</v>
      </c>
      <c r="G80" s="101">
        <v>2092.6934099999999</v>
      </c>
      <c r="H80" s="260">
        <v>73.150000000000006</v>
      </c>
      <c r="I80" s="101">
        <f t="shared" si="21"/>
        <v>153.08052294149999</v>
      </c>
      <c r="J80" s="261">
        <f t="shared" si="22"/>
        <v>0.31268477115336257</v>
      </c>
      <c r="K80" s="261">
        <f t="shared" si="23"/>
        <v>2.6847711533625751E-3</v>
      </c>
      <c r="L80" s="101"/>
      <c r="M80" s="101">
        <f t="shared" si="24"/>
        <v>0</v>
      </c>
      <c r="N80" s="259" t="s">
        <v>2</v>
      </c>
      <c r="O80" s="262">
        <v>191.78</v>
      </c>
      <c r="P80" s="262">
        <v>359.26190476190476</v>
      </c>
      <c r="Q80" s="263" t="s">
        <v>211</v>
      </c>
      <c r="R80" s="264">
        <v>0.31</v>
      </c>
      <c r="S80" s="115">
        <f t="shared" si="25"/>
        <v>2110.8172903225804</v>
      </c>
      <c r="T80" s="115"/>
      <c r="U80" s="115">
        <v>5.8250000000000002</v>
      </c>
      <c r="V80" s="119"/>
      <c r="W80" s="119"/>
      <c r="X80" s="119"/>
    </row>
    <row r="81" spans="1:25" s="8" customFormat="1" ht="26.25">
      <c r="A81" s="258" t="s">
        <v>586</v>
      </c>
      <c r="B81" s="258" t="s">
        <v>237</v>
      </c>
      <c r="C81" s="107" t="s">
        <v>237</v>
      </c>
      <c r="D81" s="259" t="s">
        <v>747</v>
      </c>
      <c r="E81" s="259" t="s">
        <v>467</v>
      </c>
      <c r="F81" s="101">
        <f t="shared" si="20"/>
        <v>249.07599999999999</v>
      </c>
      <c r="G81" s="101">
        <v>932</v>
      </c>
      <c r="H81" s="260">
        <v>73.150000000000006</v>
      </c>
      <c r="I81" s="101">
        <f t="shared" si="21"/>
        <v>68.17580000000001</v>
      </c>
      <c r="J81" s="261">
        <f t="shared" si="22"/>
        <v>0.26724892703862663</v>
      </c>
      <c r="K81" s="261">
        <f t="shared" si="23"/>
        <v>-4.2751072961373371E-2</v>
      </c>
      <c r="L81" s="101">
        <f>IF(G81&gt;0,(T81*H81)/1000)</f>
        <v>9.4018987096774183</v>
      </c>
      <c r="M81" s="101">
        <f t="shared" si="24"/>
        <v>926.73293645299714</v>
      </c>
      <c r="N81" s="259" t="s">
        <v>28</v>
      </c>
      <c r="O81" s="262">
        <v>73</v>
      </c>
      <c r="P81" s="262">
        <v>161</v>
      </c>
      <c r="Q81" s="263" t="s">
        <v>211</v>
      </c>
      <c r="R81" s="264">
        <v>0.31</v>
      </c>
      <c r="S81" s="115">
        <f t="shared" si="25"/>
        <v>803.47096774193551</v>
      </c>
      <c r="T81" s="213">
        <f>G81-S81</f>
        <v>128.52903225806449</v>
      </c>
      <c r="U81" s="115">
        <v>5.8250000000000002</v>
      </c>
      <c r="V81" s="119"/>
      <c r="W81" s="119"/>
      <c r="X81" s="119"/>
    </row>
    <row r="82" spans="1:25" s="8" customFormat="1" ht="26.25">
      <c r="A82" s="258" t="s">
        <v>586</v>
      </c>
      <c r="B82" s="258"/>
      <c r="C82" s="107" t="s">
        <v>241</v>
      </c>
      <c r="D82" s="259" t="s">
        <v>747</v>
      </c>
      <c r="E82" s="259" t="s">
        <v>467</v>
      </c>
      <c r="F82" s="101">
        <f t="shared" si="20"/>
        <v>1751.7105640000002</v>
      </c>
      <c r="G82" s="101">
        <v>5694.0566399999998</v>
      </c>
      <c r="H82" s="260">
        <v>73.150000000000006</v>
      </c>
      <c r="I82" s="101">
        <f t="shared" si="21"/>
        <v>416.52024321600004</v>
      </c>
      <c r="J82" s="261">
        <f t="shared" si="22"/>
        <v>0.30763841576398515</v>
      </c>
      <c r="K82" s="261">
        <f t="shared" si="23"/>
        <v>-2.3615842360148465E-3</v>
      </c>
      <c r="L82" s="101"/>
      <c r="M82" s="101">
        <f t="shared" si="24"/>
        <v>0</v>
      </c>
      <c r="N82" s="259" t="s">
        <v>2</v>
      </c>
      <c r="O82" s="262">
        <v>513.39700000000005</v>
      </c>
      <c r="P82" s="262">
        <v>977.52380952380952</v>
      </c>
      <c r="Q82" s="263" t="s">
        <v>211</v>
      </c>
      <c r="R82" s="264">
        <v>0.31</v>
      </c>
      <c r="S82" s="115">
        <f t="shared" si="25"/>
        <v>5650.6792387096784</v>
      </c>
      <c r="T82" s="115"/>
      <c r="U82" s="115">
        <v>5.8250000000000002</v>
      </c>
      <c r="V82" s="119"/>
      <c r="W82" s="119"/>
      <c r="X82" s="119"/>
    </row>
    <row r="83" spans="1:25" s="8" customFormat="1" ht="26.25">
      <c r="A83" s="258" t="s">
        <v>586</v>
      </c>
      <c r="B83" s="258" t="s">
        <v>481</v>
      </c>
      <c r="C83" s="107" t="s">
        <v>249</v>
      </c>
      <c r="D83" s="259" t="s">
        <v>747</v>
      </c>
      <c r="E83" s="259" t="s">
        <v>467</v>
      </c>
      <c r="F83" s="101">
        <f t="shared" si="20"/>
        <v>453.79599999999999</v>
      </c>
      <c r="G83" s="101">
        <v>1888</v>
      </c>
      <c r="H83" s="260">
        <v>73.150000000000006</v>
      </c>
      <c r="I83" s="101">
        <f t="shared" si="21"/>
        <v>138.10720000000001</v>
      </c>
      <c r="J83" s="261">
        <f t="shared" si="22"/>
        <v>0.24035805084745762</v>
      </c>
      <c r="K83" s="261">
        <f t="shared" si="23"/>
        <v>-6.9641949152542376E-2</v>
      </c>
      <c r="L83" s="101">
        <f>IF(G83&gt;0,(T83*H83)/1000)</f>
        <v>31.02598258064517</v>
      </c>
      <c r="M83" s="101">
        <f t="shared" si="24"/>
        <v>3058.1907794545214</v>
      </c>
      <c r="N83" s="259" t="s">
        <v>28</v>
      </c>
      <c r="O83" s="262">
        <v>133</v>
      </c>
      <c r="P83" s="262">
        <v>326</v>
      </c>
      <c r="Q83" s="263" t="s">
        <v>211</v>
      </c>
      <c r="R83" s="264">
        <v>0.31</v>
      </c>
      <c r="S83" s="115">
        <f t="shared" si="25"/>
        <v>1463.8580645161289</v>
      </c>
      <c r="T83" s="213">
        <f>G83-S83</f>
        <v>424.14193548387107</v>
      </c>
      <c r="U83" s="115">
        <v>5.8250000000000002</v>
      </c>
      <c r="V83" s="119"/>
      <c r="W83" s="119"/>
      <c r="X83" s="119"/>
    </row>
    <row r="84" spans="1:25" s="8" customFormat="1" ht="26.25">
      <c r="A84" s="258" t="s">
        <v>586</v>
      </c>
      <c r="B84" s="258" t="s">
        <v>480</v>
      </c>
      <c r="C84" s="107" t="s">
        <v>249</v>
      </c>
      <c r="D84" s="259" t="s">
        <v>747</v>
      </c>
      <c r="E84" s="259" t="s">
        <v>467</v>
      </c>
      <c r="F84" s="101">
        <f t="shared" si="20"/>
        <v>3821.44</v>
      </c>
      <c r="G84" s="101">
        <v>11735</v>
      </c>
      <c r="H84" s="260">
        <v>73.150000000000006</v>
      </c>
      <c r="I84" s="101">
        <f t="shared" si="21"/>
        <v>858.41525000000013</v>
      </c>
      <c r="J84" s="261">
        <f t="shared" si="22"/>
        <v>0.32564465274818916</v>
      </c>
      <c r="K84" s="261">
        <f t="shared" si="23"/>
        <v>1.5644652748189158E-2</v>
      </c>
      <c r="L84" s="101"/>
      <c r="M84" s="101">
        <f t="shared" si="24"/>
        <v>0</v>
      </c>
      <c r="N84" s="259" t="s">
        <v>28</v>
      </c>
      <c r="O84" s="262">
        <v>1120</v>
      </c>
      <c r="P84" s="262">
        <v>1964</v>
      </c>
      <c r="Q84" s="263" t="s">
        <v>211</v>
      </c>
      <c r="R84" s="264">
        <v>0.31</v>
      </c>
      <c r="S84" s="115">
        <f t="shared" si="25"/>
        <v>12327.225806451614</v>
      </c>
      <c r="T84" s="115"/>
      <c r="U84" s="115">
        <v>5.8250000000000002</v>
      </c>
      <c r="V84" s="119"/>
      <c r="W84" s="119"/>
      <c r="X84" s="119"/>
      <c r="Y84" s="3"/>
    </row>
    <row r="85" spans="1:25" s="8" customFormat="1" ht="26.25">
      <c r="A85" s="258" t="s">
        <v>586</v>
      </c>
      <c r="B85" s="258"/>
      <c r="C85" s="107" t="s">
        <v>244</v>
      </c>
      <c r="D85" s="259" t="s">
        <v>747</v>
      </c>
      <c r="E85" s="259" t="s">
        <v>467</v>
      </c>
      <c r="F85" s="101">
        <f t="shared" si="20"/>
        <v>9833.384</v>
      </c>
      <c r="G85" s="101">
        <v>27090.872459999999</v>
      </c>
      <c r="H85" s="260">
        <v>73.150000000000006</v>
      </c>
      <c r="I85" s="101">
        <f t="shared" si="21"/>
        <v>1981.697320449</v>
      </c>
      <c r="J85" s="261">
        <f t="shared" si="22"/>
        <v>0.36297775254448195</v>
      </c>
      <c r="K85" s="261">
        <f t="shared" si="23"/>
        <v>5.2977752544481949E-2</v>
      </c>
      <c r="L85" s="101"/>
      <c r="M85" s="101">
        <f t="shared" si="24"/>
        <v>0</v>
      </c>
      <c r="N85" s="259" t="s">
        <v>2</v>
      </c>
      <c r="O85" s="262">
        <v>2882</v>
      </c>
      <c r="P85" s="262">
        <v>4650.8095238095239</v>
      </c>
      <c r="Q85" s="263" t="s">
        <v>211</v>
      </c>
      <c r="R85" s="264">
        <v>0.31</v>
      </c>
      <c r="S85" s="115">
        <f t="shared" si="25"/>
        <v>31720.593548387096</v>
      </c>
      <c r="T85" s="115"/>
      <c r="U85" s="115">
        <v>5.8250000000000002</v>
      </c>
      <c r="V85" s="119"/>
      <c r="W85" s="119"/>
      <c r="X85" s="119"/>
    </row>
    <row r="86" spans="1:25" s="8" customFormat="1" ht="26.25">
      <c r="A86" s="258" t="s">
        <v>586</v>
      </c>
      <c r="B86" s="258" t="s">
        <v>482</v>
      </c>
      <c r="C86" s="107" t="s">
        <v>246</v>
      </c>
      <c r="D86" s="259" t="s">
        <v>747</v>
      </c>
      <c r="E86" s="259" t="s">
        <v>467</v>
      </c>
      <c r="F86" s="101">
        <f t="shared" si="20"/>
        <v>20.472000000000001</v>
      </c>
      <c r="G86" s="101">
        <v>985</v>
      </c>
      <c r="H86" s="260">
        <v>73.150000000000006</v>
      </c>
      <c r="I86" s="101">
        <f t="shared" si="21"/>
        <v>72.052750000000003</v>
      </c>
      <c r="J86" s="261">
        <f t="shared" si="22"/>
        <v>2.0783756345177665E-2</v>
      </c>
      <c r="K86" s="261">
        <f t="shared" si="23"/>
        <v>-0.28921624365482235</v>
      </c>
      <c r="L86" s="101">
        <f>IF(G86&gt;0,(T86*H86)/1000)</f>
        <v>67.222018387096782</v>
      </c>
      <c r="M86" s="101">
        <f t="shared" si="24"/>
        <v>6625.9869860168901</v>
      </c>
      <c r="N86" s="259" t="s">
        <v>28</v>
      </c>
      <c r="O86" s="262">
        <v>6</v>
      </c>
      <c r="P86" s="262">
        <v>170</v>
      </c>
      <c r="Q86" s="263" t="s">
        <v>211</v>
      </c>
      <c r="R86" s="264">
        <v>0.31</v>
      </c>
      <c r="S86" s="115">
        <f t="shared" si="25"/>
        <v>66.038709677419362</v>
      </c>
      <c r="T86" s="213">
        <f>G86-S86</f>
        <v>918.96129032258068</v>
      </c>
      <c r="U86" s="115">
        <v>5.8250000000000002</v>
      </c>
      <c r="V86" s="119"/>
      <c r="W86" s="119"/>
      <c r="X86" s="119"/>
    </row>
    <row r="87" spans="1:25" s="8" customFormat="1" ht="26.25">
      <c r="A87" s="258" t="s">
        <v>586</v>
      </c>
      <c r="B87" s="258"/>
      <c r="C87" s="107" t="s">
        <v>410</v>
      </c>
      <c r="D87" s="259" t="s">
        <v>747</v>
      </c>
      <c r="E87" s="259" t="s">
        <v>467</v>
      </c>
      <c r="F87" s="101">
        <f t="shared" si="20"/>
        <v>925.98950400000001</v>
      </c>
      <c r="G87" s="101">
        <v>3252.8352599999998</v>
      </c>
      <c r="H87" s="260">
        <v>73.150000000000006</v>
      </c>
      <c r="I87" s="101">
        <f t="shared" si="21"/>
        <v>237.94489926900002</v>
      </c>
      <c r="J87" s="261">
        <f t="shared" si="22"/>
        <v>0.28467150346863862</v>
      </c>
      <c r="K87" s="261">
        <f t="shared" si="23"/>
        <v>-2.5328496531361377E-2</v>
      </c>
      <c r="L87" s="101">
        <f>IF(G87&gt;0,(T87*H87)/1000)</f>
        <v>19.441246954161286</v>
      </c>
      <c r="M87" s="101">
        <f t="shared" si="24"/>
        <v>1916.2984450782219</v>
      </c>
      <c r="N87" s="259" t="s">
        <v>2</v>
      </c>
      <c r="O87" s="262">
        <v>271.392</v>
      </c>
      <c r="P87" s="262">
        <v>558.42857142857144</v>
      </c>
      <c r="Q87" s="263" t="s">
        <v>211</v>
      </c>
      <c r="R87" s="264">
        <v>0.31</v>
      </c>
      <c r="S87" s="115">
        <f t="shared" si="25"/>
        <v>2987.0629161290321</v>
      </c>
      <c r="T87" s="213">
        <f>G87-S87</f>
        <v>265.77234387096769</v>
      </c>
      <c r="U87" s="115">
        <v>5.8250000000000002</v>
      </c>
      <c r="V87" s="119"/>
      <c r="W87" s="119"/>
      <c r="X87" s="119"/>
    </row>
    <row r="88" spans="1:25" s="8" customFormat="1" ht="13.5">
      <c r="A88" s="258" t="s">
        <v>625</v>
      </c>
      <c r="B88" s="258" t="s">
        <v>243</v>
      </c>
      <c r="C88" s="107" t="s">
        <v>243</v>
      </c>
      <c r="D88" s="259" t="s">
        <v>747</v>
      </c>
      <c r="E88" s="259" t="s">
        <v>467</v>
      </c>
      <c r="F88" s="101">
        <f t="shared" si="20"/>
        <v>3227.752</v>
      </c>
      <c r="G88" s="101">
        <v>9205</v>
      </c>
      <c r="H88" s="260">
        <v>73.150000000000006</v>
      </c>
      <c r="I88" s="101">
        <f t="shared" si="21"/>
        <v>673.34574999999995</v>
      </c>
      <c r="J88" s="261">
        <f t="shared" si="22"/>
        <v>0.35065203693644759</v>
      </c>
      <c r="K88" s="261">
        <f t="shared" si="23"/>
        <v>4.0652036936447589E-2</v>
      </c>
      <c r="L88" s="101"/>
      <c r="M88" s="101">
        <f t="shared" si="24"/>
        <v>0</v>
      </c>
      <c r="N88" s="259" t="s">
        <v>28</v>
      </c>
      <c r="O88" s="262">
        <v>946</v>
      </c>
      <c r="P88" s="262">
        <v>1587</v>
      </c>
      <c r="Q88" s="263" t="s">
        <v>211</v>
      </c>
      <c r="R88" s="264">
        <v>0.31</v>
      </c>
      <c r="S88" s="115">
        <f t="shared" si="25"/>
        <v>10412.103225806452</v>
      </c>
      <c r="T88" s="115"/>
      <c r="U88" s="115">
        <v>5.8250000000000002</v>
      </c>
      <c r="V88" s="119"/>
      <c r="W88" s="119"/>
      <c r="X88" s="119"/>
    </row>
    <row r="89" spans="1:25" s="8" customFormat="1" ht="26.25">
      <c r="A89" s="258" t="s">
        <v>620</v>
      </c>
      <c r="B89" s="258"/>
      <c r="C89" s="107" t="s">
        <v>245</v>
      </c>
      <c r="D89" s="259" t="s">
        <v>747</v>
      </c>
      <c r="E89" s="259" t="s">
        <v>467</v>
      </c>
      <c r="F89" s="101">
        <f t="shared" si="20"/>
        <v>1321.505132</v>
      </c>
      <c r="G89" s="101">
        <v>4235.8699800000004</v>
      </c>
      <c r="H89" s="260">
        <v>73.150000000000006</v>
      </c>
      <c r="I89" s="101">
        <f t="shared" si="21"/>
        <v>309.8538890370001</v>
      </c>
      <c r="J89" s="261">
        <f t="shared" si="22"/>
        <v>0.31197962596576201</v>
      </c>
      <c r="K89" s="261">
        <f t="shared" si="23"/>
        <v>1.9796259657620108E-3</v>
      </c>
      <c r="L89" s="101"/>
      <c r="M89" s="101">
        <f t="shared" si="24"/>
        <v>0</v>
      </c>
      <c r="N89" s="259" t="s">
        <v>2</v>
      </c>
      <c r="O89" s="262">
        <v>387.31099999999998</v>
      </c>
      <c r="P89" s="262">
        <v>727.19047619047615</v>
      </c>
      <c r="Q89" s="263" t="s">
        <v>211</v>
      </c>
      <c r="R89" s="264">
        <v>0.31</v>
      </c>
      <c r="S89" s="115">
        <f t="shared" si="25"/>
        <v>4262.9197806451612</v>
      </c>
      <c r="T89" s="115"/>
      <c r="U89" s="115">
        <v>5.8250000000000002</v>
      </c>
      <c r="V89" s="119"/>
      <c r="W89" s="119"/>
      <c r="X89" s="119"/>
    </row>
    <row r="90" spans="1:25" s="8" customFormat="1" ht="13.5">
      <c r="A90" s="258" t="s">
        <v>609</v>
      </c>
      <c r="B90" s="258" t="s">
        <v>247</v>
      </c>
      <c r="C90" s="107" t="s">
        <v>247</v>
      </c>
      <c r="D90" s="259" t="s">
        <v>747</v>
      </c>
      <c r="E90" s="259" t="s">
        <v>467</v>
      </c>
      <c r="F90" s="101">
        <f t="shared" si="20"/>
        <v>2118.8519999999999</v>
      </c>
      <c r="G90" s="101">
        <v>6563</v>
      </c>
      <c r="H90" s="260">
        <v>73.150000000000006</v>
      </c>
      <c r="I90" s="101">
        <f t="shared" si="21"/>
        <v>480.08345000000003</v>
      </c>
      <c r="J90" s="261">
        <f t="shared" si="22"/>
        <v>0.32284808776474172</v>
      </c>
      <c r="K90" s="261">
        <f t="shared" si="23"/>
        <v>1.2848087764741722E-2</v>
      </c>
      <c r="L90" s="101"/>
      <c r="M90" s="101">
        <f t="shared" si="24"/>
        <v>0</v>
      </c>
      <c r="N90" s="259" t="s">
        <v>28</v>
      </c>
      <c r="O90" s="262">
        <v>621</v>
      </c>
      <c r="P90" s="262">
        <v>1193</v>
      </c>
      <c r="Q90" s="263" t="s">
        <v>211</v>
      </c>
      <c r="R90" s="264">
        <v>0.31</v>
      </c>
      <c r="S90" s="115">
        <f t="shared" si="25"/>
        <v>6835.0064516129032</v>
      </c>
      <c r="T90" s="115"/>
      <c r="U90" s="115">
        <v>5.8250000000000002</v>
      </c>
      <c r="V90" s="119"/>
      <c r="W90" s="119"/>
      <c r="X90" s="119"/>
    </row>
    <row r="91" spans="1:25" s="8" customFormat="1" ht="26.25">
      <c r="A91" s="258" t="s">
        <v>514</v>
      </c>
      <c r="B91" s="258"/>
      <c r="C91" s="107" t="s">
        <v>234</v>
      </c>
      <c r="D91" s="259" t="s">
        <v>747</v>
      </c>
      <c r="E91" s="259" t="s">
        <v>467</v>
      </c>
      <c r="F91" s="101">
        <f t="shared" si="20"/>
        <v>1227.753608</v>
      </c>
      <c r="G91" s="101">
        <v>4086.3621600000001</v>
      </c>
      <c r="H91" s="260">
        <v>73.150000000000006</v>
      </c>
      <c r="I91" s="101">
        <f t="shared" si="21"/>
        <v>298.91739200400002</v>
      </c>
      <c r="J91" s="261">
        <f t="shared" si="22"/>
        <v>0.30045149204298621</v>
      </c>
      <c r="K91" s="261">
        <f t="shared" si="23"/>
        <v>-9.5485079570137854E-3</v>
      </c>
      <c r="L91" s="101">
        <f>IF(G91&gt;0,(T91*H91)/1000)</f>
        <v>9.2071454710967924</v>
      </c>
      <c r="M91" s="101">
        <f t="shared" si="24"/>
        <v>907.53636284092647</v>
      </c>
      <c r="N91" s="259" t="s">
        <v>2</v>
      </c>
      <c r="O91" s="262">
        <v>359.834</v>
      </c>
      <c r="P91" s="262">
        <v>701.52380952380952</v>
      </c>
      <c r="Q91" s="263" t="s">
        <v>211</v>
      </c>
      <c r="R91" s="264">
        <v>0.31</v>
      </c>
      <c r="S91" s="115">
        <f t="shared" si="25"/>
        <v>3960.4955096774192</v>
      </c>
      <c r="T91" s="213">
        <f>G91-S91</f>
        <v>125.86665032258088</v>
      </c>
      <c r="U91" s="115">
        <v>5.8250000000000002</v>
      </c>
      <c r="V91" s="119"/>
      <c r="W91" s="119"/>
      <c r="X91" s="119"/>
    </row>
    <row r="92" spans="1:25" s="8" customFormat="1" ht="26.25">
      <c r="A92" s="258" t="s">
        <v>516</v>
      </c>
      <c r="B92" s="258"/>
      <c r="C92" s="107" t="s">
        <v>235</v>
      </c>
      <c r="D92" s="259" t="s">
        <v>747</v>
      </c>
      <c r="E92" s="259" t="s">
        <v>467</v>
      </c>
      <c r="F92" s="101">
        <f t="shared" si="20"/>
        <v>6152.7401799999998</v>
      </c>
      <c r="G92" s="101">
        <v>18324.832320000001</v>
      </c>
      <c r="H92" s="260">
        <v>73.150000000000006</v>
      </c>
      <c r="I92" s="101">
        <f t="shared" si="21"/>
        <v>1340.4614842080002</v>
      </c>
      <c r="J92" s="261">
        <f t="shared" si="22"/>
        <v>0.33575969878233514</v>
      </c>
      <c r="K92" s="261">
        <f t="shared" si="23"/>
        <v>2.5759698782335139E-2</v>
      </c>
      <c r="L92" s="101"/>
      <c r="M92" s="101">
        <f t="shared" si="24"/>
        <v>0</v>
      </c>
      <c r="N92" s="259" t="s">
        <v>2</v>
      </c>
      <c r="O92" s="262">
        <v>1803.2650000000001</v>
      </c>
      <c r="P92" s="262">
        <v>3145.9047619047619</v>
      </c>
      <c r="Q92" s="263" t="s">
        <v>211</v>
      </c>
      <c r="R92" s="264">
        <v>0.31</v>
      </c>
      <c r="S92" s="115">
        <f t="shared" si="25"/>
        <v>19847.548967741935</v>
      </c>
      <c r="T92" s="115"/>
      <c r="U92" s="115">
        <v>5.8250000000000002</v>
      </c>
      <c r="V92" s="119"/>
      <c r="W92" s="119"/>
      <c r="X92" s="119"/>
    </row>
    <row r="93" spans="1:25" s="8" customFormat="1" ht="26.25">
      <c r="A93" s="258" t="s">
        <v>520</v>
      </c>
      <c r="B93" s="258"/>
      <c r="C93" s="107" t="s">
        <v>232</v>
      </c>
      <c r="D93" s="259" t="s">
        <v>747</v>
      </c>
      <c r="E93" s="259" t="s">
        <v>467</v>
      </c>
      <c r="F93" s="101">
        <f t="shared" si="20"/>
        <v>6599.4938119999997</v>
      </c>
      <c r="G93" s="101">
        <v>20525.28786</v>
      </c>
      <c r="H93" s="260">
        <v>73.150000000000006</v>
      </c>
      <c r="I93" s="101">
        <f t="shared" si="21"/>
        <v>1501.4248069590001</v>
      </c>
      <c r="J93" s="261">
        <f t="shared" si="22"/>
        <v>0.32152990286977634</v>
      </c>
      <c r="K93" s="261">
        <f t="shared" si="23"/>
        <v>1.1529902869776343E-2</v>
      </c>
      <c r="L93" s="101"/>
      <c r="M93" s="101">
        <f t="shared" si="24"/>
        <v>0</v>
      </c>
      <c r="N93" s="259" t="s">
        <v>2</v>
      </c>
      <c r="O93" s="262">
        <v>1934.201</v>
      </c>
      <c r="P93" s="262">
        <v>3523.6666666666665</v>
      </c>
      <c r="Q93" s="263" t="s">
        <v>211</v>
      </c>
      <c r="R93" s="264">
        <v>0.31</v>
      </c>
      <c r="S93" s="115">
        <f t="shared" si="25"/>
        <v>21288.689716129033</v>
      </c>
      <c r="T93" s="115"/>
      <c r="U93" s="115">
        <v>5.8250000000000002</v>
      </c>
      <c r="V93" s="119"/>
      <c r="W93" s="119"/>
      <c r="X93" s="119"/>
    </row>
    <row r="94" spans="1:25" s="8" customFormat="1" ht="26.25">
      <c r="A94" s="258" t="s">
        <v>520</v>
      </c>
      <c r="B94" s="258"/>
      <c r="C94" s="107" t="s">
        <v>236</v>
      </c>
      <c r="D94" s="259" t="s">
        <v>747</v>
      </c>
      <c r="E94" s="259" t="s">
        <v>467</v>
      </c>
      <c r="F94" s="101">
        <f t="shared" si="20"/>
        <v>17116.547075999999</v>
      </c>
      <c r="G94" s="101">
        <v>50932.376909999999</v>
      </c>
      <c r="H94" s="260">
        <v>73.150000000000006</v>
      </c>
      <c r="I94" s="101">
        <f t="shared" si="21"/>
        <v>3725.7033709665002</v>
      </c>
      <c r="J94" s="261">
        <f t="shared" si="22"/>
        <v>0.3360641720343383</v>
      </c>
      <c r="K94" s="261">
        <f t="shared" si="23"/>
        <v>2.6064172034338307E-2</v>
      </c>
      <c r="L94" s="101"/>
      <c r="M94" s="101">
        <f t="shared" si="24"/>
        <v>0</v>
      </c>
      <c r="N94" s="259" t="s">
        <v>2</v>
      </c>
      <c r="O94" s="262">
        <v>5016.5730000000003</v>
      </c>
      <c r="P94" s="262">
        <v>8743.7857142857138</v>
      </c>
      <c r="Q94" s="263" t="s">
        <v>211</v>
      </c>
      <c r="R94" s="264">
        <v>0.31</v>
      </c>
      <c r="S94" s="115">
        <f t="shared" si="25"/>
        <v>55214.667987096771</v>
      </c>
      <c r="T94" s="115"/>
      <c r="U94" s="115">
        <v>5.8250000000000002</v>
      </c>
      <c r="V94" s="119"/>
      <c r="W94" s="119"/>
      <c r="X94" s="119"/>
    </row>
    <row r="95" spans="1:25" s="8" customFormat="1" ht="26.25">
      <c r="A95" s="258" t="s">
        <v>520</v>
      </c>
      <c r="B95" s="258"/>
      <c r="C95" s="107" t="s">
        <v>238</v>
      </c>
      <c r="D95" s="259" t="s">
        <v>747</v>
      </c>
      <c r="E95" s="259" t="s">
        <v>467</v>
      </c>
      <c r="F95" s="101">
        <f t="shared" si="20"/>
        <v>9025.6987719999997</v>
      </c>
      <c r="G95" s="101">
        <v>27659.08539</v>
      </c>
      <c r="H95" s="260">
        <v>73.150000000000006</v>
      </c>
      <c r="I95" s="101">
        <f t="shared" si="21"/>
        <v>2023.2620962785002</v>
      </c>
      <c r="J95" s="261">
        <f t="shared" si="22"/>
        <v>0.32631949483272482</v>
      </c>
      <c r="K95" s="261">
        <f t="shared" si="23"/>
        <v>1.6319494832724823E-2</v>
      </c>
      <c r="L95" s="101"/>
      <c r="M95" s="101">
        <f t="shared" si="24"/>
        <v>0</v>
      </c>
      <c r="N95" s="259" t="s">
        <v>2</v>
      </c>
      <c r="O95" s="262">
        <v>2645.2809999999999</v>
      </c>
      <c r="P95" s="262">
        <v>4748.3571428571431</v>
      </c>
      <c r="Q95" s="263" t="s">
        <v>211</v>
      </c>
      <c r="R95" s="264">
        <v>0.31</v>
      </c>
      <c r="S95" s="115">
        <f t="shared" si="25"/>
        <v>29115.157329032256</v>
      </c>
      <c r="T95" s="115"/>
      <c r="U95" s="115">
        <v>5.8250000000000002</v>
      </c>
      <c r="V95" s="119"/>
      <c r="W95" s="119"/>
      <c r="X95" s="119"/>
    </row>
    <row r="96" spans="1:25" s="8" customFormat="1" ht="26.25">
      <c r="A96" s="258" t="s">
        <v>453</v>
      </c>
      <c r="B96" s="258" t="s">
        <v>220</v>
      </c>
      <c r="C96" s="107" t="s">
        <v>219</v>
      </c>
      <c r="D96" s="259" t="s">
        <v>747</v>
      </c>
      <c r="E96" s="259" t="s">
        <v>467</v>
      </c>
      <c r="F96" s="101">
        <f t="shared" si="20"/>
        <v>55219.807999999997</v>
      </c>
      <c r="G96" s="101">
        <v>157683</v>
      </c>
      <c r="H96" s="260">
        <v>73.150000000000006</v>
      </c>
      <c r="I96" s="101">
        <f t="shared" si="21"/>
        <v>11534.511450000002</v>
      </c>
      <c r="J96" s="261">
        <f t="shared" si="22"/>
        <v>0.35019506224513736</v>
      </c>
      <c r="K96" s="261">
        <f t="shared" si="23"/>
        <v>4.0195062245137358E-2</v>
      </c>
      <c r="L96" s="101"/>
      <c r="M96" s="101">
        <f t="shared" si="24"/>
        <v>0</v>
      </c>
      <c r="N96" s="259" t="s">
        <v>28</v>
      </c>
      <c r="O96" s="262">
        <v>16184</v>
      </c>
      <c r="P96" s="262">
        <v>27093</v>
      </c>
      <c r="Q96" s="263" t="s">
        <v>211</v>
      </c>
      <c r="R96" s="264">
        <v>0.31</v>
      </c>
      <c r="S96" s="115">
        <f t="shared" si="25"/>
        <v>178128.41290322581</v>
      </c>
      <c r="T96" s="115"/>
      <c r="U96" s="115">
        <v>5.8250000000000002</v>
      </c>
      <c r="V96" s="119"/>
      <c r="W96" s="119"/>
      <c r="X96" s="119"/>
    </row>
    <row r="97" spans="1:25" s="8" customFormat="1" ht="26.25">
      <c r="A97" s="258" t="s">
        <v>753</v>
      </c>
      <c r="B97" s="258" t="s">
        <v>224</v>
      </c>
      <c r="C97" s="107" t="s">
        <v>225</v>
      </c>
      <c r="D97" s="259" t="s">
        <v>747</v>
      </c>
      <c r="E97" s="259" t="s">
        <v>467</v>
      </c>
      <c r="F97" s="101">
        <f t="shared" si="20"/>
        <v>899.47144000000003</v>
      </c>
      <c r="G97" s="101">
        <v>4527</v>
      </c>
      <c r="H97" s="260">
        <v>73.150000000000006</v>
      </c>
      <c r="I97" s="101">
        <f t="shared" si="21"/>
        <v>331.15005000000002</v>
      </c>
      <c r="J97" s="261">
        <f t="shared" si="22"/>
        <v>0.19869039982328254</v>
      </c>
      <c r="K97" s="261">
        <f t="shared" si="23"/>
        <v>-0.11130960017671745</v>
      </c>
      <c r="L97" s="101">
        <f>IF(G97&gt;0,(T97*H97)/1000)</f>
        <v>118.90380536774195</v>
      </c>
      <c r="M97" s="101">
        <f t="shared" si="24"/>
        <v>11720.193559462828</v>
      </c>
      <c r="N97" s="259" t="s">
        <v>28</v>
      </c>
      <c r="O97" s="262">
        <v>263.62</v>
      </c>
      <c r="P97" s="262">
        <v>774</v>
      </c>
      <c r="Q97" s="263" t="s">
        <v>211</v>
      </c>
      <c r="R97" s="264">
        <v>0.31</v>
      </c>
      <c r="S97" s="115">
        <f t="shared" si="25"/>
        <v>2901.5207741935483</v>
      </c>
      <c r="T97" s="213">
        <f>G97-S97</f>
        <v>1625.4792258064517</v>
      </c>
      <c r="U97" s="115">
        <v>5.8250000000000002</v>
      </c>
      <c r="V97" s="119"/>
      <c r="W97" s="119"/>
      <c r="X97" s="119"/>
      <c r="Y97" s="3"/>
    </row>
    <row r="98" spans="1:25" s="8" customFormat="1" ht="13.5">
      <c r="A98" s="258" t="s">
        <v>546</v>
      </c>
      <c r="B98" s="258" t="s">
        <v>242</v>
      </c>
      <c r="C98" s="107" t="s">
        <v>242</v>
      </c>
      <c r="D98" s="259" t="s">
        <v>747</v>
      </c>
      <c r="E98" s="259" t="s">
        <v>467</v>
      </c>
      <c r="F98" s="101">
        <f t="shared" si="20"/>
        <v>1016.776</v>
      </c>
      <c r="G98" s="101">
        <v>4149</v>
      </c>
      <c r="H98" s="260">
        <v>73.150000000000006</v>
      </c>
      <c r="I98" s="101">
        <f t="shared" si="21"/>
        <v>303.49935000000005</v>
      </c>
      <c r="J98" s="261">
        <f t="shared" si="22"/>
        <v>0.24506531694384187</v>
      </c>
      <c r="K98" s="261">
        <f t="shared" si="23"/>
        <v>-6.4934683056158127E-2</v>
      </c>
      <c r="L98" s="101">
        <f>IF(G98&gt;0,(T98*H98)/1000)</f>
        <v>63.573013225806456</v>
      </c>
      <c r="M98" s="101">
        <f t="shared" si="24"/>
        <v>6266.3092897687939</v>
      </c>
      <c r="N98" s="259" t="s">
        <v>28</v>
      </c>
      <c r="O98" s="262">
        <v>298</v>
      </c>
      <c r="P98" s="262">
        <v>706</v>
      </c>
      <c r="Q98" s="263" t="s">
        <v>211</v>
      </c>
      <c r="R98" s="264">
        <v>0.31</v>
      </c>
      <c r="S98" s="115">
        <f t="shared" si="25"/>
        <v>3279.9225806451614</v>
      </c>
      <c r="T98" s="213">
        <f>G98-S98</f>
        <v>869.07741935483864</v>
      </c>
      <c r="U98" s="115">
        <v>5.8250000000000002</v>
      </c>
      <c r="V98" s="119"/>
      <c r="W98" s="119"/>
      <c r="X98" s="119"/>
    </row>
    <row r="99" spans="1:25" s="8" customFormat="1" ht="26.25">
      <c r="A99" s="258" t="s">
        <v>754</v>
      </c>
      <c r="B99" s="258" t="s">
        <v>231</v>
      </c>
      <c r="C99" s="107" t="s">
        <v>229</v>
      </c>
      <c r="D99" s="259" t="s">
        <v>747</v>
      </c>
      <c r="E99" s="259" t="s">
        <v>467</v>
      </c>
      <c r="F99" s="101">
        <f t="shared" si="20"/>
        <v>3855.56</v>
      </c>
      <c r="G99" s="101">
        <v>11170</v>
      </c>
      <c r="H99" s="260">
        <v>73.150000000000006</v>
      </c>
      <c r="I99" s="101">
        <f t="shared" si="21"/>
        <v>817.08550000000014</v>
      </c>
      <c r="J99" s="261">
        <f t="shared" si="22"/>
        <v>0.34517099373321397</v>
      </c>
      <c r="K99" s="261">
        <f t="shared" si="23"/>
        <v>3.5170993733213973E-2</v>
      </c>
      <c r="L99" s="101">
        <f>IF(G99&gt;0,(T99*H99)/1000)</f>
        <v>0</v>
      </c>
      <c r="M99" s="101"/>
      <c r="N99" s="259" t="s">
        <v>28</v>
      </c>
      <c r="O99" s="262">
        <v>1130</v>
      </c>
      <c r="P99" s="262">
        <v>1922</v>
      </c>
      <c r="Q99" s="263" t="s">
        <v>211</v>
      </c>
      <c r="R99" s="264">
        <v>0.31</v>
      </c>
      <c r="S99" s="115"/>
      <c r="T99" s="115"/>
      <c r="U99" s="115">
        <v>5.8250000000000002</v>
      </c>
      <c r="V99" s="119"/>
      <c r="W99" s="119"/>
      <c r="X99" s="119"/>
    </row>
    <row r="100" spans="1:25" s="8" customFormat="1" ht="13.5">
      <c r="A100" s="258" t="s">
        <v>755</v>
      </c>
      <c r="B100" s="258"/>
      <c r="C100" s="107" t="s">
        <v>248</v>
      </c>
      <c r="D100" s="259" t="s">
        <v>747</v>
      </c>
      <c r="E100" s="259" t="s">
        <v>467</v>
      </c>
      <c r="F100" s="101">
        <f t="shared" si="20"/>
        <v>23555.922552</v>
      </c>
      <c r="G100" s="101">
        <v>64210.141439999999</v>
      </c>
      <c r="H100" s="260">
        <v>73.150000000000006</v>
      </c>
      <c r="I100" s="101">
        <f t="shared" si="21"/>
        <v>4696.9718463360005</v>
      </c>
      <c r="J100" s="261">
        <f>F100/G100</f>
        <v>0.36685673047475537</v>
      </c>
      <c r="K100" s="261">
        <f>J100-R100</f>
        <v>5.6856730474755368E-2</v>
      </c>
      <c r="L100" s="101"/>
      <c r="M100" s="101">
        <f>(T100/U100)*42</f>
        <v>0</v>
      </c>
      <c r="N100" s="259" t="s">
        <v>2</v>
      </c>
      <c r="O100" s="262">
        <v>6903.8459999999995</v>
      </c>
      <c r="P100" s="262">
        <v>11023.238095238095</v>
      </c>
      <c r="Q100" s="263" t="s">
        <v>211</v>
      </c>
      <c r="R100" s="264">
        <v>0.31</v>
      </c>
      <c r="S100" s="115">
        <f>F100/R100</f>
        <v>75986.846941935481</v>
      </c>
      <c r="T100" s="115"/>
      <c r="U100" s="115">
        <v>5.8250000000000002</v>
      </c>
      <c r="V100" s="119"/>
      <c r="W100" s="119"/>
      <c r="X100" s="119"/>
    </row>
    <row r="101" spans="1:25" s="8" customFormat="1" ht="26.25">
      <c r="A101" s="258" t="s">
        <v>496</v>
      </c>
      <c r="B101" s="258"/>
      <c r="C101" s="107" t="s">
        <v>90</v>
      </c>
      <c r="D101" s="259" t="s">
        <v>747</v>
      </c>
      <c r="E101" s="259" t="s">
        <v>467</v>
      </c>
      <c r="F101" s="101">
        <f t="shared" ref="F101:F164" si="26">((O101*1000)*3412)/1000000</f>
        <v>6312.9915840000003</v>
      </c>
      <c r="G101" s="101">
        <v>22924.208790000001</v>
      </c>
      <c r="H101" s="260">
        <v>73.150000000000006</v>
      </c>
      <c r="I101" s="101">
        <f t="shared" ref="I101:I164" si="27">(G101*H101)/1000</f>
        <v>1676.9058729885003</v>
      </c>
      <c r="J101" s="261">
        <f t="shared" ref="J101:J121" si="28">F101/G101</f>
        <v>0.2753853640852309</v>
      </c>
      <c r="K101" s="261">
        <f t="shared" ref="K101:K121" si="29">J101-R101</f>
        <v>-3.4614635914769099E-2</v>
      </c>
      <c r="L101" s="101">
        <f>IF(G101&gt;0,(T101*H101)/1000)</f>
        <v>187.2435040543065</v>
      </c>
      <c r="M101" s="101">
        <f t="shared" ref="M101:M121" si="30">(T101/U101)*42</f>
        <v>18456.348839983391</v>
      </c>
      <c r="N101" s="259" t="s">
        <v>2</v>
      </c>
      <c r="O101" s="262">
        <v>1850.232</v>
      </c>
      <c r="P101" s="262">
        <v>3935.5</v>
      </c>
      <c r="Q101" s="263" t="s">
        <v>32</v>
      </c>
      <c r="R101" s="264">
        <v>0.31</v>
      </c>
      <c r="S101" s="115">
        <f t="shared" ref="S101:S121" si="31">F101/R101</f>
        <v>20364.488980645161</v>
      </c>
      <c r="T101" s="213">
        <f>G101-S101</f>
        <v>2559.7198093548395</v>
      </c>
      <c r="U101" s="115">
        <v>5.8250000000000002</v>
      </c>
      <c r="V101" s="119"/>
      <c r="W101" s="119"/>
      <c r="X101" s="119"/>
    </row>
    <row r="102" spans="1:25" s="8" customFormat="1" ht="13.5">
      <c r="A102" s="258" t="s">
        <v>497</v>
      </c>
      <c r="B102" s="258"/>
      <c r="C102" s="107" t="s">
        <v>91</v>
      </c>
      <c r="D102" s="259" t="s">
        <v>747</v>
      </c>
      <c r="E102" s="259" t="s">
        <v>467</v>
      </c>
      <c r="F102" s="101">
        <f t="shared" si="26"/>
        <v>3958.0121239999999</v>
      </c>
      <c r="G102" s="101">
        <v>13033.392750000001</v>
      </c>
      <c r="H102" s="260">
        <v>73.150000000000006</v>
      </c>
      <c r="I102" s="101">
        <f t="shared" si="27"/>
        <v>953.3926796625002</v>
      </c>
      <c r="J102" s="261">
        <f t="shared" si="28"/>
        <v>0.30368241024578957</v>
      </c>
      <c r="K102" s="261">
        <f t="shared" si="29"/>
        <v>-6.3175897542104287E-3</v>
      </c>
      <c r="L102" s="101">
        <f>IF(G102&gt;0,(T102*H102)/1000)</f>
        <v>19.42949620895174</v>
      </c>
      <c r="M102" s="101">
        <f t="shared" si="30"/>
        <v>1915.1401893950003</v>
      </c>
      <c r="N102" s="259" t="s">
        <v>2</v>
      </c>
      <c r="O102" s="262">
        <v>1160.027</v>
      </c>
      <c r="P102" s="262">
        <v>2237.5</v>
      </c>
      <c r="Q102" s="263" t="s">
        <v>32</v>
      </c>
      <c r="R102" s="264">
        <v>0.31</v>
      </c>
      <c r="S102" s="115">
        <f t="shared" si="31"/>
        <v>12767.78104516129</v>
      </c>
      <c r="T102" s="213">
        <f>G102-S102</f>
        <v>265.61170483871138</v>
      </c>
      <c r="U102" s="115">
        <v>5.8250000000000002</v>
      </c>
      <c r="V102" s="119"/>
      <c r="W102" s="119"/>
      <c r="X102" s="119"/>
    </row>
    <row r="103" spans="1:25" s="8" customFormat="1" ht="26.25">
      <c r="A103" s="258" t="s">
        <v>499</v>
      </c>
      <c r="B103" s="258"/>
      <c r="C103" s="107" t="s">
        <v>98</v>
      </c>
      <c r="D103" s="259" t="s">
        <v>747</v>
      </c>
      <c r="E103" s="259" t="s">
        <v>467</v>
      </c>
      <c r="F103" s="101">
        <f t="shared" si="26"/>
        <v>2711.0523680000001</v>
      </c>
      <c r="G103" s="101">
        <v>8886.0069899999999</v>
      </c>
      <c r="H103" s="260">
        <v>73.150000000000006</v>
      </c>
      <c r="I103" s="101">
        <f t="shared" si="27"/>
        <v>650.01141131850011</v>
      </c>
      <c r="J103" s="261">
        <f t="shared" si="28"/>
        <v>0.30509230648264435</v>
      </c>
      <c r="K103" s="261">
        <f t="shared" si="29"/>
        <v>-4.9076935173556491E-3</v>
      </c>
      <c r="L103" s="101"/>
      <c r="M103" s="101">
        <f t="shared" si="30"/>
        <v>0</v>
      </c>
      <c r="N103" s="259" t="s">
        <v>2</v>
      </c>
      <c r="O103" s="262">
        <v>794.56399999999996</v>
      </c>
      <c r="P103" s="262">
        <v>1525.5</v>
      </c>
      <c r="Q103" s="263" t="s">
        <v>32</v>
      </c>
      <c r="R103" s="264">
        <v>0.31</v>
      </c>
      <c r="S103" s="115">
        <f t="shared" si="31"/>
        <v>8745.3302193548388</v>
      </c>
      <c r="T103" s="115"/>
      <c r="U103" s="115">
        <v>5.8250000000000002</v>
      </c>
      <c r="V103" s="119"/>
      <c r="W103" s="119"/>
      <c r="X103" s="119"/>
    </row>
    <row r="104" spans="1:25" s="8" customFormat="1" ht="26.25">
      <c r="A104" s="258" t="s">
        <v>499</v>
      </c>
      <c r="B104" s="258"/>
      <c r="C104" s="107" t="s">
        <v>99</v>
      </c>
      <c r="D104" s="259" t="s">
        <v>747</v>
      </c>
      <c r="E104" s="259" t="s">
        <v>467</v>
      </c>
      <c r="F104" s="101">
        <f t="shared" si="26"/>
        <v>2341.532768</v>
      </c>
      <c r="G104" s="101">
        <v>7672.6081800000002</v>
      </c>
      <c r="H104" s="260">
        <v>73.150000000000006</v>
      </c>
      <c r="I104" s="101">
        <f t="shared" si="27"/>
        <v>561.25128836700003</v>
      </c>
      <c r="J104" s="261">
        <f t="shared" si="28"/>
        <v>0.30518080854221336</v>
      </c>
      <c r="K104" s="261">
        <f t="shared" si="29"/>
        <v>-4.8191914577866424E-3</v>
      </c>
      <c r="L104" s="101"/>
      <c r="M104" s="101">
        <f t="shared" si="30"/>
        <v>0</v>
      </c>
      <c r="N104" s="259" t="s">
        <v>2</v>
      </c>
      <c r="O104" s="262">
        <v>686.26400000000001</v>
      </c>
      <c r="P104" s="262">
        <v>1317.1904761904761</v>
      </c>
      <c r="Q104" s="263" t="s">
        <v>32</v>
      </c>
      <c r="R104" s="264">
        <v>0.31</v>
      </c>
      <c r="S104" s="115">
        <f t="shared" si="31"/>
        <v>7553.3315096774195</v>
      </c>
      <c r="T104" s="115"/>
      <c r="U104" s="115">
        <v>5.8250000000000002</v>
      </c>
      <c r="V104" s="119"/>
      <c r="W104" s="119"/>
      <c r="X104" s="119"/>
    </row>
    <row r="105" spans="1:25" s="8" customFormat="1" ht="26.25">
      <c r="A105" s="258" t="s">
        <v>499</v>
      </c>
      <c r="B105" s="258"/>
      <c r="C105" s="107" t="s">
        <v>388</v>
      </c>
      <c r="D105" s="259" t="s">
        <v>747</v>
      </c>
      <c r="E105" s="259" t="s">
        <v>467</v>
      </c>
      <c r="F105" s="101">
        <f t="shared" si="26"/>
        <v>4135.101748</v>
      </c>
      <c r="G105" s="101">
        <v>11743.29837</v>
      </c>
      <c r="H105" s="260">
        <v>73.150000000000006</v>
      </c>
      <c r="I105" s="101">
        <f t="shared" si="27"/>
        <v>859.02227576550013</v>
      </c>
      <c r="J105" s="261">
        <f t="shared" si="28"/>
        <v>0.3521243876902363</v>
      </c>
      <c r="K105" s="261">
        <f t="shared" si="29"/>
        <v>4.2124387690236298E-2</v>
      </c>
      <c r="L105" s="101"/>
      <c r="M105" s="101">
        <f t="shared" si="30"/>
        <v>0</v>
      </c>
      <c r="N105" s="259" t="s">
        <v>2</v>
      </c>
      <c r="O105" s="262">
        <v>1211.9290000000001</v>
      </c>
      <c r="P105" s="262">
        <v>2016.0238095238096</v>
      </c>
      <c r="Q105" s="263" t="s">
        <v>32</v>
      </c>
      <c r="R105" s="264">
        <v>0.31</v>
      </c>
      <c r="S105" s="115">
        <f t="shared" si="31"/>
        <v>13339.037896774194</v>
      </c>
      <c r="T105" s="115"/>
      <c r="U105" s="115">
        <v>5.8250000000000002</v>
      </c>
      <c r="V105" s="119"/>
      <c r="W105" s="119"/>
      <c r="X105" s="119"/>
    </row>
    <row r="106" spans="1:25" s="8" customFormat="1" ht="26.25">
      <c r="A106" s="258" t="s">
        <v>499</v>
      </c>
      <c r="B106" s="258"/>
      <c r="C106" s="107" t="s">
        <v>389</v>
      </c>
      <c r="D106" s="259" t="s">
        <v>747</v>
      </c>
      <c r="E106" s="259" t="s">
        <v>467</v>
      </c>
      <c r="F106" s="101">
        <f t="shared" si="26"/>
        <v>7186.2759239999996</v>
      </c>
      <c r="G106" s="101">
        <v>21369.216509999998</v>
      </c>
      <c r="H106" s="260">
        <v>73.150000000000006</v>
      </c>
      <c r="I106" s="101">
        <f t="shared" si="27"/>
        <v>1563.1581877065</v>
      </c>
      <c r="J106" s="261">
        <f t="shared" si="28"/>
        <v>0.33629103437821828</v>
      </c>
      <c r="K106" s="261">
        <f t="shared" si="29"/>
        <v>2.6291034378218281E-2</v>
      </c>
      <c r="L106" s="101"/>
      <c r="M106" s="101">
        <f t="shared" si="30"/>
        <v>0</v>
      </c>
      <c r="N106" s="259" t="s">
        <v>2</v>
      </c>
      <c r="O106" s="262">
        <v>2106.1770000000001</v>
      </c>
      <c r="P106" s="262">
        <v>3668.5476190476193</v>
      </c>
      <c r="Q106" s="263" t="s">
        <v>32</v>
      </c>
      <c r="R106" s="264">
        <v>0.31</v>
      </c>
      <c r="S106" s="115">
        <f t="shared" si="31"/>
        <v>23181.535238709675</v>
      </c>
      <c r="T106" s="115"/>
      <c r="U106" s="115">
        <v>5.8250000000000002</v>
      </c>
      <c r="V106" s="119"/>
      <c r="W106" s="119"/>
      <c r="X106" s="119"/>
    </row>
    <row r="107" spans="1:25" s="8" customFormat="1" ht="26.25">
      <c r="A107" s="258" t="s">
        <v>499</v>
      </c>
      <c r="B107" s="258"/>
      <c r="C107" s="107" t="s">
        <v>393</v>
      </c>
      <c r="D107" s="259" t="s">
        <v>747</v>
      </c>
      <c r="E107" s="259" t="s">
        <v>467</v>
      </c>
      <c r="F107" s="101">
        <f t="shared" si="26"/>
        <v>3178.6294360000002</v>
      </c>
      <c r="G107" s="101">
        <v>9520.6524300000001</v>
      </c>
      <c r="H107" s="260">
        <v>73.150000000000006</v>
      </c>
      <c r="I107" s="101">
        <f t="shared" si="27"/>
        <v>696.43572525450008</v>
      </c>
      <c r="J107" s="261">
        <f t="shared" si="28"/>
        <v>0.33386676589347986</v>
      </c>
      <c r="K107" s="261">
        <f t="shared" si="29"/>
        <v>2.3866765893479858E-2</v>
      </c>
      <c r="L107" s="101"/>
      <c r="M107" s="101">
        <f t="shared" si="30"/>
        <v>0</v>
      </c>
      <c r="N107" s="259" t="s">
        <v>2</v>
      </c>
      <c r="O107" s="262">
        <v>931.60299999999995</v>
      </c>
      <c r="P107" s="262">
        <v>1634.452380952381</v>
      </c>
      <c r="Q107" s="263" t="s">
        <v>32</v>
      </c>
      <c r="R107" s="264">
        <v>0.31</v>
      </c>
      <c r="S107" s="115">
        <f t="shared" si="31"/>
        <v>10253.643341935485</v>
      </c>
      <c r="T107" s="115"/>
      <c r="U107" s="115">
        <v>5.8250000000000002</v>
      </c>
      <c r="V107" s="119"/>
      <c r="W107" s="119"/>
      <c r="X107" s="119"/>
    </row>
    <row r="108" spans="1:25" s="8" customFormat="1" ht="26.25">
      <c r="A108" s="258" t="s">
        <v>499</v>
      </c>
      <c r="B108" s="258"/>
      <c r="C108" s="107" t="s">
        <v>84</v>
      </c>
      <c r="D108" s="259" t="s">
        <v>747</v>
      </c>
      <c r="E108" s="259" t="s">
        <v>467</v>
      </c>
      <c r="F108" s="101">
        <f t="shared" si="26"/>
        <v>4804.0448200000001</v>
      </c>
      <c r="G108" s="101">
        <v>13967.053830000001</v>
      </c>
      <c r="H108" s="260">
        <v>73.150000000000006</v>
      </c>
      <c r="I108" s="101">
        <f t="shared" si="27"/>
        <v>1021.6899876645001</v>
      </c>
      <c r="J108" s="261">
        <f t="shared" si="28"/>
        <v>0.34395548828496209</v>
      </c>
      <c r="K108" s="261">
        <f t="shared" si="29"/>
        <v>3.3955488284962088E-2</v>
      </c>
      <c r="L108" s="101"/>
      <c r="M108" s="101">
        <f t="shared" si="30"/>
        <v>0</v>
      </c>
      <c r="N108" s="259" t="s">
        <v>2</v>
      </c>
      <c r="O108" s="262">
        <v>1407.9849999999999</v>
      </c>
      <c r="P108" s="262">
        <v>2397.7857142857142</v>
      </c>
      <c r="Q108" s="263" t="s">
        <v>32</v>
      </c>
      <c r="R108" s="264">
        <v>0.31</v>
      </c>
      <c r="S108" s="115">
        <f t="shared" si="31"/>
        <v>15496.918774193549</v>
      </c>
      <c r="T108" s="115"/>
      <c r="U108" s="115">
        <v>5.8250000000000002</v>
      </c>
      <c r="V108" s="119"/>
      <c r="W108" s="119"/>
      <c r="X108" s="119"/>
    </row>
    <row r="109" spans="1:25" s="8" customFormat="1" ht="26.25">
      <c r="A109" s="258" t="s">
        <v>499</v>
      </c>
      <c r="B109" s="258"/>
      <c r="C109" s="107" t="s">
        <v>111</v>
      </c>
      <c r="D109" s="259" t="s">
        <v>747</v>
      </c>
      <c r="E109" s="259" t="s">
        <v>467</v>
      </c>
      <c r="F109" s="101">
        <f t="shared" si="26"/>
        <v>1776.74782</v>
      </c>
      <c r="G109" s="101">
        <v>5549.8190400000003</v>
      </c>
      <c r="H109" s="260">
        <v>73.150000000000006</v>
      </c>
      <c r="I109" s="101">
        <f t="shared" si="27"/>
        <v>405.96926277600005</v>
      </c>
      <c r="J109" s="261">
        <f t="shared" si="28"/>
        <v>0.32014518080575111</v>
      </c>
      <c r="K109" s="261">
        <f t="shared" si="29"/>
        <v>1.0145180805751108E-2</v>
      </c>
      <c r="L109" s="101"/>
      <c r="M109" s="101">
        <f t="shared" si="30"/>
        <v>0</v>
      </c>
      <c r="N109" s="259" t="s">
        <v>2</v>
      </c>
      <c r="O109" s="262">
        <v>520.73500000000001</v>
      </c>
      <c r="P109" s="262">
        <v>952.76190476190482</v>
      </c>
      <c r="Q109" s="263" t="s">
        <v>32</v>
      </c>
      <c r="R109" s="264">
        <v>0.31</v>
      </c>
      <c r="S109" s="115">
        <f t="shared" si="31"/>
        <v>5731.4445806451613</v>
      </c>
      <c r="T109" s="115"/>
      <c r="U109" s="115">
        <v>5.8250000000000002</v>
      </c>
      <c r="V109" s="119"/>
      <c r="W109" s="119"/>
      <c r="X109" s="119"/>
    </row>
    <row r="110" spans="1:25" s="8" customFormat="1" ht="26.25">
      <c r="A110" s="258" t="s">
        <v>499</v>
      </c>
      <c r="B110" s="258"/>
      <c r="C110" s="107" t="s">
        <v>112</v>
      </c>
      <c r="D110" s="259" t="s">
        <v>747</v>
      </c>
      <c r="E110" s="259" t="s">
        <v>467</v>
      </c>
      <c r="F110" s="101">
        <f t="shared" si="26"/>
        <v>0.464032</v>
      </c>
      <c r="G110" s="101">
        <v>8.8761600000000005</v>
      </c>
      <c r="H110" s="260">
        <v>73.150000000000006</v>
      </c>
      <c r="I110" s="101">
        <f t="shared" si="27"/>
        <v>0.64929110400000012</v>
      </c>
      <c r="J110" s="261">
        <f t="shared" si="28"/>
        <v>5.2278462758670416E-2</v>
      </c>
      <c r="K110" s="261">
        <f t="shared" si="29"/>
        <v>-0.25772153724132957</v>
      </c>
      <c r="L110" s="101">
        <f>IF(G110&gt;0,(T110*H110)/1000)</f>
        <v>0.53979452077419365</v>
      </c>
      <c r="M110" s="101">
        <f t="shared" si="30"/>
        <v>53.206844358299882</v>
      </c>
      <c r="N110" s="259" t="s">
        <v>2</v>
      </c>
      <c r="O110" s="265">
        <v>0.13600000000000001</v>
      </c>
      <c r="P110" s="262">
        <v>1.5238095238095237</v>
      </c>
      <c r="Q110" s="263" t="s">
        <v>32</v>
      </c>
      <c r="R110" s="264">
        <v>0.31</v>
      </c>
      <c r="S110" s="115">
        <f t="shared" si="31"/>
        <v>1.4968774193548386</v>
      </c>
      <c r="T110" s="213">
        <f>G110-S110</f>
        <v>7.3792825806451621</v>
      </c>
      <c r="U110" s="115">
        <v>5.8250000000000002</v>
      </c>
      <c r="V110" s="119"/>
      <c r="W110" s="119"/>
      <c r="X110" s="119"/>
    </row>
    <row r="111" spans="1:25" s="8" customFormat="1" ht="26.25">
      <c r="A111" s="258" t="s">
        <v>499</v>
      </c>
      <c r="B111" s="258"/>
      <c r="C111" s="107" t="s">
        <v>114</v>
      </c>
      <c r="D111" s="259" t="s">
        <v>747</v>
      </c>
      <c r="E111" s="259" t="s">
        <v>467</v>
      </c>
      <c r="F111" s="101">
        <f t="shared" si="26"/>
        <v>6771.6155639999997</v>
      </c>
      <c r="G111" s="101">
        <v>19859.159790000002</v>
      </c>
      <c r="H111" s="260">
        <v>73.150000000000006</v>
      </c>
      <c r="I111" s="101">
        <f t="shared" si="27"/>
        <v>1452.6975386385002</v>
      </c>
      <c r="J111" s="261">
        <f t="shared" si="28"/>
        <v>0.3409819768613685</v>
      </c>
      <c r="K111" s="261">
        <f t="shared" si="29"/>
        <v>3.0981976861368499E-2</v>
      </c>
      <c r="L111" s="101"/>
      <c r="M111" s="101">
        <f t="shared" si="30"/>
        <v>0</v>
      </c>
      <c r="N111" s="259" t="s">
        <v>2</v>
      </c>
      <c r="O111" s="262">
        <v>1984.6469999999999</v>
      </c>
      <c r="P111" s="262">
        <v>3409.3095238095239</v>
      </c>
      <c r="Q111" s="263" t="s">
        <v>32</v>
      </c>
      <c r="R111" s="264">
        <v>0.31</v>
      </c>
      <c r="S111" s="115">
        <f t="shared" si="31"/>
        <v>21843.921174193547</v>
      </c>
      <c r="T111" s="115"/>
      <c r="U111" s="115">
        <v>5.8250000000000002</v>
      </c>
      <c r="V111" s="119"/>
      <c r="W111" s="119"/>
      <c r="X111" s="119"/>
    </row>
    <row r="112" spans="1:25" s="8" customFormat="1" ht="26.25">
      <c r="A112" s="258" t="s">
        <v>499</v>
      </c>
      <c r="B112" s="258"/>
      <c r="C112" s="107" t="s">
        <v>88</v>
      </c>
      <c r="D112" s="259" t="s">
        <v>748</v>
      </c>
      <c r="E112" s="259" t="s">
        <v>467</v>
      </c>
      <c r="F112" s="101">
        <f t="shared" si="26"/>
        <v>9100.1520240000009</v>
      </c>
      <c r="G112" s="101">
        <v>26101.180619999999</v>
      </c>
      <c r="H112" s="260">
        <v>70.88</v>
      </c>
      <c r="I112" s="101">
        <f t="shared" si="27"/>
        <v>1850.0516823455998</v>
      </c>
      <c r="J112" s="261">
        <f t="shared" si="28"/>
        <v>0.34864905754596481</v>
      </c>
      <c r="K112" s="261">
        <f t="shared" si="29"/>
        <v>3.8649057545964816E-2</v>
      </c>
      <c r="L112" s="101"/>
      <c r="M112" s="101">
        <f t="shared" si="30"/>
        <v>0</v>
      </c>
      <c r="N112" s="259" t="s">
        <v>2</v>
      </c>
      <c r="O112" s="262">
        <v>2667.1019999999999</v>
      </c>
      <c r="P112" s="262">
        <v>4480.9047619047615</v>
      </c>
      <c r="Q112" s="263" t="s">
        <v>32</v>
      </c>
      <c r="R112" s="264">
        <v>0.31</v>
      </c>
      <c r="S112" s="115">
        <f t="shared" si="31"/>
        <v>29355.329109677423</v>
      </c>
      <c r="T112" s="115"/>
      <c r="U112" s="115">
        <v>5.67</v>
      </c>
      <c r="V112" s="119"/>
      <c r="W112" s="119"/>
      <c r="X112" s="119"/>
    </row>
    <row r="113" spans="1:24" s="8" customFormat="1" ht="26.25">
      <c r="A113" s="258" t="s">
        <v>499</v>
      </c>
      <c r="B113" s="258"/>
      <c r="C113" s="107" t="s">
        <v>406</v>
      </c>
      <c r="D113" s="259" t="s">
        <v>747</v>
      </c>
      <c r="E113" s="259" t="s">
        <v>467</v>
      </c>
      <c r="F113" s="101">
        <f t="shared" si="26"/>
        <v>6879.0321480000002</v>
      </c>
      <c r="G113" s="101">
        <v>19685.519909999999</v>
      </c>
      <c r="H113" s="260">
        <v>73.150000000000006</v>
      </c>
      <c r="I113" s="101">
        <f t="shared" si="27"/>
        <v>1439.9957814165</v>
      </c>
      <c r="J113" s="261">
        <f t="shared" si="28"/>
        <v>0.34944630263514337</v>
      </c>
      <c r="K113" s="261">
        <f t="shared" si="29"/>
        <v>3.9446302635143371E-2</v>
      </c>
      <c r="L113" s="101"/>
      <c r="M113" s="101">
        <f t="shared" si="30"/>
        <v>0</v>
      </c>
      <c r="N113" s="259" t="s">
        <v>2</v>
      </c>
      <c r="O113" s="262">
        <v>2016.1289999999999</v>
      </c>
      <c r="P113" s="262">
        <v>3379.5</v>
      </c>
      <c r="Q113" s="263" t="s">
        <v>32</v>
      </c>
      <c r="R113" s="264">
        <v>0.31</v>
      </c>
      <c r="S113" s="115">
        <f t="shared" si="31"/>
        <v>22190.426283870969</v>
      </c>
      <c r="T113" s="115"/>
      <c r="U113" s="115">
        <v>5.8250000000000002</v>
      </c>
      <c r="V113" s="119"/>
      <c r="W113" s="119"/>
      <c r="X113" s="119"/>
    </row>
    <row r="114" spans="1:24" s="8" customFormat="1" ht="26.25">
      <c r="A114" s="258" t="s">
        <v>499</v>
      </c>
      <c r="B114" s="258"/>
      <c r="C114" s="107" t="s">
        <v>121</v>
      </c>
      <c r="D114" s="259" t="s">
        <v>747</v>
      </c>
      <c r="E114" s="259" t="s">
        <v>467</v>
      </c>
      <c r="F114" s="101">
        <f t="shared" si="26"/>
        <v>286.645532</v>
      </c>
      <c r="G114" s="101">
        <v>969.99785999999995</v>
      </c>
      <c r="H114" s="260">
        <v>73.150000000000006</v>
      </c>
      <c r="I114" s="101">
        <f t="shared" si="27"/>
        <v>70.955343458999991</v>
      </c>
      <c r="J114" s="261">
        <f t="shared" si="28"/>
        <v>0.29551150968518636</v>
      </c>
      <c r="K114" s="261">
        <f t="shared" si="29"/>
        <v>-1.448849031481364E-2</v>
      </c>
      <c r="L114" s="101">
        <f>IF(G114&gt;0,(T114*H114)/1000)</f>
        <v>3.3162445370645135</v>
      </c>
      <c r="M114" s="101">
        <f t="shared" si="30"/>
        <v>326.87791399695391</v>
      </c>
      <c r="N114" s="259" t="s">
        <v>2</v>
      </c>
      <c r="O114" s="262">
        <v>84.010999999999996</v>
      </c>
      <c r="P114" s="262">
        <v>166.52380952380952</v>
      </c>
      <c r="Q114" s="263" t="s">
        <v>32</v>
      </c>
      <c r="R114" s="264">
        <v>0.31</v>
      </c>
      <c r="S114" s="115">
        <f t="shared" si="31"/>
        <v>924.66300645161289</v>
      </c>
      <c r="T114" s="213">
        <f>G114-S114</f>
        <v>45.334853548387059</v>
      </c>
      <c r="U114" s="115">
        <v>5.8250000000000002</v>
      </c>
      <c r="V114" s="119"/>
      <c r="W114" s="119"/>
      <c r="X114" s="119"/>
    </row>
    <row r="115" spans="1:24" s="8" customFormat="1" ht="13.5">
      <c r="A115" s="258" t="s">
        <v>501</v>
      </c>
      <c r="B115" s="258"/>
      <c r="C115" s="107" t="s">
        <v>92</v>
      </c>
      <c r="D115" s="259" t="s">
        <v>747</v>
      </c>
      <c r="E115" s="259" t="s">
        <v>467</v>
      </c>
      <c r="F115" s="101">
        <f t="shared" si="26"/>
        <v>8849.0220000000008</v>
      </c>
      <c r="G115" s="101">
        <v>27987.225930000001</v>
      </c>
      <c r="H115" s="260">
        <v>73.150000000000006</v>
      </c>
      <c r="I115" s="101">
        <f t="shared" si="27"/>
        <v>2047.2655767795002</v>
      </c>
      <c r="J115" s="261">
        <f t="shared" si="28"/>
        <v>0.31618074696408471</v>
      </c>
      <c r="K115" s="261">
        <f t="shared" si="29"/>
        <v>6.1807469640847157E-3</v>
      </c>
      <c r="L115" s="101"/>
      <c r="M115" s="101">
        <f t="shared" si="30"/>
        <v>0</v>
      </c>
      <c r="N115" s="259" t="s">
        <v>2</v>
      </c>
      <c r="O115" s="262">
        <v>2593.5</v>
      </c>
      <c r="P115" s="262">
        <v>4804.6904761904761</v>
      </c>
      <c r="Q115" s="263" t="s">
        <v>32</v>
      </c>
      <c r="R115" s="264">
        <v>0.31</v>
      </c>
      <c r="S115" s="115">
        <f t="shared" si="31"/>
        <v>28545.23225806452</v>
      </c>
      <c r="T115" s="115"/>
      <c r="U115" s="115">
        <v>5.8250000000000002</v>
      </c>
      <c r="V115" s="119"/>
      <c r="W115" s="119"/>
      <c r="X115" s="119"/>
    </row>
    <row r="116" spans="1:24" s="8" customFormat="1" ht="26.25">
      <c r="A116" s="258" t="s">
        <v>502</v>
      </c>
      <c r="B116" s="258"/>
      <c r="C116" s="107" t="s">
        <v>93</v>
      </c>
      <c r="D116" s="259" t="s">
        <v>747</v>
      </c>
      <c r="E116" s="259" t="s">
        <v>467</v>
      </c>
      <c r="F116" s="101">
        <f t="shared" si="26"/>
        <v>1864.5726999999999</v>
      </c>
      <c r="G116" s="101">
        <v>7077.2120100000002</v>
      </c>
      <c r="H116" s="260">
        <v>73.150000000000006</v>
      </c>
      <c r="I116" s="101">
        <f t="shared" si="27"/>
        <v>517.69805853150001</v>
      </c>
      <c r="J116" s="261">
        <f t="shared" si="28"/>
        <v>0.2634614728745423</v>
      </c>
      <c r="K116" s="261">
        <f t="shared" si="29"/>
        <v>-4.6538527125457696E-2</v>
      </c>
      <c r="L116" s="101">
        <f>IF(G116&gt;0,(T116*H116)/1000)</f>
        <v>77.719048837951661</v>
      </c>
      <c r="M116" s="101">
        <f t="shared" si="30"/>
        <v>7660.6656348885545</v>
      </c>
      <c r="N116" s="259" t="s">
        <v>2</v>
      </c>
      <c r="O116" s="262">
        <v>546.47500000000002</v>
      </c>
      <c r="P116" s="262">
        <v>1214.9761904761904</v>
      </c>
      <c r="Q116" s="263" t="s">
        <v>32</v>
      </c>
      <c r="R116" s="264">
        <v>0.31</v>
      </c>
      <c r="S116" s="115">
        <f t="shared" si="31"/>
        <v>6014.7506451612899</v>
      </c>
      <c r="T116" s="213">
        <f>G116-S116</f>
        <v>1062.4613648387103</v>
      </c>
      <c r="U116" s="115">
        <v>5.8250000000000002</v>
      </c>
      <c r="V116" s="119"/>
      <c r="W116" s="119"/>
      <c r="X116" s="119"/>
    </row>
    <row r="117" spans="1:24" s="8" customFormat="1" ht="26.25">
      <c r="A117" s="258" t="s">
        <v>506</v>
      </c>
      <c r="B117" s="258"/>
      <c r="C117" s="107" t="s">
        <v>94</v>
      </c>
      <c r="D117" s="259" t="s">
        <v>747</v>
      </c>
      <c r="E117" s="259" t="s">
        <v>467</v>
      </c>
      <c r="F117" s="101">
        <f t="shared" si="26"/>
        <v>144887.16800000001</v>
      </c>
      <c r="G117" s="101">
        <v>426510.72188999999</v>
      </c>
      <c r="H117" s="260">
        <v>73.150000000000006</v>
      </c>
      <c r="I117" s="101">
        <f t="shared" si="27"/>
        <v>31199.259306253502</v>
      </c>
      <c r="J117" s="261">
        <f t="shared" si="28"/>
        <v>0.33970346010989</v>
      </c>
      <c r="K117" s="261">
        <f t="shared" si="29"/>
        <v>2.9703460109890001E-2</v>
      </c>
      <c r="L117" s="101"/>
      <c r="M117" s="101">
        <f t="shared" si="30"/>
        <v>0</v>
      </c>
      <c r="N117" s="259" t="s">
        <v>2</v>
      </c>
      <c r="O117" s="262">
        <v>42464</v>
      </c>
      <c r="P117" s="262">
        <v>73220.976190476184</v>
      </c>
      <c r="Q117" s="263" t="s">
        <v>32</v>
      </c>
      <c r="R117" s="264">
        <v>0.31</v>
      </c>
      <c r="S117" s="115">
        <f t="shared" si="31"/>
        <v>467377.96129032259</v>
      </c>
      <c r="T117" s="115"/>
      <c r="U117" s="115">
        <v>5.8250000000000002</v>
      </c>
      <c r="V117" s="119"/>
      <c r="W117" s="119"/>
      <c r="X117" s="119"/>
    </row>
    <row r="118" spans="1:24" s="8" customFormat="1" ht="26.25">
      <c r="A118" s="258" t="s">
        <v>509</v>
      </c>
      <c r="B118" s="258"/>
      <c r="C118" s="107" t="s">
        <v>72</v>
      </c>
      <c r="D118" s="259" t="s">
        <v>747</v>
      </c>
      <c r="E118" s="259" t="s">
        <v>467</v>
      </c>
      <c r="F118" s="101">
        <f t="shared" si="26"/>
        <v>1566.21036</v>
      </c>
      <c r="G118" s="101">
        <v>6177.2525999999998</v>
      </c>
      <c r="H118" s="260">
        <v>73.150000000000006</v>
      </c>
      <c r="I118" s="101">
        <f t="shared" si="27"/>
        <v>451.86602769000001</v>
      </c>
      <c r="J118" s="261">
        <f t="shared" si="28"/>
        <v>0.25354481375749471</v>
      </c>
      <c r="K118" s="261">
        <f t="shared" si="29"/>
        <v>-5.6455186242505284E-2</v>
      </c>
      <c r="L118" s="101">
        <f>IF(G118&gt;0,(T118*H118)/1000)</f>
        <v>82.290905644838716</v>
      </c>
      <c r="M118" s="101">
        <f t="shared" si="30"/>
        <v>8111.3076184410911</v>
      </c>
      <c r="N118" s="259" t="s">
        <v>2</v>
      </c>
      <c r="O118" s="262">
        <v>459.03</v>
      </c>
      <c r="P118" s="262">
        <v>1060.4761904761904</v>
      </c>
      <c r="Q118" s="263" t="s">
        <v>32</v>
      </c>
      <c r="R118" s="264">
        <v>0.31</v>
      </c>
      <c r="S118" s="115">
        <f t="shared" si="31"/>
        <v>5052.2914838709676</v>
      </c>
      <c r="T118" s="213">
        <f>G118-S118</f>
        <v>1124.9611161290322</v>
      </c>
      <c r="U118" s="115">
        <v>5.8250000000000002</v>
      </c>
      <c r="V118" s="119"/>
      <c r="W118" s="119"/>
      <c r="X118" s="119"/>
    </row>
    <row r="119" spans="1:24" s="8" customFormat="1" ht="13.5">
      <c r="A119" s="258" t="s">
        <v>605</v>
      </c>
      <c r="B119" s="258"/>
      <c r="C119" s="107" t="s">
        <v>35</v>
      </c>
      <c r="D119" s="259" t="s">
        <v>747</v>
      </c>
      <c r="E119" s="259" t="s">
        <v>467</v>
      </c>
      <c r="F119" s="101">
        <f t="shared" si="26"/>
        <v>2357.7636520000001</v>
      </c>
      <c r="G119" s="101">
        <v>6783.7439700000004</v>
      </c>
      <c r="H119" s="260">
        <v>73.150000000000006</v>
      </c>
      <c r="I119" s="101">
        <f t="shared" si="27"/>
        <v>496.23087140550007</v>
      </c>
      <c r="J119" s="261">
        <f t="shared" si="28"/>
        <v>0.34756082517660231</v>
      </c>
      <c r="K119" s="261">
        <f t="shared" si="29"/>
        <v>3.7560825176602308E-2</v>
      </c>
      <c r="L119" s="101"/>
      <c r="M119" s="101">
        <f t="shared" si="30"/>
        <v>0</v>
      </c>
      <c r="N119" s="259" t="s">
        <v>2</v>
      </c>
      <c r="O119" s="262">
        <v>691.02099999999996</v>
      </c>
      <c r="P119" s="262">
        <v>1164.5952380952381</v>
      </c>
      <c r="Q119" s="263" t="s">
        <v>32</v>
      </c>
      <c r="R119" s="264">
        <v>0.31</v>
      </c>
      <c r="S119" s="115">
        <f t="shared" si="31"/>
        <v>7605.6892000000007</v>
      </c>
      <c r="T119" s="115"/>
      <c r="U119" s="115">
        <v>5.8250000000000002</v>
      </c>
      <c r="V119" s="119"/>
      <c r="W119" s="119"/>
      <c r="X119" s="119"/>
    </row>
    <row r="120" spans="1:24" s="8" customFormat="1" ht="13.5">
      <c r="A120" s="258" t="s">
        <v>606</v>
      </c>
      <c r="B120" s="258"/>
      <c r="C120" s="107" t="s">
        <v>36</v>
      </c>
      <c r="D120" s="259" t="s">
        <v>747</v>
      </c>
      <c r="E120" s="259" t="s">
        <v>467</v>
      </c>
      <c r="F120" s="101">
        <f t="shared" si="26"/>
        <v>1603.7048279999999</v>
      </c>
      <c r="G120" s="101">
        <v>5367.1643100000001</v>
      </c>
      <c r="H120" s="260">
        <v>73.150000000000006</v>
      </c>
      <c r="I120" s="101">
        <f t="shared" si="27"/>
        <v>392.60806927650003</v>
      </c>
      <c r="J120" s="261">
        <f t="shared" si="28"/>
        <v>0.29879927935353257</v>
      </c>
      <c r="K120" s="261">
        <f t="shared" si="29"/>
        <v>-1.1200720646467432E-2</v>
      </c>
      <c r="L120" s="101">
        <f>IF(G120&gt;0,(T120*H120)/1000)</f>
        <v>14.185462282306455</v>
      </c>
      <c r="M120" s="101">
        <f t="shared" si="30"/>
        <v>1398.2425807559187</v>
      </c>
      <c r="N120" s="259" t="s">
        <v>2</v>
      </c>
      <c r="O120" s="262">
        <v>470.01900000000001</v>
      </c>
      <c r="P120" s="262">
        <v>921.40476190476193</v>
      </c>
      <c r="Q120" s="263" t="s">
        <v>32</v>
      </c>
      <c r="R120" s="264">
        <v>0.31</v>
      </c>
      <c r="S120" s="115">
        <f t="shared" si="31"/>
        <v>5173.2413806451614</v>
      </c>
      <c r="T120" s="213">
        <f>G120-S120</f>
        <v>193.92292935483874</v>
      </c>
      <c r="U120" s="115">
        <v>5.8250000000000002</v>
      </c>
      <c r="V120" s="119"/>
      <c r="W120" s="119"/>
      <c r="X120" s="119"/>
    </row>
    <row r="121" spans="1:24" s="8" customFormat="1" ht="13.5">
      <c r="A121" s="258" t="s">
        <v>608</v>
      </c>
      <c r="B121" s="258"/>
      <c r="C121" s="107" t="s">
        <v>74</v>
      </c>
      <c r="D121" s="259" t="s">
        <v>747</v>
      </c>
      <c r="E121" s="259" t="s">
        <v>467</v>
      </c>
      <c r="F121" s="101">
        <f t="shared" si="26"/>
        <v>1764.1745999999998</v>
      </c>
      <c r="G121" s="101">
        <v>8192.0022300000001</v>
      </c>
      <c r="H121" s="260">
        <v>73.150000000000006</v>
      </c>
      <c r="I121" s="101">
        <f t="shared" si="27"/>
        <v>599.24496312450003</v>
      </c>
      <c r="J121" s="261">
        <f t="shared" si="28"/>
        <v>0.21535328610378074</v>
      </c>
      <c r="K121" s="261">
        <f t="shared" si="29"/>
        <v>-9.4646713896219259E-2</v>
      </c>
      <c r="L121" s="101">
        <f>IF(G121&gt;0,(T121*H121)/1000)</f>
        <v>182.95666638256455</v>
      </c>
      <c r="M121" s="101">
        <f t="shared" si="30"/>
        <v>18033.800822151465</v>
      </c>
      <c r="N121" s="259" t="s">
        <v>2</v>
      </c>
      <c r="O121" s="262">
        <v>517.04999999999995</v>
      </c>
      <c r="P121" s="262">
        <v>1406.3571428571429</v>
      </c>
      <c r="Q121" s="263" t="s">
        <v>32</v>
      </c>
      <c r="R121" s="264">
        <v>0.31</v>
      </c>
      <c r="S121" s="115">
        <f t="shared" si="31"/>
        <v>5690.8858064516126</v>
      </c>
      <c r="T121" s="213">
        <f>G121-S121</f>
        <v>2501.1164235483875</v>
      </c>
      <c r="U121" s="115">
        <v>5.8250000000000002</v>
      </c>
      <c r="V121" s="119"/>
      <c r="W121" s="119"/>
      <c r="X121" s="119"/>
    </row>
    <row r="122" spans="1:24" s="8" customFormat="1" ht="13.5">
      <c r="A122" s="258" t="s">
        <v>610</v>
      </c>
      <c r="B122" s="258"/>
      <c r="C122" s="107" t="s">
        <v>77</v>
      </c>
      <c r="D122" s="259" t="s">
        <v>747</v>
      </c>
      <c r="E122" s="259" t="s">
        <v>467</v>
      </c>
      <c r="F122" s="101">
        <f t="shared" si="26"/>
        <v>0</v>
      </c>
      <c r="G122" s="101">
        <v>3959.46081</v>
      </c>
      <c r="H122" s="260">
        <v>73.150000000000006</v>
      </c>
      <c r="I122" s="101">
        <f t="shared" si="27"/>
        <v>289.63455825150004</v>
      </c>
      <c r="J122" s="261"/>
      <c r="K122" s="261"/>
      <c r="L122" s="101">
        <f>(P122*H122)/1000</f>
        <v>49.722841666666667</v>
      </c>
      <c r="M122" s="101"/>
      <c r="N122" s="259" t="s">
        <v>2</v>
      </c>
      <c r="O122" s="262">
        <v>0</v>
      </c>
      <c r="P122" s="262">
        <v>679.73809523809518</v>
      </c>
      <c r="Q122" s="263" t="s">
        <v>32</v>
      </c>
      <c r="R122" s="264">
        <v>0.31</v>
      </c>
      <c r="S122" s="115"/>
      <c r="T122" s="115"/>
      <c r="U122" s="115">
        <v>5.8250000000000002</v>
      </c>
      <c r="V122" s="119"/>
      <c r="W122" s="119"/>
      <c r="X122" s="119"/>
    </row>
    <row r="123" spans="1:24" s="8" customFormat="1" ht="13.5">
      <c r="A123" s="258" t="s">
        <v>756</v>
      </c>
      <c r="B123" s="258"/>
      <c r="C123" s="107" t="s">
        <v>38</v>
      </c>
      <c r="D123" s="259" t="s">
        <v>747</v>
      </c>
      <c r="E123" s="259" t="s">
        <v>467</v>
      </c>
      <c r="F123" s="101">
        <f t="shared" si="26"/>
        <v>522.48638400000004</v>
      </c>
      <c r="G123" s="101">
        <v>1912.1190300000001</v>
      </c>
      <c r="H123" s="260">
        <v>73.150000000000006</v>
      </c>
      <c r="I123" s="101">
        <f t="shared" si="27"/>
        <v>139.87150704449999</v>
      </c>
      <c r="J123" s="261">
        <f>F123/G123</f>
        <v>0.27324992628727723</v>
      </c>
      <c r="K123" s="261">
        <f>J123-R123</f>
        <v>-3.6750073712722764E-2</v>
      </c>
      <c r="L123" s="101">
        <f>IF(G123&gt;0,(T123*H123)/1000)</f>
        <v>16.581574819983874</v>
      </c>
      <c r="M123" s="101">
        <f>(T123/U123)*42</f>
        <v>1634.4242794406759</v>
      </c>
      <c r="N123" s="259" t="s">
        <v>2</v>
      </c>
      <c r="O123" s="262">
        <v>153.13200000000001</v>
      </c>
      <c r="P123" s="262">
        <v>328.26190476190476</v>
      </c>
      <c r="Q123" s="263" t="s">
        <v>32</v>
      </c>
      <c r="R123" s="264">
        <v>0.31</v>
      </c>
      <c r="S123" s="115">
        <f>F123/R123</f>
        <v>1685.4399483870968</v>
      </c>
      <c r="T123" s="213">
        <f>G123-S123</f>
        <v>226.67908161290325</v>
      </c>
      <c r="U123" s="115">
        <v>5.8250000000000002</v>
      </c>
      <c r="V123" s="119"/>
      <c r="W123" s="119"/>
      <c r="X123" s="119"/>
    </row>
    <row r="124" spans="1:24" s="8" customFormat="1" ht="13.5">
      <c r="A124" s="258" t="s">
        <v>612</v>
      </c>
      <c r="B124" s="258"/>
      <c r="C124" s="107" t="s">
        <v>39</v>
      </c>
      <c r="D124" s="259" t="s">
        <v>747</v>
      </c>
      <c r="E124" s="259" t="s">
        <v>467</v>
      </c>
      <c r="F124" s="101">
        <f t="shared" si="26"/>
        <v>7194.8707519999998</v>
      </c>
      <c r="G124" s="101">
        <v>26682.70779</v>
      </c>
      <c r="H124" s="260">
        <v>73.150000000000006</v>
      </c>
      <c r="I124" s="101">
        <f t="shared" si="27"/>
        <v>1951.8400748385002</v>
      </c>
      <c r="J124" s="261">
        <f>F124/G124</f>
        <v>0.26964545010294849</v>
      </c>
      <c r="K124" s="261">
        <f>J124-R124</f>
        <v>-4.0354549897051506E-2</v>
      </c>
      <c r="L124" s="101">
        <f>IF(G124&gt;0,(T124*H124)/1000)</f>
        <v>254.08266997140331</v>
      </c>
      <c r="M124" s="101">
        <f>(T124/U124)*42</f>
        <v>25044.598555614015</v>
      </c>
      <c r="N124" s="259" t="s">
        <v>2</v>
      </c>
      <c r="O124" s="262">
        <v>2108.6959999999999</v>
      </c>
      <c r="P124" s="262">
        <v>4580.7380952380954</v>
      </c>
      <c r="Q124" s="263" t="s">
        <v>32</v>
      </c>
      <c r="R124" s="264">
        <v>0.31</v>
      </c>
      <c r="S124" s="115">
        <f>F124/R124</f>
        <v>23209.26049032258</v>
      </c>
      <c r="T124" s="213">
        <f>G124-S124</f>
        <v>3473.4472996774202</v>
      </c>
      <c r="U124" s="115">
        <v>5.8250000000000002</v>
      </c>
      <c r="V124" s="119"/>
      <c r="W124" s="119"/>
      <c r="X124" s="119"/>
    </row>
    <row r="125" spans="1:24" s="8" customFormat="1" ht="13.5">
      <c r="A125" s="258" t="s">
        <v>616</v>
      </c>
      <c r="B125" s="258"/>
      <c r="C125" s="107" t="s">
        <v>166</v>
      </c>
      <c r="D125" s="259" t="s">
        <v>747</v>
      </c>
      <c r="E125" s="259" t="s">
        <v>467</v>
      </c>
      <c r="F125" s="101">
        <f t="shared" si="26"/>
        <v>0</v>
      </c>
      <c r="G125" s="101">
        <v>3583.3335299999999</v>
      </c>
      <c r="H125" s="260">
        <v>73.150000000000006</v>
      </c>
      <c r="I125" s="101">
        <f t="shared" si="27"/>
        <v>262.12084771950003</v>
      </c>
      <c r="J125" s="261"/>
      <c r="K125" s="261"/>
      <c r="L125" s="101">
        <f>(P125*H125)/1000</f>
        <v>44.999441666666662</v>
      </c>
      <c r="M125" s="101"/>
      <c r="N125" s="259" t="s">
        <v>2</v>
      </c>
      <c r="O125" s="262">
        <v>0</v>
      </c>
      <c r="P125" s="262">
        <v>615.16666666666663</v>
      </c>
      <c r="Q125" s="263" t="s">
        <v>32</v>
      </c>
      <c r="R125" s="264">
        <v>0.31</v>
      </c>
      <c r="S125" s="115"/>
      <c r="T125" s="115"/>
      <c r="U125" s="115">
        <v>5.8250000000000002</v>
      </c>
      <c r="V125" s="119"/>
      <c r="W125" s="119"/>
      <c r="X125" s="119"/>
    </row>
    <row r="126" spans="1:24" s="8" customFormat="1" ht="13.5">
      <c r="A126" s="258" t="s">
        <v>618</v>
      </c>
      <c r="B126" s="258"/>
      <c r="C126" s="107" t="s">
        <v>113</v>
      </c>
      <c r="D126" s="259" t="s">
        <v>747</v>
      </c>
      <c r="E126" s="259" t="s">
        <v>467</v>
      </c>
      <c r="F126" s="101">
        <f t="shared" si="26"/>
        <v>784.76682400000004</v>
      </c>
      <c r="G126" s="101">
        <v>2791.8296999999998</v>
      </c>
      <c r="H126" s="260">
        <v>73.150000000000006</v>
      </c>
      <c r="I126" s="101">
        <f t="shared" si="27"/>
        <v>204.22234255500001</v>
      </c>
      <c r="J126" s="261">
        <f t="shared" ref="J126:J150" si="32">F126/G126</f>
        <v>0.28109408822465071</v>
      </c>
      <c r="K126" s="261">
        <f t="shared" ref="K126:K150" si="33">J126-R126</f>
        <v>-2.8905911775349291E-2</v>
      </c>
      <c r="L126" s="101">
        <f>IF(G126&gt;0,(T126*H126)/1000)</f>
        <v>19.042687149838688</v>
      </c>
      <c r="M126" s="101">
        <f t="shared" ref="M126:M150" si="34">(T126/U126)*42</f>
        <v>1877.0129231621183</v>
      </c>
      <c r="N126" s="259" t="s">
        <v>2</v>
      </c>
      <c r="O126" s="262">
        <v>230.00200000000001</v>
      </c>
      <c r="P126" s="262">
        <v>479.28571428571428</v>
      </c>
      <c r="Q126" s="263" t="s">
        <v>32</v>
      </c>
      <c r="R126" s="264">
        <v>0.31</v>
      </c>
      <c r="S126" s="115">
        <f t="shared" ref="S126:S150" si="35">F126/R126</f>
        <v>2531.5058838709679</v>
      </c>
      <c r="T126" s="213">
        <f>G126-S126</f>
        <v>260.32381612903191</v>
      </c>
      <c r="U126" s="115">
        <v>5.8250000000000002</v>
      </c>
      <c r="V126" s="119"/>
      <c r="W126" s="119"/>
      <c r="X126" s="119"/>
    </row>
    <row r="127" spans="1:24" s="8" customFormat="1" ht="26.25">
      <c r="A127" s="258" t="s">
        <v>757</v>
      </c>
      <c r="B127" s="258" t="s">
        <v>421</v>
      </c>
      <c r="C127" s="107" t="s">
        <v>31</v>
      </c>
      <c r="D127" s="259" t="s">
        <v>747</v>
      </c>
      <c r="E127" s="259" t="s">
        <v>467</v>
      </c>
      <c r="F127" s="101">
        <f t="shared" si="26"/>
        <v>9226.0480000000007</v>
      </c>
      <c r="G127" s="101">
        <v>26587</v>
      </c>
      <c r="H127" s="260">
        <v>73.150000000000006</v>
      </c>
      <c r="I127" s="101">
        <f t="shared" si="27"/>
        <v>1944.83905</v>
      </c>
      <c r="J127" s="261">
        <f t="shared" si="32"/>
        <v>0.34701350283973376</v>
      </c>
      <c r="K127" s="261">
        <f t="shared" si="33"/>
        <v>3.7013502839733758E-2</v>
      </c>
      <c r="L127" s="101"/>
      <c r="M127" s="101">
        <f t="shared" si="34"/>
        <v>0</v>
      </c>
      <c r="N127" s="259" t="s">
        <v>28</v>
      </c>
      <c r="O127" s="262">
        <v>2704</v>
      </c>
      <c r="P127" s="262">
        <v>4584</v>
      </c>
      <c r="Q127" s="263" t="s">
        <v>32</v>
      </c>
      <c r="R127" s="264">
        <v>0.31</v>
      </c>
      <c r="S127" s="115">
        <f t="shared" si="35"/>
        <v>29761.445161290325</v>
      </c>
      <c r="T127" s="115"/>
      <c r="U127" s="115">
        <v>5.8250000000000002</v>
      </c>
      <c r="V127" s="119"/>
      <c r="W127" s="119"/>
      <c r="X127" s="119"/>
    </row>
    <row r="128" spans="1:24" s="8" customFormat="1" ht="13.5">
      <c r="A128" s="258" t="s">
        <v>757</v>
      </c>
      <c r="B128" s="258" t="s">
        <v>31</v>
      </c>
      <c r="C128" s="107" t="s">
        <v>31</v>
      </c>
      <c r="D128" s="259" t="s">
        <v>747</v>
      </c>
      <c r="E128" s="259" t="s">
        <v>467</v>
      </c>
      <c r="F128" s="101">
        <f t="shared" si="26"/>
        <v>100404.924</v>
      </c>
      <c r="G128" s="101">
        <v>283400</v>
      </c>
      <c r="H128" s="260">
        <v>73.150000000000006</v>
      </c>
      <c r="I128" s="101">
        <f t="shared" si="27"/>
        <v>20730.71</v>
      </c>
      <c r="J128" s="261">
        <f t="shared" si="32"/>
        <v>0.35428695836273816</v>
      </c>
      <c r="K128" s="261">
        <f t="shared" si="33"/>
        <v>4.428695836273816E-2</v>
      </c>
      <c r="L128" s="101"/>
      <c r="M128" s="101">
        <f t="shared" si="34"/>
        <v>0</v>
      </c>
      <c r="N128" s="259" t="s">
        <v>28</v>
      </c>
      <c r="O128" s="262">
        <v>29427</v>
      </c>
      <c r="P128" s="262">
        <v>48862</v>
      </c>
      <c r="Q128" s="263" t="s">
        <v>32</v>
      </c>
      <c r="R128" s="264">
        <v>0.31</v>
      </c>
      <c r="S128" s="115">
        <f t="shared" si="35"/>
        <v>323886.85161290324</v>
      </c>
      <c r="T128" s="115"/>
      <c r="U128" s="115">
        <v>5.8250000000000002</v>
      </c>
      <c r="V128" s="119"/>
      <c r="W128" s="119"/>
      <c r="X128" s="119"/>
    </row>
    <row r="129" spans="1:24" s="8" customFormat="1" ht="13.5">
      <c r="A129" s="258" t="s">
        <v>757</v>
      </c>
      <c r="B129" s="258"/>
      <c r="C129" s="107" t="s">
        <v>44</v>
      </c>
      <c r="D129" s="259" t="s">
        <v>747</v>
      </c>
      <c r="E129" s="259" t="s">
        <v>467</v>
      </c>
      <c r="F129" s="101">
        <f t="shared" si="26"/>
        <v>118954.036808</v>
      </c>
      <c r="G129" s="101">
        <v>344217.90087000001</v>
      </c>
      <c r="H129" s="260">
        <v>73.150000000000006</v>
      </c>
      <c r="I129" s="101">
        <f t="shared" si="27"/>
        <v>25179.539448640502</v>
      </c>
      <c r="J129" s="261">
        <f t="shared" si="32"/>
        <v>0.34557771837939683</v>
      </c>
      <c r="K129" s="261">
        <f t="shared" si="33"/>
        <v>3.5577718379396828E-2</v>
      </c>
      <c r="L129" s="101"/>
      <c r="M129" s="101">
        <f t="shared" si="34"/>
        <v>0</v>
      </c>
      <c r="N129" s="259" t="s">
        <v>2</v>
      </c>
      <c r="O129" s="262">
        <v>34863.434000000001</v>
      </c>
      <c r="P129" s="262">
        <v>59093.404761904763</v>
      </c>
      <c r="Q129" s="263" t="s">
        <v>32</v>
      </c>
      <c r="R129" s="264">
        <v>0.31</v>
      </c>
      <c r="S129" s="115">
        <f t="shared" si="35"/>
        <v>383722.69938064518</v>
      </c>
      <c r="T129" s="115"/>
      <c r="U129" s="115">
        <v>5.8250000000000002</v>
      </c>
      <c r="V129" s="119"/>
      <c r="W129" s="119"/>
      <c r="X129" s="119"/>
    </row>
    <row r="130" spans="1:24" s="8" customFormat="1" ht="26.25">
      <c r="A130" s="258" t="s">
        <v>758</v>
      </c>
      <c r="B130" s="258"/>
      <c r="C130" s="107" t="s">
        <v>76</v>
      </c>
      <c r="D130" s="259" t="s">
        <v>747</v>
      </c>
      <c r="E130" s="259" t="s">
        <v>467</v>
      </c>
      <c r="F130" s="101">
        <f t="shared" si="26"/>
        <v>2514.6439999999998</v>
      </c>
      <c r="G130" s="101">
        <v>9056.4570000000003</v>
      </c>
      <c r="H130" s="260">
        <v>73.150000000000006</v>
      </c>
      <c r="I130" s="101">
        <f t="shared" si="27"/>
        <v>662.47982954999998</v>
      </c>
      <c r="J130" s="261">
        <f t="shared" si="32"/>
        <v>0.27766310821108076</v>
      </c>
      <c r="K130" s="261">
        <f t="shared" si="33"/>
        <v>-3.2336891788919242E-2</v>
      </c>
      <c r="L130" s="101">
        <f>IF(G130&gt;0,(T130*H130)/1000)</f>
        <v>69.104963098387174</v>
      </c>
      <c r="M130" s="101">
        <f t="shared" si="34"/>
        <v>6811.5863990031912</v>
      </c>
      <c r="N130" s="259" t="s">
        <v>2</v>
      </c>
      <c r="O130" s="262">
        <v>737</v>
      </c>
      <c r="P130" s="262">
        <v>1554.7619047619048</v>
      </c>
      <c r="Q130" s="263" t="s">
        <v>32</v>
      </c>
      <c r="R130" s="264">
        <v>0.31</v>
      </c>
      <c r="S130" s="115">
        <f t="shared" si="35"/>
        <v>8111.7548387096767</v>
      </c>
      <c r="T130" s="213">
        <f>G130-S130</f>
        <v>944.7021612903236</v>
      </c>
      <c r="U130" s="115">
        <v>5.8250000000000002</v>
      </c>
      <c r="V130" s="119"/>
      <c r="W130" s="119"/>
      <c r="X130" s="119"/>
    </row>
    <row r="131" spans="1:24" s="8" customFormat="1" ht="13.5">
      <c r="A131" s="258" t="s">
        <v>641</v>
      </c>
      <c r="B131" s="258"/>
      <c r="C131" s="107" t="s">
        <v>37</v>
      </c>
      <c r="D131" s="259" t="s">
        <v>747</v>
      </c>
      <c r="E131" s="259" t="s">
        <v>467</v>
      </c>
      <c r="F131" s="101">
        <f t="shared" si="26"/>
        <v>9732.545752</v>
      </c>
      <c r="G131" s="101">
        <v>29872.716479999999</v>
      </c>
      <c r="H131" s="260">
        <v>73.150000000000006</v>
      </c>
      <c r="I131" s="101">
        <f t="shared" si="27"/>
        <v>2185.189210512</v>
      </c>
      <c r="J131" s="261">
        <f t="shared" si="32"/>
        <v>0.32580049285159624</v>
      </c>
      <c r="K131" s="261">
        <f t="shared" si="33"/>
        <v>1.5800492851596237E-2</v>
      </c>
      <c r="L131" s="101"/>
      <c r="M131" s="101">
        <f t="shared" si="34"/>
        <v>0</v>
      </c>
      <c r="N131" s="259" t="s">
        <v>2</v>
      </c>
      <c r="O131" s="262">
        <v>2852.4459999999999</v>
      </c>
      <c r="P131" s="262">
        <v>5128.3809523809523</v>
      </c>
      <c r="Q131" s="263" t="s">
        <v>32</v>
      </c>
      <c r="R131" s="264">
        <v>0.31</v>
      </c>
      <c r="S131" s="115">
        <f t="shared" si="35"/>
        <v>31395.308877419357</v>
      </c>
      <c r="T131" s="115"/>
      <c r="U131" s="115">
        <v>5.8250000000000002</v>
      </c>
      <c r="V131" s="119"/>
      <c r="W131" s="119"/>
      <c r="X131" s="119"/>
    </row>
    <row r="132" spans="1:24" s="8" customFormat="1" ht="26.25">
      <c r="A132" s="258" t="s">
        <v>518</v>
      </c>
      <c r="B132" s="258"/>
      <c r="C132" s="107" t="s">
        <v>78</v>
      </c>
      <c r="D132" s="259" t="s">
        <v>747</v>
      </c>
      <c r="E132" s="259" t="s">
        <v>467</v>
      </c>
      <c r="F132" s="101">
        <f t="shared" si="26"/>
        <v>771.21094800000003</v>
      </c>
      <c r="G132" s="101">
        <v>2862.5616</v>
      </c>
      <c r="H132" s="260">
        <v>73.150000000000006</v>
      </c>
      <c r="I132" s="101">
        <f t="shared" si="27"/>
        <v>209.39638103999999</v>
      </c>
      <c r="J132" s="261">
        <f t="shared" si="32"/>
        <v>0.26941287411946002</v>
      </c>
      <c r="K132" s="261">
        <f t="shared" si="33"/>
        <v>-4.0587125880539976E-2</v>
      </c>
      <c r="L132" s="101">
        <f>IF(G132&gt;0,(T132*H132)/1000)</f>
        <v>27.415475084516114</v>
      </c>
      <c r="M132" s="101">
        <f t="shared" si="34"/>
        <v>2702.3077480271336</v>
      </c>
      <c r="N132" s="259" t="s">
        <v>2</v>
      </c>
      <c r="O132" s="262">
        <v>226.029</v>
      </c>
      <c r="P132" s="262">
        <v>491.42857142857144</v>
      </c>
      <c r="Q132" s="263" t="s">
        <v>32</v>
      </c>
      <c r="R132" s="264">
        <v>0.31</v>
      </c>
      <c r="S132" s="115">
        <f t="shared" si="35"/>
        <v>2487.7772516129035</v>
      </c>
      <c r="T132" s="213">
        <f>G132-S132</f>
        <v>374.78434838709654</v>
      </c>
      <c r="U132" s="115">
        <v>5.8250000000000002</v>
      </c>
      <c r="V132" s="119"/>
      <c r="W132" s="119"/>
      <c r="X132" s="119"/>
    </row>
    <row r="133" spans="1:24" s="8" customFormat="1" ht="26.25">
      <c r="A133" s="258" t="s">
        <v>519</v>
      </c>
      <c r="B133" s="258"/>
      <c r="C133" s="107" t="s">
        <v>85</v>
      </c>
      <c r="D133" s="259" t="s">
        <v>747</v>
      </c>
      <c r="E133" s="259" t="s">
        <v>467</v>
      </c>
      <c r="F133" s="101">
        <f t="shared" si="26"/>
        <v>784.00936000000002</v>
      </c>
      <c r="G133" s="101">
        <v>2470.9010400000002</v>
      </c>
      <c r="H133" s="260">
        <v>73.150000000000006</v>
      </c>
      <c r="I133" s="101">
        <f t="shared" si="27"/>
        <v>180.74641107600002</v>
      </c>
      <c r="J133" s="261">
        <f t="shared" si="32"/>
        <v>0.31729694848483286</v>
      </c>
      <c r="K133" s="261">
        <f t="shared" si="33"/>
        <v>7.2969484848328658E-3</v>
      </c>
      <c r="L133" s="101"/>
      <c r="M133" s="101">
        <f t="shared" si="34"/>
        <v>0</v>
      </c>
      <c r="N133" s="259" t="s">
        <v>2</v>
      </c>
      <c r="O133" s="262">
        <v>229.78</v>
      </c>
      <c r="P133" s="262">
        <v>424.1904761904762</v>
      </c>
      <c r="Q133" s="263" t="s">
        <v>32</v>
      </c>
      <c r="R133" s="264">
        <v>0.31</v>
      </c>
      <c r="S133" s="115">
        <f t="shared" si="35"/>
        <v>2529.0624516129033</v>
      </c>
      <c r="T133" s="115"/>
      <c r="U133" s="115">
        <v>5.8250000000000002</v>
      </c>
      <c r="V133" s="119"/>
      <c r="W133" s="119"/>
      <c r="X133" s="119"/>
    </row>
    <row r="134" spans="1:24" s="8" customFormat="1" ht="26.25">
      <c r="A134" s="258" t="s">
        <v>623</v>
      </c>
      <c r="B134" s="258" t="s">
        <v>742</v>
      </c>
      <c r="C134" s="107" t="s">
        <v>395</v>
      </c>
      <c r="D134" s="259" t="s">
        <v>747</v>
      </c>
      <c r="E134" s="259" t="s">
        <v>467</v>
      </c>
      <c r="F134" s="101">
        <f t="shared" si="26"/>
        <v>945.12400000000002</v>
      </c>
      <c r="G134" s="101">
        <v>5887</v>
      </c>
      <c r="H134" s="260">
        <v>73.150000000000006</v>
      </c>
      <c r="I134" s="101">
        <f t="shared" si="27"/>
        <v>430.63405000000006</v>
      </c>
      <c r="J134" s="261">
        <f t="shared" si="32"/>
        <v>0.16054425004246645</v>
      </c>
      <c r="K134" s="261">
        <f t="shared" si="33"/>
        <v>-0.14945574995753355</v>
      </c>
      <c r="L134" s="101">
        <f>IF(G134&gt;0,(T134*H134)/1000)</f>
        <v>207.61527387096774</v>
      </c>
      <c r="M134" s="101">
        <f t="shared" si="34"/>
        <v>20464.367714246157</v>
      </c>
      <c r="N134" s="259" t="s">
        <v>28</v>
      </c>
      <c r="O134" s="262">
        <v>277</v>
      </c>
      <c r="P134" s="262">
        <v>1020</v>
      </c>
      <c r="Q134" s="263" t="s">
        <v>32</v>
      </c>
      <c r="R134" s="264">
        <v>0.31</v>
      </c>
      <c r="S134" s="115">
        <f t="shared" si="35"/>
        <v>3048.7870967741937</v>
      </c>
      <c r="T134" s="213">
        <f>G134-S134</f>
        <v>2838.2129032258063</v>
      </c>
      <c r="U134" s="115">
        <v>5.8250000000000002</v>
      </c>
      <c r="V134" s="119"/>
      <c r="W134" s="119"/>
      <c r="X134" s="119"/>
    </row>
    <row r="135" spans="1:24" s="8" customFormat="1" ht="13.5">
      <c r="A135" s="258" t="s">
        <v>522</v>
      </c>
      <c r="B135" s="258"/>
      <c r="C135" s="107" t="s">
        <v>101</v>
      </c>
      <c r="D135" s="259" t="s">
        <v>747</v>
      </c>
      <c r="E135" s="259" t="s">
        <v>467</v>
      </c>
      <c r="F135" s="101">
        <f t="shared" si="26"/>
        <v>5655.9290959999998</v>
      </c>
      <c r="G135" s="101">
        <v>20884.21758</v>
      </c>
      <c r="H135" s="260">
        <v>73.150000000000006</v>
      </c>
      <c r="I135" s="101">
        <f t="shared" si="27"/>
        <v>1527.6805159770001</v>
      </c>
      <c r="J135" s="261">
        <f t="shared" si="32"/>
        <v>0.27082312633136241</v>
      </c>
      <c r="K135" s="261">
        <f t="shared" si="33"/>
        <v>-3.9176873668637591E-2</v>
      </c>
      <c r="L135" s="101">
        <f>IF(G135&gt;0,(T135*H135)/1000)</f>
        <v>193.06369864667741</v>
      </c>
      <c r="M135" s="101">
        <f t="shared" si="34"/>
        <v>19030.037856624665</v>
      </c>
      <c r="N135" s="259" t="s">
        <v>2</v>
      </c>
      <c r="O135" s="262">
        <v>1657.6579999999999</v>
      </c>
      <c r="P135" s="262">
        <v>3585.2857142857142</v>
      </c>
      <c r="Q135" s="263" t="s">
        <v>32</v>
      </c>
      <c r="R135" s="264">
        <v>0.31</v>
      </c>
      <c r="S135" s="115">
        <f t="shared" si="35"/>
        <v>18244.932567741937</v>
      </c>
      <c r="T135" s="213">
        <f>G135-S135</f>
        <v>2639.2850122580639</v>
      </c>
      <c r="U135" s="115">
        <v>5.8250000000000002</v>
      </c>
      <c r="V135" s="119"/>
      <c r="W135" s="119"/>
      <c r="X135" s="119"/>
    </row>
    <row r="136" spans="1:24" s="8" customFormat="1" ht="26.25">
      <c r="A136" s="258" t="s">
        <v>523</v>
      </c>
      <c r="B136" s="258"/>
      <c r="C136" s="107" t="s">
        <v>79</v>
      </c>
      <c r="D136" s="259" t="s">
        <v>747</v>
      </c>
      <c r="E136" s="259" t="s">
        <v>467</v>
      </c>
      <c r="F136" s="101">
        <f t="shared" si="26"/>
        <v>1520.6567480000001</v>
      </c>
      <c r="G136" s="101">
        <v>5322.2287500000002</v>
      </c>
      <c r="H136" s="260">
        <v>73.150000000000006</v>
      </c>
      <c r="I136" s="101">
        <f t="shared" si="27"/>
        <v>389.32103306250008</v>
      </c>
      <c r="J136" s="261">
        <f t="shared" si="32"/>
        <v>0.28571803645230393</v>
      </c>
      <c r="K136" s="261">
        <f t="shared" si="33"/>
        <v>-2.4281963547696073E-2</v>
      </c>
      <c r="L136" s="101">
        <f>IF(G136&gt;0,(T136*H136)/1000)</f>
        <v>30.495093977983878</v>
      </c>
      <c r="M136" s="101">
        <f t="shared" si="34"/>
        <v>3005.8617798698601</v>
      </c>
      <c r="N136" s="259" t="s">
        <v>2</v>
      </c>
      <c r="O136" s="262">
        <v>445.67899999999997</v>
      </c>
      <c r="P136" s="262">
        <v>913.69047619047615</v>
      </c>
      <c r="Q136" s="263" t="s">
        <v>32</v>
      </c>
      <c r="R136" s="264">
        <v>0.31</v>
      </c>
      <c r="S136" s="115">
        <f t="shared" si="35"/>
        <v>4905.3443483870969</v>
      </c>
      <c r="T136" s="213">
        <f>G136-S136</f>
        <v>416.88440161290328</v>
      </c>
      <c r="U136" s="115">
        <v>5.8250000000000002</v>
      </c>
      <c r="V136" s="119"/>
      <c r="W136" s="119"/>
      <c r="X136" s="119"/>
    </row>
    <row r="137" spans="1:24" s="8" customFormat="1" ht="26.25">
      <c r="A137" s="258" t="s">
        <v>526</v>
      </c>
      <c r="B137" s="258"/>
      <c r="C137" s="107" t="s">
        <v>103</v>
      </c>
      <c r="D137" s="259" t="s">
        <v>747</v>
      </c>
      <c r="E137" s="259" t="s">
        <v>467</v>
      </c>
      <c r="F137" s="101">
        <f t="shared" si="26"/>
        <v>4755.3862879999997</v>
      </c>
      <c r="G137" s="101">
        <v>16139.07792</v>
      </c>
      <c r="H137" s="260">
        <v>73.150000000000006</v>
      </c>
      <c r="I137" s="101">
        <f t="shared" si="27"/>
        <v>1180.5735498480001</v>
      </c>
      <c r="J137" s="261">
        <f t="shared" si="32"/>
        <v>0.29465043242073891</v>
      </c>
      <c r="K137" s="261">
        <f t="shared" si="33"/>
        <v>-1.5349567579261092E-2</v>
      </c>
      <c r="L137" s="101">
        <f>IF(G137&gt;0,(T137*H137)/1000)</f>
        <v>58.455785437677484</v>
      </c>
      <c r="M137" s="101">
        <f t="shared" si="34"/>
        <v>5761.9107973972095</v>
      </c>
      <c r="N137" s="259" t="s">
        <v>2</v>
      </c>
      <c r="O137" s="262">
        <v>1393.7239999999999</v>
      </c>
      <c r="P137" s="262">
        <v>2770.6666666666665</v>
      </c>
      <c r="Q137" s="263" t="s">
        <v>32</v>
      </c>
      <c r="R137" s="264">
        <v>0.31</v>
      </c>
      <c r="S137" s="115">
        <f t="shared" si="35"/>
        <v>15339.955767741934</v>
      </c>
      <c r="T137" s="213">
        <f>G137-S137</f>
        <v>799.1221522580654</v>
      </c>
      <c r="U137" s="115">
        <v>5.8250000000000002</v>
      </c>
      <c r="V137" s="119"/>
      <c r="W137" s="119"/>
      <c r="X137" s="119"/>
    </row>
    <row r="138" spans="1:24" s="8" customFormat="1" ht="26.25">
      <c r="A138" s="258" t="s">
        <v>527</v>
      </c>
      <c r="B138" s="258"/>
      <c r="C138" s="107" t="s">
        <v>104</v>
      </c>
      <c r="D138" s="259" t="s">
        <v>747</v>
      </c>
      <c r="E138" s="259" t="s">
        <v>467</v>
      </c>
      <c r="F138" s="101">
        <f t="shared" si="26"/>
        <v>3000.7379919999998</v>
      </c>
      <c r="G138" s="101">
        <v>9380.0207699999992</v>
      </c>
      <c r="H138" s="260">
        <v>73.150000000000006</v>
      </c>
      <c r="I138" s="101">
        <f t="shared" si="27"/>
        <v>686.14851932550005</v>
      </c>
      <c r="J138" s="261">
        <f t="shared" si="32"/>
        <v>0.31990739312616684</v>
      </c>
      <c r="K138" s="261">
        <f t="shared" si="33"/>
        <v>9.9073931261668413E-3</v>
      </c>
      <c r="L138" s="101"/>
      <c r="M138" s="101">
        <f t="shared" si="34"/>
        <v>0</v>
      </c>
      <c r="N138" s="259" t="s">
        <v>2</v>
      </c>
      <c r="O138" s="262">
        <v>879.46600000000001</v>
      </c>
      <c r="P138" s="262">
        <v>1610.3095238095239</v>
      </c>
      <c r="Q138" s="263" t="s">
        <v>32</v>
      </c>
      <c r="R138" s="264">
        <v>0.31</v>
      </c>
      <c r="S138" s="115">
        <f t="shared" si="35"/>
        <v>9679.7999741935473</v>
      </c>
      <c r="T138" s="115"/>
      <c r="U138" s="115">
        <v>5.8250000000000002</v>
      </c>
      <c r="V138" s="119"/>
      <c r="W138" s="119"/>
      <c r="X138" s="119"/>
    </row>
    <row r="139" spans="1:24" s="8" customFormat="1" ht="26.25">
      <c r="A139" s="258" t="s">
        <v>529</v>
      </c>
      <c r="B139" s="258"/>
      <c r="C139" s="107" t="s">
        <v>81</v>
      </c>
      <c r="D139" s="259" t="s">
        <v>747</v>
      </c>
      <c r="E139" s="259" t="s">
        <v>467</v>
      </c>
      <c r="F139" s="101">
        <f t="shared" si="26"/>
        <v>1332.7272</v>
      </c>
      <c r="G139" s="101">
        <v>5003.3804399999999</v>
      </c>
      <c r="H139" s="260">
        <v>73.150000000000006</v>
      </c>
      <c r="I139" s="101">
        <f t="shared" si="27"/>
        <v>365.99727918600001</v>
      </c>
      <c r="J139" s="261">
        <f t="shared" si="32"/>
        <v>0.26636535358082825</v>
      </c>
      <c r="K139" s="261">
        <f t="shared" si="33"/>
        <v>-4.3634646419171752E-2</v>
      </c>
      <c r="L139" s="101">
        <f>IF(G139&gt;0,(T139*H139)/1000)</f>
        <v>51.516651186000004</v>
      </c>
      <c r="M139" s="101">
        <f t="shared" si="34"/>
        <v>5077.9293527896998</v>
      </c>
      <c r="N139" s="259" t="s">
        <v>2</v>
      </c>
      <c r="O139" s="262">
        <v>390.6</v>
      </c>
      <c r="P139" s="262">
        <v>858.95238095238096</v>
      </c>
      <c r="Q139" s="263" t="s">
        <v>32</v>
      </c>
      <c r="R139" s="264">
        <v>0.31</v>
      </c>
      <c r="S139" s="115">
        <f t="shared" si="35"/>
        <v>4299.12</v>
      </c>
      <c r="T139" s="213">
        <f>G139-S139</f>
        <v>704.26044000000002</v>
      </c>
      <c r="U139" s="115">
        <v>5.8250000000000002</v>
      </c>
      <c r="V139" s="119"/>
      <c r="W139" s="119"/>
      <c r="X139" s="119"/>
    </row>
    <row r="140" spans="1:24" s="8" customFormat="1" ht="26.25">
      <c r="A140" s="258" t="s">
        <v>530</v>
      </c>
      <c r="B140" s="258"/>
      <c r="C140" s="107" t="s">
        <v>105</v>
      </c>
      <c r="D140" s="259" t="s">
        <v>747</v>
      </c>
      <c r="E140" s="259" t="s">
        <v>467</v>
      </c>
      <c r="F140" s="101">
        <f t="shared" si="26"/>
        <v>304.73254400000002</v>
      </c>
      <c r="G140" s="101">
        <v>1226.9904300000001</v>
      </c>
      <c r="H140" s="260">
        <v>73.150000000000006</v>
      </c>
      <c r="I140" s="101">
        <f t="shared" si="27"/>
        <v>89.754349954500015</v>
      </c>
      <c r="J140" s="261">
        <f t="shared" si="32"/>
        <v>0.24835771864985126</v>
      </c>
      <c r="K140" s="261">
        <f t="shared" si="33"/>
        <v>-6.1642281350148737E-2</v>
      </c>
      <c r="L140" s="101">
        <f>IF(G140&gt;0,(T140*H140)/1000)</f>
        <v>17.847299652564519</v>
      </c>
      <c r="M140" s="101">
        <f t="shared" si="34"/>
        <v>1759.1851311643361</v>
      </c>
      <c r="N140" s="259" t="s">
        <v>2</v>
      </c>
      <c r="O140" s="262">
        <v>89.311999999999998</v>
      </c>
      <c r="P140" s="262">
        <v>210.64285714285714</v>
      </c>
      <c r="Q140" s="263" t="s">
        <v>32</v>
      </c>
      <c r="R140" s="264">
        <v>0.31</v>
      </c>
      <c r="S140" s="115">
        <f t="shared" si="35"/>
        <v>983.00820645161298</v>
      </c>
      <c r="T140" s="213">
        <f>G140-S140</f>
        <v>243.98222354838708</v>
      </c>
      <c r="U140" s="115">
        <v>5.8250000000000002</v>
      </c>
      <c r="V140" s="119"/>
      <c r="W140" s="119"/>
      <c r="X140" s="119"/>
    </row>
    <row r="141" spans="1:24" s="8" customFormat="1" ht="26.25">
      <c r="A141" s="258" t="s">
        <v>532</v>
      </c>
      <c r="B141" s="258"/>
      <c r="C141" s="107" t="s">
        <v>82</v>
      </c>
      <c r="D141" s="259" t="s">
        <v>747</v>
      </c>
      <c r="E141" s="259" t="s">
        <v>467</v>
      </c>
      <c r="F141" s="101">
        <f t="shared" si="26"/>
        <v>4823.5443999999998</v>
      </c>
      <c r="G141" s="101">
        <v>13538.64042</v>
      </c>
      <c r="H141" s="260">
        <v>73.150000000000006</v>
      </c>
      <c r="I141" s="101">
        <f t="shared" si="27"/>
        <v>990.35154672299996</v>
      </c>
      <c r="J141" s="261">
        <f t="shared" si="32"/>
        <v>0.35627982207684633</v>
      </c>
      <c r="K141" s="261">
        <f t="shared" si="33"/>
        <v>4.6279822076846333E-2</v>
      </c>
      <c r="L141" s="101"/>
      <c r="M141" s="101">
        <f t="shared" si="34"/>
        <v>0</v>
      </c>
      <c r="N141" s="259" t="s">
        <v>2</v>
      </c>
      <c r="O141" s="262">
        <v>1413.7</v>
      </c>
      <c r="P141" s="262">
        <v>2324.2380952380954</v>
      </c>
      <c r="Q141" s="263" t="s">
        <v>32</v>
      </c>
      <c r="R141" s="264">
        <v>0.31</v>
      </c>
      <c r="S141" s="115">
        <f t="shared" si="35"/>
        <v>15559.82064516129</v>
      </c>
      <c r="T141" s="115"/>
      <c r="U141" s="115">
        <v>5.8250000000000002</v>
      </c>
      <c r="V141" s="119"/>
      <c r="W141" s="119"/>
      <c r="X141" s="119"/>
    </row>
    <row r="142" spans="1:24" s="8" customFormat="1" ht="26.25">
      <c r="A142" s="258" t="s">
        <v>615</v>
      </c>
      <c r="B142" s="258"/>
      <c r="C142" s="107" t="s">
        <v>165</v>
      </c>
      <c r="D142" s="259" t="s">
        <v>747</v>
      </c>
      <c r="E142" s="259" t="s">
        <v>467</v>
      </c>
      <c r="F142" s="101">
        <f t="shared" si="26"/>
        <v>9597.2736000000004</v>
      </c>
      <c r="G142" s="101">
        <v>29977.15005</v>
      </c>
      <c r="H142" s="260">
        <v>73.150000000000006</v>
      </c>
      <c r="I142" s="101">
        <f t="shared" si="27"/>
        <v>2192.8285261575002</v>
      </c>
      <c r="J142" s="261">
        <f t="shared" si="32"/>
        <v>0.32015296931137055</v>
      </c>
      <c r="K142" s="261">
        <f t="shared" si="33"/>
        <v>1.0152969311370552E-2</v>
      </c>
      <c r="L142" s="101"/>
      <c r="M142" s="101">
        <f t="shared" si="34"/>
        <v>0</v>
      </c>
      <c r="N142" s="259" t="s">
        <v>2</v>
      </c>
      <c r="O142" s="262">
        <v>2812.8</v>
      </c>
      <c r="P142" s="262">
        <v>5146.3095238095239</v>
      </c>
      <c r="Q142" s="263" t="s">
        <v>32</v>
      </c>
      <c r="R142" s="264">
        <v>0.31</v>
      </c>
      <c r="S142" s="115">
        <f t="shared" si="35"/>
        <v>30958.947096774195</v>
      </c>
      <c r="T142" s="115"/>
      <c r="U142" s="115">
        <v>5.8250000000000002</v>
      </c>
      <c r="V142" s="119"/>
      <c r="W142" s="119"/>
      <c r="X142" s="119"/>
    </row>
    <row r="143" spans="1:24" s="8" customFormat="1" ht="26.25">
      <c r="A143" s="258" t="s">
        <v>534</v>
      </c>
      <c r="B143" s="258"/>
      <c r="C143" s="107" t="s">
        <v>96</v>
      </c>
      <c r="D143" s="259" t="s">
        <v>747</v>
      </c>
      <c r="E143" s="259" t="s">
        <v>467</v>
      </c>
      <c r="F143" s="101">
        <f t="shared" si="26"/>
        <v>809.10803199999998</v>
      </c>
      <c r="G143" s="101">
        <v>3217.3306200000002</v>
      </c>
      <c r="H143" s="260">
        <v>73.150000000000006</v>
      </c>
      <c r="I143" s="101">
        <f t="shared" si="27"/>
        <v>235.34773485300002</v>
      </c>
      <c r="J143" s="261">
        <f t="shared" si="32"/>
        <v>0.25148426679257474</v>
      </c>
      <c r="K143" s="261">
        <f t="shared" si="33"/>
        <v>-5.8515733207425258E-2</v>
      </c>
      <c r="L143" s="101">
        <f>IF(G143&gt;0,(T143*H143)/1000)</f>
        <v>44.42433956009679</v>
      </c>
      <c r="M143" s="101">
        <f t="shared" si="34"/>
        <v>4378.8494134847033</v>
      </c>
      <c r="N143" s="259" t="s">
        <v>2</v>
      </c>
      <c r="O143" s="262">
        <v>237.136</v>
      </c>
      <c r="P143" s="262">
        <v>552.33333333333337</v>
      </c>
      <c r="Q143" s="263" t="s">
        <v>32</v>
      </c>
      <c r="R143" s="264">
        <v>0.31</v>
      </c>
      <c r="S143" s="115">
        <f t="shared" si="35"/>
        <v>2610.0259096774193</v>
      </c>
      <c r="T143" s="213">
        <f>G143-S143</f>
        <v>607.30471032258083</v>
      </c>
      <c r="U143" s="115">
        <v>5.8250000000000002</v>
      </c>
      <c r="V143" s="119"/>
      <c r="W143" s="119"/>
      <c r="X143" s="119"/>
    </row>
    <row r="144" spans="1:24" s="8" customFormat="1" ht="26.25">
      <c r="A144" s="258" t="s">
        <v>534</v>
      </c>
      <c r="B144" s="258"/>
      <c r="C144" s="107" t="s">
        <v>97</v>
      </c>
      <c r="D144" s="259" t="s">
        <v>747</v>
      </c>
      <c r="E144" s="259" t="s">
        <v>467</v>
      </c>
      <c r="F144" s="101">
        <f t="shared" si="26"/>
        <v>937.023912</v>
      </c>
      <c r="G144" s="101">
        <v>3225.9294</v>
      </c>
      <c r="H144" s="260">
        <v>73.150000000000006</v>
      </c>
      <c r="I144" s="101">
        <f t="shared" si="27"/>
        <v>235.97673560999999</v>
      </c>
      <c r="J144" s="261">
        <f t="shared" si="32"/>
        <v>0.29046634188584536</v>
      </c>
      <c r="K144" s="261">
        <f t="shared" si="33"/>
        <v>-1.9533658114154639E-2</v>
      </c>
      <c r="L144" s="101">
        <f>IF(G144&gt;0,(T144*H144)/1000)</f>
        <v>14.86931895580644</v>
      </c>
      <c r="M144" s="101">
        <f t="shared" si="34"/>
        <v>1465.6494442752307</v>
      </c>
      <c r="N144" s="259" t="s">
        <v>2</v>
      </c>
      <c r="O144" s="262">
        <v>274.62599999999998</v>
      </c>
      <c r="P144" s="262">
        <v>553.80952380952385</v>
      </c>
      <c r="Q144" s="263" t="s">
        <v>32</v>
      </c>
      <c r="R144" s="264">
        <v>0.31</v>
      </c>
      <c r="S144" s="115">
        <f t="shared" si="35"/>
        <v>3022.6577806451614</v>
      </c>
      <c r="T144" s="213">
        <f>G144-S144</f>
        <v>203.27161935483855</v>
      </c>
      <c r="U144" s="115">
        <v>5.8250000000000002</v>
      </c>
      <c r="V144" s="119"/>
      <c r="W144" s="119"/>
      <c r="X144" s="119"/>
    </row>
    <row r="145" spans="1:24" s="8" customFormat="1" ht="26.25">
      <c r="A145" s="258" t="s">
        <v>534</v>
      </c>
      <c r="B145" s="258"/>
      <c r="C145" s="107" t="s">
        <v>115</v>
      </c>
      <c r="D145" s="259" t="s">
        <v>747</v>
      </c>
      <c r="E145" s="259" t="s">
        <v>467</v>
      </c>
      <c r="F145" s="101">
        <f t="shared" si="26"/>
        <v>508.53812799999997</v>
      </c>
      <c r="G145" s="101">
        <v>2016.82998</v>
      </c>
      <c r="H145" s="260">
        <v>73.150000000000006</v>
      </c>
      <c r="I145" s="101">
        <f t="shared" si="27"/>
        <v>147.53111303700001</v>
      </c>
      <c r="J145" s="261">
        <f t="shared" si="32"/>
        <v>0.25214724743431272</v>
      </c>
      <c r="K145" s="261">
        <f t="shared" si="33"/>
        <v>-5.7852752565687282E-2</v>
      </c>
      <c r="L145" s="101">
        <f>IF(G145&gt;0,(T145*H145)/1000)</f>
        <v>27.532519284741941</v>
      </c>
      <c r="M145" s="101">
        <f t="shared" si="34"/>
        <v>2713.8446427246304</v>
      </c>
      <c r="N145" s="259" t="s">
        <v>2</v>
      </c>
      <c r="O145" s="262">
        <v>149.04400000000001</v>
      </c>
      <c r="P145" s="262">
        <v>346.23809523809524</v>
      </c>
      <c r="Q145" s="263" t="s">
        <v>32</v>
      </c>
      <c r="R145" s="264">
        <v>0.31</v>
      </c>
      <c r="S145" s="115">
        <f t="shared" si="35"/>
        <v>1640.4455741935483</v>
      </c>
      <c r="T145" s="213">
        <f>G145-S145</f>
        <v>376.3844058064517</v>
      </c>
      <c r="U145" s="115">
        <v>5.8250000000000002</v>
      </c>
      <c r="V145" s="119"/>
      <c r="W145" s="119"/>
      <c r="X145" s="119"/>
    </row>
    <row r="146" spans="1:24" s="8" customFormat="1" ht="26.25">
      <c r="A146" s="258" t="s">
        <v>534</v>
      </c>
      <c r="B146" s="258"/>
      <c r="C146" s="107" t="s">
        <v>116</v>
      </c>
      <c r="D146" s="259" t="s">
        <v>747</v>
      </c>
      <c r="E146" s="259" t="s">
        <v>467</v>
      </c>
      <c r="F146" s="101">
        <f t="shared" si="26"/>
        <v>865.94171600000004</v>
      </c>
      <c r="G146" s="101">
        <v>3862.9325699999999</v>
      </c>
      <c r="H146" s="260">
        <v>73.150000000000006</v>
      </c>
      <c r="I146" s="101">
        <f t="shared" si="27"/>
        <v>282.57351749550003</v>
      </c>
      <c r="J146" s="261">
        <f t="shared" si="32"/>
        <v>0.22416692507785607</v>
      </c>
      <c r="K146" s="261">
        <f t="shared" si="33"/>
        <v>-8.5833074922143926E-2</v>
      </c>
      <c r="L146" s="101">
        <f>IF(G146&gt;0,(T146*H146)/1000)</f>
        <v>78.239206123241928</v>
      </c>
      <c r="M146" s="101">
        <f t="shared" si="34"/>
        <v>7711.9368624671179</v>
      </c>
      <c r="N146" s="259" t="s">
        <v>2</v>
      </c>
      <c r="O146" s="262">
        <v>253.79300000000001</v>
      </c>
      <c r="P146" s="262">
        <v>663.16666666666663</v>
      </c>
      <c r="Q146" s="263" t="s">
        <v>32</v>
      </c>
      <c r="R146" s="264">
        <v>0.31</v>
      </c>
      <c r="S146" s="115">
        <f t="shared" si="35"/>
        <v>2793.3603741935485</v>
      </c>
      <c r="T146" s="213">
        <f>G146-S146</f>
        <v>1069.5721958064514</v>
      </c>
      <c r="U146" s="115">
        <v>5.8250000000000002</v>
      </c>
      <c r="V146" s="119"/>
      <c r="W146" s="119"/>
      <c r="X146" s="119"/>
    </row>
    <row r="147" spans="1:24" s="8" customFormat="1" ht="26.25">
      <c r="A147" s="258" t="s">
        <v>534</v>
      </c>
      <c r="B147" s="258"/>
      <c r="C147" s="107" t="s">
        <v>117</v>
      </c>
      <c r="D147" s="259" t="s">
        <v>747</v>
      </c>
      <c r="E147" s="259" t="s">
        <v>467</v>
      </c>
      <c r="F147" s="101">
        <f t="shared" si="26"/>
        <v>493.781228</v>
      </c>
      <c r="G147" s="101">
        <v>2152.7461800000001</v>
      </c>
      <c r="H147" s="260">
        <v>73.150000000000006</v>
      </c>
      <c r="I147" s="101">
        <f t="shared" si="27"/>
        <v>157.47338306700001</v>
      </c>
      <c r="J147" s="261">
        <f t="shared" si="32"/>
        <v>0.22937271127801978</v>
      </c>
      <c r="K147" s="261">
        <f t="shared" si="33"/>
        <v>-8.0627288721980217E-2</v>
      </c>
      <c r="L147" s="101">
        <f>IF(G147&gt;0,(T147*H147)/1000)</f>
        <v>40.956941685709687</v>
      </c>
      <c r="M147" s="101">
        <f t="shared" si="34"/>
        <v>4037.0725114772263</v>
      </c>
      <c r="N147" s="259" t="s">
        <v>2</v>
      </c>
      <c r="O147" s="262">
        <v>144.71899999999999</v>
      </c>
      <c r="P147" s="262">
        <v>369.57142857142856</v>
      </c>
      <c r="Q147" s="263" t="s">
        <v>32</v>
      </c>
      <c r="R147" s="264">
        <v>0.31</v>
      </c>
      <c r="S147" s="115">
        <f t="shared" si="35"/>
        <v>1592.8426709677419</v>
      </c>
      <c r="T147" s="213">
        <f>G147-S147</f>
        <v>559.90350903225817</v>
      </c>
      <c r="U147" s="115">
        <v>5.8250000000000002</v>
      </c>
      <c r="V147" s="119"/>
      <c r="W147" s="119"/>
      <c r="X147" s="119"/>
    </row>
    <row r="148" spans="1:24" s="8" customFormat="1" ht="13.5">
      <c r="A148" s="258" t="s">
        <v>535</v>
      </c>
      <c r="B148" s="258"/>
      <c r="C148" s="107" t="s">
        <v>83</v>
      </c>
      <c r="D148" s="259" t="s">
        <v>747</v>
      </c>
      <c r="E148" s="259" t="s">
        <v>467</v>
      </c>
      <c r="F148" s="101">
        <f t="shared" si="26"/>
        <v>76564.976332000006</v>
      </c>
      <c r="G148" s="101">
        <v>218369.76272999999</v>
      </c>
      <c r="H148" s="260">
        <v>73.150000000000006</v>
      </c>
      <c r="I148" s="101">
        <f t="shared" si="27"/>
        <v>15973.7481436995</v>
      </c>
      <c r="J148" s="261">
        <f t="shared" si="32"/>
        <v>0.35062077906210676</v>
      </c>
      <c r="K148" s="261">
        <f t="shared" si="33"/>
        <v>4.062077906210676E-2</v>
      </c>
      <c r="L148" s="101"/>
      <c r="M148" s="101">
        <f t="shared" si="34"/>
        <v>0</v>
      </c>
      <c r="N148" s="259" t="s">
        <v>2</v>
      </c>
      <c r="O148" s="262">
        <v>22439.911</v>
      </c>
      <c r="P148" s="262">
        <v>37488.5</v>
      </c>
      <c r="Q148" s="263" t="s">
        <v>32</v>
      </c>
      <c r="R148" s="264">
        <v>0.31</v>
      </c>
      <c r="S148" s="115">
        <f t="shared" si="35"/>
        <v>246983.79461935486</v>
      </c>
      <c r="T148" s="115"/>
      <c r="U148" s="115">
        <v>5.8250000000000002</v>
      </c>
      <c r="V148" s="119"/>
      <c r="W148" s="119"/>
      <c r="X148" s="119"/>
    </row>
    <row r="149" spans="1:24" s="8" customFormat="1" ht="26.25">
      <c r="A149" s="258" t="s">
        <v>537</v>
      </c>
      <c r="B149" s="258"/>
      <c r="C149" s="107" t="s">
        <v>109</v>
      </c>
      <c r="D149" s="259" t="s">
        <v>747</v>
      </c>
      <c r="E149" s="259" t="s">
        <v>467</v>
      </c>
      <c r="F149" s="101">
        <f t="shared" si="26"/>
        <v>3489.9471400000002</v>
      </c>
      <c r="G149" s="101">
        <v>10781.067150000001</v>
      </c>
      <c r="H149" s="260">
        <v>73.150000000000006</v>
      </c>
      <c r="I149" s="101">
        <f t="shared" si="27"/>
        <v>788.63506202250005</v>
      </c>
      <c r="J149" s="261">
        <f t="shared" si="32"/>
        <v>0.32371073210503098</v>
      </c>
      <c r="K149" s="261">
        <f t="shared" si="33"/>
        <v>1.3710732105030987E-2</v>
      </c>
      <c r="L149" s="101"/>
      <c r="M149" s="101">
        <f t="shared" si="34"/>
        <v>0</v>
      </c>
      <c r="N149" s="259" t="s">
        <v>2</v>
      </c>
      <c r="O149" s="262">
        <v>1022.845</v>
      </c>
      <c r="P149" s="262">
        <v>1850.8333333333333</v>
      </c>
      <c r="Q149" s="263" t="s">
        <v>32</v>
      </c>
      <c r="R149" s="264">
        <v>0.31</v>
      </c>
      <c r="S149" s="115">
        <f t="shared" si="35"/>
        <v>11257.894</v>
      </c>
      <c r="T149" s="115"/>
      <c r="U149" s="115">
        <v>5.8250000000000002</v>
      </c>
      <c r="V149" s="119"/>
      <c r="W149" s="119"/>
      <c r="X149" s="119"/>
    </row>
    <row r="150" spans="1:24" s="8" customFormat="1" ht="26.25">
      <c r="A150" s="258" t="s">
        <v>538</v>
      </c>
      <c r="B150" s="258"/>
      <c r="C150" s="107" t="s">
        <v>95</v>
      </c>
      <c r="D150" s="259" t="s">
        <v>747</v>
      </c>
      <c r="E150" s="259" t="s">
        <v>467</v>
      </c>
      <c r="F150" s="101">
        <f t="shared" si="26"/>
        <v>3164.551524</v>
      </c>
      <c r="G150" s="101">
        <v>10093.02606</v>
      </c>
      <c r="H150" s="260">
        <v>73.150000000000006</v>
      </c>
      <c r="I150" s="101">
        <f t="shared" si="27"/>
        <v>738.30485628899999</v>
      </c>
      <c r="J150" s="261">
        <f t="shared" si="32"/>
        <v>0.31353842793902387</v>
      </c>
      <c r="K150" s="261">
        <f t="shared" si="33"/>
        <v>3.5384279390238693E-3</v>
      </c>
      <c r="L150" s="101"/>
      <c r="M150" s="101">
        <f t="shared" si="34"/>
        <v>0</v>
      </c>
      <c r="N150" s="259" t="s">
        <v>2</v>
      </c>
      <c r="O150" s="262">
        <v>927.47699999999998</v>
      </c>
      <c r="P150" s="262">
        <v>1732.7142857142858</v>
      </c>
      <c r="Q150" s="263" t="s">
        <v>32</v>
      </c>
      <c r="R150" s="264">
        <v>0.31</v>
      </c>
      <c r="S150" s="115">
        <f t="shared" si="35"/>
        <v>10208.230722580645</v>
      </c>
      <c r="T150" s="115"/>
      <c r="U150" s="115">
        <v>5.8250000000000002</v>
      </c>
      <c r="V150" s="119"/>
      <c r="W150" s="119"/>
      <c r="X150" s="119"/>
    </row>
    <row r="151" spans="1:24" s="8" customFormat="1" ht="26.25">
      <c r="A151" s="258" t="s">
        <v>539</v>
      </c>
      <c r="B151" s="258"/>
      <c r="C151" s="107" t="s">
        <v>40</v>
      </c>
      <c r="D151" s="259" t="s">
        <v>747</v>
      </c>
      <c r="E151" s="259" t="s">
        <v>467</v>
      </c>
      <c r="F151" s="101">
        <f t="shared" si="26"/>
        <v>0</v>
      </c>
      <c r="G151" s="101">
        <v>4691.7440100000003</v>
      </c>
      <c r="H151" s="260">
        <v>73.150000000000006</v>
      </c>
      <c r="I151" s="101">
        <f t="shared" si="27"/>
        <v>343.20107433150002</v>
      </c>
      <c r="J151" s="261"/>
      <c r="K151" s="261"/>
      <c r="L151" s="101">
        <f>(P151*H151)/1000</f>
        <v>58.918841666666673</v>
      </c>
      <c r="M151" s="101"/>
      <c r="N151" s="259" t="s">
        <v>2</v>
      </c>
      <c r="O151" s="262">
        <v>0</v>
      </c>
      <c r="P151" s="262">
        <v>805.45238095238096</v>
      </c>
      <c r="Q151" s="263" t="s">
        <v>32</v>
      </c>
      <c r="R151" s="264">
        <v>0.31</v>
      </c>
      <c r="S151" s="115"/>
      <c r="T151" s="115"/>
      <c r="U151" s="115">
        <v>5.8250000000000002</v>
      </c>
      <c r="V151" s="119"/>
      <c r="W151" s="119"/>
      <c r="X151" s="119"/>
    </row>
    <row r="152" spans="1:24" s="8" customFormat="1" ht="26.25">
      <c r="A152" s="258" t="s">
        <v>540</v>
      </c>
      <c r="B152" s="258"/>
      <c r="C152" s="107" t="s">
        <v>80</v>
      </c>
      <c r="D152" s="259" t="s">
        <v>747</v>
      </c>
      <c r="E152" s="259" t="s">
        <v>467</v>
      </c>
      <c r="F152" s="101">
        <f t="shared" si="26"/>
        <v>0</v>
      </c>
      <c r="G152" s="101">
        <v>5292.27171</v>
      </c>
      <c r="H152" s="260">
        <v>73.150000000000006</v>
      </c>
      <c r="I152" s="101">
        <f t="shared" si="27"/>
        <v>387.12967558650001</v>
      </c>
      <c r="J152" s="261"/>
      <c r="K152" s="261"/>
      <c r="L152" s="101">
        <f>(P152*H152)/1000</f>
        <v>66.460258333333329</v>
      </c>
      <c r="M152" s="101"/>
      <c r="N152" s="259" t="s">
        <v>2</v>
      </c>
      <c r="O152" s="262">
        <v>0</v>
      </c>
      <c r="P152" s="262">
        <v>908.54761904761904</v>
      </c>
      <c r="Q152" s="263" t="s">
        <v>32</v>
      </c>
      <c r="R152" s="264">
        <v>0.31</v>
      </c>
      <c r="S152" s="115"/>
      <c r="T152" s="115"/>
      <c r="U152" s="115">
        <v>5.8250000000000002</v>
      </c>
      <c r="V152" s="119"/>
      <c r="W152" s="119"/>
      <c r="X152" s="119"/>
    </row>
    <row r="153" spans="1:24" s="8" customFormat="1" ht="26.25">
      <c r="A153" s="258" t="s">
        <v>544</v>
      </c>
      <c r="B153" s="258"/>
      <c r="C153" s="107" t="s">
        <v>75</v>
      </c>
      <c r="D153" s="259" t="s">
        <v>747</v>
      </c>
      <c r="E153" s="259" t="s">
        <v>467</v>
      </c>
      <c r="F153" s="101">
        <f t="shared" si="26"/>
        <v>62785.576800000003</v>
      </c>
      <c r="G153" s="101">
        <v>171800.98929</v>
      </c>
      <c r="H153" s="260">
        <v>73.150000000000006</v>
      </c>
      <c r="I153" s="101">
        <f t="shared" si="27"/>
        <v>12567.242366563501</v>
      </c>
      <c r="J153" s="261">
        <f t="shared" ref="J153:J165" si="36">F153/G153</f>
        <v>0.36545526925935201</v>
      </c>
      <c r="K153" s="261">
        <f t="shared" ref="K153:K165" si="37">J153-R153</f>
        <v>5.5455269259352014E-2</v>
      </c>
      <c r="L153" s="101"/>
      <c r="M153" s="101">
        <f t="shared" ref="M153:M165" si="38">(T153/U153)*42</f>
        <v>0</v>
      </c>
      <c r="N153" s="259" t="s">
        <v>2</v>
      </c>
      <c r="O153" s="262">
        <v>18401.400000000001</v>
      </c>
      <c r="P153" s="262">
        <v>29493.833333333332</v>
      </c>
      <c r="Q153" s="263" t="s">
        <v>32</v>
      </c>
      <c r="R153" s="264">
        <v>0.31</v>
      </c>
      <c r="S153" s="115">
        <f t="shared" ref="S153:S165" si="39">F153/R153</f>
        <v>202534.11870967742</v>
      </c>
      <c r="T153" s="115"/>
      <c r="U153" s="115">
        <v>5.8250000000000002</v>
      </c>
      <c r="V153" s="119"/>
      <c r="W153" s="119"/>
      <c r="X153" s="119"/>
    </row>
    <row r="154" spans="1:24" s="8" customFormat="1" ht="26.25">
      <c r="A154" s="258" t="s">
        <v>545</v>
      </c>
      <c r="B154" s="258"/>
      <c r="C154" s="107" t="s">
        <v>86</v>
      </c>
      <c r="D154" s="259" t="s">
        <v>747</v>
      </c>
      <c r="E154" s="259" t="s">
        <v>467</v>
      </c>
      <c r="F154" s="101">
        <f t="shared" si="26"/>
        <v>901.50157999999999</v>
      </c>
      <c r="G154" s="101">
        <v>3203.6003099999998</v>
      </c>
      <c r="H154" s="260">
        <v>73.150000000000006</v>
      </c>
      <c r="I154" s="101">
        <f t="shared" si="27"/>
        <v>234.34336267649999</v>
      </c>
      <c r="J154" s="261">
        <f t="shared" si="36"/>
        <v>0.28140263852078351</v>
      </c>
      <c r="K154" s="261">
        <f t="shared" si="37"/>
        <v>-2.8597361479216488E-2</v>
      </c>
      <c r="L154" s="101">
        <f>IF(G154&gt;0,(T154*H154)/1000)</f>
        <v>21.61807049262902</v>
      </c>
      <c r="M154" s="101">
        <f t="shared" si="38"/>
        <v>2130.8651121140788</v>
      </c>
      <c r="N154" s="259" t="s">
        <v>2</v>
      </c>
      <c r="O154" s="262">
        <v>264.21499999999997</v>
      </c>
      <c r="P154" s="262">
        <v>549.97619047619048</v>
      </c>
      <c r="Q154" s="263" t="s">
        <v>32</v>
      </c>
      <c r="R154" s="264">
        <v>0.31</v>
      </c>
      <c r="S154" s="115">
        <f t="shared" si="39"/>
        <v>2908.0696129032258</v>
      </c>
      <c r="T154" s="213">
        <f>G154-S154</f>
        <v>295.53069709677402</v>
      </c>
      <c r="U154" s="115">
        <v>5.8250000000000002</v>
      </c>
      <c r="V154" s="119"/>
      <c r="W154" s="119"/>
      <c r="X154" s="119"/>
    </row>
    <row r="155" spans="1:24" s="8" customFormat="1" ht="26.25">
      <c r="A155" s="258" t="s">
        <v>547</v>
      </c>
      <c r="B155" s="258"/>
      <c r="C155" s="107" t="s">
        <v>87</v>
      </c>
      <c r="D155" s="259" t="s">
        <v>747</v>
      </c>
      <c r="E155" s="259" t="s">
        <v>467</v>
      </c>
      <c r="F155" s="101">
        <f t="shared" si="26"/>
        <v>1346.2387200000001</v>
      </c>
      <c r="G155" s="101">
        <v>5288.8044600000003</v>
      </c>
      <c r="H155" s="260">
        <v>73.150000000000006</v>
      </c>
      <c r="I155" s="101">
        <f t="shared" si="27"/>
        <v>386.87604624900007</v>
      </c>
      <c r="J155" s="261">
        <f t="shared" si="36"/>
        <v>0.25454499786895129</v>
      </c>
      <c r="K155" s="261">
        <f t="shared" si="37"/>
        <v>-5.5455002131048703E-2</v>
      </c>
      <c r="L155" s="101">
        <f>IF(G155&gt;0,(T155*H155)/1000)</f>
        <v>69.207135384483863</v>
      </c>
      <c r="M155" s="101">
        <f t="shared" si="38"/>
        <v>6821.6573884535492</v>
      </c>
      <c r="N155" s="259" t="s">
        <v>2</v>
      </c>
      <c r="O155" s="262">
        <v>394.56</v>
      </c>
      <c r="P155" s="262">
        <v>907.95238095238096</v>
      </c>
      <c r="Q155" s="263" t="s">
        <v>32</v>
      </c>
      <c r="R155" s="264">
        <v>0.31</v>
      </c>
      <c r="S155" s="115">
        <f t="shared" si="39"/>
        <v>4342.7055483870972</v>
      </c>
      <c r="T155" s="213">
        <f>G155-S155</f>
        <v>946.09891161290307</v>
      </c>
      <c r="U155" s="115">
        <v>5.8250000000000002</v>
      </c>
      <c r="V155" s="119"/>
      <c r="W155" s="119"/>
      <c r="X155" s="119"/>
    </row>
    <row r="156" spans="1:24" s="8" customFormat="1" ht="26.25">
      <c r="A156" s="258" t="s">
        <v>549</v>
      </c>
      <c r="B156" s="258"/>
      <c r="C156" s="107" t="s">
        <v>102</v>
      </c>
      <c r="D156" s="259" t="s">
        <v>747</v>
      </c>
      <c r="E156" s="259" t="s">
        <v>467</v>
      </c>
      <c r="F156" s="101">
        <f t="shared" si="26"/>
        <v>3478.2576279999998</v>
      </c>
      <c r="G156" s="101">
        <v>11325.148020000001</v>
      </c>
      <c r="H156" s="260">
        <v>73.150000000000006</v>
      </c>
      <c r="I156" s="101">
        <f t="shared" si="27"/>
        <v>828.43457766300014</v>
      </c>
      <c r="J156" s="261">
        <f t="shared" si="36"/>
        <v>0.30712690217006094</v>
      </c>
      <c r="K156" s="261">
        <f t="shared" si="37"/>
        <v>-2.873097829939053E-3</v>
      </c>
      <c r="L156" s="101"/>
      <c r="M156" s="101">
        <f t="shared" si="38"/>
        <v>0</v>
      </c>
      <c r="N156" s="259" t="s">
        <v>2</v>
      </c>
      <c r="O156" s="262">
        <v>1019.419</v>
      </c>
      <c r="P156" s="262">
        <v>1944.2380952380952</v>
      </c>
      <c r="Q156" s="263" t="s">
        <v>32</v>
      </c>
      <c r="R156" s="264">
        <v>0.31</v>
      </c>
      <c r="S156" s="115">
        <f t="shared" si="39"/>
        <v>11220.185896774194</v>
      </c>
      <c r="T156" s="115"/>
      <c r="U156" s="115">
        <v>5.8250000000000002</v>
      </c>
      <c r="V156" s="119"/>
      <c r="W156" s="119"/>
      <c r="X156" s="119"/>
    </row>
    <row r="157" spans="1:24" s="8" customFormat="1" ht="26.25">
      <c r="A157" s="258" t="s">
        <v>553</v>
      </c>
      <c r="B157" s="258"/>
      <c r="C157" s="107" t="s">
        <v>401</v>
      </c>
      <c r="D157" s="259" t="s">
        <v>747</v>
      </c>
      <c r="E157" s="259" t="s">
        <v>467</v>
      </c>
      <c r="F157" s="101">
        <f t="shared" si="26"/>
        <v>20200.698231999999</v>
      </c>
      <c r="G157" s="101">
        <v>59823.792809999999</v>
      </c>
      <c r="H157" s="260">
        <v>73.150000000000006</v>
      </c>
      <c r="I157" s="101">
        <f t="shared" si="27"/>
        <v>4376.1104440515001</v>
      </c>
      <c r="J157" s="261">
        <f t="shared" si="36"/>
        <v>0.33766996847152925</v>
      </c>
      <c r="K157" s="261">
        <f t="shared" si="37"/>
        <v>2.7669968471529249E-2</v>
      </c>
      <c r="L157" s="101"/>
      <c r="M157" s="101">
        <f t="shared" si="38"/>
        <v>0</v>
      </c>
      <c r="N157" s="259" t="s">
        <v>2</v>
      </c>
      <c r="O157" s="262">
        <v>5920.4859999999999</v>
      </c>
      <c r="P157" s="262">
        <v>10270.214285714286</v>
      </c>
      <c r="Q157" s="263" t="s">
        <v>32</v>
      </c>
      <c r="R157" s="264">
        <v>0.31</v>
      </c>
      <c r="S157" s="115">
        <f t="shared" si="39"/>
        <v>65163.542683870961</v>
      </c>
      <c r="T157" s="115"/>
      <c r="U157" s="115">
        <v>5.8250000000000002</v>
      </c>
      <c r="V157" s="119"/>
      <c r="W157" s="119"/>
      <c r="X157" s="119"/>
    </row>
    <row r="158" spans="1:24" s="8" customFormat="1" ht="26.25">
      <c r="A158" s="258" t="s">
        <v>555</v>
      </c>
      <c r="B158" s="258"/>
      <c r="C158" s="107" t="s">
        <v>167</v>
      </c>
      <c r="D158" s="259" t="s">
        <v>747</v>
      </c>
      <c r="E158" s="259" t="s">
        <v>467</v>
      </c>
      <c r="F158" s="101">
        <f t="shared" si="26"/>
        <v>825.41739199999995</v>
      </c>
      <c r="G158" s="101">
        <v>2762.0113500000002</v>
      </c>
      <c r="H158" s="260">
        <v>73.150000000000006</v>
      </c>
      <c r="I158" s="101">
        <f t="shared" si="27"/>
        <v>202.04113025250004</v>
      </c>
      <c r="J158" s="261">
        <f t="shared" si="36"/>
        <v>0.29884648808557573</v>
      </c>
      <c r="K158" s="261">
        <f t="shared" si="37"/>
        <v>-1.1153511914424263E-2</v>
      </c>
      <c r="L158" s="101">
        <f>IF(G158&gt;0,(T158*H158)/1000)</f>
        <v>7.2692521079838892</v>
      </c>
      <c r="M158" s="101">
        <f t="shared" si="38"/>
        <v>716.52073265956142</v>
      </c>
      <c r="N158" s="259" t="s">
        <v>2</v>
      </c>
      <c r="O158" s="262">
        <v>241.916</v>
      </c>
      <c r="P158" s="262">
        <v>474.16666666666669</v>
      </c>
      <c r="Q158" s="263" t="s">
        <v>32</v>
      </c>
      <c r="R158" s="264">
        <v>0.31</v>
      </c>
      <c r="S158" s="115">
        <f t="shared" si="39"/>
        <v>2662.6367483870968</v>
      </c>
      <c r="T158" s="213">
        <f>G158-S158</f>
        <v>99.374601612903462</v>
      </c>
      <c r="U158" s="115">
        <v>5.8250000000000002</v>
      </c>
      <c r="V158" s="119"/>
      <c r="W158" s="119"/>
      <c r="X158" s="119"/>
    </row>
    <row r="159" spans="1:24" s="8" customFormat="1" ht="26.25">
      <c r="A159" s="258" t="s">
        <v>556</v>
      </c>
      <c r="B159" s="258"/>
      <c r="C159" s="107" t="s">
        <v>156</v>
      </c>
      <c r="D159" s="259" t="s">
        <v>747</v>
      </c>
      <c r="E159" s="259" t="s">
        <v>467</v>
      </c>
      <c r="F159" s="101">
        <f t="shared" si="26"/>
        <v>2166.2788</v>
      </c>
      <c r="G159" s="101">
        <v>7412.7031200000001</v>
      </c>
      <c r="H159" s="260">
        <v>73.150000000000006</v>
      </c>
      <c r="I159" s="101">
        <f t="shared" si="27"/>
        <v>542.23923322799999</v>
      </c>
      <c r="J159" s="261">
        <f t="shared" si="36"/>
        <v>0.29223871035050974</v>
      </c>
      <c r="K159" s="261">
        <f t="shared" si="37"/>
        <v>-1.7761289649490253E-2</v>
      </c>
      <c r="L159" s="101">
        <f>IF(G159&gt;0,(T159*H159)/1000)</f>
        <v>31.067316389290337</v>
      </c>
      <c r="M159" s="101">
        <f t="shared" si="38"/>
        <v>3062.2649992523893</v>
      </c>
      <c r="N159" s="259" t="s">
        <v>2</v>
      </c>
      <c r="O159" s="262">
        <v>634.9</v>
      </c>
      <c r="P159" s="262">
        <v>1272.5714285714287</v>
      </c>
      <c r="Q159" s="263" t="s">
        <v>32</v>
      </c>
      <c r="R159" s="264">
        <v>0.31</v>
      </c>
      <c r="S159" s="115">
        <f t="shared" si="39"/>
        <v>6987.9961290322581</v>
      </c>
      <c r="T159" s="213">
        <f>G159-S159</f>
        <v>424.70699096774206</v>
      </c>
      <c r="U159" s="115">
        <v>5.8250000000000002</v>
      </c>
      <c r="V159" s="119"/>
      <c r="W159" s="119"/>
      <c r="X159" s="119"/>
    </row>
    <row r="160" spans="1:24" s="8" customFormat="1" ht="13.5">
      <c r="A160" s="258" t="s">
        <v>560</v>
      </c>
      <c r="B160" s="258"/>
      <c r="C160" s="107" t="s">
        <v>43</v>
      </c>
      <c r="D160" s="259" t="s">
        <v>747</v>
      </c>
      <c r="E160" s="259" t="s">
        <v>467</v>
      </c>
      <c r="F160" s="101">
        <f t="shared" si="26"/>
        <v>14351.8956</v>
      </c>
      <c r="G160" s="101">
        <v>42566.734799999998</v>
      </c>
      <c r="H160" s="260">
        <v>73.150000000000006</v>
      </c>
      <c r="I160" s="101">
        <f t="shared" si="27"/>
        <v>3113.7566506200001</v>
      </c>
      <c r="J160" s="261">
        <f t="shared" si="36"/>
        <v>0.33716223871604079</v>
      </c>
      <c r="K160" s="261">
        <f t="shared" si="37"/>
        <v>2.7162238716040787E-2</v>
      </c>
      <c r="L160" s="101"/>
      <c r="M160" s="101">
        <f t="shared" si="38"/>
        <v>0</v>
      </c>
      <c r="N160" s="259" t="s">
        <v>2</v>
      </c>
      <c r="O160" s="262">
        <v>4206.3</v>
      </c>
      <c r="P160" s="262">
        <v>7307.6190476190477</v>
      </c>
      <c r="Q160" s="263" t="s">
        <v>32</v>
      </c>
      <c r="R160" s="264">
        <v>0.31</v>
      </c>
      <c r="S160" s="115">
        <f t="shared" si="39"/>
        <v>46296.437419354836</v>
      </c>
      <c r="T160" s="115"/>
      <c r="U160" s="115">
        <v>5.8250000000000002</v>
      </c>
      <c r="V160" s="119"/>
      <c r="W160" s="119"/>
      <c r="X160" s="119"/>
    </row>
    <row r="161" spans="1:24" s="8" customFormat="1" ht="26.25">
      <c r="A161" s="258" t="s">
        <v>561</v>
      </c>
      <c r="B161" s="258"/>
      <c r="C161" s="107" t="s">
        <v>119</v>
      </c>
      <c r="D161" s="259" t="s">
        <v>747</v>
      </c>
      <c r="E161" s="259" t="s">
        <v>467</v>
      </c>
      <c r="F161" s="101">
        <f t="shared" si="26"/>
        <v>2120.8821400000002</v>
      </c>
      <c r="G161" s="101">
        <v>6560.17569</v>
      </c>
      <c r="H161" s="260">
        <v>73.150000000000006</v>
      </c>
      <c r="I161" s="101">
        <f t="shared" si="27"/>
        <v>479.87685172350007</v>
      </c>
      <c r="J161" s="261">
        <f t="shared" si="36"/>
        <v>0.32329654573626215</v>
      </c>
      <c r="K161" s="261">
        <f t="shared" si="37"/>
        <v>1.3296545736262155E-2</v>
      </c>
      <c r="L161" s="101"/>
      <c r="M161" s="101">
        <f t="shared" si="38"/>
        <v>0</v>
      </c>
      <c r="N161" s="259" t="s">
        <v>2</v>
      </c>
      <c r="O161" s="262">
        <v>621.59500000000003</v>
      </c>
      <c r="P161" s="262">
        <v>1126.2142857142858</v>
      </c>
      <c r="Q161" s="263" t="s">
        <v>32</v>
      </c>
      <c r="R161" s="264">
        <v>0.31</v>
      </c>
      <c r="S161" s="115">
        <f t="shared" si="39"/>
        <v>6841.5552903225816</v>
      </c>
      <c r="T161" s="115"/>
      <c r="U161" s="115">
        <v>5.8250000000000002</v>
      </c>
      <c r="V161" s="119"/>
      <c r="W161" s="119"/>
      <c r="X161" s="119"/>
    </row>
    <row r="162" spans="1:24" s="8" customFormat="1" ht="26.25">
      <c r="A162" s="258" t="s">
        <v>562</v>
      </c>
      <c r="B162" s="258"/>
      <c r="C162" s="107" t="s">
        <v>120</v>
      </c>
      <c r="D162" s="259" t="s">
        <v>747</v>
      </c>
      <c r="E162" s="259" t="s">
        <v>467</v>
      </c>
      <c r="F162" s="101">
        <f t="shared" si="26"/>
        <v>3226.0801200000001</v>
      </c>
      <c r="G162" s="101">
        <v>11050.264440000001</v>
      </c>
      <c r="H162" s="260">
        <v>73.150000000000006</v>
      </c>
      <c r="I162" s="101">
        <f t="shared" si="27"/>
        <v>808.32684378600015</v>
      </c>
      <c r="J162" s="261">
        <f t="shared" si="36"/>
        <v>0.29194596541257067</v>
      </c>
      <c r="K162" s="261">
        <f t="shared" si="37"/>
        <v>-1.8054034587429324E-2</v>
      </c>
      <c r="L162" s="101">
        <f>IF(G162&gt;0,(T162*H162)/1000)</f>
        <v>47.076002566645165</v>
      </c>
      <c r="M162" s="101">
        <f t="shared" si="38"/>
        <v>4640.2203897549489</v>
      </c>
      <c r="N162" s="259" t="s">
        <v>2</v>
      </c>
      <c r="O162" s="262">
        <v>945.51</v>
      </c>
      <c r="P162" s="262">
        <v>1897.047619047619</v>
      </c>
      <c r="Q162" s="263" t="s">
        <v>32</v>
      </c>
      <c r="R162" s="264">
        <v>0.31</v>
      </c>
      <c r="S162" s="115">
        <f t="shared" si="39"/>
        <v>10406.71006451613</v>
      </c>
      <c r="T162" s="213">
        <f>G162-S162</f>
        <v>643.5543754838709</v>
      </c>
      <c r="U162" s="115">
        <v>5.8250000000000002</v>
      </c>
      <c r="V162" s="119"/>
      <c r="W162" s="119"/>
      <c r="X162" s="119"/>
    </row>
    <row r="163" spans="1:24" s="8" customFormat="1" ht="26.25">
      <c r="A163" s="258" t="s">
        <v>563</v>
      </c>
      <c r="B163" s="258"/>
      <c r="C163" s="107" t="s">
        <v>89</v>
      </c>
      <c r="D163" s="259" t="s">
        <v>747</v>
      </c>
      <c r="E163" s="259" t="s">
        <v>467</v>
      </c>
      <c r="F163" s="101">
        <f t="shared" si="26"/>
        <v>978.16922</v>
      </c>
      <c r="G163" s="101">
        <v>4379.6915099999997</v>
      </c>
      <c r="H163" s="260">
        <v>73.150000000000006</v>
      </c>
      <c r="I163" s="101">
        <f t="shared" si="27"/>
        <v>320.37443395650001</v>
      </c>
      <c r="J163" s="261">
        <f t="shared" si="36"/>
        <v>0.22334203625222912</v>
      </c>
      <c r="K163" s="261">
        <f t="shared" si="37"/>
        <v>-8.6657963747770878E-2</v>
      </c>
      <c r="L163" s="101">
        <f>IF(G163&gt;0,(T163*H163)/1000)</f>
        <v>89.55805188230643</v>
      </c>
      <c r="M163" s="101">
        <f t="shared" si="38"/>
        <v>8827.620778180808</v>
      </c>
      <c r="N163" s="259" t="s">
        <v>2</v>
      </c>
      <c r="O163" s="262">
        <v>286.685</v>
      </c>
      <c r="P163" s="262">
        <v>751.88095238095241</v>
      </c>
      <c r="Q163" s="263" t="s">
        <v>32</v>
      </c>
      <c r="R163" s="264">
        <v>0.31</v>
      </c>
      <c r="S163" s="115">
        <f t="shared" si="39"/>
        <v>3155.3845806451613</v>
      </c>
      <c r="T163" s="213">
        <f>G163-S163</f>
        <v>1224.3069293548383</v>
      </c>
      <c r="U163" s="115">
        <v>5.8250000000000002</v>
      </c>
      <c r="V163" s="119"/>
      <c r="W163" s="119"/>
      <c r="X163" s="119"/>
    </row>
    <row r="164" spans="1:24" s="8" customFormat="1" ht="26.25">
      <c r="A164" s="258" t="s">
        <v>564</v>
      </c>
      <c r="B164" s="258"/>
      <c r="C164" s="107" t="s">
        <v>396</v>
      </c>
      <c r="D164" s="259" t="s">
        <v>747</v>
      </c>
      <c r="E164" s="259" t="s">
        <v>467</v>
      </c>
      <c r="F164" s="101">
        <f t="shared" si="26"/>
        <v>970.84365600000001</v>
      </c>
      <c r="G164" s="101">
        <v>3442.9792499999999</v>
      </c>
      <c r="H164" s="260">
        <v>73.150000000000006</v>
      </c>
      <c r="I164" s="101">
        <f t="shared" si="27"/>
        <v>251.85393213750001</v>
      </c>
      <c r="J164" s="261">
        <f t="shared" si="36"/>
        <v>0.28197778304937504</v>
      </c>
      <c r="K164" s="261">
        <f t="shared" si="37"/>
        <v>-2.8022216950624956E-2</v>
      </c>
      <c r="L164" s="101">
        <f>IF(G164&gt;0,(T164*H164)/1000)</f>
        <v>22.766146858790322</v>
      </c>
      <c r="M164" s="101">
        <f t="shared" si="38"/>
        <v>2244.029507406894</v>
      </c>
      <c r="N164" s="259" t="s">
        <v>2</v>
      </c>
      <c r="O164" s="262">
        <v>284.53800000000001</v>
      </c>
      <c r="P164" s="262">
        <v>591.07142857142856</v>
      </c>
      <c r="Q164" s="263" t="s">
        <v>32</v>
      </c>
      <c r="R164" s="264">
        <v>0.31</v>
      </c>
      <c r="S164" s="115">
        <f t="shared" si="39"/>
        <v>3131.753729032258</v>
      </c>
      <c r="T164" s="213">
        <f>G164-S164</f>
        <v>311.22552096774189</v>
      </c>
      <c r="U164" s="115">
        <v>5.8250000000000002</v>
      </c>
      <c r="V164" s="119"/>
      <c r="W164" s="119"/>
      <c r="X164" s="119"/>
    </row>
    <row r="165" spans="1:24" s="8" customFormat="1" ht="26.25">
      <c r="A165" s="258" t="s">
        <v>567</v>
      </c>
      <c r="B165" s="258"/>
      <c r="C165" s="107" t="s">
        <v>110</v>
      </c>
      <c r="D165" s="259" t="s">
        <v>747</v>
      </c>
      <c r="E165" s="259" t="s">
        <v>467</v>
      </c>
      <c r="F165" s="101">
        <f t="shared" ref="F165" si="40">((O165*1000)*3412)/1000000</f>
        <v>1270.1613560000001</v>
      </c>
      <c r="G165" s="101">
        <v>4476.9132</v>
      </c>
      <c r="H165" s="260">
        <v>73.150000000000006</v>
      </c>
      <c r="I165" s="101">
        <f t="shared" ref="I165" si="41">(G165*H165)/1000</f>
        <v>327.48620058</v>
      </c>
      <c r="J165" s="261">
        <f t="shared" si="36"/>
        <v>0.28371364358817591</v>
      </c>
      <c r="K165" s="261">
        <f t="shared" si="37"/>
        <v>-2.6286356411824086E-2</v>
      </c>
      <c r="L165" s="101">
        <f>IF(G165&gt;0,(T165*H165)/1000)</f>
        <v>27.769093510967735</v>
      </c>
      <c r="M165" s="101">
        <f t="shared" si="38"/>
        <v>2737.1634567354276</v>
      </c>
      <c r="N165" s="259" t="s">
        <v>2</v>
      </c>
      <c r="O165" s="262">
        <v>372.26299999999998</v>
      </c>
      <c r="P165" s="262">
        <v>768.57142857142856</v>
      </c>
      <c r="Q165" s="263" t="s">
        <v>32</v>
      </c>
      <c r="R165" s="264">
        <v>0.31</v>
      </c>
      <c r="S165" s="115">
        <f t="shared" si="39"/>
        <v>4097.2946967741937</v>
      </c>
      <c r="T165" s="213">
        <f>G165-S165</f>
        <v>379.61850322580631</v>
      </c>
      <c r="U165" s="115">
        <v>5.8250000000000002</v>
      </c>
      <c r="V165" s="119"/>
      <c r="W165" s="119"/>
      <c r="X165" s="119"/>
    </row>
    <row r="166" spans="1:24" s="8" customFormat="1" ht="26.25">
      <c r="A166" s="258" t="s">
        <v>586</v>
      </c>
      <c r="B166" s="258"/>
      <c r="C166" s="107" t="s">
        <v>372</v>
      </c>
      <c r="D166" s="259" t="s">
        <v>747</v>
      </c>
      <c r="E166" s="259" t="s">
        <v>467</v>
      </c>
      <c r="F166" s="101">
        <f t="shared" ref="F166:F217" si="42">((O166*1000)*3412)/1000000</f>
        <v>2207.9222599999998</v>
      </c>
      <c r="G166" s="101">
        <v>6644.3605200000002</v>
      </c>
      <c r="H166" s="260">
        <v>73.150000000000006</v>
      </c>
      <c r="I166" s="101">
        <f t="shared" ref="I166:I217" si="43">(G166*H166)/1000</f>
        <v>486.03497203800009</v>
      </c>
      <c r="J166" s="261">
        <f t="shared" ref="J166:J194" si="44">F166/G166</f>
        <v>0.33230018951470136</v>
      </c>
      <c r="K166" s="261">
        <f t="shared" ref="K166:K194" si="45">J166-R166</f>
        <v>2.2300189514701363E-2</v>
      </c>
      <c r="L166" s="101"/>
      <c r="M166" s="101">
        <f t="shared" ref="M166:M193" si="46">(T166/U166)*42</f>
        <v>0</v>
      </c>
      <c r="N166" s="259" t="s">
        <v>2</v>
      </c>
      <c r="O166" s="262">
        <v>647.10500000000002</v>
      </c>
      <c r="P166" s="262">
        <v>1140.6666666666667</v>
      </c>
      <c r="Q166" s="263" t="s">
        <v>123</v>
      </c>
      <c r="R166" s="264">
        <v>0.31</v>
      </c>
      <c r="S166" s="115">
        <f t="shared" ref="S166:S194" si="47">F166/R166</f>
        <v>7122.329870967741</v>
      </c>
      <c r="T166" s="115"/>
      <c r="U166" s="115">
        <v>5.8250000000000002</v>
      </c>
      <c r="V166" s="119"/>
      <c r="W166" s="119"/>
      <c r="X166" s="119"/>
    </row>
    <row r="167" spans="1:24" s="8" customFormat="1" ht="26.25">
      <c r="A167" s="258" t="s">
        <v>586</v>
      </c>
      <c r="B167" s="258"/>
      <c r="C167" s="107" t="s">
        <v>374</v>
      </c>
      <c r="D167" s="259" t="s">
        <v>747</v>
      </c>
      <c r="E167" s="259" t="s">
        <v>467</v>
      </c>
      <c r="F167" s="101">
        <f t="shared" si="42"/>
        <v>2088.1917680000001</v>
      </c>
      <c r="G167" s="101">
        <v>6743.52387</v>
      </c>
      <c r="H167" s="260">
        <v>73.150000000000006</v>
      </c>
      <c r="I167" s="101">
        <f t="shared" si="43"/>
        <v>493.28877109050006</v>
      </c>
      <c r="J167" s="261">
        <f t="shared" si="44"/>
        <v>0.30965883835449376</v>
      </c>
      <c r="K167" s="261">
        <f t="shared" si="45"/>
        <v>-3.4116164550623829E-4</v>
      </c>
      <c r="L167" s="101"/>
      <c r="M167" s="101">
        <f t="shared" si="46"/>
        <v>0</v>
      </c>
      <c r="N167" s="259" t="s">
        <v>2</v>
      </c>
      <c r="O167" s="262">
        <v>612.01400000000001</v>
      </c>
      <c r="P167" s="262">
        <v>1157.6904761904761</v>
      </c>
      <c r="Q167" s="263" t="s">
        <v>123</v>
      </c>
      <c r="R167" s="264">
        <v>0.31</v>
      </c>
      <c r="S167" s="115">
        <f t="shared" si="47"/>
        <v>6736.1024774193556</v>
      </c>
      <c r="T167" s="115"/>
      <c r="U167" s="115">
        <v>5.8250000000000002</v>
      </c>
      <c r="V167" s="119"/>
      <c r="W167" s="119"/>
      <c r="X167" s="119"/>
    </row>
    <row r="168" spans="1:24" s="8" customFormat="1" ht="26.25">
      <c r="A168" s="258" t="s">
        <v>586</v>
      </c>
      <c r="B168" s="258"/>
      <c r="C168" s="107" t="s">
        <v>377</v>
      </c>
      <c r="D168" s="259" t="s">
        <v>747</v>
      </c>
      <c r="E168" s="259" t="s">
        <v>467</v>
      </c>
      <c r="F168" s="101">
        <f t="shared" si="42"/>
        <v>1119.6375640000001</v>
      </c>
      <c r="G168" s="101">
        <v>3601.0858499999999</v>
      </c>
      <c r="H168" s="260">
        <v>73.150000000000006</v>
      </c>
      <c r="I168" s="101">
        <f t="shared" si="43"/>
        <v>263.4194299275</v>
      </c>
      <c r="J168" s="261">
        <f t="shared" si="44"/>
        <v>0.3109166542086188</v>
      </c>
      <c r="K168" s="261">
        <f t="shared" si="45"/>
        <v>9.1665420861880564E-4</v>
      </c>
      <c r="L168" s="101"/>
      <c r="M168" s="101">
        <f t="shared" si="46"/>
        <v>0</v>
      </c>
      <c r="N168" s="259" t="s">
        <v>2</v>
      </c>
      <c r="O168" s="262">
        <v>328.14699999999999</v>
      </c>
      <c r="P168" s="262">
        <v>618.21428571428567</v>
      </c>
      <c r="Q168" s="263" t="s">
        <v>123</v>
      </c>
      <c r="R168" s="264">
        <v>0.31</v>
      </c>
      <c r="S168" s="115">
        <f t="shared" si="47"/>
        <v>3611.7340774193553</v>
      </c>
      <c r="T168" s="115"/>
      <c r="U168" s="115">
        <v>5.8250000000000002</v>
      </c>
      <c r="V168" s="119"/>
      <c r="W168" s="119"/>
      <c r="X168" s="119"/>
    </row>
    <row r="169" spans="1:24" s="8" customFormat="1" ht="26.25">
      <c r="A169" s="258" t="s">
        <v>586</v>
      </c>
      <c r="B169" s="258"/>
      <c r="C169" s="107" t="s">
        <v>381</v>
      </c>
      <c r="D169" s="259" t="s">
        <v>747</v>
      </c>
      <c r="E169" s="259" t="s">
        <v>467</v>
      </c>
      <c r="F169" s="101">
        <f t="shared" si="42"/>
        <v>2583.7097039999999</v>
      </c>
      <c r="G169" s="101">
        <v>7909.6293900000001</v>
      </c>
      <c r="H169" s="260">
        <v>73.150000000000006</v>
      </c>
      <c r="I169" s="101">
        <f t="shared" si="43"/>
        <v>578.58938987850001</v>
      </c>
      <c r="J169" s="261">
        <f t="shared" si="44"/>
        <v>0.32665369976329572</v>
      </c>
      <c r="K169" s="261">
        <f t="shared" si="45"/>
        <v>1.6653699763295726E-2</v>
      </c>
      <c r="L169" s="101"/>
      <c r="M169" s="101">
        <f t="shared" si="46"/>
        <v>0</v>
      </c>
      <c r="N169" s="259" t="s">
        <v>2</v>
      </c>
      <c r="O169" s="262">
        <v>757.24199999999996</v>
      </c>
      <c r="P169" s="262">
        <v>1357.8809523809523</v>
      </c>
      <c r="Q169" s="263" t="s">
        <v>123</v>
      </c>
      <c r="R169" s="264">
        <v>0.31</v>
      </c>
      <c r="S169" s="115">
        <f t="shared" si="47"/>
        <v>8334.5474322580649</v>
      </c>
      <c r="T169" s="115"/>
      <c r="U169" s="115">
        <v>5.8250000000000002</v>
      </c>
      <c r="V169" s="119"/>
      <c r="W169" s="119"/>
      <c r="X169" s="119"/>
    </row>
    <row r="170" spans="1:24" s="8" customFormat="1" ht="26.25">
      <c r="A170" s="258" t="s">
        <v>586</v>
      </c>
      <c r="B170" s="258"/>
      <c r="C170" s="107" t="s">
        <v>383</v>
      </c>
      <c r="D170" s="259" t="s">
        <v>747</v>
      </c>
      <c r="E170" s="259" t="s">
        <v>467</v>
      </c>
      <c r="F170" s="101">
        <f t="shared" si="42"/>
        <v>318.2543</v>
      </c>
      <c r="G170" s="101">
        <v>1532.5245</v>
      </c>
      <c r="H170" s="260">
        <v>73.150000000000006</v>
      </c>
      <c r="I170" s="101">
        <f t="shared" si="43"/>
        <v>112.10416717500001</v>
      </c>
      <c r="J170" s="261">
        <f t="shared" si="44"/>
        <v>0.20766669635624097</v>
      </c>
      <c r="K170" s="261">
        <f t="shared" si="45"/>
        <v>-0.10233330364375903</v>
      </c>
      <c r="L170" s="101">
        <f>IF(G170&gt;0,(T170*H170)/1000)</f>
        <v>37.006418642741927</v>
      </c>
      <c r="M170" s="101">
        <f t="shared" si="46"/>
        <v>3647.6745895057443</v>
      </c>
      <c r="N170" s="259" t="s">
        <v>2</v>
      </c>
      <c r="O170" s="262">
        <v>93.275000000000006</v>
      </c>
      <c r="P170" s="262">
        <v>263.09523809523807</v>
      </c>
      <c r="Q170" s="263" t="s">
        <v>123</v>
      </c>
      <c r="R170" s="264">
        <v>0.31</v>
      </c>
      <c r="S170" s="115">
        <f t="shared" si="47"/>
        <v>1026.6267741935485</v>
      </c>
      <c r="T170" s="213">
        <f>G170-S170</f>
        <v>505.89772580645149</v>
      </c>
      <c r="U170" s="115">
        <v>5.8250000000000002</v>
      </c>
      <c r="V170" s="119"/>
      <c r="W170" s="119"/>
      <c r="X170" s="119"/>
    </row>
    <row r="171" spans="1:24" s="8" customFormat="1" ht="26.25">
      <c r="A171" s="258" t="s">
        <v>586</v>
      </c>
      <c r="B171" s="258"/>
      <c r="C171" s="107" t="s">
        <v>394</v>
      </c>
      <c r="D171" s="259" t="s">
        <v>747</v>
      </c>
      <c r="E171" s="259" t="s">
        <v>467</v>
      </c>
      <c r="F171" s="101">
        <f t="shared" si="42"/>
        <v>1116.9523200000001</v>
      </c>
      <c r="G171" s="101">
        <v>4225.7456099999999</v>
      </c>
      <c r="H171" s="260">
        <v>73.150000000000006</v>
      </c>
      <c r="I171" s="101">
        <f t="shared" si="43"/>
        <v>309.1132913715</v>
      </c>
      <c r="J171" s="261">
        <f t="shared" si="44"/>
        <v>0.26432076681492434</v>
      </c>
      <c r="K171" s="261">
        <f t="shared" si="45"/>
        <v>-4.5679233185075663E-2</v>
      </c>
      <c r="L171" s="101">
        <f>IF(G171&gt;0,(T171*H171)/1000)</f>
        <v>45.548574571499955</v>
      </c>
      <c r="M171" s="101">
        <f t="shared" si="46"/>
        <v>4489.6637974248879</v>
      </c>
      <c r="N171" s="259" t="s">
        <v>2</v>
      </c>
      <c r="O171" s="262">
        <v>327.36</v>
      </c>
      <c r="P171" s="262">
        <v>725.45238095238096</v>
      </c>
      <c r="Q171" s="263" t="s">
        <v>123</v>
      </c>
      <c r="R171" s="264">
        <v>0.31</v>
      </c>
      <c r="S171" s="115">
        <f t="shared" si="47"/>
        <v>3603.0720000000006</v>
      </c>
      <c r="T171" s="213">
        <f>G171-S171</f>
        <v>622.67360999999937</v>
      </c>
      <c r="U171" s="115">
        <v>5.8250000000000002</v>
      </c>
      <c r="V171" s="119"/>
      <c r="W171" s="119"/>
      <c r="X171" s="119"/>
    </row>
    <row r="172" spans="1:24" s="8" customFormat="1" ht="26.25">
      <c r="A172" s="258" t="s">
        <v>586</v>
      </c>
      <c r="B172" s="258"/>
      <c r="C172" s="107" t="s">
        <v>182</v>
      </c>
      <c r="D172" s="259" t="s">
        <v>747</v>
      </c>
      <c r="E172" s="259" t="s">
        <v>467</v>
      </c>
      <c r="F172" s="101">
        <f t="shared" si="42"/>
        <v>4719.1644960000003</v>
      </c>
      <c r="G172" s="101">
        <v>14092.15221</v>
      </c>
      <c r="H172" s="260">
        <v>73.150000000000006</v>
      </c>
      <c r="I172" s="101">
        <f t="shared" si="43"/>
        <v>1030.8409341615002</v>
      </c>
      <c r="J172" s="261">
        <f t="shared" si="44"/>
        <v>0.33487890463255227</v>
      </c>
      <c r="K172" s="261">
        <f t="shared" si="45"/>
        <v>2.4878904632552268E-2</v>
      </c>
      <c r="L172" s="101"/>
      <c r="M172" s="101">
        <f t="shared" si="46"/>
        <v>0</v>
      </c>
      <c r="N172" s="259" t="s">
        <v>2</v>
      </c>
      <c r="O172" s="262">
        <v>1383.1079999999999</v>
      </c>
      <c r="P172" s="262">
        <v>2419.2619047619046</v>
      </c>
      <c r="Q172" s="263" t="s">
        <v>123</v>
      </c>
      <c r="R172" s="264">
        <v>0.31</v>
      </c>
      <c r="S172" s="115">
        <f t="shared" si="47"/>
        <v>15223.111277419355</v>
      </c>
      <c r="T172" s="115"/>
      <c r="U172" s="115">
        <v>5.8250000000000002</v>
      </c>
      <c r="V172" s="119"/>
      <c r="W172" s="119"/>
      <c r="X172" s="119"/>
    </row>
    <row r="173" spans="1:24" s="8" customFormat="1" ht="26.25">
      <c r="A173" s="258" t="s">
        <v>586</v>
      </c>
      <c r="B173" s="258"/>
      <c r="C173" s="107" t="s">
        <v>403</v>
      </c>
      <c r="D173" s="259" t="s">
        <v>747</v>
      </c>
      <c r="E173" s="259" t="s">
        <v>467</v>
      </c>
      <c r="F173" s="101">
        <f t="shared" si="42"/>
        <v>1554.534496</v>
      </c>
      <c r="G173" s="101">
        <v>4894.0927199999996</v>
      </c>
      <c r="H173" s="260">
        <v>73.150000000000006</v>
      </c>
      <c r="I173" s="101">
        <f t="shared" si="43"/>
        <v>358.002882468</v>
      </c>
      <c r="J173" s="261">
        <f t="shared" si="44"/>
        <v>0.31763486818451614</v>
      </c>
      <c r="K173" s="261">
        <f t="shared" si="45"/>
        <v>7.6348681845161415E-3</v>
      </c>
      <c r="L173" s="101"/>
      <c r="M173" s="101">
        <f t="shared" si="46"/>
        <v>0</v>
      </c>
      <c r="N173" s="259" t="s">
        <v>2</v>
      </c>
      <c r="O173" s="262">
        <v>455.608</v>
      </c>
      <c r="P173" s="262">
        <v>840.19047619047615</v>
      </c>
      <c r="Q173" s="263" t="s">
        <v>123</v>
      </c>
      <c r="R173" s="264">
        <v>0.31</v>
      </c>
      <c r="S173" s="115">
        <f t="shared" si="47"/>
        <v>5014.6274064516128</v>
      </c>
      <c r="T173" s="115"/>
      <c r="U173" s="115">
        <v>5.8250000000000002</v>
      </c>
      <c r="V173" s="119"/>
      <c r="W173" s="119"/>
      <c r="X173" s="119"/>
    </row>
    <row r="174" spans="1:24" s="8" customFormat="1" ht="26.25">
      <c r="A174" s="258" t="s">
        <v>586</v>
      </c>
      <c r="B174" s="258"/>
      <c r="C174" s="107" t="s">
        <v>404</v>
      </c>
      <c r="D174" s="259" t="s">
        <v>747</v>
      </c>
      <c r="E174" s="259" t="s">
        <v>467</v>
      </c>
      <c r="F174" s="101">
        <f t="shared" si="42"/>
        <v>850.55018399999994</v>
      </c>
      <c r="G174" s="101">
        <v>2116.5480899999998</v>
      </c>
      <c r="H174" s="260">
        <v>73.150000000000006</v>
      </c>
      <c r="I174" s="101">
        <f t="shared" si="43"/>
        <v>154.82549278350001</v>
      </c>
      <c r="J174" s="261">
        <f t="shared" si="44"/>
        <v>0.4018572448311345</v>
      </c>
      <c r="K174" s="261">
        <f t="shared" si="45"/>
        <v>9.1857244831134499E-2</v>
      </c>
      <c r="L174" s="101"/>
      <c r="M174" s="101">
        <f t="shared" si="46"/>
        <v>0</v>
      </c>
      <c r="N174" s="259" t="s">
        <v>2</v>
      </c>
      <c r="O174" s="262">
        <v>249.28200000000001</v>
      </c>
      <c r="P174" s="262">
        <v>363.35714285714283</v>
      </c>
      <c r="Q174" s="263" t="s">
        <v>123</v>
      </c>
      <c r="R174" s="264">
        <v>0.31</v>
      </c>
      <c r="S174" s="115">
        <f t="shared" si="47"/>
        <v>2743.710270967742</v>
      </c>
      <c r="T174" s="115"/>
      <c r="U174" s="115">
        <v>5.8250000000000002</v>
      </c>
      <c r="V174" s="119"/>
      <c r="W174" s="119"/>
      <c r="X174" s="119"/>
    </row>
    <row r="175" spans="1:24" s="8" customFormat="1" ht="26.25">
      <c r="A175" s="258" t="s">
        <v>586</v>
      </c>
      <c r="B175" s="258"/>
      <c r="C175" s="107" t="s">
        <v>188</v>
      </c>
      <c r="D175" s="259" t="s">
        <v>747</v>
      </c>
      <c r="E175" s="259" t="s">
        <v>467</v>
      </c>
      <c r="F175" s="101">
        <f t="shared" si="42"/>
        <v>39626.241243999997</v>
      </c>
      <c r="G175" s="101">
        <v>113407.64513999999</v>
      </c>
      <c r="H175" s="260">
        <v>73.150000000000006</v>
      </c>
      <c r="I175" s="101">
        <f t="shared" si="43"/>
        <v>8295.7692419909999</v>
      </c>
      <c r="J175" s="261">
        <f t="shared" si="44"/>
        <v>0.34941419685667585</v>
      </c>
      <c r="K175" s="261">
        <f t="shared" si="45"/>
        <v>3.9414196856675854E-2</v>
      </c>
      <c r="L175" s="101"/>
      <c r="M175" s="101">
        <f t="shared" si="46"/>
        <v>0</v>
      </c>
      <c r="N175" s="259" t="s">
        <v>2</v>
      </c>
      <c r="O175" s="262">
        <v>11613.787</v>
      </c>
      <c r="P175" s="262">
        <v>19469.190476190477</v>
      </c>
      <c r="Q175" s="263" t="s">
        <v>123</v>
      </c>
      <c r="R175" s="264">
        <v>0.31</v>
      </c>
      <c r="S175" s="115">
        <f t="shared" si="47"/>
        <v>127826.5846580645</v>
      </c>
      <c r="T175" s="115"/>
      <c r="U175" s="115">
        <v>5.8250000000000002</v>
      </c>
      <c r="V175" s="119"/>
      <c r="W175" s="119"/>
      <c r="X175" s="119"/>
    </row>
    <row r="176" spans="1:24" s="8" customFormat="1" ht="26.25">
      <c r="A176" s="258" t="s">
        <v>499</v>
      </c>
      <c r="B176" s="258"/>
      <c r="C176" s="107" t="s">
        <v>122</v>
      </c>
      <c r="D176" s="259" t="s">
        <v>747</v>
      </c>
      <c r="E176" s="259" t="s">
        <v>467</v>
      </c>
      <c r="F176" s="101">
        <f t="shared" si="42"/>
        <v>6238.8692959999998</v>
      </c>
      <c r="G176" s="101">
        <v>18671.41863</v>
      </c>
      <c r="H176" s="260">
        <v>73.150000000000006</v>
      </c>
      <c r="I176" s="101">
        <f t="shared" si="43"/>
        <v>1365.8142727845002</v>
      </c>
      <c r="J176" s="261">
        <f t="shared" si="44"/>
        <v>0.33414007899623638</v>
      </c>
      <c r="K176" s="261">
        <f t="shared" si="45"/>
        <v>2.414007899623638E-2</v>
      </c>
      <c r="L176" s="101"/>
      <c r="M176" s="101">
        <f t="shared" si="46"/>
        <v>0</v>
      </c>
      <c r="N176" s="259" t="s">
        <v>2</v>
      </c>
      <c r="O176" s="262">
        <v>1828.508</v>
      </c>
      <c r="P176" s="262">
        <v>3205.4047619047619</v>
      </c>
      <c r="Q176" s="263" t="s">
        <v>123</v>
      </c>
      <c r="R176" s="264">
        <v>0.31</v>
      </c>
      <c r="S176" s="115">
        <f t="shared" si="47"/>
        <v>20125.38482580645</v>
      </c>
      <c r="T176" s="115"/>
      <c r="U176" s="115">
        <v>5.8250000000000002</v>
      </c>
      <c r="V176" s="119"/>
      <c r="W176" s="119"/>
      <c r="X176" s="119"/>
    </row>
    <row r="177" spans="1:24" s="8" customFormat="1" ht="26.25">
      <c r="A177" s="258" t="s">
        <v>499</v>
      </c>
      <c r="B177" s="258"/>
      <c r="C177" s="107" t="s">
        <v>168</v>
      </c>
      <c r="D177" s="259" t="s">
        <v>747</v>
      </c>
      <c r="E177" s="259" t="s">
        <v>467</v>
      </c>
      <c r="F177" s="101">
        <f t="shared" si="42"/>
        <v>1593.3937639999999</v>
      </c>
      <c r="G177" s="101">
        <v>5228.1969300000001</v>
      </c>
      <c r="H177" s="260">
        <v>73.150000000000006</v>
      </c>
      <c r="I177" s="101">
        <f t="shared" si="43"/>
        <v>382.44260542950008</v>
      </c>
      <c r="J177" s="261">
        <f t="shared" si="44"/>
        <v>0.30476927042608548</v>
      </c>
      <c r="K177" s="261">
        <f t="shared" si="45"/>
        <v>-5.2307295739145165E-3</v>
      </c>
      <c r="L177" s="101">
        <f>IF(G177&gt;0,(T177*H177)/1000)</f>
        <v>6.4530769243387276</v>
      </c>
      <c r="M177" s="101">
        <f t="shared" si="46"/>
        <v>636.07140556555612</v>
      </c>
      <c r="N177" s="259" t="s">
        <v>2</v>
      </c>
      <c r="O177" s="262">
        <v>466.99700000000001</v>
      </c>
      <c r="P177" s="262">
        <v>897.54761904761904</v>
      </c>
      <c r="Q177" s="263" t="s">
        <v>123</v>
      </c>
      <c r="R177" s="264">
        <v>0.31</v>
      </c>
      <c r="S177" s="115">
        <f t="shared" si="47"/>
        <v>5139.9798838709676</v>
      </c>
      <c r="T177" s="213">
        <f>G177-S177</f>
        <v>88.217046129032497</v>
      </c>
      <c r="U177" s="115">
        <v>5.8250000000000002</v>
      </c>
      <c r="V177" s="119"/>
      <c r="W177" s="119"/>
      <c r="X177" s="119"/>
    </row>
    <row r="178" spans="1:24" s="8" customFormat="1" ht="26.25">
      <c r="A178" s="258" t="s">
        <v>499</v>
      </c>
      <c r="B178" s="258"/>
      <c r="C178" s="107" t="s">
        <v>376</v>
      </c>
      <c r="D178" s="259" t="s">
        <v>748</v>
      </c>
      <c r="E178" s="259" t="s">
        <v>467</v>
      </c>
      <c r="F178" s="101">
        <f t="shared" si="42"/>
        <v>7948.7794480000002</v>
      </c>
      <c r="G178" s="101">
        <v>25534.770659999998</v>
      </c>
      <c r="H178" s="260">
        <v>70.88</v>
      </c>
      <c r="I178" s="101">
        <f t="shared" si="43"/>
        <v>1809.9045443808</v>
      </c>
      <c r="J178" s="261">
        <f t="shared" si="44"/>
        <v>0.31129237672973098</v>
      </c>
      <c r="K178" s="261">
        <f t="shared" si="45"/>
        <v>1.2923767297309818E-3</v>
      </c>
      <c r="L178" s="101"/>
      <c r="M178" s="101">
        <f t="shared" si="46"/>
        <v>0</v>
      </c>
      <c r="N178" s="259" t="s">
        <v>2</v>
      </c>
      <c r="O178" s="262">
        <v>2329.654</v>
      </c>
      <c r="P178" s="262">
        <v>4383.666666666667</v>
      </c>
      <c r="Q178" s="263" t="s">
        <v>123</v>
      </c>
      <c r="R178" s="264">
        <v>0.31</v>
      </c>
      <c r="S178" s="115">
        <f t="shared" si="47"/>
        <v>25641.224025806452</v>
      </c>
      <c r="T178" s="115"/>
      <c r="U178" s="115">
        <v>5.67</v>
      </c>
      <c r="V178" s="119"/>
      <c r="W178" s="119"/>
      <c r="X178" s="119"/>
    </row>
    <row r="179" spans="1:24" s="8" customFormat="1" ht="26.25">
      <c r="A179" s="258" t="s">
        <v>499</v>
      </c>
      <c r="B179" s="258"/>
      <c r="C179" s="107" t="s">
        <v>125</v>
      </c>
      <c r="D179" s="259" t="s">
        <v>748</v>
      </c>
      <c r="E179" s="259" t="s">
        <v>467</v>
      </c>
      <c r="F179" s="101">
        <f t="shared" si="42"/>
        <v>9965.8856080000005</v>
      </c>
      <c r="G179" s="101">
        <v>29785.064399999999</v>
      </c>
      <c r="H179" s="260">
        <v>70.88</v>
      </c>
      <c r="I179" s="101">
        <f t="shared" si="43"/>
        <v>2111.1653646719997</v>
      </c>
      <c r="J179" s="261">
        <f t="shared" si="44"/>
        <v>0.33459338795319177</v>
      </c>
      <c r="K179" s="261">
        <f t="shared" si="45"/>
        <v>2.459338795319177E-2</v>
      </c>
      <c r="L179" s="101"/>
      <c r="M179" s="101">
        <f t="shared" si="46"/>
        <v>0</v>
      </c>
      <c r="N179" s="259" t="s">
        <v>2</v>
      </c>
      <c r="O179" s="262">
        <v>2920.8339999999998</v>
      </c>
      <c r="P179" s="262">
        <v>5113.333333333333</v>
      </c>
      <c r="Q179" s="263" t="s">
        <v>123</v>
      </c>
      <c r="R179" s="264">
        <v>0.31</v>
      </c>
      <c r="S179" s="115">
        <f t="shared" si="47"/>
        <v>32148.018090322581</v>
      </c>
      <c r="T179" s="115"/>
      <c r="U179" s="115">
        <v>5.67</v>
      </c>
      <c r="V179" s="119"/>
      <c r="W179" s="119"/>
      <c r="X179" s="119"/>
    </row>
    <row r="180" spans="1:24" s="8" customFormat="1" ht="26.25">
      <c r="A180" s="258" t="s">
        <v>499</v>
      </c>
      <c r="B180" s="258"/>
      <c r="C180" s="107" t="s">
        <v>175</v>
      </c>
      <c r="D180" s="259" t="s">
        <v>747</v>
      </c>
      <c r="E180" s="259" t="s">
        <v>467</v>
      </c>
      <c r="F180" s="101">
        <f t="shared" si="42"/>
        <v>1973.5008</v>
      </c>
      <c r="G180" s="101">
        <v>6506.0865899999999</v>
      </c>
      <c r="H180" s="260">
        <v>73.150000000000006</v>
      </c>
      <c r="I180" s="101">
        <f t="shared" si="43"/>
        <v>475.92023405850006</v>
      </c>
      <c r="J180" s="261">
        <f t="shared" si="44"/>
        <v>0.30333146857180088</v>
      </c>
      <c r="K180" s="261">
        <f t="shared" si="45"/>
        <v>-6.6685314281991204E-3</v>
      </c>
      <c r="L180" s="101">
        <f>IF(G180&gt;0,(T180*H180)/1000)</f>
        <v>10.237706574629033</v>
      </c>
      <c r="M180" s="101">
        <f t="shared" si="46"/>
        <v>1009.1174314273848</v>
      </c>
      <c r="N180" s="259" t="s">
        <v>2</v>
      </c>
      <c r="O180" s="262">
        <v>578.4</v>
      </c>
      <c r="P180" s="262">
        <v>1116.9285714285713</v>
      </c>
      <c r="Q180" s="263" t="s">
        <v>123</v>
      </c>
      <c r="R180" s="264">
        <v>0.31</v>
      </c>
      <c r="S180" s="115">
        <f t="shared" si="47"/>
        <v>6366.1316129032257</v>
      </c>
      <c r="T180" s="213">
        <f>G180-S180</f>
        <v>139.9549770967742</v>
      </c>
      <c r="U180" s="115">
        <v>5.8250000000000002</v>
      </c>
      <c r="V180" s="119"/>
      <c r="W180" s="119"/>
      <c r="X180" s="119"/>
    </row>
    <row r="181" spans="1:24" s="8" customFormat="1" ht="26.25">
      <c r="A181" s="258" t="s">
        <v>499</v>
      </c>
      <c r="B181" s="258"/>
      <c r="C181" s="107" t="s">
        <v>176</v>
      </c>
      <c r="D181" s="259" t="s">
        <v>747</v>
      </c>
      <c r="E181" s="259" t="s">
        <v>467</v>
      </c>
      <c r="F181" s="101">
        <f t="shared" si="42"/>
        <v>2205.7863480000001</v>
      </c>
      <c r="G181" s="101">
        <v>6912.8643599999996</v>
      </c>
      <c r="H181" s="260">
        <v>73.150000000000006</v>
      </c>
      <c r="I181" s="101">
        <f t="shared" si="43"/>
        <v>505.67602793399999</v>
      </c>
      <c r="J181" s="261">
        <f t="shared" si="44"/>
        <v>0.31908428013767659</v>
      </c>
      <c r="K181" s="261">
        <f t="shared" si="45"/>
        <v>9.0842801376765925E-3</v>
      </c>
      <c r="L181" s="101"/>
      <c r="M181" s="101">
        <f t="shared" si="46"/>
        <v>0</v>
      </c>
      <c r="N181" s="259" t="s">
        <v>2</v>
      </c>
      <c r="O181" s="262">
        <v>646.47900000000004</v>
      </c>
      <c r="P181" s="262">
        <v>1186.7619047619048</v>
      </c>
      <c r="Q181" s="263" t="s">
        <v>123</v>
      </c>
      <c r="R181" s="264">
        <v>0.31</v>
      </c>
      <c r="S181" s="115">
        <f t="shared" si="47"/>
        <v>7115.4398322580646</v>
      </c>
      <c r="T181" s="115"/>
      <c r="U181" s="115">
        <v>5.8250000000000002</v>
      </c>
      <c r="V181" s="119"/>
      <c r="W181" s="119"/>
      <c r="X181" s="119"/>
    </row>
    <row r="182" spans="1:24" s="8" customFormat="1" ht="26.25">
      <c r="A182" s="258" t="s">
        <v>499</v>
      </c>
      <c r="B182" s="258"/>
      <c r="C182" s="107" t="s">
        <v>386</v>
      </c>
      <c r="D182" s="259" t="s">
        <v>748</v>
      </c>
      <c r="E182" s="259" t="s">
        <v>467</v>
      </c>
      <c r="F182" s="101">
        <f t="shared" si="42"/>
        <v>9364.4011879999998</v>
      </c>
      <c r="G182" s="101">
        <v>27803.87775</v>
      </c>
      <c r="H182" s="260">
        <v>70.88</v>
      </c>
      <c r="I182" s="101">
        <f t="shared" si="43"/>
        <v>1970.7388549199998</v>
      </c>
      <c r="J182" s="261">
        <f t="shared" si="44"/>
        <v>0.33680198396067251</v>
      </c>
      <c r="K182" s="261">
        <f t="shared" si="45"/>
        <v>2.6801983960672515E-2</v>
      </c>
      <c r="L182" s="101"/>
      <c r="M182" s="101">
        <f t="shared" si="46"/>
        <v>0</v>
      </c>
      <c r="N182" s="259" t="s">
        <v>2</v>
      </c>
      <c r="O182" s="262">
        <v>2744.549</v>
      </c>
      <c r="P182" s="262">
        <v>4773.2142857142853</v>
      </c>
      <c r="Q182" s="263" t="s">
        <v>123</v>
      </c>
      <c r="R182" s="264">
        <v>0.31</v>
      </c>
      <c r="S182" s="115">
        <f t="shared" si="47"/>
        <v>30207.745767741933</v>
      </c>
      <c r="T182" s="115"/>
      <c r="U182" s="115">
        <v>5.67</v>
      </c>
      <c r="V182" s="119"/>
      <c r="W182" s="119"/>
      <c r="X182" s="119"/>
    </row>
    <row r="183" spans="1:24" s="8" customFormat="1" ht="26.25">
      <c r="A183" s="258" t="s">
        <v>499</v>
      </c>
      <c r="B183" s="258"/>
      <c r="C183" s="107" t="s">
        <v>387</v>
      </c>
      <c r="D183" s="259" t="s">
        <v>747</v>
      </c>
      <c r="E183" s="259" t="s">
        <v>467</v>
      </c>
      <c r="F183" s="101">
        <f t="shared" si="42"/>
        <v>3236.7528560000001</v>
      </c>
      <c r="G183" s="101">
        <v>9747.9653400000007</v>
      </c>
      <c r="H183" s="260">
        <v>73.150000000000006</v>
      </c>
      <c r="I183" s="101">
        <f t="shared" si="43"/>
        <v>713.06366462100004</v>
      </c>
      <c r="J183" s="261">
        <f t="shared" si="44"/>
        <v>0.33204394384931202</v>
      </c>
      <c r="K183" s="261">
        <f t="shared" si="45"/>
        <v>2.204394384931202E-2</v>
      </c>
      <c r="L183" s="101"/>
      <c r="M183" s="101">
        <f t="shared" si="46"/>
        <v>0</v>
      </c>
      <c r="N183" s="259" t="s">
        <v>2</v>
      </c>
      <c r="O183" s="262">
        <v>948.63800000000003</v>
      </c>
      <c r="P183" s="262">
        <v>1673.4761904761904</v>
      </c>
      <c r="Q183" s="263" t="s">
        <v>123</v>
      </c>
      <c r="R183" s="264">
        <v>0.31</v>
      </c>
      <c r="S183" s="115">
        <f t="shared" si="47"/>
        <v>10441.13824516129</v>
      </c>
      <c r="T183" s="115"/>
      <c r="U183" s="115">
        <v>5.8250000000000002</v>
      </c>
      <c r="V183" s="119"/>
      <c r="W183" s="119"/>
      <c r="X183" s="119"/>
    </row>
    <row r="184" spans="1:24" s="8" customFormat="1" ht="26.25">
      <c r="A184" s="258" t="s">
        <v>499</v>
      </c>
      <c r="B184" s="258"/>
      <c r="C184" s="107" t="s">
        <v>178</v>
      </c>
      <c r="D184" s="259" t="s">
        <v>747</v>
      </c>
      <c r="E184" s="259" t="s">
        <v>467</v>
      </c>
      <c r="F184" s="101">
        <f t="shared" si="42"/>
        <v>2595.3412119999998</v>
      </c>
      <c r="G184" s="101">
        <v>7441.1345700000002</v>
      </c>
      <c r="H184" s="260">
        <v>73.150000000000006</v>
      </c>
      <c r="I184" s="101">
        <f t="shared" si="43"/>
        <v>544.31899379549998</v>
      </c>
      <c r="J184" s="261">
        <f t="shared" si="44"/>
        <v>0.34878299640803295</v>
      </c>
      <c r="K184" s="261">
        <f t="shared" si="45"/>
        <v>3.8782996408032955E-2</v>
      </c>
      <c r="L184" s="101"/>
      <c r="M184" s="101">
        <f t="shared" si="46"/>
        <v>0</v>
      </c>
      <c r="N184" s="259" t="s">
        <v>2</v>
      </c>
      <c r="O184" s="262">
        <v>760.65099999999995</v>
      </c>
      <c r="P184" s="262">
        <v>1277.452380952381</v>
      </c>
      <c r="Q184" s="263" t="s">
        <v>123</v>
      </c>
      <c r="R184" s="264">
        <v>0.31</v>
      </c>
      <c r="S184" s="115">
        <f t="shared" si="47"/>
        <v>8372.0684258064503</v>
      </c>
      <c r="T184" s="115"/>
      <c r="U184" s="115">
        <v>5.8250000000000002</v>
      </c>
      <c r="V184" s="119"/>
      <c r="W184" s="119"/>
      <c r="X184" s="119"/>
    </row>
    <row r="185" spans="1:24" s="8" customFormat="1" ht="26.25">
      <c r="A185" s="258" t="s">
        <v>499</v>
      </c>
      <c r="B185" s="258"/>
      <c r="C185" s="107" t="s">
        <v>128</v>
      </c>
      <c r="D185" s="259" t="s">
        <v>747</v>
      </c>
      <c r="E185" s="259" t="s">
        <v>467</v>
      </c>
      <c r="F185" s="101">
        <f t="shared" si="42"/>
        <v>4219.9650119999997</v>
      </c>
      <c r="G185" s="101">
        <v>12161.032649999999</v>
      </c>
      <c r="H185" s="260">
        <v>73.150000000000006</v>
      </c>
      <c r="I185" s="101">
        <f t="shared" si="43"/>
        <v>889.57953834750003</v>
      </c>
      <c r="J185" s="261">
        <f t="shared" si="44"/>
        <v>0.34700712788564053</v>
      </c>
      <c r="K185" s="261">
        <f t="shared" si="45"/>
        <v>3.7007127885640534E-2</v>
      </c>
      <c r="L185" s="101"/>
      <c r="M185" s="101">
        <f t="shared" si="46"/>
        <v>0</v>
      </c>
      <c r="N185" s="259" t="s">
        <v>2</v>
      </c>
      <c r="O185" s="262">
        <v>1236.8009999999999</v>
      </c>
      <c r="P185" s="262">
        <v>2087.7380952380954</v>
      </c>
      <c r="Q185" s="263" t="s">
        <v>123</v>
      </c>
      <c r="R185" s="264">
        <v>0.31</v>
      </c>
      <c r="S185" s="115">
        <f t="shared" si="47"/>
        <v>13612.790361290321</v>
      </c>
      <c r="T185" s="115"/>
      <c r="U185" s="115">
        <v>5.8250000000000002</v>
      </c>
      <c r="V185" s="119"/>
      <c r="W185" s="119"/>
      <c r="X185" s="119"/>
    </row>
    <row r="186" spans="1:24" s="8" customFormat="1" ht="26.25">
      <c r="A186" s="258" t="s">
        <v>499</v>
      </c>
      <c r="B186" s="258"/>
      <c r="C186" s="107" t="s">
        <v>181</v>
      </c>
      <c r="D186" s="259" t="s">
        <v>747</v>
      </c>
      <c r="E186" s="259" t="s">
        <v>467</v>
      </c>
      <c r="F186" s="101">
        <f t="shared" si="42"/>
        <v>2176.1940719999998</v>
      </c>
      <c r="G186" s="101">
        <v>7253.6256899999998</v>
      </c>
      <c r="H186" s="260">
        <v>73.150000000000006</v>
      </c>
      <c r="I186" s="101">
        <f t="shared" si="43"/>
        <v>530.6027192235</v>
      </c>
      <c r="J186" s="261">
        <f t="shared" si="44"/>
        <v>0.30001466370123653</v>
      </c>
      <c r="K186" s="261">
        <f t="shared" si="45"/>
        <v>-9.9853362987634697E-3</v>
      </c>
      <c r="L186" s="101">
        <f>IF(G186&gt;0,(T186*H186)/1000)</f>
        <v>17.091118040274221</v>
      </c>
      <c r="M186" s="101">
        <f t="shared" si="46"/>
        <v>1684.6492924269719</v>
      </c>
      <c r="N186" s="259" t="s">
        <v>2</v>
      </c>
      <c r="O186" s="262">
        <v>637.80600000000004</v>
      </c>
      <c r="P186" s="262">
        <v>1245.2619047619048</v>
      </c>
      <c r="Q186" s="263" t="s">
        <v>123</v>
      </c>
      <c r="R186" s="264">
        <v>0.31</v>
      </c>
      <c r="S186" s="115">
        <f t="shared" si="47"/>
        <v>7019.9808774193543</v>
      </c>
      <c r="T186" s="213">
        <f>G186-S186</f>
        <v>233.64481258064552</v>
      </c>
      <c r="U186" s="115">
        <v>5.8250000000000002</v>
      </c>
      <c r="V186" s="119"/>
      <c r="W186" s="119"/>
      <c r="X186" s="119"/>
    </row>
    <row r="187" spans="1:24" s="8" customFormat="1" ht="26.25">
      <c r="A187" s="258" t="s">
        <v>499</v>
      </c>
      <c r="B187" s="258"/>
      <c r="C187" s="107" t="s">
        <v>129</v>
      </c>
      <c r="D187" s="259" t="s">
        <v>748</v>
      </c>
      <c r="E187" s="259" t="s">
        <v>467</v>
      </c>
      <c r="F187" s="101">
        <f t="shared" si="42"/>
        <v>9140.4852759999994</v>
      </c>
      <c r="G187" s="101">
        <v>25613.407889999999</v>
      </c>
      <c r="H187" s="260">
        <v>70.88</v>
      </c>
      <c r="I187" s="101">
        <f t="shared" si="43"/>
        <v>1815.4783512431998</v>
      </c>
      <c r="J187" s="261">
        <f t="shared" si="44"/>
        <v>0.35686330047352399</v>
      </c>
      <c r="K187" s="261">
        <f t="shared" si="45"/>
        <v>4.6863300473523994E-2</v>
      </c>
      <c r="L187" s="101"/>
      <c r="M187" s="101">
        <f t="shared" si="46"/>
        <v>0</v>
      </c>
      <c r="N187" s="259" t="s">
        <v>2</v>
      </c>
      <c r="O187" s="262">
        <v>2678.9229999999998</v>
      </c>
      <c r="P187" s="262">
        <v>4397.166666666667</v>
      </c>
      <c r="Q187" s="263" t="s">
        <v>123</v>
      </c>
      <c r="R187" s="264">
        <v>0.31</v>
      </c>
      <c r="S187" s="115">
        <f t="shared" si="47"/>
        <v>29485.436374193549</v>
      </c>
      <c r="T187" s="115"/>
      <c r="U187" s="115">
        <v>5.67</v>
      </c>
      <c r="V187" s="119"/>
      <c r="W187" s="119"/>
      <c r="X187" s="119"/>
    </row>
    <row r="188" spans="1:24" s="8" customFormat="1" ht="26.25">
      <c r="A188" s="258" t="s">
        <v>499</v>
      </c>
      <c r="B188" s="258"/>
      <c r="C188" s="107" t="s">
        <v>183</v>
      </c>
      <c r="D188" s="259" t="s">
        <v>747</v>
      </c>
      <c r="E188" s="259" t="s">
        <v>467</v>
      </c>
      <c r="F188" s="101">
        <f t="shared" si="42"/>
        <v>3666.7058000000002</v>
      </c>
      <c r="G188" s="101">
        <v>11082.44052</v>
      </c>
      <c r="H188" s="260">
        <v>73.150000000000006</v>
      </c>
      <c r="I188" s="101">
        <f t="shared" si="43"/>
        <v>810.68052403800004</v>
      </c>
      <c r="J188" s="261">
        <f t="shared" si="44"/>
        <v>0.33085725056523924</v>
      </c>
      <c r="K188" s="261">
        <f t="shared" si="45"/>
        <v>2.0857250565239238E-2</v>
      </c>
      <c r="L188" s="101"/>
      <c r="M188" s="101">
        <f t="shared" si="46"/>
        <v>0</v>
      </c>
      <c r="N188" s="259" t="s">
        <v>2</v>
      </c>
      <c r="O188" s="262">
        <v>1074.6500000000001</v>
      </c>
      <c r="P188" s="262">
        <v>1902.5714285714287</v>
      </c>
      <c r="Q188" s="263" t="s">
        <v>123</v>
      </c>
      <c r="R188" s="264">
        <v>0.31</v>
      </c>
      <c r="S188" s="115">
        <f t="shared" si="47"/>
        <v>11828.083225806453</v>
      </c>
      <c r="T188" s="115"/>
      <c r="U188" s="115">
        <v>5.8250000000000002</v>
      </c>
      <c r="V188" s="119"/>
      <c r="W188" s="119"/>
      <c r="X188" s="119"/>
    </row>
    <row r="189" spans="1:24" s="8" customFormat="1" ht="26.25">
      <c r="A189" s="258" t="s">
        <v>499</v>
      </c>
      <c r="B189" s="258"/>
      <c r="C189" s="107" t="s">
        <v>131</v>
      </c>
      <c r="D189" s="259" t="s">
        <v>747</v>
      </c>
      <c r="E189" s="259" t="s">
        <v>467</v>
      </c>
      <c r="F189" s="101">
        <f t="shared" si="42"/>
        <v>5569.1414640000003</v>
      </c>
      <c r="G189" s="101">
        <v>17603.36694</v>
      </c>
      <c r="H189" s="260">
        <v>73.150000000000006</v>
      </c>
      <c r="I189" s="101">
        <f t="shared" si="43"/>
        <v>1287.686291661</v>
      </c>
      <c r="J189" s="261">
        <f t="shared" si="44"/>
        <v>0.31636797000153882</v>
      </c>
      <c r="K189" s="261">
        <f t="shared" si="45"/>
        <v>6.3679700015388252E-3</v>
      </c>
      <c r="L189" s="101"/>
      <c r="M189" s="101">
        <f t="shared" si="46"/>
        <v>0</v>
      </c>
      <c r="N189" s="259" t="s">
        <v>2</v>
      </c>
      <c r="O189" s="262">
        <v>1632.222</v>
      </c>
      <c r="P189" s="262">
        <v>3022.0476190476193</v>
      </c>
      <c r="Q189" s="263" t="s">
        <v>123</v>
      </c>
      <c r="R189" s="264">
        <v>0.31</v>
      </c>
      <c r="S189" s="115">
        <f t="shared" si="47"/>
        <v>17964.97246451613</v>
      </c>
      <c r="T189" s="115"/>
      <c r="U189" s="115">
        <v>5.8250000000000002</v>
      </c>
      <c r="V189" s="119"/>
      <c r="W189" s="119"/>
      <c r="X189" s="119"/>
    </row>
    <row r="190" spans="1:24" s="8" customFormat="1" ht="26.25">
      <c r="A190" s="258" t="s">
        <v>499</v>
      </c>
      <c r="B190" s="258"/>
      <c r="C190" s="107" t="s">
        <v>132</v>
      </c>
      <c r="D190" s="259" t="s">
        <v>747</v>
      </c>
      <c r="E190" s="259" t="s">
        <v>467</v>
      </c>
      <c r="F190" s="101">
        <f t="shared" si="42"/>
        <v>2855.9190640000002</v>
      </c>
      <c r="G190" s="101">
        <v>8466.0536699999993</v>
      </c>
      <c r="H190" s="260">
        <v>73.150000000000006</v>
      </c>
      <c r="I190" s="101">
        <f t="shared" si="43"/>
        <v>619.29182596050009</v>
      </c>
      <c r="J190" s="261">
        <f t="shared" si="44"/>
        <v>0.33733769892342302</v>
      </c>
      <c r="K190" s="261">
        <f t="shared" si="45"/>
        <v>2.7337698923423026E-2</v>
      </c>
      <c r="L190" s="101"/>
      <c r="M190" s="101">
        <f t="shared" si="46"/>
        <v>0</v>
      </c>
      <c r="N190" s="259" t="s">
        <v>2</v>
      </c>
      <c r="O190" s="262">
        <v>837.02200000000005</v>
      </c>
      <c r="P190" s="262">
        <v>1453.4047619047619</v>
      </c>
      <c r="Q190" s="263" t="s">
        <v>123</v>
      </c>
      <c r="R190" s="264">
        <v>0.31</v>
      </c>
      <c r="S190" s="115">
        <f t="shared" si="47"/>
        <v>9212.6421419354847</v>
      </c>
      <c r="T190" s="115"/>
      <c r="U190" s="115">
        <v>5.8250000000000002</v>
      </c>
      <c r="V190" s="119"/>
      <c r="W190" s="119"/>
      <c r="X190" s="119"/>
    </row>
    <row r="191" spans="1:24" s="8" customFormat="1" ht="26.25">
      <c r="A191" s="258" t="s">
        <v>499</v>
      </c>
      <c r="B191" s="258"/>
      <c r="C191" s="107" t="s">
        <v>133</v>
      </c>
      <c r="D191" s="259" t="s">
        <v>748</v>
      </c>
      <c r="E191" s="259" t="s">
        <v>467</v>
      </c>
      <c r="F191" s="101">
        <f t="shared" si="42"/>
        <v>10009.787812</v>
      </c>
      <c r="G191" s="101">
        <v>29018.940839999999</v>
      </c>
      <c r="H191" s="260">
        <v>70.88</v>
      </c>
      <c r="I191" s="101">
        <f t="shared" si="43"/>
        <v>2056.8625267391999</v>
      </c>
      <c r="J191" s="261">
        <f t="shared" si="44"/>
        <v>0.34493980559767395</v>
      </c>
      <c r="K191" s="261">
        <f t="shared" si="45"/>
        <v>3.4939805597673956E-2</v>
      </c>
      <c r="L191" s="101"/>
      <c r="M191" s="101">
        <f t="shared" si="46"/>
        <v>0</v>
      </c>
      <c r="N191" s="259" t="s">
        <v>2</v>
      </c>
      <c r="O191" s="262">
        <v>2933.701</v>
      </c>
      <c r="P191" s="262">
        <v>4981.8095238095239</v>
      </c>
      <c r="Q191" s="263" t="s">
        <v>123</v>
      </c>
      <c r="R191" s="264">
        <v>0.31</v>
      </c>
      <c r="S191" s="115">
        <f t="shared" si="47"/>
        <v>32289.638103225807</v>
      </c>
      <c r="T191" s="115"/>
      <c r="U191" s="115">
        <v>5.67</v>
      </c>
      <c r="V191" s="119"/>
      <c r="W191" s="119"/>
      <c r="X191" s="119"/>
    </row>
    <row r="192" spans="1:24" s="8" customFormat="1" ht="26.25">
      <c r="A192" s="258" t="s">
        <v>499</v>
      </c>
      <c r="B192" s="258"/>
      <c r="C192" s="107" t="s">
        <v>134</v>
      </c>
      <c r="D192" s="259" t="s">
        <v>747</v>
      </c>
      <c r="E192" s="259" t="s">
        <v>467</v>
      </c>
      <c r="F192" s="101">
        <f t="shared" si="42"/>
        <v>5906.2436520000001</v>
      </c>
      <c r="G192" s="101">
        <v>18054.38682</v>
      </c>
      <c r="H192" s="260">
        <v>73.150000000000006</v>
      </c>
      <c r="I192" s="101">
        <f t="shared" si="43"/>
        <v>1320.6783958829999</v>
      </c>
      <c r="J192" s="261">
        <f t="shared" si="44"/>
        <v>0.32713620855055991</v>
      </c>
      <c r="K192" s="261">
        <f t="shared" si="45"/>
        <v>1.7136208550559917E-2</v>
      </c>
      <c r="L192" s="101"/>
      <c r="M192" s="101">
        <f t="shared" si="46"/>
        <v>0</v>
      </c>
      <c r="N192" s="259" t="s">
        <v>2</v>
      </c>
      <c r="O192" s="262">
        <v>1731.021</v>
      </c>
      <c r="P192" s="262">
        <v>3099.4761904761904</v>
      </c>
      <c r="Q192" s="263" t="s">
        <v>123</v>
      </c>
      <c r="R192" s="264">
        <v>0.31</v>
      </c>
      <c r="S192" s="115">
        <f t="shared" si="47"/>
        <v>19052.398877419357</v>
      </c>
      <c r="T192" s="115"/>
      <c r="U192" s="115">
        <v>5.8250000000000002</v>
      </c>
      <c r="V192" s="119"/>
      <c r="W192" s="119"/>
      <c r="X192" s="119"/>
    </row>
    <row r="193" spans="1:24" s="8" customFormat="1" ht="26.25">
      <c r="A193" s="258" t="s">
        <v>499</v>
      </c>
      <c r="B193" s="258"/>
      <c r="C193" s="107" t="s">
        <v>185</v>
      </c>
      <c r="D193" s="259" t="s">
        <v>747</v>
      </c>
      <c r="E193" s="259" t="s">
        <v>467</v>
      </c>
      <c r="F193" s="101">
        <f t="shared" si="42"/>
        <v>1315.353296</v>
      </c>
      <c r="G193" s="101">
        <v>4728.4968600000002</v>
      </c>
      <c r="H193" s="260">
        <v>73.150000000000006</v>
      </c>
      <c r="I193" s="101">
        <f t="shared" si="43"/>
        <v>345.88954530900008</v>
      </c>
      <c r="J193" s="261">
        <f t="shared" si="44"/>
        <v>0.27817577867652427</v>
      </c>
      <c r="K193" s="261">
        <f t="shared" si="45"/>
        <v>-3.1824221323475732E-2</v>
      </c>
      <c r="L193" s="101">
        <f>IF(G193&gt;0,(T193*H193)/1000)</f>
        <v>35.508598204483853</v>
      </c>
      <c r="M193" s="101">
        <f t="shared" si="46"/>
        <v>3500.0363755780127</v>
      </c>
      <c r="N193" s="259" t="s">
        <v>2</v>
      </c>
      <c r="O193" s="262">
        <v>385.50799999999998</v>
      </c>
      <c r="P193" s="262">
        <v>811.76190476190482</v>
      </c>
      <c r="Q193" s="263" t="s">
        <v>123</v>
      </c>
      <c r="R193" s="264">
        <v>0.31</v>
      </c>
      <c r="S193" s="115">
        <f t="shared" si="47"/>
        <v>4243.0751483870972</v>
      </c>
      <c r="T193" s="213">
        <f>G193-S193</f>
        <v>485.42171161290298</v>
      </c>
      <c r="U193" s="115">
        <v>5.8250000000000002</v>
      </c>
      <c r="V193" s="119"/>
      <c r="W193" s="119"/>
      <c r="X193" s="119"/>
    </row>
    <row r="194" spans="1:24" s="8" customFormat="1" ht="26.25">
      <c r="A194" s="258" t="s">
        <v>503</v>
      </c>
      <c r="B194" s="258" t="s">
        <v>159</v>
      </c>
      <c r="C194" s="107" t="s">
        <v>160</v>
      </c>
      <c r="D194" s="259" t="s">
        <v>759</v>
      </c>
      <c r="E194" s="259" t="s">
        <v>484</v>
      </c>
      <c r="F194" s="101">
        <f t="shared" si="42"/>
        <v>604286.38852000004</v>
      </c>
      <c r="G194" s="101">
        <v>3254580</v>
      </c>
      <c r="H194" s="260">
        <v>97.09</v>
      </c>
      <c r="I194" s="101">
        <f t="shared" si="43"/>
        <v>315987.17219999997</v>
      </c>
      <c r="J194" s="261">
        <f t="shared" si="44"/>
        <v>0.18567261782472702</v>
      </c>
      <c r="K194" s="261">
        <f t="shared" si="45"/>
        <v>-0.14432738217527299</v>
      </c>
      <c r="L194" s="101">
        <f>IF(G194&gt;0,(T194*H194)/1000)</f>
        <v>138198.79201391878</v>
      </c>
      <c r="M194" s="101">
        <f>T194/U194</f>
        <v>71213.184195365699</v>
      </c>
      <c r="N194" s="259" t="s">
        <v>28</v>
      </c>
      <c r="O194" s="262">
        <v>177106.21</v>
      </c>
      <c r="P194" s="262">
        <v>216972</v>
      </c>
      <c r="Q194" s="263" t="s">
        <v>123</v>
      </c>
      <c r="R194" s="264">
        <v>0.33</v>
      </c>
      <c r="S194" s="115">
        <f t="shared" si="47"/>
        <v>1831170.8743030303</v>
      </c>
      <c r="T194" s="213">
        <f>G194-S194</f>
        <v>1423409.1256969697</v>
      </c>
      <c r="U194" s="115">
        <v>19.988</v>
      </c>
      <c r="V194" s="119"/>
      <c r="W194" s="119"/>
      <c r="X194" s="119"/>
    </row>
    <row r="195" spans="1:24" s="8" customFormat="1" ht="26.25">
      <c r="A195" s="258" t="s">
        <v>505</v>
      </c>
      <c r="B195" s="258"/>
      <c r="C195" s="107" t="s">
        <v>169</v>
      </c>
      <c r="D195" s="259" t="s">
        <v>747</v>
      </c>
      <c r="E195" s="259" t="s">
        <v>467</v>
      </c>
      <c r="F195" s="101">
        <f t="shared" si="42"/>
        <v>0</v>
      </c>
      <c r="G195" s="101">
        <v>4238.3663999999999</v>
      </c>
      <c r="H195" s="260">
        <v>73.150000000000006</v>
      </c>
      <c r="I195" s="101">
        <f t="shared" si="43"/>
        <v>310.03650216000005</v>
      </c>
      <c r="J195" s="261"/>
      <c r="K195" s="261"/>
      <c r="L195" s="101">
        <f>(P195*H195)/1000</f>
        <v>53.225333333333339</v>
      </c>
      <c r="M195" s="101"/>
      <c r="N195" s="259" t="s">
        <v>2</v>
      </c>
      <c r="O195" s="262">
        <v>0</v>
      </c>
      <c r="P195" s="262">
        <v>727.61904761904759</v>
      </c>
      <c r="Q195" s="263" t="s">
        <v>123</v>
      </c>
      <c r="R195" s="264">
        <v>0.31</v>
      </c>
      <c r="S195" s="115"/>
      <c r="T195" s="115"/>
      <c r="U195" s="115">
        <v>5.8250000000000002</v>
      </c>
      <c r="V195" s="119"/>
      <c r="W195" s="119"/>
      <c r="X195" s="119"/>
    </row>
    <row r="196" spans="1:24" s="8" customFormat="1" ht="13.5">
      <c r="A196" s="258" t="s">
        <v>607</v>
      </c>
      <c r="B196" s="258"/>
      <c r="C196" s="107" t="s">
        <v>170</v>
      </c>
      <c r="D196" s="259" t="s">
        <v>747</v>
      </c>
      <c r="E196" s="259" t="s">
        <v>467</v>
      </c>
      <c r="F196" s="101">
        <f t="shared" si="42"/>
        <v>1653.861228</v>
      </c>
      <c r="G196" s="101">
        <v>6236.3345399999998</v>
      </c>
      <c r="H196" s="260">
        <v>73.150000000000006</v>
      </c>
      <c r="I196" s="101">
        <f t="shared" si="43"/>
        <v>456.18787160100004</v>
      </c>
      <c r="J196" s="261">
        <f>F196/G196</f>
        <v>0.26519764412766733</v>
      </c>
      <c r="K196" s="261">
        <f>J196-R196</f>
        <v>-4.4802355872332666E-2</v>
      </c>
      <c r="L196" s="101">
        <f>IF(G196&gt;0,(T196*H196)/1000)</f>
        <v>65.929972155193525</v>
      </c>
      <c r="M196" s="101">
        <f>(T196/U196)*42</f>
        <v>6498.631668171116</v>
      </c>
      <c r="N196" s="259" t="s">
        <v>2</v>
      </c>
      <c r="O196" s="262">
        <v>484.71899999999999</v>
      </c>
      <c r="P196" s="262">
        <v>1070.6190476190477</v>
      </c>
      <c r="Q196" s="263" t="s">
        <v>123</v>
      </c>
      <c r="R196" s="264">
        <v>0.31</v>
      </c>
      <c r="S196" s="115">
        <f>F196/R196</f>
        <v>5335.036219354839</v>
      </c>
      <c r="T196" s="213">
        <f>G196-S196</f>
        <v>901.29832064516086</v>
      </c>
      <c r="U196" s="115">
        <v>5.8250000000000002</v>
      </c>
      <c r="V196" s="119"/>
      <c r="W196" s="119"/>
      <c r="X196" s="119"/>
    </row>
    <row r="197" spans="1:24" s="8" customFormat="1" ht="26.25">
      <c r="A197" s="258" t="s">
        <v>511</v>
      </c>
      <c r="B197" s="258"/>
      <c r="C197" s="107" t="s">
        <v>172</v>
      </c>
      <c r="D197" s="259" t="s">
        <v>747</v>
      </c>
      <c r="E197" s="259" t="s">
        <v>467</v>
      </c>
      <c r="F197" s="101">
        <f t="shared" si="42"/>
        <v>1167.44992</v>
      </c>
      <c r="G197" s="101">
        <v>4520.6005500000001</v>
      </c>
      <c r="H197" s="260">
        <v>73.150000000000006</v>
      </c>
      <c r="I197" s="101">
        <f t="shared" si="43"/>
        <v>330.68193023250001</v>
      </c>
      <c r="J197" s="261">
        <f>F197/G197</f>
        <v>0.25825106799139774</v>
      </c>
      <c r="K197" s="261">
        <f>J197-R197</f>
        <v>-5.1748932008602255E-2</v>
      </c>
      <c r="L197" s="101">
        <f>IF(G197&gt;0,(T197*H197)/1000)</f>
        <v>55.201408787338707</v>
      </c>
      <c r="M197" s="101">
        <f>(T197/U197)*42</f>
        <v>5441.1311205870124</v>
      </c>
      <c r="N197" s="259" t="s">
        <v>2</v>
      </c>
      <c r="O197" s="262">
        <v>342.16</v>
      </c>
      <c r="P197" s="262">
        <v>776.07142857142856</v>
      </c>
      <c r="Q197" s="263" t="s">
        <v>123</v>
      </c>
      <c r="R197" s="264">
        <v>0.31</v>
      </c>
      <c r="S197" s="115">
        <f>F197/R197</f>
        <v>3765.967483870968</v>
      </c>
      <c r="T197" s="213">
        <f>G197-S197</f>
        <v>754.63306612903216</v>
      </c>
      <c r="U197" s="115">
        <v>5.8250000000000002</v>
      </c>
      <c r="V197" s="119"/>
      <c r="W197" s="119"/>
      <c r="X197" s="119"/>
    </row>
    <row r="198" spans="1:24" s="8" customFormat="1" ht="13.5">
      <c r="A198" s="258" t="s">
        <v>611</v>
      </c>
      <c r="B198" s="258"/>
      <c r="C198" s="107" t="s">
        <v>174</v>
      </c>
      <c r="D198" s="259" t="s">
        <v>747</v>
      </c>
      <c r="E198" s="259" t="s">
        <v>467</v>
      </c>
      <c r="F198" s="101">
        <f t="shared" si="42"/>
        <v>26518.207304</v>
      </c>
      <c r="G198" s="101">
        <v>79719.844140000001</v>
      </c>
      <c r="H198" s="260">
        <v>73.150000000000006</v>
      </c>
      <c r="I198" s="101">
        <f t="shared" si="43"/>
        <v>5831.5065988410006</v>
      </c>
      <c r="J198" s="261">
        <f>F198/G198</f>
        <v>0.33264248807900393</v>
      </c>
      <c r="K198" s="261">
        <f>J198-R198</f>
        <v>2.2642488079003931E-2</v>
      </c>
      <c r="L198" s="101"/>
      <c r="M198" s="101">
        <f>(T198/U198)*42</f>
        <v>0</v>
      </c>
      <c r="N198" s="259" t="s">
        <v>2</v>
      </c>
      <c r="O198" s="262">
        <v>7772.0420000000004</v>
      </c>
      <c r="P198" s="262">
        <v>13685.857142857143</v>
      </c>
      <c r="Q198" s="263" t="s">
        <v>123</v>
      </c>
      <c r="R198" s="264">
        <v>0.31</v>
      </c>
      <c r="S198" s="115">
        <f>F198/R198</f>
        <v>85542.604206451608</v>
      </c>
      <c r="T198" s="115"/>
      <c r="U198" s="115">
        <v>5.8250000000000002</v>
      </c>
      <c r="V198" s="119"/>
      <c r="W198" s="119"/>
      <c r="X198" s="119"/>
    </row>
    <row r="199" spans="1:24" s="8" customFormat="1" ht="13.5">
      <c r="A199" s="258" t="s">
        <v>614</v>
      </c>
      <c r="B199" s="258"/>
      <c r="C199" s="107" t="s">
        <v>179</v>
      </c>
      <c r="D199" s="259" t="s">
        <v>747</v>
      </c>
      <c r="E199" s="259" t="s">
        <v>467</v>
      </c>
      <c r="F199" s="101">
        <f t="shared" si="42"/>
        <v>332.478928</v>
      </c>
      <c r="G199" s="101">
        <v>1294.6711499999999</v>
      </c>
      <c r="H199" s="260">
        <v>73.150000000000006</v>
      </c>
      <c r="I199" s="101">
        <f t="shared" si="43"/>
        <v>94.705194622500002</v>
      </c>
      <c r="J199" s="261">
        <f>F199/G199</f>
        <v>0.25680569772486245</v>
      </c>
      <c r="K199" s="261">
        <f>J199-R199</f>
        <v>-5.319430227513755E-2</v>
      </c>
      <c r="L199" s="101">
        <f>IF(G199&gt;0,(T199*H199)/1000)</f>
        <v>16.250892741209668</v>
      </c>
      <c r="M199" s="101">
        <f>(T199/U199)*42</f>
        <v>1601.8293767132757</v>
      </c>
      <c r="N199" s="259" t="s">
        <v>2</v>
      </c>
      <c r="O199" s="262">
        <v>97.444000000000003</v>
      </c>
      <c r="P199" s="262">
        <v>222.26190476190476</v>
      </c>
      <c r="Q199" s="263" t="s">
        <v>123</v>
      </c>
      <c r="R199" s="264">
        <v>0.31</v>
      </c>
      <c r="S199" s="115">
        <f>F199/R199</f>
        <v>1072.512670967742</v>
      </c>
      <c r="T199" s="213">
        <f>G199-S199</f>
        <v>222.1584790322579</v>
      </c>
      <c r="U199" s="115">
        <v>5.8250000000000002</v>
      </c>
      <c r="V199" s="119"/>
      <c r="W199" s="119"/>
      <c r="X199" s="119"/>
    </row>
    <row r="200" spans="1:24" s="8" customFormat="1" ht="13.5">
      <c r="A200" s="258" t="s">
        <v>619</v>
      </c>
      <c r="B200" s="258"/>
      <c r="C200" s="107" t="s">
        <v>184</v>
      </c>
      <c r="D200" s="259" t="s">
        <v>747</v>
      </c>
      <c r="E200" s="259" t="s">
        <v>467</v>
      </c>
      <c r="F200" s="101">
        <f t="shared" si="42"/>
        <v>0</v>
      </c>
      <c r="G200" s="101">
        <v>3661.4160000000002</v>
      </c>
      <c r="H200" s="260">
        <v>73.150000000000006</v>
      </c>
      <c r="I200" s="101">
        <f t="shared" si="43"/>
        <v>267.83258040000004</v>
      </c>
      <c r="J200" s="261"/>
      <c r="K200" s="261"/>
      <c r="L200" s="101">
        <f>(P200*H200)/1000</f>
        <v>45.98</v>
      </c>
      <c r="M200" s="101"/>
      <c r="N200" s="259" t="s">
        <v>2</v>
      </c>
      <c r="O200" s="262">
        <v>0</v>
      </c>
      <c r="P200" s="262">
        <v>628.57142857142856</v>
      </c>
      <c r="Q200" s="263" t="s">
        <v>123</v>
      </c>
      <c r="R200" s="264">
        <v>0.31</v>
      </c>
      <c r="S200" s="115"/>
      <c r="T200" s="115"/>
      <c r="U200" s="115">
        <v>5.8250000000000002</v>
      </c>
      <c r="V200" s="119"/>
      <c r="W200" s="119"/>
      <c r="X200" s="119"/>
    </row>
    <row r="201" spans="1:24" s="8" customFormat="1" ht="26.25">
      <c r="A201" s="258" t="s">
        <v>449</v>
      </c>
      <c r="B201" s="258" t="s">
        <v>157</v>
      </c>
      <c r="C201" s="107" t="s">
        <v>158</v>
      </c>
      <c r="D201" s="259" t="s">
        <v>747</v>
      </c>
      <c r="E201" s="259" t="s">
        <v>469</v>
      </c>
      <c r="F201" s="101">
        <f t="shared" si="42"/>
        <v>-491.32799999999997</v>
      </c>
      <c r="G201" s="101">
        <v>696</v>
      </c>
      <c r="H201" s="260">
        <v>73.150000000000006</v>
      </c>
      <c r="I201" s="101">
        <f t="shared" si="43"/>
        <v>50.912399999999998</v>
      </c>
      <c r="J201" s="261"/>
      <c r="K201" s="261"/>
      <c r="L201" s="101">
        <f>(P201*H201)/1000</f>
        <v>9.2169000000000008</v>
      </c>
      <c r="M201" s="101"/>
      <c r="N201" s="259" t="s">
        <v>28</v>
      </c>
      <c r="O201" s="262">
        <v>-144</v>
      </c>
      <c r="P201" s="262">
        <v>126</v>
      </c>
      <c r="Q201" s="263" t="s">
        <v>123</v>
      </c>
      <c r="R201" s="264">
        <v>0.31</v>
      </c>
      <c r="S201" s="115"/>
      <c r="T201" s="115"/>
      <c r="U201" s="115">
        <v>5.8250000000000002</v>
      </c>
      <c r="V201" s="119"/>
      <c r="W201" s="119"/>
      <c r="X201" s="119"/>
    </row>
    <row r="202" spans="1:24" s="8" customFormat="1" ht="26.25">
      <c r="A202" s="258" t="s">
        <v>449</v>
      </c>
      <c r="B202" s="258" t="s">
        <v>160</v>
      </c>
      <c r="C202" s="107" t="s">
        <v>160</v>
      </c>
      <c r="D202" s="259" t="s">
        <v>747</v>
      </c>
      <c r="E202" s="259" t="s">
        <v>469</v>
      </c>
      <c r="F202" s="101">
        <f t="shared" si="42"/>
        <v>343.39732800000002</v>
      </c>
      <c r="G202" s="101">
        <v>2501</v>
      </c>
      <c r="H202" s="260">
        <v>73.150000000000006</v>
      </c>
      <c r="I202" s="101">
        <f t="shared" si="43"/>
        <v>182.94815000000003</v>
      </c>
      <c r="J202" s="261">
        <f>F202/G202</f>
        <v>0.13730400959616154</v>
      </c>
      <c r="K202" s="261">
        <f>J202-R202</f>
        <v>-0.17269599040383846</v>
      </c>
      <c r="L202" s="101">
        <f>IF(G202&gt;0,(T202*H202)/1000)</f>
        <v>101.91745792516129</v>
      </c>
      <c r="M202" s="101">
        <f>(T202/U202)*42</f>
        <v>10045.871368683373</v>
      </c>
      <c r="N202" s="259" t="s">
        <v>28</v>
      </c>
      <c r="O202" s="262">
        <v>100.64400000000001</v>
      </c>
      <c r="P202" s="262">
        <v>454</v>
      </c>
      <c r="Q202" s="263" t="s">
        <v>123</v>
      </c>
      <c r="R202" s="264">
        <v>0.31</v>
      </c>
      <c r="S202" s="115">
        <f>F202/R202</f>
        <v>1107.7333161290323</v>
      </c>
      <c r="T202" s="213">
        <f>G202-S202</f>
        <v>1393.2666838709677</v>
      </c>
      <c r="U202" s="115">
        <v>5.8250000000000002</v>
      </c>
      <c r="V202" s="119"/>
      <c r="W202" s="119"/>
      <c r="X202" s="119"/>
    </row>
    <row r="203" spans="1:24" s="8" customFormat="1" ht="26.25">
      <c r="A203" s="258" t="s">
        <v>449</v>
      </c>
      <c r="B203" s="258" t="s">
        <v>160</v>
      </c>
      <c r="C203" s="107" t="s">
        <v>160</v>
      </c>
      <c r="D203" s="259" t="s">
        <v>747</v>
      </c>
      <c r="E203" s="259" t="s">
        <v>467</v>
      </c>
      <c r="F203" s="101">
        <f t="shared" si="42"/>
        <v>-30.707999999999998</v>
      </c>
      <c r="G203" s="101">
        <v>1060</v>
      </c>
      <c r="H203" s="260">
        <v>73.150000000000006</v>
      </c>
      <c r="I203" s="101">
        <f t="shared" si="43"/>
        <v>77.539000000000001</v>
      </c>
      <c r="J203" s="261"/>
      <c r="K203" s="261"/>
      <c r="L203" s="101">
        <f>(P203*H203)/1000</f>
        <v>14.0448</v>
      </c>
      <c r="M203" s="101"/>
      <c r="N203" s="259" t="s">
        <v>28</v>
      </c>
      <c r="O203" s="262">
        <v>-9</v>
      </c>
      <c r="P203" s="262">
        <v>192</v>
      </c>
      <c r="Q203" s="263" t="s">
        <v>123</v>
      </c>
      <c r="R203" s="264">
        <v>0.31</v>
      </c>
      <c r="S203" s="115"/>
      <c r="T203" s="115"/>
      <c r="U203" s="115">
        <v>5.8250000000000002</v>
      </c>
      <c r="V203" s="119"/>
      <c r="W203" s="119"/>
      <c r="X203" s="119"/>
    </row>
    <row r="204" spans="1:24" s="8" customFormat="1" ht="26.25">
      <c r="A204" s="258" t="s">
        <v>449</v>
      </c>
      <c r="B204" s="258" t="s">
        <v>160</v>
      </c>
      <c r="C204" s="107" t="s">
        <v>160</v>
      </c>
      <c r="D204" s="259" t="s">
        <v>760</v>
      </c>
      <c r="E204" s="259" t="s">
        <v>469</v>
      </c>
      <c r="F204" s="101">
        <f t="shared" si="42"/>
        <v>17873.270671999999</v>
      </c>
      <c r="G204" s="101">
        <v>129967</v>
      </c>
      <c r="H204" s="260">
        <v>78.8</v>
      </c>
      <c r="I204" s="101">
        <f t="shared" si="43"/>
        <v>10241.399599999999</v>
      </c>
      <c r="J204" s="261">
        <f t="shared" ref="J204:J217" si="48">F204/G204</f>
        <v>0.137521606807882</v>
      </c>
      <c r="K204" s="261">
        <f t="shared" ref="K204:K217" si="49">J204-R204</f>
        <v>-0.172478393192118</v>
      </c>
      <c r="L204" s="101">
        <f>IF(G204&gt;0,(T204*H204)/1000)</f>
        <v>5698.1295066012908</v>
      </c>
      <c r="M204" s="101">
        <f>(T204/U204)*42</f>
        <v>483072.06974761043</v>
      </c>
      <c r="N204" s="259" t="s">
        <v>28</v>
      </c>
      <c r="O204" s="262">
        <v>5238.3559999999998</v>
      </c>
      <c r="P204" s="262">
        <v>22028</v>
      </c>
      <c r="Q204" s="263" t="s">
        <v>123</v>
      </c>
      <c r="R204" s="264">
        <v>0.31</v>
      </c>
      <c r="S204" s="115">
        <f t="shared" ref="S204:S217" si="50">F204/R204</f>
        <v>57655.711845161284</v>
      </c>
      <c r="T204" s="213">
        <f>G204-S204</f>
        <v>72311.288154838723</v>
      </c>
      <c r="U204" s="115">
        <v>6.2869999999999999</v>
      </c>
      <c r="V204" s="119"/>
      <c r="W204" s="119"/>
      <c r="X204" s="119"/>
    </row>
    <row r="205" spans="1:24" s="8" customFormat="1" ht="26.25">
      <c r="A205" s="258" t="s">
        <v>449</v>
      </c>
      <c r="B205" s="258" t="s">
        <v>161</v>
      </c>
      <c r="C205" s="107" t="s">
        <v>161</v>
      </c>
      <c r="D205" s="259" t="s">
        <v>747</v>
      </c>
      <c r="E205" s="259" t="s">
        <v>484</v>
      </c>
      <c r="F205" s="101">
        <f t="shared" si="42"/>
        <v>732.55298800000003</v>
      </c>
      <c r="G205" s="101">
        <v>2840</v>
      </c>
      <c r="H205" s="260">
        <v>73.150000000000006</v>
      </c>
      <c r="I205" s="101">
        <f t="shared" si="43"/>
        <v>207.74600000000004</v>
      </c>
      <c r="J205" s="261">
        <f t="shared" si="48"/>
        <v>0.25794119295774648</v>
      </c>
      <c r="K205" s="261">
        <f t="shared" si="49"/>
        <v>-5.2058807042253519E-2</v>
      </c>
      <c r="L205" s="101">
        <f>IF(G205&gt;0,(T205*H205)/1000)</f>
        <v>34.887125573548367</v>
      </c>
      <c r="M205" s="101">
        <f>(T205/U205)*42</f>
        <v>3438.7786260556531</v>
      </c>
      <c r="N205" s="259" t="s">
        <v>28</v>
      </c>
      <c r="O205" s="262">
        <v>214.69900000000001</v>
      </c>
      <c r="P205" s="262">
        <v>498</v>
      </c>
      <c r="Q205" s="263" t="s">
        <v>123</v>
      </c>
      <c r="R205" s="264">
        <v>0.31</v>
      </c>
      <c r="S205" s="115">
        <f t="shared" si="50"/>
        <v>2363.07415483871</v>
      </c>
      <c r="T205" s="213">
        <f>G205-S205</f>
        <v>476.92584516129</v>
      </c>
      <c r="U205" s="115">
        <v>5.8250000000000002</v>
      </c>
      <c r="V205" s="119"/>
      <c r="W205" s="119"/>
      <c r="X205" s="119"/>
    </row>
    <row r="206" spans="1:24" s="8" customFormat="1" ht="26.25">
      <c r="A206" s="258" t="s">
        <v>449</v>
      </c>
      <c r="B206" s="258" t="s">
        <v>161</v>
      </c>
      <c r="C206" s="107" t="s">
        <v>161</v>
      </c>
      <c r="D206" s="259" t="s">
        <v>759</v>
      </c>
      <c r="E206" s="259" t="s">
        <v>484</v>
      </c>
      <c r="F206" s="101">
        <f t="shared" si="42"/>
        <v>751869.34360000002</v>
      </c>
      <c r="G206" s="101">
        <v>2921670</v>
      </c>
      <c r="H206" s="260">
        <v>97.09</v>
      </c>
      <c r="I206" s="101">
        <f t="shared" si="43"/>
        <v>283664.94030000002</v>
      </c>
      <c r="J206" s="261">
        <f t="shared" si="48"/>
        <v>0.25734232257578715</v>
      </c>
      <c r="K206" s="261">
        <f t="shared" si="49"/>
        <v>-7.2657677424212863E-2</v>
      </c>
      <c r="L206" s="101">
        <f>IF(G206&gt;0,(T206*H206)/1000)</f>
        <v>62455.865845078806</v>
      </c>
      <c r="M206" s="101">
        <f>T206/U206</f>
        <v>32183.212412295867</v>
      </c>
      <c r="N206" s="259" t="s">
        <v>28</v>
      </c>
      <c r="O206" s="262">
        <v>220360.3</v>
      </c>
      <c r="P206" s="262">
        <v>210256</v>
      </c>
      <c r="Q206" s="263" t="s">
        <v>123</v>
      </c>
      <c r="R206" s="264">
        <v>0.33</v>
      </c>
      <c r="S206" s="115">
        <f t="shared" si="50"/>
        <v>2278391.9503030302</v>
      </c>
      <c r="T206" s="213">
        <f>G206-S206</f>
        <v>643278.0496969698</v>
      </c>
      <c r="U206" s="115">
        <v>19.988</v>
      </c>
      <c r="V206" s="119"/>
      <c r="W206" s="119"/>
      <c r="X206" s="119"/>
    </row>
    <row r="207" spans="1:24" s="8" customFormat="1" ht="26.25">
      <c r="A207" s="258" t="s">
        <v>449</v>
      </c>
      <c r="B207" s="258" t="s">
        <v>163</v>
      </c>
      <c r="C207" s="107" t="s">
        <v>163</v>
      </c>
      <c r="D207" s="259" t="s">
        <v>747</v>
      </c>
      <c r="E207" s="259" t="s">
        <v>469</v>
      </c>
      <c r="F207" s="101">
        <f t="shared" si="42"/>
        <v>13465.277163999999</v>
      </c>
      <c r="G207" s="101">
        <v>33497</v>
      </c>
      <c r="H207" s="260">
        <v>73.150000000000006</v>
      </c>
      <c r="I207" s="101">
        <f t="shared" si="43"/>
        <v>2450.3055500000005</v>
      </c>
      <c r="J207" s="261">
        <f t="shared" si="48"/>
        <v>0.40198457067797111</v>
      </c>
      <c r="K207" s="261">
        <f t="shared" si="49"/>
        <v>9.1984570677971111E-2</v>
      </c>
      <c r="L207" s="101"/>
      <c r="M207" s="101">
        <f t="shared" ref="M207:M217" si="51">(T207/U207)*42</f>
        <v>0</v>
      </c>
      <c r="N207" s="259" t="s">
        <v>28</v>
      </c>
      <c r="O207" s="262">
        <v>3946.4470000000001</v>
      </c>
      <c r="P207" s="262">
        <v>6090</v>
      </c>
      <c r="Q207" s="263" t="s">
        <v>123</v>
      </c>
      <c r="R207" s="264">
        <v>0.31</v>
      </c>
      <c r="S207" s="115">
        <f t="shared" si="50"/>
        <v>43436.377948387097</v>
      </c>
      <c r="T207" s="115"/>
      <c r="U207" s="115">
        <v>5.8250000000000002</v>
      </c>
      <c r="V207" s="119"/>
      <c r="W207" s="119"/>
      <c r="X207" s="119"/>
    </row>
    <row r="208" spans="1:24" s="8" customFormat="1" ht="26.25">
      <c r="A208" s="258" t="s">
        <v>449</v>
      </c>
      <c r="B208" s="258" t="s">
        <v>163</v>
      </c>
      <c r="C208" s="107" t="s">
        <v>163</v>
      </c>
      <c r="D208" s="255" t="s">
        <v>855</v>
      </c>
      <c r="E208" s="259" t="s">
        <v>469</v>
      </c>
      <c r="F208" s="101">
        <f t="shared" si="42"/>
        <v>1321603.15876</v>
      </c>
      <c r="G208" s="188">
        <v>2992519</v>
      </c>
      <c r="H208" s="260">
        <v>70.88</v>
      </c>
      <c r="I208" s="101">
        <f t="shared" si="43"/>
        <v>212109.74672</v>
      </c>
      <c r="J208" s="261">
        <f t="shared" si="48"/>
        <v>0.44163567842342855</v>
      </c>
      <c r="K208" s="261">
        <f t="shared" si="49"/>
        <v>0.13163567842342855</v>
      </c>
      <c r="L208" s="101"/>
      <c r="M208" s="101">
        <f t="shared" si="51"/>
        <v>0</v>
      </c>
      <c r="N208" s="259" t="s">
        <v>28</v>
      </c>
      <c r="O208" s="262">
        <v>387339.73</v>
      </c>
      <c r="P208" s="262">
        <v>621233</v>
      </c>
      <c r="Q208" s="263" t="s">
        <v>123</v>
      </c>
      <c r="R208" s="264">
        <v>0.31</v>
      </c>
      <c r="S208" s="115">
        <f t="shared" si="50"/>
        <v>4263235.9960000003</v>
      </c>
      <c r="T208" s="115"/>
      <c r="U208" s="115">
        <v>5.67</v>
      </c>
      <c r="V208" s="119"/>
      <c r="W208" s="119"/>
      <c r="X208" s="119"/>
    </row>
    <row r="209" spans="1:24" s="8" customFormat="1" ht="26.25">
      <c r="A209" s="258" t="s">
        <v>449</v>
      </c>
      <c r="B209" s="258" t="s">
        <v>163</v>
      </c>
      <c r="C209" s="107" t="s">
        <v>163</v>
      </c>
      <c r="D209" s="255" t="s">
        <v>856</v>
      </c>
      <c r="E209" s="259" t="s">
        <v>469</v>
      </c>
      <c r="F209" s="101">
        <f t="shared" si="42"/>
        <v>414318.54583999998</v>
      </c>
      <c r="G209" s="188">
        <v>1028021</v>
      </c>
      <c r="H209" s="260">
        <v>78.8</v>
      </c>
      <c r="I209" s="101">
        <f t="shared" si="43"/>
        <v>81008.054799999998</v>
      </c>
      <c r="J209" s="261">
        <f t="shared" si="48"/>
        <v>0.40302537189415388</v>
      </c>
      <c r="K209" s="261">
        <f t="shared" si="49"/>
        <v>9.3025371894153885E-2</v>
      </c>
      <c r="L209" s="101"/>
      <c r="M209" s="101">
        <f t="shared" si="51"/>
        <v>0</v>
      </c>
      <c r="N209" s="259" t="s">
        <v>28</v>
      </c>
      <c r="O209" s="262">
        <v>121429.82</v>
      </c>
      <c r="P209" s="262">
        <v>175056</v>
      </c>
      <c r="Q209" s="263" t="s">
        <v>123</v>
      </c>
      <c r="R209" s="264">
        <v>0.31</v>
      </c>
      <c r="S209" s="115">
        <f t="shared" si="50"/>
        <v>1336511.4381935482</v>
      </c>
      <c r="T209" s="115"/>
      <c r="U209" s="115">
        <v>6.2869999999999999</v>
      </c>
      <c r="V209" s="119"/>
      <c r="W209" s="119"/>
      <c r="X209" s="119"/>
    </row>
    <row r="210" spans="1:24" s="8" customFormat="1" ht="26.25">
      <c r="A210" s="258" t="s">
        <v>591</v>
      </c>
      <c r="B210" s="258"/>
      <c r="C210" s="107" t="s">
        <v>173</v>
      </c>
      <c r="D210" s="259" t="s">
        <v>747</v>
      </c>
      <c r="E210" s="259" t="s">
        <v>467</v>
      </c>
      <c r="F210" s="101">
        <f t="shared" si="42"/>
        <v>10266.708000000001</v>
      </c>
      <c r="G210" s="101">
        <v>25125.773850000001</v>
      </c>
      <c r="H210" s="260">
        <v>73.150000000000006</v>
      </c>
      <c r="I210" s="101">
        <f t="shared" si="43"/>
        <v>1837.9503571275002</v>
      </c>
      <c r="J210" s="261">
        <f t="shared" si="48"/>
        <v>0.40861260876150091</v>
      </c>
      <c r="K210" s="261">
        <f t="shared" si="49"/>
        <v>9.8612608761500908E-2</v>
      </c>
      <c r="L210" s="101"/>
      <c r="M210" s="101">
        <f t="shared" si="51"/>
        <v>0</v>
      </c>
      <c r="N210" s="259" t="s">
        <v>2</v>
      </c>
      <c r="O210" s="262">
        <v>3009</v>
      </c>
      <c r="P210" s="262">
        <v>4313.4523809523807</v>
      </c>
      <c r="Q210" s="263" t="s">
        <v>123</v>
      </c>
      <c r="R210" s="264">
        <v>0.31</v>
      </c>
      <c r="S210" s="115">
        <f t="shared" si="50"/>
        <v>33118.412903225806</v>
      </c>
      <c r="T210" s="115"/>
      <c r="U210" s="115">
        <v>5.8250000000000002</v>
      </c>
      <c r="V210" s="119"/>
      <c r="W210" s="119"/>
      <c r="X210" s="119"/>
    </row>
    <row r="211" spans="1:24" s="8" customFormat="1" ht="26.25">
      <c r="A211" s="258" t="s">
        <v>517</v>
      </c>
      <c r="B211" s="258"/>
      <c r="C211" s="107" t="s">
        <v>177</v>
      </c>
      <c r="D211" s="259" t="s">
        <v>747</v>
      </c>
      <c r="E211" s="259" t="s">
        <v>467</v>
      </c>
      <c r="F211" s="101">
        <f t="shared" si="42"/>
        <v>1010.39556</v>
      </c>
      <c r="G211" s="101">
        <v>3274.1935199999998</v>
      </c>
      <c r="H211" s="260">
        <v>73.150000000000006</v>
      </c>
      <c r="I211" s="101">
        <f t="shared" si="43"/>
        <v>239.50725598800003</v>
      </c>
      <c r="J211" s="261">
        <f t="shared" si="48"/>
        <v>0.30859372050800471</v>
      </c>
      <c r="K211" s="261">
        <f t="shared" si="49"/>
        <v>-1.4062794919952881E-3</v>
      </c>
      <c r="L211" s="101"/>
      <c r="M211" s="101">
        <f t="shared" si="51"/>
        <v>0</v>
      </c>
      <c r="N211" s="259" t="s">
        <v>2</v>
      </c>
      <c r="O211" s="262">
        <v>296.13</v>
      </c>
      <c r="P211" s="262">
        <v>562.09523809523807</v>
      </c>
      <c r="Q211" s="263" t="s">
        <v>123</v>
      </c>
      <c r="R211" s="264">
        <v>0.31</v>
      </c>
      <c r="S211" s="115">
        <f t="shared" si="50"/>
        <v>3259.3405161290325</v>
      </c>
      <c r="T211" s="115"/>
      <c r="U211" s="115">
        <v>5.8250000000000002</v>
      </c>
      <c r="V211" s="119"/>
      <c r="W211" s="119"/>
      <c r="X211" s="119"/>
    </row>
    <row r="212" spans="1:24" s="8" customFormat="1" ht="13.5">
      <c r="A212" s="258" t="s">
        <v>524</v>
      </c>
      <c r="B212" s="258"/>
      <c r="C212" s="107" t="s">
        <v>127</v>
      </c>
      <c r="D212" s="259" t="s">
        <v>747</v>
      </c>
      <c r="E212" s="259" t="s">
        <v>467</v>
      </c>
      <c r="F212" s="101">
        <f t="shared" si="42"/>
        <v>6202.101584</v>
      </c>
      <c r="G212" s="101">
        <v>20130.853500000001</v>
      </c>
      <c r="H212" s="260">
        <v>73.150000000000006</v>
      </c>
      <c r="I212" s="101">
        <f t="shared" si="43"/>
        <v>1472.5719335250003</v>
      </c>
      <c r="J212" s="261">
        <f t="shared" si="48"/>
        <v>0.30808935070736071</v>
      </c>
      <c r="K212" s="261">
        <f t="shared" si="49"/>
        <v>-1.9106492926392882E-3</v>
      </c>
      <c r="L212" s="101"/>
      <c r="M212" s="101">
        <f t="shared" si="51"/>
        <v>0</v>
      </c>
      <c r="N212" s="259" t="s">
        <v>2</v>
      </c>
      <c r="O212" s="262">
        <v>1817.732</v>
      </c>
      <c r="P212" s="262">
        <v>3455.9523809523807</v>
      </c>
      <c r="Q212" s="263" t="s">
        <v>123</v>
      </c>
      <c r="R212" s="264">
        <v>0.31</v>
      </c>
      <c r="S212" s="115">
        <f t="shared" si="50"/>
        <v>20006.779303225805</v>
      </c>
      <c r="T212" s="115"/>
      <c r="U212" s="115">
        <v>5.8250000000000002</v>
      </c>
      <c r="V212" s="119"/>
      <c r="W212" s="119"/>
      <c r="X212" s="119"/>
    </row>
    <row r="213" spans="1:24" s="8" customFormat="1" ht="13.5">
      <c r="A213" s="258" t="s">
        <v>531</v>
      </c>
      <c r="B213" s="258"/>
      <c r="C213" s="107" t="s">
        <v>180</v>
      </c>
      <c r="D213" s="259" t="s">
        <v>747</v>
      </c>
      <c r="E213" s="259" t="s">
        <v>467</v>
      </c>
      <c r="F213" s="101">
        <f t="shared" si="42"/>
        <v>999.44304</v>
      </c>
      <c r="G213" s="101">
        <v>3847.3992899999998</v>
      </c>
      <c r="H213" s="260">
        <v>73.150000000000006</v>
      </c>
      <c r="I213" s="101">
        <f t="shared" si="43"/>
        <v>281.4372580635</v>
      </c>
      <c r="J213" s="261">
        <f t="shared" si="48"/>
        <v>0.25977107252624149</v>
      </c>
      <c r="K213" s="261">
        <f t="shared" si="49"/>
        <v>-5.0228927473758511E-2</v>
      </c>
      <c r="L213" s="101">
        <f>IF(G213&gt;0,(T213*H213)/1000)</f>
        <v>45.600940721564513</v>
      </c>
      <c r="M213" s="101">
        <f t="shared" si="51"/>
        <v>4494.8254607780691</v>
      </c>
      <c r="N213" s="259" t="s">
        <v>2</v>
      </c>
      <c r="O213" s="262">
        <v>292.92</v>
      </c>
      <c r="P213" s="262">
        <v>660.5</v>
      </c>
      <c r="Q213" s="263" t="s">
        <v>123</v>
      </c>
      <c r="R213" s="264">
        <v>0.31</v>
      </c>
      <c r="S213" s="115">
        <f t="shared" si="50"/>
        <v>3224.0098064516128</v>
      </c>
      <c r="T213" s="213">
        <f>G213-S213</f>
        <v>623.38948354838703</v>
      </c>
      <c r="U213" s="115">
        <v>5.8250000000000002</v>
      </c>
      <c r="V213" s="119"/>
      <c r="W213" s="119"/>
      <c r="X213" s="119"/>
    </row>
    <row r="214" spans="1:24" s="8" customFormat="1" ht="26.25">
      <c r="A214" s="258" t="s">
        <v>543</v>
      </c>
      <c r="B214" s="258"/>
      <c r="C214" s="107" t="s">
        <v>130</v>
      </c>
      <c r="D214" s="259" t="s">
        <v>747</v>
      </c>
      <c r="E214" s="259" t="s">
        <v>467</v>
      </c>
      <c r="F214" s="101">
        <f t="shared" si="42"/>
        <v>2796.550264</v>
      </c>
      <c r="G214" s="101">
        <v>9011.79882</v>
      </c>
      <c r="H214" s="260">
        <v>73.150000000000006</v>
      </c>
      <c r="I214" s="101">
        <f t="shared" si="43"/>
        <v>659.21308368300004</v>
      </c>
      <c r="J214" s="261">
        <f t="shared" si="48"/>
        <v>0.31032098250946083</v>
      </c>
      <c r="K214" s="261">
        <f t="shared" si="49"/>
        <v>3.2098250946083207E-4</v>
      </c>
      <c r="L214" s="101"/>
      <c r="M214" s="101">
        <f t="shared" si="51"/>
        <v>0</v>
      </c>
      <c r="N214" s="259" t="s">
        <v>2</v>
      </c>
      <c r="O214" s="262">
        <v>819.62199999999996</v>
      </c>
      <c r="P214" s="262">
        <v>1547.0952380952381</v>
      </c>
      <c r="Q214" s="263" t="s">
        <v>123</v>
      </c>
      <c r="R214" s="264">
        <v>0.31</v>
      </c>
      <c r="S214" s="115">
        <f t="shared" si="50"/>
        <v>9021.1298838709681</v>
      </c>
      <c r="T214" s="115"/>
      <c r="U214" s="115">
        <v>5.8250000000000002</v>
      </c>
      <c r="V214" s="119"/>
      <c r="W214" s="119"/>
      <c r="X214" s="119"/>
    </row>
    <row r="215" spans="1:24" s="2" customFormat="1" ht="26.25">
      <c r="A215" s="254" t="s">
        <v>554</v>
      </c>
      <c r="B215" s="254"/>
      <c r="C215" s="93" t="s">
        <v>186</v>
      </c>
      <c r="D215" s="255" t="s">
        <v>747</v>
      </c>
      <c r="E215" s="255" t="s">
        <v>467</v>
      </c>
      <c r="F215" s="188">
        <f t="shared" si="42"/>
        <v>974.13623600000005</v>
      </c>
      <c r="G215" s="188">
        <v>3667.79574</v>
      </c>
      <c r="H215" s="256">
        <v>73.150000000000006</v>
      </c>
      <c r="I215" s="188">
        <f t="shared" si="43"/>
        <v>268.29925838100002</v>
      </c>
      <c r="J215" s="257">
        <f t="shared" si="48"/>
        <v>0.26559173548742931</v>
      </c>
      <c r="K215" s="257">
        <f t="shared" si="49"/>
        <v>-4.4408264512570683E-2</v>
      </c>
      <c r="L215" s="101">
        <f>IF(G215&gt;0,(T215*H215)/1000)</f>
        <v>38.434530434548364</v>
      </c>
      <c r="M215" s="101">
        <f t="shared" si="51"/>
        <v>3788.4417127509323</v>
      </c>
      <c r="N215" s="255" t="s">
        <v>2</v>
      </c>
      <c r="O215" s="251">
        <v>285.50299999999999</v>
      </c>
      <c r="P215" s="251">
        <v>629.66666666666663</v>
      </c>
      <c r="Q215" s="252" t="s">
        <v>123</v>
      </c>
      <c r="R215" s="253">
        <v>0.31</v>
      </c>
      <c r="S215" s="115">
        <f t="shared" si="50"/>
        <v>3142.37495483871</v>
      </c>
      <c r="T215" s="205">
        <f>G215-S215</f>
        <v>525.42078516129004</v>
      </c>
      <c r="U215" s="116">
        <v>5.8250000000000002</v>
      </c>
      <c r="V215" s="81"/>
      <c r="W215" s="81"/>
      <c r="X215" s="81"/>
    </row>
    <row r="216" spans="1:24" s="2" customFormat="1" ht="26.25">
      <c r="A216" s="254" t="s">
        <v>557</v>
      </c>
      <c r="B216" s="254"/>
      <c r="C216" s="93" t="s">
        <v>187</v>
      </c>
      <c r="D216" s="255" t="s">
        <v>747</v>
      </c>
      <c r="E216" s="255" t="s">
        <v>467</v>
      </c>
      <c r="F216" s="188">
        <f t="shared" si="42"/>
        <v>4313.8769000000002</v>
      </c>
      <c r="G216" s="188">
        <v>13035.19572</v>
      </c>
      <c r="H216" s="256">
        <v>73.150000000000006</v>
      </c>
      <c r="I216" s="188">
        <f t="shared" si="43"/>
        <v>953.524566918</v>
      </c>
      <c r="J216" s="257">
        <f t="shared" si="48"/>
        <v>0.33094070796199754</v>
      </c>
      <c r="K216" s="257">
        <f t="shared" si="49"/>
        <v>2.094070796199754E-2</v>
      </c>
      <c r="L216" s="101"/>
      <c r="M216" s="101">
        <f t="shared" si="51"/>
        <v>0</v>
      </c>
      <c r="N216" s="255" t="s">
        <v>2</v>
      </c>
      <c r="O216" s="251">
        <v>1264.325</v>
      </c>
      <c r="P216" s="251">
        <v>2237.8095238095239</v>
      </c>
      <c r="Q216" s="252" t="s">
        <v>123</v>
      </c>
      <c r="R216" s="253">
        <v>0.31</v>
      </c>
      <c r="S216" s="115">
        <f t="shared" si="50"/>
        <v>13915.731935483871</v>
      </c>
      <c r="T216" s="116"/>
      <c r="U216" s="116">
        <v>5.8250000000000002</v>
      </c>
      <c r="V216" s="81"/>
      <c r="W216" s="81"/>
      <c r="X216" s="81"/>
    </row>
    <row r="217" spans="1:24" s="2" customFormat="1" ht="26.25">
      <c r="A217" s="254" t="s">
        <v>568</v>
      </c>
      <c r="B217" s="254"/>
      <c r="C217" s="93" t="s">
        <v>164</v>
      </c>
      <c r="D217" s="255" t="s">
        <v>747</v>
      </c>
      <c r="E217" s="255" t="s">
        <v>467</v>
      </c>
      <c r="F217" s="188">
        <f t="shared" si="42"/>
        <v>886.77879999999993</v>
      </c>
      <c r="G217" s="188">
        <v>2725.1198100000001</v>
      </c>
      <c r="H217" s="256">
        <v>73.150000000000006</v>
      </c>
      <c r="I217" s="188">
        <f t="shared" si="43"/>
        <v>199.3425141015</v>
      </c>
      <c r="J217" s="257">
        <f t="shared" si="48"/>
        <v>0.32540910559084735</v>
      </c>
      <c r="K217" s="257">
        <f t="shared" si="49"/>
        <v>1.540910559084735E-2</v>
      </c>
      <c r="L217" s="101"/>
      <c r="M217" s="101">
        <f t="shared" si="51"/>
        <v>0</v>
      </c>
      <c r="N217" s="255" t="s">
        <v>2</v>
      </c>
      <c r="O217" s="251">
        <v>259.89999999999998</v>
      </c>
      <c r="P217" s="251">
        <v>467.83333333333331</v>
      </c>
      <c r="Q217" s="252" t="s">
        <v>123</v>
      </c>
      <c r="R217" s="253">
        <v>0.31</v>
      </c>
      <c r="S217" s="115">
        <f t="shared" si="50"/>
        <v>2860.5767741935483</v>
      </c>
      <c r="T217" s="116"/>
      <c r="U217" s="116">
        <v>5.8250000000000002</v>
      </c>
      <c r="V217" s="81"/>
      <c r="W217" s="81"/>
      <c r="X217" s="81"/>
    </row>
  </sheetData>
  <mergeCells count="5">
    <mergeCell ref="A1:N1"/>
    <mergeCell ref="A2:N2"/>
    <mergeCell ref="A3:N3"/>
    <mergeCell ref="A4:N4"/>
    <mergeCell ref="A5:N5"/>
  </mergeCells>
  <conditionalFormatting sqref="K218:L1048576 L6:M217">
    <cfRule type="cellIs" dxfId="1" priority="1" operator="lessThan">
      <formula>0</formula>
    </cfRule>
  </conditionalFormatting>
  <pageMargins left="0.25" right="0.25" top="0.75" bottom="0.75" header="0.3" footer="0.3"/>
  <pageSetup orientation="landscape" r:id="rId1"/>
  <legacyDrawing r:id="rId2"/>
</worksheet>
</file>

<file path=xl/worksheets/sheet12.xml><?xml version="1.0" encoding="utf-8"?>
<worksheet xmlns="http://schemas.openxmlformats.org/spreadsheetml/2006/main" xmlns:r="http://schemas.openxmlformats.org/officeDocument/2006/relationships">
  <sheetPr>
    <tabColor theme="7"/>
  </sheetPr>
  <dimension ref="A1:AF188"/>
  <sheetViews>
    <sheetView zoomScaleNormal="100" workbookViewId="0">
      <selection activeCell="J14" sqref="J14"/>
    </sheetView>
  </sheetViews>
  <sheetFormatPr defaultRowHeight="15" outlineLevelRow="1"/>
  <cols>
    <col min="1" max="1" width="24.85546875" style="81" customWidth="1"/>
    <col min="2" max="2" width="10.7109375" style="81" bestFit="1" customWidth="1"/>
    <col min="3" max="3" width="8.7109375" style="81" bestFit="1" customWidth="1"/>
    <col min="4" max="4" width="10.42578125" style="81" bestFit="1" customWidth="1"/>
    <col min="5" max="5" width="18" style="81" customWidth="1"/>
    <col min="6" max="6" width="11.28515625" style="81" bestFit="1" customWidth="1"/>
    <col min="7" max="8" width="6.42578125" customWidth="1"/>
    <col min="9" max="9" width="7.5703125" customWidth="1"/>
    <col min="10" max="21" width="6.42578125" customWidth="1"/>
    <col min="22" max="29" width="7.5703125" customWidth="1"/>
    <col min="30" max="30" width="8.7109375" customWidth="1"/>
    <col min="31" max="31" width="10.42578125" bestFit="1" customWidth="1"/>
    <col min="32" max="32" width="11.42578125" bestFit="1" customWidth="1"/>
  </cols>
  <sheetData>
    <row r="1" spans="1:6">
      <c r="A1" s="67" t="s">
        <v>896</v>
      </c>
    </row>
    <row r="2" spans="1:6">
      <c r="A2" s="918" t="s">
        <v>0</v>
      </c>
      <c r="B2" s="918"/>
      <c r="C2" s="918"/>
      <c r="D2" s="918"/>
      <c r="E2" s="918"/>
    </row>
    <row r="3" spans="1:6" ht="15.75" thickBot="1">
      <c r="A3" s="917" t="s">
        <v>650</v>
      </c>
      <c r="B3" s="917"/>
      <c r="C3" s="917"/>
      <c r="D3" s="917"/>
      <c r="E3" s="917"/>
    </row>
    <row r="4" spans="1:6" s="2" customFormat="1" ht="16.5" thickBot="1">
      <c r="A4" s="267" t="s">
        <v>1</v>
      </c>
      <c r="B4" s="268" t="s">
        <v>594</v>
      </c>
      <c r="C4" s="268" t="s">
        <v>1008</v>
      </c>
      <c r="D4" s="268" t="s">
        <v>3</v>
      </c>
      <c r="E4" s="268" t="s">
        <v>596</v>
      </c>
      <c r="F4" s="81"/>
    </row>
    <row r="5" spans="1:6" s="2" customFormat="1" ht="13.5">
      <c r="A5" s="269" t="s">
        <v>5</v>
      </c>
      <c r="B5" s="270">
        <v>22207</v>
      </c>
      <c r="C5" s="270">
        <v>83197</v>
      </c>
      <c r="D5" s="270">
        <v>105404</v>
      </c>
      <c r="E5" s="266">
        <f>D5/$D$10</f>
        <v>4.8905945001923218E-2</v>
      </c>
      <c r="F5" s="81"/>
    </row>
    <row r="6" spans="1:6" s="2" customFormat="1" ht="13.5">
      <c r="A6" s="93" t="s">
        <v>6</v>
      </c>
      <c r="B6" s="85">
        <v>1194130</v>
      </c>
      <c r="C6" s="85">
        <v>16731</v>
      </c>
      <c r="D6" s="85">
        <v>1210861</v>
      </c>
      <c r="E6" s="271">
        <f t="shared" ref="E6:E9" si="0">D6/$D$10</f>
        <v>0.56182214594297897</v>
      </c>
      <c r="F6" s="81"/>
    </row>
    <row r="7" spans="1:6" s="2" customFormat="1" ht="13.5">
      <c r="A7" s="93" t="s">
        <v>7</v>
      </c>
      <c r="B7" s="85">
        <v>364840</v>
      </c>
      <c r="C7" s="85">
        <v>46490</v>
      </c>
      <c r="D7" s="85">
        <v>411330</v>
      </c>
      <c r="E7" s="271">
        <f t="shared" si="0"/>
        <v>0.19085122346059996</v>
      </c>
      <c r="F7" s="81"/>
    </row>
    <row r="8" spans="1:6" s="2" customFormat="1" ht="13.5">
      <c r="A8" s="93" t="s">
        <v>8</v>
      </c>
      <c r="B8" s="85">
        <v>1737</v>
      </c>
      <c r="C8" s="85">
        <v>84725</v>
      </c>
      <c r="D8" s="85">
        <v>86462</v>
      </c>
      <c r="E8" s="271">
        <f t="shared" si="0"/>
        <v>4.0117128541196589E-2</v>
      </c>
      <c r="F8" s="81"/>
    </row>
    <row r="9" spans="1:6" ht="15.75" thickBot="1">
      <c r="A9" s="272" t="s">
        <v>9</v>
      </c>
      <c r="B9" s="273">
        <v>305382</v>
      </c>
      <c r="C9" s="273">
        <v>35800</v>
      </c>
      <c r="D9" s="273">
        <v>341182</v>
      </c>
      <c r="E9" s="274">
        <f t="shared" si="0"/>
        <v>0.15830355705330129</v>
      </c>
    </row>
    <row r="10" spans="1:6" ht="15.75" thickBot="1">
      <c r="A10" s="275" t="s">
        <v>3</v>
      </c>
      <c r="B10" s="276">
        <v>1888296</v>
      </c>
      <c r="C10" s="276">
        <v>266943</v>
      </c>
      <c r="D10" s="276">
        <v>2155239</v>
      </c>
      <c r="E10" s="277">
        <f>SUM(E5:E9)</f>
        <v>1</v>
      </c>
    </row>
    <row r="12" spans="1:6" ht="15.75" thickBot="1">
      <c r="A12" s="917" t="s">
        <v>651</v>
      </c>
      <c r="B12" s="917"/>
      <c r="C12" s="917"/>
      <c r="D12" s="917"/>
      <c r="E12" s="917"/>
    </row>
    <row r="13" spans="1:6" ht="16.5" thickBot="1">
      <c r="A13" s="278" t="s">
        <v>595</v>
      </c>
      <c r="B13" s="278" t="s">
        <v>594</v>
      </c>
      <c r="C13" s="278" t="s">
        <v>1008</v>
      </c>
      <c r="D13" s="278" t="s">
        <v>3</v>
      </c>
      <c r="E13" s="267" t="s">
        <v>596</v>
      </c>
    </row>
    <row r="14" spans="1:6">
      <c r="A14" s="159" t="s">
        <v>490</v>
      </c>
      <c r="B14" s="141"/>
      <c r="C14" s="141">
        <v>24245</v>
      </c>
      <c r="D14" s="141">
        <v>24245</v>
      </c>
      <c r="E14" s="266">
        <f>D14/$D$25</f>
        <v>1.1249332440624914E-2</v>
      </c>
    </row>
    <row r="15" spans="1:6">
      <c r="A15" s="93" t="s">
        <v>14</v>
      </c>
      <c r="B15" s="85"/>
      <c r="C15" s="85">
        <v>34312</v>
      </c>
      <c r="D15" s="85">
        <v>34312</v>
      </c>
      <c r="E15" s="271">
        <f t="shared" ref="E15:E24" si="1">D15/$D$25</f>
        <v>1.5920276127148775E-2</v>
      </c>
    </row>
    <row r="16" spans="1:6">
      <c r="A16" s="93" t="s">
        <v>15</v>
      </c>
      <c r="B16" s="85">
        <v>237</v>
      </c>
      <c r="C16" s="85">
        <v>26911</v>
      </c>
      <c r="D16" s="85">
        <v>27148</v>
      </c>
      <c r="E16" s="271">
        <f t="shared" si="1"/>
        <v>1.2596282825245832E-2</v>
      </c>
    </row>
    <row r="17" spans="1:32">
      <c r="A17" s="93" t="s">
        <v>494</v>
      </c>
      <c r="B17" s="85">
        <v>34900</v>
      </c>
      <c r="C17" s="85">
        <v>14005</v>
      </c>
      <c r="D17" s="85">
        <v>48905</v>
      </c>
      <c r="E17" s="271">
        <f t="shared" si="1"/>
        <v>2.2691218932099876E-2</v>
      </c>
    </row>
    <row r="18" spans="1:32">
      <c r="A18" s="93" t="s">
        <v>191</v>
      </c>
      <c r="B18" s="85">
        <v>53430</v>
      </c>
      <c r="C18" s="85">
        <v>2726</v>
      </c>
      <c r="D18" s="85">
        <v>56156</v>
      </c>
      <c r="E18" s="271">
        <f t="shared" si="1"/>
        <v>2.6055578986831623E-2</v>
      </c>
    </row>
    <row r="19" spans="1:32">
      <c r="A19" s="93" t="s">
        <v>491</v>
      </c>
      <c r="B19" s="85">
        <v>1500</v>
      </c>
      <c r="C19" s="85">
        <v>48432</v>
      </c>
      <c r="D19" s="85">
        <v>49932</v>
      </c>
      <c r="E19" s="271">
        <f t="shared" si="1"/>
        <v>2.3167732209745648E-2</v>
      </c>
    </row>
    <row r="20" spans="1:32">
      <c r="A20" s="93" t="s">
        <v>363</v>
      </c>
      <c r="B20" s="85">
        <v>20300</v>
      </c>
      <c r="C20" s="85">
        <v>18700</v>
      </c>
      <c r="D20" s="85">
        <v>39000</v>
      </c>
      <c r="E20" s="271">
        <f t="shared" si="1"/>
        <v>1.8095440923257235E-2</v>
      </c>
    </row>
    <row r="21" spans="1:32" s="3" customFormat="1">
      <c r="A21" s="93" t="s">
        <v>364</v>
      </c>
      <c r="B21" s="85">
        <v>1907</v>
      </c>
      <c r="C21" s="85">
        <v>30185</v>
      </c>
      <c r="D21" s="85">
        <v>32092</v>
      </c>
      <c r="E21" s="271">
        <f t="shared" si="1"/>
        <v>1.4890227951517209E-2</v>
      </c>
      <c r="F21" s="81"/>
    </row>
    <row r="22" spans="1:32" s="3" customFormat="1">
      <c r="A22" s="93" t="s">
        <v>151</v>
      </c>
      <c r="B22" s="85">
        <v>1410000</v>
      </c>
      <c r="C22" s="85"/>
      <c r="D22" s="85">
        <v>1410000</v>
      </c>
      <c r="E22" s="271">
        <f t="shared" si="1"/>
        <v>0.65421978722545393</v>
      </c>
      <c r="F22" s="81"/>
    </row>
    <row r="23" spans="1:32" s="3" customFormat="1">
      <c r="A23" s="93" t="s">
        <v>493</v>
      </c>
      <c r="B23" s="85">
        <v>364840</v>
      </c>
      <c r="C23" s="85">
        <v>46490</v>
      </c>
      <c r="D23" s="85">
        <v>411330</v>
      </c>
      <c r="E23" s="271">
        <f t="shared" si="1"/>
        <v>0.19085122346059996</v>
      </c>
      <c r="F23" s="81"/>
    </row>
    <row r="24" spans="1:32" s="3" customFormat="1" ht="15.75" thickBot="1">
      <c r="A24" s="159" t="s">
        <v>492</v>
      </c>
      <c r="B24" s="141">
        <v>1182</v>
      </c>
      <c r="C24" s="141">
        <v>20937</v>
      </c>
      <c r="D24" s="141">
        <v>22119</v>
      </c>
      <c r="E24" s="266">
        <f t="shared" si="1"/>
        <v>1.0262898917475045E-2</v>
      </c>
      <c r="F24" s="81"/>
    </row>
    <row r="25" spans="1:32" s="3" customFormat="1" ht="15.75" thickBot="1">
      <c r="A25" s="275" t="s">
        <v>3</v>
      </c>
      <c r="B25" s="276">
        <v>1888296</v>
      </c>
      <c r="C25" s="276">
        <v>266943</v>
      </c>
      <c r="D25" s="276">
        <v>2155239</v>
      </c>
      <c r="E25" s="277">
        <f>SUM(E14:E24)</f>
        <v>0.99999999999999989</v>
      </c>
      <c r="F25" s="81"/>
    </row>
    <row r="26" spans="1:32" s="3" customFormat="1">
      <c r="A26" s="81"/>
      <c r="B26" s="81"/>
      <c r="C26" s="81"/>
      <c r="D26" s="81"/>
      <c r="E26" s="81"/>
      <c r="F26" s="81"/>
    </row>
    <row r="27" spans="1:32" s="3" customFormat="1">
      <c r="A27" s="119"/>
      <c r="B27" s="81"/>
      <c r="C27" s="81"/>
      <c r="D27" s="81"/>
      <c r="E27" s="81"/>
      <c r="F27" s="81"/>
    </row>
    <row r="28" spans="1:32" s="9" customFormat="1">
      <c r="A28" s="81"/>
      <c r="B28" s="279"/>
      <c r="C28" s="81"/>
      <c r="D28" s="81"/>
      <c r="E28" s="81"/>
      <c r="F28" s="81"/>
      <c r="G28"/>
      <c r="H28"/>
      <c r="I28"/>
      <c r="J28"/>
      <c r="K28"/>
      <c r="L28"/>
      <c r="M28"/>
      <c r="N28"/>
      <c r="O28"/>
      <c r="P28"/>
      <c r="Q28"/>
      <c r="R28"/>
      <c r="S28"/>
      <c r="T28"/>
      <c r="U28"/>
      <c r="V28"/>
      <c r="W28"/>
      <c r="X28"/>
      <c r="Y28"/>
      <c r="Z28"/>
      <c r="AA28"/>
      <c r="AB28"/>
      <c r="AC28"/>
      <c r="AD28"/>
      <c r="AE28"/>
      <c r="AF28"/>
    </row>
    <row r="29" spans="1:32" s="9" customFormat="1">
      <c r="A29" s="81"/>
      <c r="B29" s="279"/>
      <c r="C29" s="81"/>
      <c r="D29" s="81"/>
      <c r="E29" s="81"/>
      <c r="F29" s="81"/>
    </row>
    <row r="30" spans="1:32" s="9" customFormat="1">
      <c r="A30" s="81"/>
      <c r="B30" s="279"/>
      <c r="C30" s="81"/>
      <c r="D30" s="81"/>
      <c r="E30" s="81"/>
      <c r="F30" s="81"/>
    </row>
    <row r="31" spans="1:32" s="9" customFormat="1">
      <c r="A31" s="81"/>
      <c r="B31" s="279"/>
      <c r="C31" s="81"/>
      <c r="D31" s="81"/>
      <c r="E31" s="81"/>
      <c r="F31" s="81"/>
    </row>
    <row r="32" spans="1:32" s="9" customFormat="1">
      <c r="A32" s="81"/>
      <c r="B32" s="81"/>
      <c r="C32" s="81"/>
      <c r="D32" s="81"/>
      <c r="E32" s="81"/>
      <c r="F32" s="81"/>
    </row>
    <row r="33" spans="1:6" s="9" customFormat="1">
      <c r="A33" s="81"/>
      <c r="B33" s="81"/>
      <c r="C33" s="81"/>
      <c r="D33" s="81"/>
      <c r="E33" s="81"/>
      <c r="F33" s="81"/>
    </row>
    <row r="34" spans="1:6" s="9" customFormat="1">
      <c r="A34" s="81"/>
      <c r="B34" s="81"/>
      <c r="C34" s="81"/>
      <c r="D34" s="81"/>
      <c r="E34" s="81"/>
      <c r="F34" s="81"/>
    </row>
    <row r="35" spans="1:6" s="9" customFormat="1">
      <c r="A35" s="81"/>
      <c r="B35" s="81"/>
      <c r="C35" s="81"/>
      <c r="D35" s="81"/>
      <c r="E35" s="81"/>
      <c r="F35" s="81"/>
    </row>
    <row r="36" spans="1:6" s="3" customFormat="1">
      <c r="A36" s="81"/>
      <c r="B36" s="81"/>
      <c r="C36" s="81"/>
      <c r="D36" s="81"/>
      <c r="E36" s="81"/>
      <c r="F36" s="81"/>
    </row>
    <row r="37" spans="1:6" s="3" customFormat="1">
      <c r="A37" s="81"/>
      <c r="B37" s="81"/>
      <c r="C37" s="81"/>
      <c r="D37" s="81"/>
      <c r="E37" s="81"/>
      <c r="F37" s="81"/>
    </row>
    <row r="38" spans="1:6" s="3" customFormat="1">
      <c r="A38" s="81"/>
      <c r="B38" s="81"/>
      <c r="C38" s="81"/>
      <c r="D38" s="81"/>
      <c r="E38" s="81"/>
      <c r="F38" s="81"/>
    </row>
    <row r="39" spans="1:6" s="3" customFormat="1">
      <c r="A39" s="81"/>
      <c r="B39" s="81"/>
      <c r="C39" s="81"/>
      <c r="D39" s="81"/>
      <c r="E39" s="81"/>
      <c r="F39" s="81"/>
    </row>
    <row r="40" spans="1:6" s="3" customFormat="1">
      <c r="A40" s="81"/>
      <c r="B40" s="81"/>
      <c r="C40" s="81"/>
      <c r="D40" s="81"/>
      <c r="E40" s="81"/>
      <c r="F40" s="81"/>
    </row>
    <row r="41" spans="1:6" s="3" customFormat="1">
      <c r="A41" s="81"/>
      <c r="B41" s="81"/>
      <c r="C41" s="81"/>
      <c r="D41" s="81"/>
      <c r="E41" s="81"/>
      <c r="F41" s="81"/>
    </row>
    <row r="42" spans="1:6" s="3" customFormat="1">
      <c r="A42" s="81"/>
      <c r="B42" s="81"/>
      <c r="C42" s="81"/>
      <c r="D42" s="81"/>
      <c r="E42" s="81"/>
      <c r="F42" s="81"/>
    </row>
    <row r="43" spans="1:6" s="3" customFormat="1">
      <c r="A43" s="81"/>
      <c r="B43" s="81"/>
      <c r="C43" s="81"/>
      <c r="D43" s="81"/>
      <c r="E43" s="81"/>
      <c r="F43" s="81"/>
    </row>
    <row r="44" spans="1:6" s="9" customFormat="1">
      <c r="A44" s="81"/>
      <c r="B44" s="81"/>
      <c r="C44" s="81"/>
      <c r="D44" s="81"/>
      <c r="E44" s="81"/>
      <c r="F44" s="81"/>
    </row>
    <row r="45" spans="1:6" s="3" customFormat="1">
      <c r="A45" s="81"/>
      <c r="B45" s="81"/>
      <c r="C45" s="81"/>
      <c r="D45" s="81"/>
      <c r="E45" s="81"/>
      <c r="F45" s="81"/>
    </row>
    <row r="46" spans="1:6" s="3" customFormat="1">
      <c r="A46" s="81"/>
      <c r="B46" s="81"/>
      <c r="C46" s="81"/>
      <c r="D46" s="81"/>
      <c r="E46" s="81"/>
      <c r="F46" s="81"/>
    </row>
    <row r="47" spans="1:6" s="3" customFormat="1">
      <c r="A47" s="81"/>
      <c r="B47" s="81"/>
      <c r="C47" s="81"/>
      <c r="D47" s="81"/>
      <c r="E47" s="81"/>
      <c r="F47" s="81"/>
    </row>
    <row r="48" spans="1:6" s="9" customFormat="1">
      <c r="A48" s="81"/>
      <c r="B48" s="81"/>
      <c r="C48" s="81"/>
      <c r="D48" s="81"/>
      <c r="E48" s="81"/>
      <c r="F48" s="81"/>
    </row>
    <row r="49" spans="1:6" s="3" customFormat="1">
      <c r="A49" s="81"/>
      <c r="B49" s="81"/>
      <c r="C49" s="81"/>
      <c r="D49" s="81"/>
      <c r="E49" s="81"/>
      <c r="F49" s="81"/>
    </row>
    <row r="50" spans="1:6" s="3" customFormat="1">
      <c r="A50" s="81"/>
      <c r="B50" s="81"/>
      <c r="C50" s="81"/>
      <c r="D50" s="81"/>
      <c r="E50" s="81"/>
      <c r="F50" s="81"/>
    </row>
    <row r="51" spans="1:6" s="3" customFormat="1">
      <c r="A51" s="81"/>
      <c r="B51" s="81"/>
      <c r="C51" s="81"/>
      <c r="D51" s="81"/>
      <c r="E51" s="81"/>
      <c r="F51" s="81"/>
    </row>
    <row r="52" spans="1:6" s="3" customFormat="1">
      <c r="A52" s="81"/>
      <c r="B52" s="81"/>
      <c r="C52" s="81"/>
      <c r="D52" s="81"/>
      <c r="E52" s="81"/>
      <c r="F52" s="81"/>
    </row>
    <row r="53" spans="1:6" s="9" customFormat="1">
      <c r="A53" s="81"/>
      <c r="B53" s="81"/>
      <c r="C53" s="81"/>
      <c r="D53" s="81"/>
      <c r="E53" s="81"/>
      <c r="F53" s="81"/>
    </row>
    <row r="54" spans="1:6" s="9" customFormat="1">
      <c r="A54" s="81"/>
      <c r="B54" s="81"/>
      <c r="C54" s="81"/>
      <c r="D54" s="81"/>
      <c r="E54" s="81"/>
      <c r="F54" s="81"/>
    </row>
    <row r="55" spans="1:6" s="3" customFormat="1">
      <c r="A55" s="81"/>
      <c r="B55" s="81"/>
      <c r="C55" s="81"/>
      <c r="D55" s="81"/>
      <c r="E55" s="81"/>
      <c r="F55" s="81"/>
    </row>
    <row r="56" spans="1:6" s="9" customFormat="1">
      <c r="A56" s="81"/>
      <c r="B56" s="81"/>
      <c r="C56" s="81"/>
      <c r="D56" s="81"/>
      <c r="E56" s="81"/>
      <c r="F56" s="81"/>
    </row>
    <row r="57" spans="1:6" s="9" customFormat="1">
      <c r="A57" s="81"/>
      <c r="B57" s="81"/>
      <c r="C57" s="81"/>
      <c r="D57" s="81"/>
      <c r="E57" s="81"/>
      <c r="F57" s="81"/>
    </row>
    <row r="58" spans="1:6" s="9" customFormat="1">
      <c r="A58" s="81"/>
      <c r="B58" s="81"/>
      <c r="C58" s="81"/>
      <c r="D58" s="81"/>
      <c r="E58" s="81"/>
      <c r="F58" s="81"/>
    </row>
    <row r="59" spans="1:6" s="9" customFormat="1">
      <c r="A59" s="81"/>
      <c r="B59" s="81"/>
      <c r="C59" s="81"/>
      <c r="D59" s="81"/>
      <c r="E59" s="81"/>
      <c r="F59" s="81"/>
    </row>
    <row r="60" spans="1:6" s="9" customFormat="1">
      <c r="A60" s="81"/>
      <c r="B60" s="81"/>
      <c r="C60" s="81"/>
      <c r="D60" s="81"/>
      <c r="E60" s="81"/>
      <c r="F60" s="81"/>
    </row>
    <row r="61" spans="1:6" s="3" customFormat="1">
      <c r="A61" s="81"/>
      <c r="B61" s="81"/>
      <c r="C61" s="81"/>
      <c r="D61" s="81"/>
      <c r="E61" s="81"/>
      <c r="F61" s="81"/>
    </row>
    <row r="66" spans="1:6" s="10" customFormat="1">
      <c r="A66" s="81"/>
      <c r="B66" s="81"/>
      <c r="C66" s="81"/>
      <c r="D66" s="81"/>
      <c r="E66" s="81"/>
      <c r="F66" s="81"/>
    </row>
    <row r="67" spans="1:6" s="10" customFormat="1">
      <c r="A67" s="81"/>
      <c r="B67" s="81"/>
      <c r="C67" s="81"/>
      <c r="D67" s="81"/>
      <c r="E67" s="81"/>
      <c r="F67" s="81"/>
    </row>
    <row r="68" spans="1:6" s="9" customFormat="1">
      <c r="A68" s="81"/>
      <c r="B68" s="81"/>
      <c r="C68" s="81"/>
      <c r="D68" s="81"/>
      <c r="E68" s="81"/>
      <c r="F68" s="81"/>
    </row>
    <row r="69" spans="1:6" s="9" customFormat="1">
      <c r="A69" s="81"/>
      <c r="B69" s="81"/>
      <c r="C69" s="81"/>
      <c r="D69" s="81"/>
      <c r="E69" s="81"/>
      <c r="F69" s="81"/>
    </row>
    <row r="70" spans="1:6" s="9" customFormat="1">
      <c r="A70" s="81"/>
      <c r="B70" s="81"/>
      <c r="C70" s="81"/>
      <c r="D70" s="81"/>
      <c r="E70" s="81"/>
      <c r="F70" s="81"/>
    </row>
    <row r="71" spans="1:6" s="3" customFormat="1">
      <c r="A71" s="81"/>
      <c r="B71" s="81"/>
      <c r="C71" s="81"/>
      <c r="D71" s="81"/>
      <c r="E71" s="81"/>
      <c r="F71" s="81"/>
    </row>
    <row r="72" spans="1:6" s="3" customFormat="1">
      <c r="A72" s="81"/>
      <c r="B72" s="81"/>
      <c r="C72" s="81"/>
      <c r="D72" s="81"/>
      <c r="E72" s="81"/>
      <c r="F72" s="81"/>
    </row>
    <row r="73" spans="1:6" s="3" customFormat="1">
      <c r="A73" s="81"/>
      <c r="B73" s="81"/>
      <c r="C73" s="81"/>
      <c r="D73" s="81"/>
      <c r="E73" s="81"/>
      <c r="F73" s="81"/>
    </row>
    <row r="74" spans="1:6" s="9" customFormat="1">
      <c r="A74" s="81"/>
      <c r="B74" s="81"/>
      <c r="C74" s="81"/>
      <c r="D74" s="81"/>
      <c r="E74" s="81"/>
      <c r="F74" s="81"/>
    </row>
    <row r="75" spans="1:6" s="9" customFormat="1">
      <c r="A75" s="81"/>
      <c r="B75" s="81"/>
      <c r="C75" s="81"/>
      <c r="D75" s="81"/>
      <c r="E75" s="81"/>
      <c r="F75" s="81"/>
    </row>
    <row r="76" spans="1:6" s="9" customFormat="1">
      <c r="A76" s="81"/>
      <c r="B76" s="81"/>
      <c r="C76" s="81"/>
      <c r="D76" s="81"/>
      <c r="E76" s="81"/>
      <c r="F76" s="81"/>
    </row>
    <row r="77" spans="1:6" s="9" customFormat="1">
      <c r="A77" s="81"/>
      <c r="B77" s="81"/>
      <c r="C77" s="81"/>
      <c r="D77" s="81"/>
      <c r="E77" s="81"/>
      <c r="F77" s="81"/>
    </row>
    <row r="78" spans="1:6" s="3" customFormat="1">
      <c r="A78" s="81"/>
      <c r="B78" s="81"/>
      <c r="C78" s="81"/>
      <c r="D78" s="81"/>
      <c r="E78" s="81"/>
      <c r="F78" s="81"/>
    </row>
    <row r="79" spans="1:6" s="3" customFormat="1">
      <c r="A79" s="81"/>
      <c r="B79" s="81"/>
      <c r="C79" s="81"/>
      <c r="D79" s="81"/>
      <c r="E79" s="81"/>
      <c r="F79" s="81"/>
    </row>
    <row r="80" spans="1:6" s="3" customFormat="1">
      <c r="A80" s="81"/>
      <c r="B80" s="81"/>
      <c r="C80" s="81"/>
      <c r="D80" s="81"/>
      <c r="E80" s="81"/>
      <c r="F80" s="81"/>
    </row>
    <row r="81" spans="1:8" s="3" customFormat="1">
      <c r="A81" s="81"/>
      <c r="B81" s="81"/>
      <c r="C81" s="81"/>
      <c r="D81" s="81"/>
      <c r="E81" s="81"/>
      <c r="F81" s="81"/>
    </row>
    <row r="82" spans="1:8" s="9" customFormat="1">
      <c r="A82" s="81"/>
      <c r="B82" s="81"/>
      <c r="C82" s="81"/>
      <c r="D82" s="81"/>
      <c r="E82" s="81"/>
      <c r="F82" s="81"/>
    </row>
    <row r="83" spans="1:8" s="3" customFormat="1">
      <c r="A83" s="81"/>
      <c r="B83" s="81"/>
      <c r="C83" s="81"/>
      <c r="D83" s="81"/>
      <c r="E83" s="81"/>
      <c r="F83" s="81"/>
      <c r="H83" s="79"/>
    </row>
    <row r="84" spans="1:8" s="3" customFormat="1">
      <c r="A84" s="81"/>
      <c r="B84" s="81"/>
      <c r="C84" s="81"/>
      <c r="D84" s="81"/>
      <c r="E84" s="81"/>
      <c r="F84" s="81"/>
    </row>
    <row r="85" spans="1:8" s="3" customFormat="1">
      <c r="A85" s="81"/>
      <c r="B85" s="81"/>
      <c r="C85" s="81"/>
      <c r="D85" s="81"/>
      <c r="E85" s="81"/>
      <c r="F85" s="81"/>
    </row>
    <row r="86" spans="1:8" s="3" customFormat="1">
      <c r="A86" s="81"/>
      <c r="B86" s="81"/>
      <c r="C86" s="81"/>
      <c r="D86" s="81"/>
      <c r="E86" s="81"/>
      <c r="F86" s="81"/>
    </row>
    <row r="87" spans="1:8" s="3" customFormat="1">
      <c r="A87" s="81"/>
      <c r="B87" s="81"/>
      <c r="C87" s="81"/>
      <c r="D87" s="81"/>
      <c r="E87" s="81"/>
      <c r="F87" s="81"/>
    </row>
    <row r="88" spans="1:8" s="3" customFormat="1">
      <c r="A88" s="81"/>
      <c r="B88" s="81"/>
      <c r="C88" s="81"/>
      <c r="D88" s="81"/>
      <c r="E88" s="81"/>
      <c r="F88" s="81"/>
    </row>
    <row r="89" spans="1:8" s="9" customFormat="1">
      <c r="A89" s="81"/>
      <c r="B89" s="81"/>
      <c r="C89" s="81"/>
      <c r="D89" s="81"/>
      <c r="E89" s="81"/>
      <c r="F89" s="81"/>
    </row>
    <row r="90" spans="1:8" s="9" customFormat="1">
      <c r="A90" s="81"/>
      <c r="B90" s="81"/>
      <c r="C90" s="81"/>
      <c r="D90" s="81"/>
      <c r="E90" s="81"/>
      <c r="F90" s="81"/>
    </row>
    <row r="91" spans="1:8" s="9" customFormat="1">
      <c r="A91" s="81"/>
      <c r="B91" s="81"/>
      <c r="C91" s="81"/>
      <c r="D91" s="81"/>
      <c r="E91" s="81"/>
      <c r="F91" s="81"/>
    </row>
    <row r="92" spans="1:8" s="9" customFormat="1">
      <c r="A92" s="81"/>
      <c r="B92" s="81"/>
      <c r="C92" s="81"/>
      <c r="D92" s="81"/>
      <c r="E92" s="81"/>
      <c r="F92" s="81"/>
    </row>
    <row r="93" spans="1:8" s="9" customFormat="1">
      <c r="A93" s="81"/>
      <c r="B93" s="81"/>
      <c r="C93" s="81"/>
      <c r="D93" s="81"/>
      <c r="E93" s="81"/>
      <c r="F93" s="81"/>
    </row>
    <row r="94" spans="1:8" s="11" customFormat="1">
      <c r="A94" s="81"/>
      <c r="B94" s="81"/>
      <c r="C94" s="81"/>
      <c r="D94" s="81"/>
      <c r="E94" s="81"/>
      <c r="F94" s="81"/>
    </row>
    <row r="95" spans="1:8" s="9" customFormat="1">
      <c r="A95" s="81"/>
      <c r="B95" s="81"/>
      <c r="C95" s="81"/>
      <c r="D95" s="81"/>
      <c r="E95" s="81"/>
      <c r="F95" s="81"/>
    </row>
    <row r="96" spans="1:8" s="9" customFormat="1">
      <c r="A96" s="81"/>
      <c r="B96" s="81"/>
      <c r="C96" s="81"/>
      <c r="D96" s="81"/>
      <c r="E96" s="81"/>
      <c r="F96" s="81"/>
    </row>
    <row r="97" spans="1:6" s="9" customFormat="1">
      <c r="A97" s="81"/>
      <c r="B97" s="81"/>
      <c r="C97" s="81"/>
      <c r="D97" s="81"/>
      <c r="E97" s="81"/>
      <c r="F97" s="81"/>
    </row>
    <row r="98" spans="1:6" s="9" customFormat="1">
      <c r="A98" s="81"/>
      <c r="B98" s="81"/>
      <c r="C98" s="81"/>
      <c r="D98" s="81"/>
      <c r="E98" s="81"/>
      <c r="F98" s="81"/>
    </row>
    <row r="99" spans="1:6" s="9" customFormat="1">
      <c r="A99" s="81"/>
      <c r="B99" s="81"/>
      <c r="C99" s="81"/>
      <c r="D99" s="81"/>
      <c r="E99" s="81"/>
      <c r="F99" s="81"/>
    </row>
    <row r="100" spans="1:6" s="3" customFormat="1">
      <c r="A100" s="81"/>
      <c r="B100" s="81"/>
      <c r="C100" s="81"/>
      <c r="D100" s="81"/>
      <c r="E100" s="81"/>
      <c r="F100" s="81"/>
    </row>
    <row r="101" spans="1:6" s="3" customFormat="1">
      <c r="A101" s="81"/>
      <c r="B101" s="81"/>
      <c r="C101" s="81"/>
      <c r="D101" s="81"/>
      <c r="E101" s="81"/>
      <c r="F101" s="81"/>
    </row>
    <row r="102" spans="1:6" s="3" customFormat="1">
      <c r="A102" s="81"/>
      <c r="B102" s="81"/>
      <c r="C102" s="81"/>
      <c r="D102" s="81"/>
      <c r="E102" s="81"/>
      <c r="F102" s="81"/>
    </row>
    <row r="103" spans="1:6" s="3" customFormat="1">
      <c r="A103" s="81"/>
      <c r="B103" s="81"/>
      <c r="C103" s="81"/>
      <c r="D103" s="81"/>
      <c r="E103" s="81"/>
      <c r="F103" s="81"/>
    </row>
    <row r="104" spans="1:6" s="3" customFormat="1">
      <c r="A104" s="81"/>
      <c r="B104" s="81"/>
      <c r="C104" s="81"/>
      <c r="D104" s="81"/>
      <c r="E104" s="81"/>
      <c r="F104" s="81"/>
    </row>
    <row r="105" spans="1:6" s="3" customFormat="1">
      <c r="A105" s="81"/>
      <c r="B105" s="81"/>
      <c r="C105" s="81"/>
      <c r="D105" s="81"/>
      <c r="E105" s="81"/>
      <c r="F105" s="81"/>
    </row>
    <row r="106" spans="1:6" s="3" customFormat="1">
      <c r="A106" s="81"/>
      <c r="B106" s="81"/>
      <c r="C106" s="81"/>
      <c r="D106" s="81"/>
      <c r="E106" s="81"/>
      <c r="F106" s="81"/>
    </row>
    <row r="110" spans="1:6" s="10" customFormat="1">
      <c r="A110" s="81"/>
      <c r="B110" s="81"/>
      <c r="C110" s="81"/>
      <c r="D110" s="81"/>
      <c r="E110" s="81"/>
      <c r="F110" s="81"/>
    </row>
    <row r="111" spans="1:6" s="10" customFormat="1">
      <c r="A111" s="81"/>
      <c r="B111" s="81"/>
      <c r="C111" s="81"/>
      <c r="D111" s="81"/>
      <c r="E111" s="81"/>
      <c r="F111" s="81"/>
    </row>
    <row r="112" spans="1:6" s="10" customFormat="1">
      <c r="A112" s="81"/>
      <c r="B112" s="81"/>
      <c r="C112" s="81"/>
      <c r="D112" s="81"/>
      <c r="E112" s="81"/>
      <c r="F112" s="81"/>
    </row>
    <row r="113" spans="1:6" s="10" customFormat="1">
      <c r="A113" s="81"/>
      <c r="B113" s="81"/>
      <c r="C113" s="81"/>
      <c r="D113" s="81"/>
      <c r="E113" s="81"/>
      <c r="F113" s="81"/>
    </row>
    <row r="114" spans="1:6" s="10" customFormat="1">
      <c r="A114" s="81"/>
      <c r="B114" s="81"/>
      <c r="C114" s="81"/>
      <c r="D114" s="81"/>
      <c r="E114" s="81"/>
      <c r="F114" s="81"/>
    </row>
    <row r="115" spans="1:6" s="9" customFormat="1">
      <c r="A115" s="81"/>
      <c r="B115" s="81"/>
      <c r="C115" s="81"/>
      <c r="D115" s="81"/>
      <c r="E115" s="81"/>
      <c r="F115" s="81"/>
    </row>
    <row r="116" spans="1:6" s="10" customFormat="1">
      <c r="A116" s="81"/>
      <c r="B116" s="81"/>
      <c r="C116" s="81"/>
      <c r="D116" s="81"/>
      <c r="E116" s="81"/>
      <c r="F116" s="81"/>
    </row>
    <row r="117" spans="1:6" s="10" customFormat="1">
      <c r="A117" s="81"/>
      <c r="B117" s="81"/>
      <c r="C117" s="81"/>
      <c r="D117" s="81"/>
      <c r="E117" s="81"/>
      <c r="F117" s="81"/>
    </row>
    <row r="118" spans="1:6" s="10" customFormat="1">
      <c r="A118" s="81"/>
      <c r="B118" s="81"/>
      <c r="C118" s="81"/>
      <c r="D118" s="81"/>
      <c r="E118" s="81"/>
      <c r="F118" s="81"/>
    </row>
    <row r="119" spans="1:6" s="10" customFormat="1">
      <c r="A119" s="81"/>
      <c r="B119" s="81"/>
      <c r="C119" s="81"/>
      <c r="D119" s="81"/>
      <c r="E119" s="81"/>
      <c r="F119" s="81"/>
    </row>
    <row r="120" spans="1:6" s="10" customFormat="1">
      <c r="A120" s="81"/>
      <c r="B120" s="81"/>
      <c r="C120" s="81"/>
      <c r="D120" s="81"/>
      <c r="E120" s="81"/>
      <c r="F120" s="81"/>
    </row>
    <row r="121" spans="1:6" s="10" customFormat="1">
      <c r="A121" s="81"/>
      <c r="B121" s="81"/>
      <c r="C121" s="81"/>
      <c r="D121" s="81"/>
      <c r="E121" s="81"/>
      <c r="F121" s="81"/>
    </row>
    <row r="122" spans="1:6" s="10" customFormat="1">
      <c r="A122" s="81"/>
      <c r="B122" s="81"/>
      <c r="C122" s="81"/>
      <c r="D122" s="81"/>
      <c r="E122" s="81"/>
      <c r="F122" s="81"/>
    </row>
    <row r="123" spans="1:6" s="10" customFormat="1">
      <c r="A123" s="81"/>
      <c r="B123" s="81"/>
      <c r="C123" s="81"/>
      <c r="D123" s="81"/>
      <c r="E123" s="81"/>
      <c r="F123" s="81"/>
    </row>
    <row r="124" spans="1:6" s="10" customFormat="1">
      <c r="A124" s="81"/>
      <c r="B124" s="81"/>
      <c r="C124" s="81"/>
      <c r="D124" s="81"/>
      <c r="E124" s="81"/>
      <c r="F124" s="81"/>
    </row>
    <row r="125" spans="1:6" s="10" customFormat="1">
      <c r="A125" s="81"/>
      <c r="B125" s="81"/>
      <c r="C125" s="81"/>
      <c r="D125" s="81"/>
      <c r="E125" s="81"/>
      <c r="F125" s="81"/>
    </row>
    <row r="126" spans="1:6" s="10" customFormat="1">
      <c r="A126" s="81"/>
      <c r="B126" s="81"/>
      <c r="C126" s="81"/>
      <c r="D126" s="81"/>
      <c r="E126" s="81"/>
      <c r="F126" s="81"/>
    </row>
    <row r="127" spans="1:6" s="10" customFormat="1" ht="15" customHeight="1">
      <c r="A127" s="81"/>
      <c r="B127" s="81"/>
      <c r="C127" s="81"/>
      <c r="D127" s="81"/>
      <c r="E127" s="81"/>
      <c r="F127" s="81"/>
    </row>
    <row r="128" spans="1:6" s="10" customFormat="1">
      <c r="A128" s="81"/>
      <c r="B128" s="81"/>
      <c r="C128" s="81"/>
      <c r="D128" s="81"/>
      <c r="E128" s="81"/>
      <c r="F128" s="81"/>
    </row>
    <row r="129" spans="1:6" s="9" customFormat="1">
      <c r="A129" s="81"/>
      <c r="B129" s="81"/>
      <c r="C129" s="81"/>
      <c r="D129" s="81"/>
      <c r="E129" s="81"/>
      <c r="F129" s="81"/>
    </row>
    <row r="130" spans="1:6" s="10" customFormat="1">
      <c r="A130" s="81"/>
      <c r="B130" s="81"/>
      <c r="C130" s="81"/>
      <c r="D130" s="81"/>
      <c r="E130" s="81"/>
      <c r="F130" s="81"/>
    </row>
    <row r="131" spans="1:6" s="9" customFormat="1">
      <c r="A131" s="81"/>
      <c r="B131" s="81"/>
      <c r="C131" s="81"/>
      <c r="D131" s="81"/>
      <c r="E131" s="81"/>
      <c r="F131" s="81"/>
    </row>
    <row r="132" spans="1:6" s="9" customFormat="1">
      <c r="A132" s="81"/>
      <c r="B132" s="81"/>
      <c r="C132" s="81"/>
      <c r="D132" s="81"/>
      <c r="E132" s="81"/>
      <c r="F132" s="81"/>
    </row>
    <row r="133" spans="1:6" s="9" customFormat="1">
      <c r="A133" s="81"/>
      <c r="B133" s="81"/>
      <c r="C133" s="81"/>
      <c r="D133" s="81"/>
      <c r="E133" s="81"/>
      <c r="F133" s="81"/>
    </row>
    <row r="134" spans="1:6" s="9" customFormat="1">
      <c r="A134" s="81"/>
      <c r="B134" s="81"/>
      <c r="C134" s="81"/>
      <c r="D134" s="81"/>
      <c r="E134" s="81"/>
      <c r="F134" s="81"/>
    </row>
    <row r="135" spans="1:6" s="9" customFormat="1">
      <c r="A135" s="81"/>
      <c r="B135" s="81"/>
      <c r="C135" s="81"/>
      <c r="D135" s="81"/>
      <c r="E135" s="81"/>
      <c r="F135" s="81"/>
    </row>
    <row r="136" spans="1:6" s="9" customFormat="1">
      <c r="A136" s="81"/>
      <c r="B136" s="81"/>
      <c r="C136" s="81"/>
      <c r="D136" s="81"/>
      <c r="E136" s="81"/>
      <c r="F136" s="81"/>
    </row>
    <row r="137" spans="1:6" s="9" customFormat="1">
      <c r="A137" s="81"/>
      <c r="B137" s="81"/>
      <c r="C137" s="81"/>
      <c r="D137" s="81"/>
      <c r="E137" s="81"/>
      <c r="F137" s="81"/>
    </row>
    <row r="138" spans="1:6" s="9" customFormat="1">
      <c r="A138" s="81"/>
      <c r="B138" s="81"/>
      <c r="C138" s="81"/>
      <c r="D138" s="81"/>
      <c r="E138" s="81"/>
      <c r="F138" s="81"/>
    </row>
    <row r="139" spans="1:6" s="9" customFormat="1">
      <c r="A139" s="81"/>
      <c r="B139" s="81"/>
      <c r="C139" s="81"/>
      <c r="D139" s="81"/>
      <c r="E139" s="81"/>
      <c r="F139" s="81"/>
    </row>
    <row r="140" spans="1:6" s="9" customFormat="1">
      <c r="A140" s="81"/>
      <c r="B140" s="81"/>
      <c r="C140" s="81"/>
      <c r="D140" s="81"/>
      <c r="E140" s="81"/>
      <c r="F140" s="81"/>
    </row>
    <row r="141" spans="1:6" s="9" customFormat="1">
      <c r="A141" s="81"/>
      <c r="B141" s="81"/>
      <c r="C141" s="81"/>
      <c r="D141" s="81"/>
      <c r="E141" s="81"/>
      <c r="F141" s="81"/>
    </row>
    <row r="142" spans="1:6" s="9" customFormat="1">
      <c r="A142" s="81"/>
      <c r="B142" s="81"/>
      <c r="C142" s="81"/>
      <c r="D142" s="81"/>
      <c r="E142" s="81"/>
      <c r="F142" s="81"/>
    </row>
    <row r="143" spans="1:6" s="9" customFormat="1">
      <c r="A143" s="81"/>
      <c r="B143" s="81"/>
      <c r="C143" s="81"/>
      <c r="D143" s="81"/>
      <c r="E143" s="81"/>
      <c r="F143" s="81"/>
    </row>
    <row r="144" spans="1:6" s="9" customFormat="1">
      <c r="A144" s="81"/>
      <c r="B144" s="81"/>
      <c r="C144" s="81"/>
      <c r="D144" s="81"/>
      <c r="E144" s="81"/>
      <c r="F144" s="81"/>
    </row>
    <row r="145" spans="1:6" s="9" customFormat="1">
      <c r="A145" s="81"/>
      <c r="B145" s="81"/>
      <c r="C145" s="81"/>
      <c r="D145" s="81"/>
      <c r="E145" s="81"/>
      <c r="F145" s="81"/>
    </row>
    <row r="146" spans="1:6" s="3" customFormat="1">
      <c r="A146" s="81"/>
      <c r="B146" s="81"/>
      <c r="C146" s="81"/>
      <c r="D146" s="81"/>
      <c r="E146" s="81"/>
      <c r="F146" s="81"/>
    </row>
    <row r="147" spans="1:6" s="3" customFormat="1">
      <c r="A147" s="81"/>
      <c r="B147" s="81"/>
      <c r="C147" s="81"/>
      <c r="D147" s="81"/>
      <c r="E147" s="81"/>
      <c r="F147" s="81"/>
    </row>
    <row r="148" spans="1:6" s="3" customFormat="1">
      <c r="A148" s="81"/>
      <c r="B148" s="81"/>
      <c r="C148" s="81"/>
      <c r="D148" s="81"/>
      <c r="E148" s="81"/>
      <c r="F148" s="81"/>
    </row>
    <row r="149" spans="1:6" s="3" customFormat="1">
      <c r="A149" s="81"/>
      <c r="B149" s="81"/>
      <c r="C149" s="81"/>
      <c r="D149" s="81"/>
      <c r="E149" s="81"/>
      <c r="F149" s="81"/>
    </row>
    <row r="150" spans="1:6" s="3" customFormat="1">
      <c r="A150" s="81"/>
      <c r="B150" s="81"/>
      <c r="C150" s="81"/>
      <c r="D150" s="81"/>
      <c r="E150" s="81"/>
      <c r="F150" s="81"/>
    </row>
    <row r="151" spans="1:6" s="3" customFormat="1">
      <c r="A151" s="81"/>
      <c r="B151" s="81"/>
      <c r="C151" s="81"/>
      <c r="D151" s="81"/>
      <c r="E151" s="81"/>
      <c r="F151" s="81"/>
    </row>
    <row r="152" spans="1:6" s="3" customFormat="1">
      <c r="A152" s="81"/>
      <c r="B152" s="81"/>
      <c r="C152" s="81"/>
      <c r="D152" s="81"/>
      <c r="E152" s="81"/>
      <c r="F152" s="81"/>
    </row>
    <row r="153" spans="1:6" s="3" customFormat="1">
      <c r="A153" s="81"/>
      <c r="B153" s="81"/>
      <c r="C153" s="81"/>
      <c r="D153" s="81"/>
      <c r="E153" s="81"/>
      <c r="F153" s="81"/>
    </row>
    <row r="154" spans="1:6" s="3" customFormat="1">
      <c r="A154" s="81"/>
      <c r="B154" s="81"/>
      <c r="C154" s="81"/>
      <c r="D154" s="81"/>
      <c r="E154" s="81"/>
      <c r="F154" s="81"/>
    </row>
    <row r="155" spans="1:6" s="3" customFormat="1">
      <c r="A155" s="81"/>
      <c r="B155" s="81"/>
      <c r="C155" s="81"/>
      <c r="D155" s="81"/>
      <c r="E155" s="81"/>
      <c r="F155" s="81"/>
    </row>
    <row r="156" spans="1:6" s="3" customFormat="1">
      <c r="A156" s="81"/>
      <c r="B156" s="81"/>
      <c r="C156" s="81"/>
      <c r="D156" s="81"/>
      <c r="E156" s="81"/>
      <c r="F156" s="81"/>
    </row>
    <row r="157" spans="1:6" s="3" customFormat="1">
      <c r="A157" s="81"/>
      <c r="B157" s="81"/>
      <c r="C157" s="81"/>
      <c r="D157" s="81"/>
      <c r="E157" s="81"/>
      <c r="F157" s="81"/>
    </row>
    <row r="158" spans="1:6" s="3" customFormat="1">
      <c r="A158" s="81"/>
      <c r="B158" s="81"/>
      <c r="C158" s="81"/>
      <c r="D158" s="81"/>
      <c r="E158" s="81"/>
      <c r="F158" s="81"/>
    </row>
    <row r="159" spans="1:6" s="3" customFormat="1">
      <c r="A159" s="81"/>
      <c r="B159" s="81"/>
      <c r="C159" s="81"/>
      <c r="D159" s="81"/>
      <c r="E159" s="81"/>
      <c r="F159" s="81"/>
    </row>
    <row r="160" spans="1:6" s="9" customFormat="1">
      <c r="A160" s="81"/>
      <c r="B160" s="81"/>
      <c r="C160" s="81"/>
      <c r="D160" s="81"/>
      <c r="E160" s="81"/>
      <c r="F160" s="81"/>
    </row>
    <row r="162" spans="1:6" s="3" customFormat="1" outlineLevel="1">
      <c r="A162" s="81"/>
      <c r="B162" s="81"/>
      <c r="C162" s="81"/>
      <c r="D162" s="81"/>
      <c r="E162" s="81"/>
      <c r="F162" s="81"/>
    </row>
    <row r="163" spans="1:6" outlineLevel="1"/>
    <row r="164" spans="1:6" outlineLevel="1"/>
    <row r="165" spans="1:6" outlineLevel="1"/>
    <row r="166" spans="1:6" outlineLevel="1"/>
    <row r="167" spans="1:6" outlineLevel="1"/>
    <row r="168" spans="1:6" outlineLevel="1"/>
    <row r="169" spans="1:6" outlineLevel="1"/>
    <row r="170" spans="1:6" outlineLevel="1"/>
    <row r="171" spans="1:6" outlineLevel="1"/>
    <row r="172" spans="1:6" outlineLevel="1"/>
    <row r="173" spans="1:6" s="2" customFormat="1" ht="13.5" outlineLevel="1">
      <c r="A173" s="81"/>
      <c r="B173" s="81"/>
      <c r="C173" s="81"/>
      <c r="D173" s="81"/>
      <c r="E173" s="81"/>
      <c r="F173" s="81"/>
    </row>
    <row r="174" spans="1:6" s="2" customFormat="1" ht="13.5" outlineLevel="1">
      <c r="A174" s="81"/>
      <c r="B174" s="81"/>
      <c r="C174" s="81"/>
      <c r="D174" s="81"/>
      <c r="E174" s="81"/>
      <c r="F174" s="81"/>
    </row>
    <row r="175" spans="1:6" s="2" customFormat="1" ht="13.5" outlineLevel="1">
      <c r="A175" s="81"/>
      <c r="B175" s="81"/>
      <c r="C175" s="81"/>
      <c r="D175" s="81"/>
      <c r="E175" s="81"/>
      <c r="F175" s="81"/>
    </row>
    <row r="176" spans="1:6" s="2" customFormat="1" ht="13.5" outlineLevel="1">
      <c r="A176" s="81"/>
      <c r="B176" s="81"/>
      <c r="C176" s="81"/>
      <c r="D176" s="81"/>
      <c r="E176" s="81"/>
      <c r="F176" s="81"/>
    </row>
    <row r="177" spans="1:6" s="2" customFormat="1" ht="13.5" outlineLevel="1">
      <c r="A177" s="81"/>
      <c r="B177" s="81"/>
      <c r="C177" s="81"/>
      <c r="D177" s="81"/>
      <c r="E177" s="81"/>
      <c r="F177" s="81"/>
    </row>
    <row r="178" spans="1:6" s="2" customFormat="1" ht="13.5" outlineLevel="1">
      <c r="A178" s="81"/>
      <c r="B178" s="81"/>
      <c r="C178" s="81"/>
      <c r="D178" s="81"/>
      <c r="E178" s="81"/>
      <c r="F178" s="81"/>
    </row>
    <row r="179" spans="1:6" s="2" customFormat="1" ht="13.5" outlineLevel="1">
      <c r="A179" s="81"/>
      <c r="B179" s="81"/>
      <c r="C179" s="81"/>
      <c r="D179" s="81"/>
      <c r="E179" s="81"/>
      <c r="F179" s="81"/>
    </row>
    <row r="180" spans="1:6" s="2" customFormat="1" ht="13.5" outlineLevel="1">
      <c r="A180" s="81"/>
      <c r="B180" s="81"/>
      <c r="C180" s="81"/>
      <c r="D180" s="81"/>
      <c r="E180" s="81"/>
      <c r="F180" s="81"/>
    </row>
    <row r="181" spans="1:6" s="2" customFormat="1" ht="13.5" outlineLevel="1">
      <c r="A181" s="81"/>
      <c r="B181" s="81"/>
      <c r="C181" s="81"/>
      <c r="D181" s="81"/>
      <c r="E181" s="81"/>
      <c r="F181" s="81"/>
    </row>
    <row r="182" spans="1:6" s="2" customFormat="1" ht="13.5" outlineLevel="1">
      <c r="A182" s="81"/>
      <c r="B182" s="81"/>
      <c r="C182" s="81"/>
      <c r="D182" s="81"/>
      <c r="E182" s="81"/>
      <c r="F182" s="81"/>
    </row>
    <row r="183" spans="1:6" s="2" customFormat="1" ht="13.5" outlineLevel="1">
      <c r="A183" s="81"/>
      <c r="B183" s="81"/>
      <c r="C183" s="81"/>
      <c r="D183" s="81"/>
      <c r="E183" s="81"/>
      <c r="F183" s="81"/>
    </row>
    <row r="184" spans="1:6" s="2" customFormat="1" ht="13.5" outlineLevel="1">
      <c r="A184" s="81"/>
      <c r="B184" s="81"/>
      <c r="C184" s="81"/>
      <c r="D184" s="81"/>
      <c r="E184" s="81"/>
      <c r="F184" s="81"/>
    </row>
    <row r="185" spans="1:6" s="2" customFormat="1" ht="13.5" outlineLevel="1">
      <c r="A185" s="81"/>
      <c r="B185" s="81"/>
      <c r="C185" s="81"/>
      <c r="D185" s="81"/>
      <c r="E185" s="81"/>
      <c r="F185" s="81"/>
    </row>
    <row r="186" spans="1:6" s="2" customFormat="1" ht="13.5" outlineLevel="1">
      <c r="A186" s="81"/>
      <c r="B186" s="81"/>
      <c r="C186" s="81"/>
      <c r="D186" s="81"/>
      <c r="E186" s="81"/>
      <c r="F186" s="81"/>
    </row>
    <row r="187" spans="1:6" s="2" customFormat="1" ht="13.5" outlineLevel="1">
      <c r="A187" s="81"/>
      <c r="B187" s="81"/>
      <c r="C187" s="81"/>
      <c r="D187" s="81"/>
      <c r="E187" s="81"/>
      <c r="F187" s="81"/>
    </row>
    <row r="188" spans="1:6" s="2" customFormat="1" ht="13.5" outlineLevel="1">
      <c r="A188" s="81"/>
      <c r="B188" s="81"/>
      <c r="C188" s="81"/>
      <c r="D188" s="81"/>
      <c r="E188" s="81"/>
      <c r="F188" s="81"/>
    </row>
  </sheetData>
  <dataConsolidate/>
  <mergeCells count="3">
    <mergeCell ref="A3:E3"/>
    <mergeCell ref="A12:E12"/>
    <mergeCell ref="A2:E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sheetPr>
    <tabColor theme="7"/>
  </sheetPr>
  <dimension ref="A1:M16"/>
  <sheetViews>
    <sheetView zoomScaleNormal="100" workbookViewId="0">
      <selection activeCell="E17" sqref="E17"/>
    </sheetView>
  </sheetViews>
  <sheetFormatPr defaultRowHeight="15"/>
  <cols>
    <col min="1" max="1" width="28.28515625" style="81" bestFit="1" customWidth="1"/>
    <col min="2" max="4" width="9.140625" style="81"/>
    <col min="5" max="5" width="12.85546875" style="81" bestFit="1" customWidth="1"/>
    <col min="6" max="6" width="9.140625" style="81"/>
    <col min="7" max="7" width="22.5703125" style="81" bestFit="1" customWidth="1"/>
    <col min="8" max="10" width="9.140625" style="81"/>
    <col min="11" max="11" width="12.85546875" style="81" bestFit="1" customWidth="1"/>
    <col min="12" max="13" width="9.140625" style="81"/>
  </cols>
  <sheetData>
    <row r="1" spans="1:11">
      <c r="A1" s="67" t="s">
        <v>896</v>
      </c>
    </row>
    <row r="2" spans="1:11">
      <c r="A2" s="919" t="s">
        <v>653</v>
      </c>
      <c r="B2" s="919"/>
      <c r="C2" s="919"/>
      <c r="D2" s="919"/>
    </row>
    <row r="3" spans="1:11" ht="15.75" thickBot="1">
      <c r="A3" s="917" t="s">
        <v>650</v>
      </c>
      <c r="B3" s="917"/>
      <c r="C3" s="917"/>
      <c r="D3" s="917"/>
      <c r="E3" s="917"/>
      <c r="G3" s="917" t="s">
        <v>651</v>
      </c>
      <c r="H3" s="917"/>
      <c r="I3" s="917"/>
      <c r="J3" s="917"/>
      <c r="K3" s="917"/>
    </row>
    <row r="4" spans="1:11" ht="16.5" thickBot="1">
      <c r="A4" s="281" t="s">
        <v>1</v>
      </c>
      <c r="B4" s="282" t="s">
        <v>652</v>
      </c>
      <c r="C4" s="282" t="s">
        <v>1008</v>
      </c>
      <c r="D4" s="282" t="s">
        <v>3</v>
      </c>
      <c r="E4" s="282" t="s">
        <v>596</v>
      </c>
      <c r="G4" s="267" t="s">
        <v>1</v>
      </c>
      <c r="H4" s="282" t="s">
        <v>652</v>
      </c>
      <c r="I4" s="282" t="s">
        <v>1008</v>
      </c>
      <c r="J4" s="282" t="s">
        <v>3</v>
      </c>
      <c r="K4" s="282" t="s">
        <v>596</v>
      </c>
    </row>
    <row r="5" spans="1:11">
      <c r="A5" s="269" t="s">
        <v>5</v>
      </c>
      <c r="B5" s="283">
        <v>50410.01</v>
      </c>
      <c r="C5" s="283">
        <v>124595.261</v>
      </c>
      <c r="D5" s="283">
        <v>175005.27100000001</v>
      </c>
      <c r="E5" s="287">
        <f>D5/$D$10</f>
        <v>2.6852467128904503E-2</v>
      </c>
      <c r="G5" s="230" t="s">
        <v>490</v>
      </c>
      <c r="H5" s="283"/>
      <c r="I5" s="283">
        <v>51756.949000000001</v>
      </c>
      <c r="J5" s="283">
        <v>51756.949000000001</v>
      </c>
      <c r="K5" s="287">
        <f t="shared" ref="K5:K15" si="0">J5/$J$16</f>
        <v>7.9414852122647595E-3</v>
      </c>
    </row>
    <row r="6" spans="1:11">
      <c r="A6" s="93" t="s">
        <v>6</v>
      </c>
      <c r="B6" s="85">
        <v>4486658.1370000001</v>
      </c>
      <c r="C6" s="85">
        <v>28117.709000000003</v>
      </c>
      <c r="D6" s="85">
        <v>4514775.8459999999</v>
      </c>
      <c r="E6" s="271">
        <f t="shared" ref="E6:E9" si="1">D6/$D$10</f>
        <v>0.69273839185727737</v>
      </c>
      <c r="G6" s="89" t="s">
        <v>14</v>
      </c>
      <c r="H6" s="85"/>
      <c r="I6" s="85">
        <v>60511.036</v>
      </c>
      <c r="J6" s="85">
        <v>60511.036</v>
      </c>
      <c r="K6" s="271">
        <f t="shared" si="0"/>
        <v>9.2846952314136703E-3</v>
      </c>
    </row>
    <row r="7" spans="1:11">
      <c r="A7" s="93" t="s">
        <v>7</v>
      </c>
      <c r="B7" s="85">
        <v>641317.62</v>
      </c>
      <c r="C7" s="85">
        <v>32961.375999999997</v>
      </c>
      <c r="D7" s="85">
        <v>674278.99600000004</v>
      </c>
      <c r="E7" s="271">
        <f t="shared" si="1"/>
        <v>0.10346005278778564</v>
      </c>
      <c r="G7" s="89" t="s">
        <v>15</v>
      </c>
      <c r="H7" s="85">
        <v>556</v>
      </c>
      <c r="I7" s="85">
        <v>54022.904999999999</v>
      </c>
      <c r="J7" s="85">
        <v>54578.904999999999</v>
      </c>
      <c r="K7" s="271">
        <f t="shared" si="0"/>
        <v>8.3744806317525237E-3</v>
      </c>
    </row>
    <row r="8" spans="1:11">
      <c r="A8" s="93" t="s">
        <v>8</v>
      </c>
      <c r="B8" s="85">
        <v>2140.37</v>
      </c>
      <c r="C8" s="85">
        <v>176452.81300000002</v>
      </c>
      <c r="D8" s="85">
        <v>178593.18300000002</v>
      </c>
      <c r="E8" s="271">
        <f t="shared" si="1"/>
        <v>2.7402989341697753E-2</v>
      </c>
      <c r="G8" s="89" t="s">
        <v>494</v>
      </c>
      <c r="H8" s="85">
        <v>79675</v>
      </c>
      <c r="I8" s="85">
        <v>27263.487999999998</v>
      </c>
      <c r="J8" s="85">
        <v>106938.488</v>
      </c>
      <c r="K8" s="271">
        <f t="shared" si="0"/>
        <v>1.6408432828487484E-2</v>
      </c>
    </row>
    <row r="9" spans="1:11" ht="15.75" thickBot="1">
      <c r="A9" s="272" t="s">
        <v>9</v>
      </c>
      <c r="B9" s="284">
        <v>916667.83799999999</v>
      </c>
      <c r="C9" s="284">
        <v>57967.20900000001</v>
      </c>
      <c r="D9" s="284">
        <v>974635.04700000002</v>
      </c>
      <c r="E9" s="288">
        <f t="shared" si="1"/>
        <v>0.14954609888433473</v>
      </c>
      <c r="G9" s="89" t="s">
        <v>191</v>
      </c>
      <c r="H9" s="85">
        <v>142178.16099999999</v>
      </c>
      <c r="I9" s="85">
        <v>1659.6569999999999</v>
      </c>
      <c r="J9" s="85">
        <v>143837.818</v>
      </c>
      <c r="K9" s="271">
        <f t="shared" si="0"/>
        <v>2.2070193987119097E-2</v>
      </c>
    </row>
    <row r="10" spans="1:11" ht="15.75" thickBot="1">
      <c r="A10" s="267" t="s">
        <v>3</v>
      </c>
      <c r="B10" s="285">
        <v>6097193.9749999996</v>
      </c>
      <c r="C10" s="285">
        <v>420094.36800000002</v>
      </c>
      <c r="D10" s="285">
        <v>6517288.3430000003</v>
      </c>
      <c r="E10" s="277">
        <f>SUM(E5:E9)</f>
        <v>1</v>
      </c>
      <c r="G10" s="89" t="s">
        <v>491</v>
      </c>
      <c r="H10" s="85">
        <v>1584.37</v>
      </c>
      <c r="I10" s="85">
        <v>91590.250000000044</v>
      </c>
      <c r="J10" s="85">
        <v>93174.620000000039</v>
      </c>
      <c r="K10" s="271">
        <f t="shared" si="0"/>
        <v>1.429653179302336E-2</v>
      </c>
    </row>
    <row r="11" spans="1:11">
      <c r="G11" s="89" t="s">
        <v>363</v>
      </c>
      <c r="H11" s="85">
        <v>47412</v>
      </c>
      <c r="I11" s="85">
        <v>29913</v>
      </c>
      <c r="J11" s="85">
        <v>77325</v>
      </c>
      <c r="K11" s="271">
        <f t="shared" si="0"/>
        <v>1.1864597042580166E-2</v>
      </c>
    </row>
    <row r="12" spans="1:11">
      <c r="G12" s="89" t="s">
        <v>364</v>
      </c>
      <c r="H12" s="85">
        <v>2998.01</v>
      </c>
      <c r="I12" s="85">
        <v>34171.225000000006</v>
      </c>
      <c r="J12" s="85">
        <v>37169.235000000008</v>
      </c>
      <c r="K12" s="271">
        <f t="shared" si="0"/>
        <v>5.7031748549106667E-3</v>
      </c>
    </row>
    <row r="13" spans="1:11">
      <c r="G13" s="89" t="s">
        <v>151</v>
      </c>
      <c r="H13" s="85">
        <v>5180388.1859999998</v>
      </c>
      <c r="I13" s="85"/>
      <c r="J13" s="85">
        <v>5180388.1859999998</v>
      </c>
      <c r="K13" s="271">
        <f t="shared" si="0"/>
        <v>0.79486864986786721</v>
      </c>
    </row>
    <row r="14" spans="1:11">
      <c r="G14" s="89" t="s">
        <v>493</v>
      </c>
      <c r="H14" s="85">
        <v>641317.62</v>
      </c>
      <c r="I14" s="85">
        <v>32961.375999999997</v>
      </c>
      <c r="J14" s="85">
        <v>674278.99600000004</v>
      </c>
      <c r="K14" s="271">
        <f t="shared" si="0"/>
        <v>0.10346005278778564</v>
      </c>
    </row>
    <row r="15" spans="1:11" ht="15.75" thickBot="1">
      <c r="G15" s="286" t="s">
        <v>492</v>
      </c>
      <c r="H15" s="284">
        <v>1084.6280000000002</v>
      </c>
      <c r="I15" s="284">
        <v>36244.482000000011</v>
      </c>
      <c r="J15" s="284">
        <v>37329.110000000008</v>
      </c>
      <c r="K15" s="288">
        <f t="shared" si="0"/>
        <v>5.7277057627953421E-3</v>
      </c>
    </row>
    <row r="16" spans="1:11" ht="15.75" thickBot="1">
      <c r="G16" s="267" t="s">
        <v>3</v>
      </c>
      <c r="H16" s="285">
        <v>6097193.9749999996</v>
      </c>
      <c r="I16" s="285">
        <v>420094.36800000013</v>
      </c>
      <c r="J16" s="285">
        <v>6517288.3430000003</v>
      </c>
      <c r="K16" s="277">
        <f>SUM(K5:K15)</f>
        <v>1</v>
      </c>
    </row>
  </sheetData>
  <mergeCells count="3">
    <mergeCell ref="A2:D2"/>
    <mergeCell ref="A3:E3"/>
    <mergeCell ref="G3:K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theme="7"/>
  </sheetPr>
  <dimension ref="A1:U42"/>
  <sheetViews>
    <sheetView topLeftCell="E1" zoomScaleNormal="100" workbookViewId="0">
      <selection activeCell="M32" sqref="M32"/>
    </sheetView>
  </sheetViews>
  <sheetFormatPr defaultRowHeight="15"/>
  <cols>
    <col min="1" max="1" width="28.28515625" style="81" bestFit="1" customWidth="1"/>
    <col min="2" max="4" width="9.140625" style="81"/>
    <col min="5" max="5" width="12.85546875" style="81" bestFit="1" customWidth="1"/>
    <col min="6" max="6" width="7.140625" style="116" customWidth="1"/>
    <col min="7" max="7" width="22.5703125" style="81" bestFit="1" customWidth="1"/>
    <col min="8" max="8" width="7.85546875" style="81" bestFit="1" customWidth="1"/>
    <col min="9" max="9" width="6.42578125" style="81" bestFit="1" customWidth="1"/>
    <col min="10" max="10" width="7.42578125" style="81" bestFit="1" customWidth="1"/>
    <col min="11" max="11" width="14.140625" style="81" customWidth="1"/>
    <col min="12" max="12" width="5.5703125" style="116" customWidth="1"/>
    <col min="13" max="13" width="22.5703125" style="81" bestFit="1" customWidth="1"/>
    <col min="14" max="14" width="7.85546875" style="81" bestFit="1" customWidth="1"/>
    <col min="15" max="16" width="7.42578125" style="81" bestFit="1" customWidth="1"/>
    <col min="17" max="17" width="12.85546875" style="81" bestFit="1" customWidth="1"/>
    <col min="18" max="18" width="4" style="119" customWidth="1"/>
    <col min="19" max="21" width="9.140625" style="81"/>
  </cols>
  <sheetData>
    <row r="1" spans="1:21" s="4" customFormat="1">
      <c r="A1" s="919" t="s">
        <v>654</v>
      </c>
      <c r="B1" s="919"/>
      <c r="C1" s="919"/>
      <c r="D1" s="919"/>
      <c r="E1" s="289"/>
      <c r="F1" s="290"/>
      <c r="G1" s="919" t="s">
        <v>657</v>
      </c>
      <c r="H1" s="919"/>
      <c r="I1" s="919"/>
      <c r="J1" s="919"/>
      <c r="K1" s="289"/>
      <c r="L1" s="290"/>
      <c r="M1" s="920" t="s">
        <v>658</v>
      </c>
      <c r="N1" s="920"/>
      <c r="O1" s="920"/>
      <c r="P1" s="920"/>
      <c r="Q1" s="868"/>
      <c r="R1" s="291"/>
      <c r="S1" s="153"/>
      <c r="T1" s="153"/>
      <c r="U1" s="153"/>
    </row>
    <row r="2" spans="1:21" s="4" customFormat="1" ht="15.75" thickBot="1">
      <c r="A2" s="917" t="s">
        <v>655</v>
      </c>
      <c r="B2" s="917"/>
      <c r="C2" s="917"/>
      <c r="D2" s="917"/>
      <c r="E2" s="917"/>
      <c r="F2" s="290"/>
      <c r="G2" s="917" t="s">
        <v>655</v>
      </c>
      <c r="H2" s="917"/>
      <c r="I2" s="917"/>
      <c r="J2" s="917"/>
      <c r="K2" s="917"/>
      <c r="L2" s="290"/>
      <c r="M2" s="921" t="s">
        <v>655</v>
      </c>
      <c r="N2" s="921"/>
      <c r="O2" s="921"/>
      <c r="P2" s="921"/>
      <c r="Q2" s="921"/>
      <c r="R2" s="291"/>
      <c r="S2" s="153"/>
      <c r="T2" s="153"/>
      <c r="U2" s="153"/>
    </row>
    <row r="3" spans="1:21" s="4" customFormat="1" ht="15.75" thickBot="1">
      <c r="A3" s="267" t="s">
        <v>1</v>
      </c>
      <c r="B3" s="267" t="s">
        <v>652</v>
      </c>
      <c r="C3" s="282" t="s">
        <v>2</v>
      </c>
      <c r="D3" s="282" t="s">
        <v>3</v>
      </c>
      <c r="E3" s="282" t="s">
        <v>596</v>
      </c>
      <c r="F3" s="290"/>
      <c r="G3" s="267" t="s">
        <v>1</v>
      </c>
      <c r="H3" s="267" t="s">
        <v>652</v>
      </c>
      <c r="I3" s="282" t="s">
        <v>2</v>
      </c>
      <c r="J3" s="282" t="s">
        <v>3</v>
      </c>
      <c r="K3" s="282" t="s">
        <v>596</v>
      </c>
      <c r="L3" s="290"/>
      <c r="M3" s="869" t="s">
        <v>1</v>
      </c>
      <c r="N3" s="869" t="s">
        <v>652</v>
      </c>
      <c r="O3" s="870" t="s">
        <v>2</v>
      </c>
      <c r="P3" s="870" t="s">
        <v>3</v>
      </c>
      <c r="Q3" s="870" t="s">
        <v>596</v>
      </c>
      <c r="R3" s="292"/>
      <c r="S3" s="153"/>
      <c r="T3" s="153"/>
      <c r="U3" s="153"/>
    </row>
    <row r="4" spans="1:21">
      <c r="A4" s="269" t="s">
        <v>5</v>
      </c>
      <c r="B4" s="270">
        <v>135496.87</v>
      </c>
      <c r="C4" s="270">
        <v>30700.91</v>
      </c>
      <c r="D4" s="270">
        <f>SUM(B4:C4)</f>
        <v>166197.78</v>
      </c>
      <c r="E4" s="287">
        <f>D4/$D$9</f>
        <v>2.6357218615957922E-2</v>
      </c>
      <c r="G4" s="269" t="s">
        <v>5</v>
      </c>
      <c r="H4" s="270">
        <v>37938</v>
      </c>
      <c r="I4" s="270">
        <v>13485</v>
      </c>
      <c r="J4" s="270">
        <v>51424</v>
      </c>
      <c r="K4" s="287">
        <f>J4/$J$9</f>
        <v>5.4518699455915594E-2</v>
      </c>
      <c r="M4" s="871" t="s">
        <v>5</v>
      </c>
      <c r="N4" s="872">
        <v>5060.9523846000002</v>
      </c>
      <c r="O4" s="872">
        <v>5326.3452310000002</v>
      </c>
      <c r="P4" s="872">
        <f>SUM(N4:O4)</f>
        <v>10387.2976156</v>
      </c>
      <c r="Q4" s="873">
        <f>P4/$P$9</f>
        <v>3.240379596772365E-2</v>
      </c>
      <c r="R4" s="213"/>
    </row>
    <row r="5" spans="1:21">
      <c r="A5" s="93" t="s">
        <v>6</v>
      </c>
      <c r="B5" s="85">
        <v>3834289.074</v>
      </c>
      <c r="C5" s="85">
        <v>5845.3460000000005</v>
      </c>
      <c r="D5" s="270">
        <f t="shared" ref="D5:D8" si="0">SUM(B5:C5)</f>
        <v>3840134.42</v>
      </c>
      <c r="E5" s="271">
        <f t="shared" ref="E5:E8" si="1">D5/$D$9</f>
        <v>0.60900490020146336</v>
      </c>
      <c r="G5" s="93" t="s">
        <v>6</v>
      </c>
      <c r="H5" s="85">
        <v>467294</v>
      </c>
      <c r="I5" s="85">
        <v>2303</v>
      </c>
      <c r="J5" s="270">
        <v>469597</v>
      </c>
      <c r="K5" s="271">
        <f t="shared" ref="K5:K8" si="2">J5/$J$9</f>
        <v>0.49785737609675629</v>
      </c>
      <c r="M5" s="874" t="s">
        <v>6</v>
      </c>
      <c r="N5" s="875">
        <v>204381.29166269998</v>
      </c>
      <c r="O5" s="875">
        <v>1133.583341</v>
      </c>
      <c r="P5" s="875">
        <f t="shared" ref="P5:P9" si="3">SUM(N5:O5)</f>
        <v>205514.87500369997</v>
      </c>
      <c r="Q5" s="876">
        <f t="shared" ref="Q5:Q9" si="4">P5/$P$9</f>
        <v>0.64111594029526164</v>
      </c>
      <c r="R5" s="213"/>
    </row>
    <row r="6" spans="1:21">
      <c r="A6" s="93" t="s">
        <v>7</v>
      </c>
      <c r="B6" s="85">
        <v>713009.42799999996</v>
      </c>
      <c r="C6" s="85">
        <v>24897.333999999999</v>
      </c>
      <c r="D6" s="270">
        <f t="shared" si="0"/>
        <v>737906.76199999999</v>
      </c>
      <c r="E6" s="271">
        <f t="shared" si="1"/>
        <v>0.11702424571632443</v>
      </c>
      <c r="G6" s="93" t="s">
        <v>7</v>
      </c>
      <c r="H6" s="85">
        <v>91153</v>
      </c>
      <c r="I6" s="85">
        <v>8433</v>
      </c>
      <c r="J6" s="270">
        <v>99586</v>
      </c>
      <c r="K6" s="271">
        <f t="shared" si="2"/>
        <v>0.10557909155290934</v>
      </c>
      <c r="M6" s="874" t="s">
        <v>7</v>
      </c>
      <c r="N6" s="875">
        <v>35430.916663366668</v>
      </c>
      <c r="O6" s="875">
        <v>5109.8939900000005</v>
      </c>
      <c r="P6" s="875">
        <f t="shared" si="3"/>
        <v>40540.810653366672</v>
      </c>
      <c r="Q6" s="876">
        <f t="shared" si="4"/>
        <v>0.1264694827656509</v>
      </c>
      <c r="R6" s="213"/>
    </row>
    <row r="7" spans="1:21">
      <c r="A7" s="93" t="s">
        <v>8</v>
      </c>
      <c r="B7" s="85">
        <v>126859.80999999998</v>
      </c>
      <c r="C7" s="85">
        <v>44889.26</v>
      </c>
      <c r="D7" s="270">
        <f t="shared" si="0"/>
        <v>171749.06999999998</v>
      </c>
      <c r="E7" s="271">
        <f t="shared" si="1"/>
        <v>2.723759478061295E-2</v>
      </c>
      <c r="G7" s="93" t="s">
        <v>8</v>
      </c>
      <c r="H7" s="85">
        <v>60084</v>
      </c>
      <c r="I7" s="85">
        <v>21694</v>
      </c>
      <c r="J7" s="270">
        <v>81777</v>
      </c>
      <c r="K7" s="271">
        <f t="shared" si="2"/>
        <v>8.6698344846888792E-2</v>
      </c>
      <c r="M7" s="874" t="s">
        <v>8</v>
      </c>
      <c r="N7" s="875">
        <v>4863.8535679000006</v>
      </c>
      <c r="O7" s="875">
        <v>9145.40157</v>
      </c>
      <c r="P7" s="875">
        <f t="shared" si="3"/>
        <v>14009.2551379</v>
      </c>
      <c r="Q7" s="876">
        <f t="shared" si="4"/>
        <v>4.3702709015146883E-2</v>
      </c>
      <c r="R7" s="213"/>
    </row>
    <row r="8" spans="1:21" ht="15.75" thickBot="1">
      <c r="A8" s="272" t="s">
        <v>9</v>
      </c>
      <c r="B8" s="273">
        <v>1369388.118</v>
      </c>
      <c r="C8" s="273">
        <v>20212.555</v>
      </c>
      <c r="D8" s="270">
        <f t="shared" si="0"/>
        <v>1389600.673</v>
      </c>
      <c r="E8" s="288">
        <f t="shared" si="1"/>
        <v>0.22037604068564126</v>
      </c>
      <c r="G8" s="272" t="s">
        <v>9</v>
      </c>
      <c r="H8" s="273">
        <v>230293</v>
      </c>
      <c r="I8" s="273">
        <v>10559</v>
      </c>
      <c r="J8" s="270">
        <v>240852</v>
      </c>
      <c r="K8" s="288">
        <f t="shared" si="2"/>
        <v>0.25534648804753002</v>
      </c>
      <c r="M8" s="877" t="s">
        <v>9</v>
      </c>
      <c r="N8" s="878">
        <v>45126.274237499994</v>
      </c>
      <c r="O8" s="878">
        <v>4979.5363516999996</v>
      </c>
      <c r="P8" s="878">
        <f t="shared" si="3"/>
        <v>50105.810589199995</v>
      </c>
      <c r="Q8" s="879">
        <f t="shared" si="4"/>
        <v>0.15630807195621677</v>
      </c>
      <c r="R8" s="213"/>
    </row>
    <row r="9" spans="1:21" s="4" customFormat="1" ht="15.75" thickBot="1">
      <c r="A9" s="267" t="s">
        <v>3</v>
      </c>
      <c r="B9" s="285">
        <v>6179043.2999999998</v>
      </c>
      <c r="C9" s="285">
        <v>126545.405</v>
      </c>
      <c r="D9" s="285">
        <f t="shared" ref="D9" si="5">SUM(D4:D8)</f>
        <v>6305588.7050000001</v>
      </c>
      <c r="E9" s="277">
        <f>SUM(E4:E8)</f>
        <v>1</v>
      </c>
      <c r="F9" s="290"/>
      <c r="G9" s="267" t="s">
        <v>3</v>
      </c>
      <c r="H9" s="285">
        <f>SUM(H4:H8)</f>
        <v>886762</v>
      </c>
      <c r="I9" s="285">
        <f t="shared" ref="I9:J9" si="6">SUM(I4:I8)</f>
        <v>56474</v>
      </c>
      <c r="J9" s="285">
        <f t="shared" si="6"/>
        <v>943236</v>
      </c>
      <c r="K9" s="277">
        <f>SUM(K4:K8)</f>
        <v>1</v>
      </c>
      <c r="L9" s="290"/>
      <c r="M9" s="869" t="s">
        <v>3</v>
      </c>
      <c r="N9" s="880">
        <v>294863.28851606668</v>
      </c>
      <c r="O9" s="880">
        <v>25694.760483700004</v>
      </c>
      <c r="P9" s="880">
        <f t="shared" si="3"/>
        <v>320558.0489997667</v>
      </c>
      <c r="Q9" s="881">
        <f t="shared" si="4"/>
        <v>1</v>
      </c>
      <c r="R9" s="293"/>
      <c r="S9" s="153"/>
      <c r="T9" s="153"/>
      <c r="U9" s="153"/>
    </row>
    <row r="10" spans="1:21">
      <c r="M10" s="882"/>
      <c r="N10" s="882"/>
      <c r="O10" s="882"/>
      <c r="P10" s="882"/>
      <c r="Q10" s="882"/>
    </row>
    <row r="11" spans="1:21">
      <c r="M11" s="882"/>
      <c r="N11" s="882"/>
      <c r="O11" s="882"/>
      <c r="P11" s="882"/>
      <c r="Q11" s="882"/>
    </row>
    <row r="12" spans="1:21" s="4" customFormat="1" ht="15.75" thickBot="1">
      <c r="A12" s="917" t="s">
        <v>656</v>
      </c>
      <c r="B12" s="917"/>
      <c r="C12" s="917"/>
      <c r="D12" s="917"/>
      <c r="E12" s="917"/>
      <c r="F12" s="290"/>
      <c r="G12" s="917" t="s">
        <v>656</v>
      </c>
      <c r="H12" s="917"/>
      <c r="I12" s="917"/>
      <c r="J12" s="917"/>
      <c r="K12" s="917"/>
      <c r="L12" s="290"/>
      <c r="M12" s="921" t="s">
        <v>656</v>
      </c>
      <c r="N12" s="921"/>
      <c r="O12" s="921"/>
      <c r="P12" s="921"/>
      <c r="Q12" s="921"/>
      <c r="R12" s="291"/>
      <c r="S12" s="153"/>
      <c r="T12" s="153"/>
      <c r="U12" s="153"/>
    </row>
    <row r="13" spans="1:21" s="4" customFormat="1" ht="15.75" thickBot="1">
      <c r="A13" s="267" t="s">
        <v>1</v>
      </c>
      <c r="B13" s="267" t="s">
        <v>652</v>
      </c>
      <c r="C13" s="282" t="s">
        <v>2</v>
      </c>
      <c r="D13" s="282" t="s">
        <v>3</v>
      </c>
      <c r="E13" s="282" t="s">
        <v>596</v>
      </c>
      <c r="F13" s="290"/>
      <c r="G13" s="267" t="s">
        <v>1</v>
      </c>
      <c r="H13" s="267" t="s">
        <v>652</v>
      </c>
      <c r="I13" s="282" t="s">
        <v>2</v>
      </c>
      <c r="J13" s="282" t="s">
        <v>3</v>
      </c>
      <c r="K13" s="282" t="s">
        <v>596</v>
      </c>
      <c r="L13" s="290"/>
      <c r="M13" s="869" t="s">
        <v>1</v>
      </c>
      <c r="N13" s="869" t="s">
        <v>652</v>
      </c>
      <c r="O13" s="870" t="s">
        <v>2</v>
      </c>
      <c r="P13" s="870" t="s">
        <v>3</v>
      </c>
      <c r="Q13" s="870" t="s">
        <v>596</v>
      </c>
      <c r="R13" s="292"/>
      <c r="S13" s="153"/>
      <c r="T13" s="153"/>
      <c r="U13" s="153"/>
    </row>
    <row r="14" spans="1:21">
      <c r="A14" s="294" t="s">
        <v>490</v>
      </c>
      <c r="B14" s="270">
        <v>44588.324999999997</v>
      </c>
      <c r="C14" s="270">
        <v>8107.9000000000005</v>
      </c>
      <c r="D14" s="270">
        <f>SUM(B14:C14)</f>
        <v>52696.224999999999</v>
      </c>
      <c r="E14" s="287">
        <f>D14/$D$25</f>
        <v>8.3570666380784822E-3</v>
      </c>
      <c r="G14" s="294" t="s">
        <v>490</v>
      </c>
      <c r="H14" s="270">
        <v>21057</v>
      </c>
      <c r="I14" s="270">
        <v>3846</v>
      </c>
      <c r="J14" s="270">
        <v>24903</v>
      </c>
      <c r="K14" s="287">
        <f>J14/$J$25</f>
        <v>2.6401720039778039E-2</v>
      </c>
      <c r="M14" s="883" t="s">
        <v>490</v>
      </c>
      <c r="N14" s="872">
        <v>881.77778199999989</v>
      </c>
      <c r="O14" s="872">
        <v>1722.1666740000001</v>
      </c>
      <c r="P14" s="872">
        <f>SUM(N14:O14)</f>
        <v>2603.9444560000002</v>
      </c>
      <c r="Q14" s="873">
        <f>P14/$P$25</f>
        <v>8.1231604201643225E-3</v>
      </c>
      <c r="R14" s="213"/>
    </row>
    <row r="15" spans="1:21">
      <c r="A15" s="89" t="s">
        <v>14</v>
      </c>
      <c r="B15" s="85">
        <v>39987.786</v>
      </c>
      <c r="C15" s="85">
        <v>17535.592000000001</v>
      </c>
      <c r="D15" s="270">
        <f t="shared" ref="D15:D24" si="7">SUM(B15:C15)</f>
        <v>57523.377999999997</v>
      </c>
      <c r="E15" s="271">
        <f t="shared" ref="E15:E24" si="8">D15/$D$25</f>
        <v>9.1226022963386416E-3</v>
      </c>
      <c r="G15" s="89" t="s">
        <v>14</v>
      </c>
      <c r="H15" s="85">
        <v>15253</v>
      </c>
      <c r="I15" s="85">
        <v>7148</v>
      </c>
      <c r="J15" s="270">
        <v>22400</v>
      </c>
      <c r="K15" s="271">
        <f t="shared" ref="K15:K24" si="9">J15/$J$25</f>
        <v>2.3748083720476574E-2</v>
      </c>
      <c r="M15" s="884" t="s">
        <v>14</v>
      </c>
      <c r="N15" s="875">
        <v>901.75000360000001</v>
      </c>
      <c r="O15" s="875">
        <v>3350.4166599999999</v>
      </c>
      <c r="P15" s="872">
        <f t="shared" ref="P15:P24" si="10">SUM(N15:O15)</f>
        <v>4252.1666636</v>
      </c>
      <c r="Q15" s="876">
        <f t="shared" ref="Q15:Q25" si="11">P15/$P$25</f>
        <v>1.3264888143872798E-2</v>
      </c>
      <c r="R15" s="213"/>
    </row>
    <row r="16" spans="1:21">
      <c r="A16" s="89" t="s">
        <v>15</v>
      </c>
      <c r="B16" s="85">
        <v>37369.070000000007</v>
      </c>
      <c r="C16" s="85">
        <v>14046.401</v>
      </c>
      <c r="D16" s="270">
        <f t="shared" si="7"/>
        <v>51415.471000000005</v>
      </c>
      <c r="E16" s="271">
        <f t="shared" si="8"/>
        <v>8.1539525340798454E-3</v>
      </c>
      <c r="G16" s="89" t="s">
        <v>15</v>
      </c>
      <c r="H16" s="85">
        <v>16024</v>
      </c>
      <c r="I16" s="85">
        <v>6010</v>
      </c>
      <c r="J16" s="270">
        <v>22033</v>
      </c>
      <c r="K16" s="271">
        <f t="shared" si="9"/>
        <v>2.3358996813091979E-2</v>
      </c>
      <c r="M16" s="884" t="s">
        <v>15</v>
      </c>
      <c r="N16" s="875">
        <v>1715.4999959999998</v>
      </c>
      <c r="O16" s="875">
        <v>2783.6666690000002</v>
      </c>
      <c r="P16" s="872">
        <f t="shared" si="10"/>
        <v>4499.1666649999997</v>
      </c>
      <c r="Q16" s="876">
        <f t="shared" si="11"/>
        <v>1.4035419416354368E-2</v>
      </c>
      <c r="R16" s="213"/>
    </row>
    <row r="17" spans="1:21">
      <c r="A17" s="89" t="s">
        <v>494</v>
      </c>
      <c r="B17" s="85">
        <v>19907.620999999999</v>
      </c>
      <c r="C17" s="85">
        <v>5416.2180000000008</v>
      </c>
      <c r="D17" s="270">
        <f t="shared" si="7"/>
        <v>25323.839</v>
      </c>
      <c r="E17" s="271">
        <f t="shared" si="8"/>
        <v>4.0160943227901189E-3</v>
      </c>
      <c r="G17" s="89" t="s">
        <v>494</v>
      </c>
      <c r="H17" s="85">
        <v>7829</v>
      </c>
      <c r="I17" s="85">
        <v>2183</v>
      </c>
      <c r="J17" s="270">
        <v>10011</v>
      </c>
      <c r="K17" s="271">
        <f t="shared" si="9"/>
        <v>1.0613485094896919E-2</v>
      </c>
      <c r="M17" s="884" t="s">
        <v>494</v>
      </c>
      <c r="N17" s="875">
        <v>742.95832930000006</v>
      </c>
      <c r="O17" s="875">
        <v>1012.0000029999999</v>
      </c>
      <c r="P17" s="872">
        <f t="shared" si="10"/>
        <v>1754.9583322999999</v>
      </c>
      <c r="Q17" s="876">
        <f t="shared" si="11"/>
        <v>5.4746974464561877E-3</v>
      </c>
      <c r="R17" s="213"/>
    </row>
    <row r="18" spans="1:21">
      <c r="A18" s="89" t="s">
        <v>191</v>
      </c>
      <c r="B18" s="85">
        <v>137395.095</v>
      </c>
      <c r="C18" s="85">
        <v>779.50600000000009</v>
      </c>
      <c r="D18" s="270">
        <f t="shared" si="7"/>
        <v>138174.601</v>
      </c>
      <c r="E18" s="271">
        <f t="shared" si="8"/>
        <v>2.1913037380702424E-2</v>
      </c>
      <c r="G18" s="89" t="s">
        <v>191</v>
      </c>
      <c r="H18" s="85">
        <v>25051</v>
      </c>
      <c r="I18" s="85">
        <v>352</v>
      </c>
      <c r="J18" s="270">
        <v>25403</v>
      </c>
      <c r="K18" s="271">
        <f t="shared" si="9"/>
        <v>2.6931811194252964E-2</v>
      </c>
      <c r="M18" s="884" t="s">
        <v>191</v>
      </c>
      <c r="N18" s="875">
        <v>5924.8333330000005</v>
      </c>
      <c r="O18" s="875">
        <v>230.25000399999999</v>
      </c>
      <c r="P18" s="872">
        <f t="shared" si="10"/>
        <v>6155.083337</v>
      </c>
      <c r="Q18" s="876">
        <f t="shared" si="11"/>
        <v>1.9201150481810179E-2</v>
      </c>
      <c r="R18" s="213"/>
    </row>
    <row r="19" spans="1:21">
      <c r="A19" s="89" t="s">
        <v>491</v>
      </c>
      <c r="B19" s="85">
        <v>56628.314000000006</v>
      </c>
      <c r="C19" s="85">
        <v>30685.755000000005</v>
      </c>
      <c r="D19" s="270">
        <f t="shared" si="7"/>
        <v>87314.069000000018</v>
      </c>
      <c r="E19" s="295">
        <f t="shared" si="8"/>
        <v>1.3847092331087905E-2</v>
      </c>
      <c r="G19" s="89" t="s">
        <v>491</v>
      </c>
      <c r="H19" s="85">
        <v>28957</v>
      </c>
      <c r="I19" s="85">
        <v>15924</v>
      </c>
      <c r="J19" s="270">
        <v>44882</v>
      </c>
      <c r="K19" s="295">
        <f t="shared" si="9"/>
        <v>4.7583102390287034E-2</v>
      </c>
      <c r="M19" s="884" t="s">
        <v>491</v>
      </c>
      <c r="N19" s="875">
        <v>2557.5000305000003</v>
      </c>
      <c r="O19" s="875">
        <v>6318.9545869999993</v>
      </c>
      <c r="P19" s="872">
        <f t="shared" si="10"/>
        <v>8876.4546174999996</v>
      </c>
      <c r="Q19" s="885">
        <f t="shared" si="11"/>
        <v>2.7690630901944568E-2</v>
      </c>
      <c r="R19" s="213"/>
    </row>
    <row r="20" spans="1:21">
      <c r="A20" s="89" t="s">
        <v>363</v>
      </c>
      <c r="B20" s="85">
        <v>73941</v>
      </c>
      <c r="C20" s="85"/>
      <c r="D20" s="270">
        <f t="shared" si="7"/>
        <v>73941</v>
      </c>
      <c r="E20" s="271">
        <f t="shared" si="8"/>
        <v>1.1726264344099811E-2</v>
      </c>
      <c r="G20" s="89" t="s">
        <v>363</v>
      </c>
      <c r="H20" s="85">
        <v>12158</v>
      </c>
      <c r="I20" s="85" t="s">
        <v>799</v>
      </c>
      <c r="J20" s="270">
        <v>12158</v>
      </c>
      <c r="K20" s="271">
        <f t="shared" si="9"/>
        <v>1.288969651221224E-2</v>
      </c>
      <c r="M20" s="884" t="s">
        <v>363</v>
      </c>
      <c r="N20" s="875">
        <v>3693</v>
      </c>
      <c r="O20" s="875"/>
      <c r="P20" s="872">
        <f t="shared" si="10"/>
        <v>3693</v>
      </c>
      <c r="Q20" s="876">
        <f t="shared" si="11"/>
        <v>1.1520534304233578E-2</v>
      </c>
      <c r="R20" s="213"/>
    </row>
    <row r="21" spans="1:21">
      <c r="A21" s="89" t="s">
        <v>364</v>
      </c>
      <c r="B21" s="85">
        <v>21568.083999999999</v>
      </c>
      <c r="C21" s="85">
        <v>13165.317999999999</v>
      </c>
      <c r="D21" s="270">
        <f t="shared" si="7"/>
        <v>34733.402000000002</v>
      </c>
      <c r="E21" s="271">
        <f t="shared" si="8"/>
        <v>5.5083519755194689E-3</v>
      </c>
      <c r="G21" s="89" t="s">
        <v>364</v>
      </c>
      <c r="H21" s="85">
        <v>10528</v>
      </c>
      <c r="I21" s="85">
        <v>6338</v>
      </c>
      <c r="J21" s="270">
        <v>16865</v>
      </c>
      <c r="K21" s="271">
        <f t="shared" si="9"/>
        <v>1.787997464043917E-2</v>
      </c>
      <c r="M21" s="884" t="s">
        <v>364</v>
      </c>
      <c r="N21" s="875">
        <v>466.20238099999995</v>
      </c>
      <c r="O21" s="875">
        <v>1975.9285709999999</v>
      </c>
      <c r="P21" s="872">
        <f t="shared" si="10"/>
        <v>2442.130952</v>
      </c>
      <c r="Q21" s="876">
        <f t="shared" si="11"/>
        <v>7.6183735196172775E-3</v>
      </c>
      <c r="R21" s="213"/>
    </row>
    <row r="22" spans="1:21">
      <c r="A22" s="89" t="s">
        <v>151</v>
      </c>
      <c r="B22" s="85">
        <v>5012256</v>
      </c>
      <c r="C22" s="85"/>
      <c r="D22" s="270">
        <f t="shared" si="7"/>
        <v>5012256</v>
      </c>
      <c r="E22" s="271">
        <f t="shared" si="8"/>
        <v>0.79489104578380521</v>
      </c>
      <c r="G22" s="89" t="s">
        <v>151</v>
      </c>
      <c r="H22" s="85">
        <v>647115</v>
      </c>
      <c r="I22" s="85" t="s">
        <v>799</v>
      </c>
      <c r="J22" s="270">
        <v>647115</v>
      </c>
      <c r="K22" s="271">
        <f t="shared" si="9"/>
        <v>0.68605987485608022</v>
      </c>
      <c r="M22" s="884" t="s">
        <v>151</v>
      </c>
      <c r="N22" s="875">
        <v>241290</v>
      </c>
      <c r="O22" s="875"/>
      <c r="P22" s="872">
        <f t="shared" si="10"/>
        <v>241290</v>
      </c>
      <c r="Q22" s="876">
        <f t="shared" si="11"/>
        <v>0.75271858171365291</v>
      </c>
      <c r="R22" s="213"/>
    </row>
    <row r="23" spans="1:21">
      <c r="A23" s="89" t="s">
        <v>493</v>
      </c>
      <c r="B23" s="85">
        <v>713009.42799999996</v>
      </c>
      <c r="C23" s="85">
        <v>24897.333999999999</v>
      </c>
      <c r="D23" s="270">
        <f t="shared" si="7"/>
        <v>737906.76199999999</v>
      </c>
      <c r="E23" s="271">
        <f t="shared" si="8"/>
        <v>0.11702424571632443</v>
      </c>
      <c r="G23" s="89" t="s">
        <v>493</v>
      </c>
      <c r="H23" s="85">
        <v>91153</v>
      </c>
      <c r="I23" s="85">
        <v>8433</v>
      </c>
      <c r="J23" s="270">
        <v>99586</v>
      </c>
      <c r="K23" s="271">
        <f t="shared" si="9"/>
        <v>0.10557931541907946</v>
      </c>
      <c r="M23" s="884" t="s">
        <v>493</v>
      </c>
      <c r="N23" s="875">
        <v>35430.916663366668</v>
      </c>
      <c r="O23" s="875">
        <v>5109.8939900000005</v>
      </c>
      <c r="P23" s="872">
        <f t="shared" si="10"/>
        <v>40540.810653366672</v>
      </c>
      <c r="Q23" s="876">
        <f t="shared" si="11"/>
        <v>0.12646948276565093</v>
      </c>
      <c r="R23" s="213"/>
    </row>
    <row r="24" spans="1:21" ht="15.75" thickBot="1">
      <c r="A24" s="296" t="s">
        <v>492</v>
      </c>
      <c r="B24" s="273">
        <v>22392.577000000001</v>
      </c>
      <c r="C24" s="273">
        <v>11911.381000000001</v>
      </c>
      <c r="D24" s="270">
        <f t="shared" si="7"/>
        <v>34303.957999999999</v>
      </c>
      <c r="E24" s="295">
        <f t="shared" si="8"/>
        <v>5.4402466771736576E-3</v>
      </c>
      <c r="G24" s="296" t="s">
        <v>492</v>
      </c>
      <c r="H24" s="273">
        <v>11637</v>
      </c>
      <c r="I24" s="273">
        <v>6241</v>
      </c>
      <c r="J24" s="270">
        <v>17878</v>
      </c>
      <c r="K24" s="295">
        <f t="shared" si="9"/>
        <v>1.8953939319405366E-2</v>
      </c>
      <c r="M24" s="886" t="s">
        <v>492</v>
      </c>
      <c r="N24" s="878">
        <v>1258.8499973</v>
      </c>
      <c r="O24" s="878">
        <v>3191.4833256999996</v>
      </c>
      <c r="P24" s="872">
        <f t="shared" si="10"/>
        <v>4450.3333229999998</v>
      </c>
      <c r="Q24" s="885">
        <f t="shared" si="11"/>
        <v>1.3883080886242977E-2</v>
      </c>
      <c r="R24" s="213"/>
    </row>
    <row r="25" spans="1:21" s="4" customFormat="1" ht="15.75" thickBot="1">
      <c r="A25" s="267" t="s">
        <v>3</v>
      </c>
      <c r="B25" s="285">
        <v>6179043.2999999998</v>
      </c>
      <c r="C25" s="285">
        <v>126545.405</v>
      </c>
      <c r="D25" s="285">
        <f t="shared" ref="D25" si="12">SUM(D14:D24)</f>
        <v>6305588.7050000001</v>
      </c>
      <c r="E25" s="277">
        <f>SUM(E14:E24)</f>
        <v>1</v>
      </c>
      <c r="F25" s="290"/>
      <c r="G25" s="267" t="s">
        <v>3</v>
      </c>
      <c r="H25" s="285">
        <f>SUM(H14:H24)</f>
        <v>886762</v>
      </c>
      <c r="I25" s="285">
        <f t="shared" ref="I25:J25" si="13">SUM(I14:I24)</f>
        <v>56475</v>
      </c>
      <c r="J25" s="285">
        <f t="shared" si="13"/>
        <v>943234</v>
      </c>
      <c r="K25" s="277">
        <f>SUM(K14:K24)</f>
        <v>1</v>
      </c>
      <c r="L25" s="290"/>
      <c r="M25" s="869" t="s">
        <v>3</v>
      </c>
      <c r="N25" s="880">
        <v>294863.28851606668</v>
      </c>
      <c r="O25" s="880">
        <v>25694.7604837</v>
      </c>
      <c r="P25" s="880">
        <f>SUM(P14:P24)</f>
        <v>320558.04899976664</v>
      </c>
      <c r="Q25" s="881">
        <f t="shared" si="11"/>
        <v>1</v>
      </c>
      <c r="R25" s="293"/>
      <c r="S25" s="153"/>
      <c r="T25" s="153"/>
      <c r="U25" s="153"/>
    </row>
    <row r="27" spans="1:21">
      <c r="B27" s="141"/>
      <c r="C27" s="141"/>
    </row>
    <row r="28" spans="1:21">
      <c r="B28" s="141"/>
      <c r="C28" s="141"/>
    </row>
    <row r="29" spans="1:21">
      <c r="A29" s="141"/>
      <c r="G29" s="141"/>
    </row>
    <row r="30" spans="1:21">
      <c r="A30" s="141"/>
      <c r="B30" s="141"/>
      <c r="C30" s="141"/>
      <c r="G30" s="141"/>
    </row>
    <row r="31" spans="1:21">
      <c r="A31" s="141"/>
      <c r="B31" s="141"/>
      <c r="C31" s="141"/>
      <c r="H31" s="141"/>
      <c r="I31" s="141"/>
    </row>
    <row r="32" spans="1:21">
      <c r="A32" s="141"/>
      <c r="B32" s="141"/>
      <c r="C32" s="141"/>
      <c r="H32" s="141"/>
      <c r="I32" s="141"/>
    </row>
    <row r="33" spans="1:9">
      <c r="A33" s="141"/>
      <c r="B33" s="141"/>
      <c r="C33" s="141"/>
      <c r="H33" s="141"/>
      <c r="I33" s="141"/>
    </row>
    <row r="34" spans="1:9">
      <c r="A34" s="141"/>
      <c r="B34" s="141"/>
      <c r="C34" s="141"/>
      <c r="H34" s="141"/>
      <c r="I34" s="141"/>
    </row>
    <row r="35" spans="1:9">
      <c r="B35" s="141"/>
      <c r="C35" s="141"/>
      <c r="H35" s="141"/>
      <c r="I35" s="141"/>
    </row>
    <row r="36" spans="1:9">
      <c r="B36" s="141"/>
      <c r="C36" s="141"/>
      <c r="H36" s="141"/>
      <c r="I36" s="141"/>
    </row>
    <row r="37" spans="1:9">
      <c r="B37" s="141"/>
      <c r="C37" s="141"/>
      <c r="H37" s="141"/>
      <c r="I37" s="141"/>
    </row>
    <row r="38" spans="1:9">
      <c r="B38" s="141"/>
      <c r="C38" s="141"/>
      <c r="H38" s="141"/>
      <c r="I38" s="141"/>
    </row>
    <row r="39" spans="1:9">
      <c r="H39" s="141"/>
      <c r="I39" s="141"/>
    </row>
    <row r="40" spans="1:9">
      <c r="H40" s="141"/>
      <c r="I40" s="141"/>
    </row>
    <row r="41" spans="1:9">
      <c r="H41" s="141"/>
      <c r="I41" s="141"/>
    </row>
    <row r="42" spans="1:9">
      <c r="H42" s="141"/>
      <c r="I42" s="141"/>
    </row>
  </sheetData>
  <mergeCells count="9">
    <mergeCell ref="A1:D1"/>
    <mergeCell ref="G1:J1"/>
    <mergeCell ref="M1:P1"/>
    <mergeCell ref="A2:E2"/>
    <mergeCell ref="A12:E12"/>
    <mergeCell ref="G2:K2"/>
    <mergeCell ref="G12:K12"/>
    <mergeCell ref="M2:Q2"/>
    <mergeCell ref="M12:Q1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tabColor theme="7"/>
  </sheetPr>
  <dimension ref="A1:S235"/>
  <sheetViews>
    <sheetView showZeros="0" zoomScaleNormal="100" workbookViewId="0">
      <selection activeCell="O8" sqref="O8"/>
    </sheetView>
  </sheetViews>
  <sheetFormatPr defaultRowHeight="15"/>
  <cols>
    <col min="1" max="1" width="14.7109375" style="157" customWidth="1"/>
    <col min="2" max="2" width="12" style="157" customWidth="1"/>
    <col min="3" max="3" width="12.5703125" style="81" customWidth="1"/>
    <col min="4" max="4" width="8.85546875" style="81" bestFit="1" customWidth="1"/>
    <col min="5" max="5" width="7.42578125" style="81" bestFit="1" customWidth="1"/>
    <col min="6" max="6" width="7.5703125" style="81" customWidth="1"/>
    <col min="7" max="7" width="11.5703125" style="81" customWidth="1"/>
    <col min="8" max="8" width="7.7109375" style="81" customWidth="1"/>
    <col min="9" max="9" width="7.42578125" style="81" bestFit="1" customWidth="1"/>
    <col min="10" max="10" width="7" style="81" customWidth="1"/>
    <col min="11" max="11" width="6.85546875" style="81" customWidth="1"/>
    <col min="12" max="12" width="5.5703125" style="81" customWidth="1"/>
    <col min="13" max="13" width="5.7109375" style="81" customWidth="1"/>
    <col min="14" max="14" width="12.28515625" style="81" customWidth="1"/>
    <col min="15" max="15" width="14" style="81" bestFit="1" customWidth="1"/>
    <col min="16" max="19" width="9.140625" style="81"/>
  </cols>
  <sheetData>
    <row r="1" spans="1:19" ht="26.25" customHeight="1">
      <c r="A1" s="915" t="s">
        <v>897</v>
      </c>
      <c r="B1" s="915"/>
      <c r="C1" s="915"/>
      <c r="D1" s="915"/>
      <c r="E1" s="915"/>
      <c r="F1" s="915"/>
      <c r="G1" s="915"/>
      <c r="H1" s="915"/>
      <c r="I1" s="915"/>
      <c r="J1" s="915"/>
      <c r="K1" s="915"/>
      <c r="L1" s="915"/>
      <c r="M1" s="915"/>
      <c r="N1" s="915"/>
    </row>
    <row r="2" spans="1:19">
      <c r="A2" s="915" t="s">
        <v>674</v>
      </c>
      <c r="B2" s="915"/>
      <c r="C2" s="915"/>
      <c r="D2" s="915"/>
      <c r="E2" s="915"/>
      <c r="F2" s="915"/>
      <c r="G2" s="915"/>
      <c r="H2" s="915"/>
      <c r="I2" s="915"/>
      <c r="J2" s="915"/>
      <c r="K2" s="915"/>
      <c r="L2" s="915"/>
      <c r="M2" s="915"/>
      <c r="N2" s="915"/>
    </row>
    <row r="3" spans="1:19" ht="78.75" customHeight="1">
      <c r="A3" s="924" t="s">
        <v>887</v>
      </c>
      <c r="B3" s="924"/>
      <c r="C3" s="924"/>
      <c r="D3" s="924"/>
      <c r="E3" s="924"/>
      <c r="F3" s="924"/>
      <c r="G3" s="924"/>
      <c r="H3" s="924"/>
      <c r="I3" s="924"/>
      <c r="J3" s="924"/>
      <c r="K3" s="924"/>
      <c r="L3" s="924"/>
      <c r="M3" s="924"/>
      <c r="N3" s="924"/>
    </row>
    <row r="4" spans="1:19" ht="27" customHeight="1">
      <c r="A4" s="923" t="s">
        <v>898</v>
      </c>
      <c r="B4" s="923"/>
      <c r="C4" s="923"/>
      <c r="D4" s="923"/>
      <c r="E4" s="923"/>
      <c r="F4" s="923"/>
      <c r="G4" s="923"/>
      <c r="H4" s="923"/>
      <c r="I4" s="923"/>
      <c r="J4" s="923"/>
      <c r="K4" s="923"/>
      <c r="L4" s="923"/>
      <c r="M4" s="923"/>
      <c r="N4" s="923"/>
    </row>
    <row r="5" spans="1:19" ht="15.75" thickBot="1">
      <c r="A5" s="922" t="s">
        <v>1009</v>
      </c>
      <c r="B5" s="922"/>
      <c r="C5" s="922"/>
      <c r="D5" s="922"/>
      <c r="E5" s="922"/>
      <c r="F5" s="922"/>
      <c r="G5" s="922"/>
      <c r="H5" s="922"/>
      <c r="I5" s="922"/>
      <c r="J5" s="922"/>
      <c r="K5" s="922"/>
      <c r="L5" s="922"/>
      <c r="M5" s="922"/>
      <c r="N5" s="922"/>
    </row>
    <row r="6" spans="1:19" ht="15.75" thickBot="1">
      <c r="A6" s="298"/>
      <c r="B6" s="298"/>
      <c r="C6" s="119"/>
      <c r="D6" s="119"/>
      <c r="E6" s="119"/>
      <c r="F6" s="119"/>
      <c r="G6" s="119"/>
      <c r="H6" s="119"/>
      <c r="I6" s="119"/>
      <c r="J6" s="119"/>
      <c r="K6" s="299" t="s">
        <v>255</v>
      </c>
      <c r="L6" s="300"/>
      <c r="M6" s="119"/>
      <c r="N6" s="119"/>
      <c r="O6" s="119"/>
      <c r="P6" s="119"/>
    </row>
    <row r="7" spans="1:19" ht="39.75" thickBot="1">
      <c r="A7" s="301" t="s">
        <v>23</v>
      </c>
      <c r="B7" s="301" t="s">
        <v>24</v>
      </c>
      <c r="C7" s="302" t="s">
        <v>25</v>
      </c>
      <c r="D7" s="111" t="s">
        <v>861</v>
      </c>
      <c r="E7" s="111" t="s">
        <v>250</v>
      </c>
      <c r="F7" s="111" t="s">
        <v>253</v>
      </c>
      <c r="G7" s="111" t="s">
        <v>462</v>
      </c>
      <c r="H7" s="111" t="s">
        <v>766</v>
      </c>
      <c r="I7" s="111" t="s">
        <v>597</v>
      </c>
      <c r="J7" s="111" t="s">
        <v>254</v>
      </c>
      <c r="K7" s="110" t="s">
        <v>257</v>
      </c>
      <c r="L7" s="110" t="s">
        <v>258</v>
      </c>
      <c r="M7" s="110" t="s">
        <v>256</v>
      </c>
      <c r="N7" s="111" t="s">
        <v>1010</v>
      </c>
      <c r="O7" s="112" t="s">
        <v>487</v>
      </c>
      <c r="P7" s="113" t="s">
        <v>593</v>
      </c>
    </row>
    <row r="8" spans="1:19" s="3" customFormat="1" ht="15.75" thickBot="1">
      <c r="A8" s="303" t="s">
        <v>371</v>
      </c>
      <c r="B8" s="303"/>
      <c r="C8" s="304"/>
      <c r="D8" s="305">
        <f>SUM(D9:D13)</f>
        <v>2155239</v>
      </c>
      <c r="E8" s="305">
        <f t="shared" ref="E8:J8" si="0">SUM(E9:E13)</f>
        <v>847800</v>
      </c>
      <c r="F8" s="305">
        <f t="shared" si="0"/>
        <v>55500</v>
      </c>
      <c r="G8" s="305">
        <f t="shared" si="0"/>
        <v>421346</v>
      </c>
      <c r="H8" s="305">
        <f t="shared" si="0"/>
        <v>388700</v>
      </c>
      <c r="I8" s="305">
        <f t="shared" si="0"/>
        <v>439719</v>
      </c>
      <c r="J8" s="305">
        <f t="shared" si="0"/>
        <v>2174</v>
      </c>
      <c r="K8" s="306"/>
      <c r="L8" s="307"/>
      <c r="M8" s="307"/>
      <c r="N8" s="308"/>
      <c r="O8" s="309"/>
      <c r="P8" s="310"/>
      <c r="Q8" s="119"/>
      <c r="R8" s="119"/>
      <c r="S8" s="119"/>
    </row>
    <row r="9" spans="1:19" s="3" customFormat="1">
      <c r="A9" s="311" t="s">
        <v>5</v>
      </c>
      <c r="B9" s="311"/>
      <c r="C9" s="312"/>
      <c r="D9" s="313">
        <f>D15</f>
        <v>105404</v>
      </c>
      <c r="E9" s="313">
        <f t="shared" ref="E9:J9" si="1">E15</f>
        <v>17300</v>
      </c>
      <c r="F9" s="313">
        <f t="shared" si="1"/>
        <v>0</v>
      </c>
      <c r="G9" s="313">
        <f t="shared" si="1"/>
        <v>86574</v>
      </c>
      <c r="H9" s="313">
        <f t="shared" si="1"/>
        <v>0</v>
      </c>
      <c r="I9" s="313">
        <f t="shared" si="1"/>
        <v>0</v>
      </c>
      <c r="J9" s="313">
        <f t="shared" si="1"/>
        <v>1530</v>
      </c>
      <c r="K9" s="314"/>
      <c r="L9" s="315"/>
      <c r="M9" s="315"/>
      <c r="N9" s="316"/>
      <c r="O9" s="309"/>
      <c r="P9" s="310"/>
      <c r="Q9" s="119"/>
      <c r="R9" s="119"/>
      <c r="S9" s="119"/>
    </row>
    <row r="10" spans="1:19" s="3" customFormat="1">
      <c r="A10" s="317" t="s">
        <v>6</v>
      </c>
      <c r="B10" s="317"/>
      <c r="C10" s="318"/>
      <c r="D10" s="319">
        <f>D50</f>
        <v>1210861</v>
      </c>
      <c r="E10" s="319">
        <f t="shared" ref="E10:J10" si="2">E50</f>
        <v>519100</v>
      </c>
      <c r="F10" s="319">
        <f t="shared" si="2"/>
        <v>0</v>
      </c>
      <c r="G10" s="319">
        <f t="shared" si="2"/>
        <v>79011</v>
      </c>
      <c r="H10" s="319">
        <f t="shared" si="2"/>
        <v>388700</v>
      </c>
      <c r="I10" s="319">
        <f t="shared" si="2"/>
        <v>224050</v>
      </c>
      <c r="J10" s="319">
        <f t="shared" si="2"/>
        <v>0</v>
      </c>
      <c r="K10" s="320"/>
      <c r="L10" s="321"/>
      <c r="M10" s="321"/>
      <c r="N10" s="322"/>
      <c r="O10" s="309"/>
      <c r="P10" s="310"/>
      <c r="Q10" s="119"/>
      <c r="R10" s="119"/>
      <c r="S10" s="119"/>
    </row>
    <row r="11" spans="1:19" s="3" customFormat="1">
      <c r="A11" s="317" t="s">
        <v>7</v>
      </c>
      <c r="B11" s="317"/>
      <c r="C11" s="318"/>
      <c r="D11" s="319">
        <f>D80</f>
        <v>411330</v>
      </c>
      <c r="E11" s="319">
        <f t="shared" ref="E11:J11" si="3">E80</f>
        <v>70900</v>
      </c>
      <c r="F11" s="319">
        <f t="shared" si="3"/>
        <v>0</v>
      </c>
      <c r="G11" s="319">
        <f t="shared" si="3"/>
        <v>126490</v>
      </c>
      <c r="H11" s="319">
        <f t="shared" si="3"/>
        <v>0</v>
      </c>
      <c r="I11" s="319">
        <f t="shared" si="3"/>
        <v>213940</v>
      </c>
      <c r="J11" s="319">
        <f t="shared" si="3"/>
        <v>0</v>
      </c>
      <c r="K11" s="320"/>
      <c r="L11" s="321"/>
      <c r="M11" s="321"/>
      <c r="N11" s="322"/>
      <c r="O11" s="309"/>
      <c r="P11" s="310"/>
      <c r="Q11" s="119"/>
      <c r="R11" s="119"/>
      <c r="S11" s="119"/>
    </row>
    <row r="12" spans="1:19" s="3" customFormat="1">
      <c r="A12" s="317" t="s">
        <v>8</v>
      </c>
      <c r="B12" s="317"/>
      <c r="C12" s="318"/>
      <c r="D12" s="319">
        <f>D124</f>
        <v>86462</v>
      </c>
      <c r="E12" s="319">
        <f t="shared" ref="E12:J12" si="4">E124</f>
        <v>0</v>
      </c>
      <c r="F12" s="319">
        <f t="shared" si="4"/>
        <v>0</v>
      </c>
      <c r="G12" s="319">
        <f t="shared" si="4"/>
        <v>84089</v>
      </c>
      <c r="H12" s="319">
        <f t="shared" si="4"/>
        <v>0</v>
      </c>
      <c r="I12" s="319">
        <f t="shared" si="4"/>
        <v>1729</v>
      </c>
      <c r="J12" s="319">
        <f t="shared" si="4"/>
        <v>644</v>
      </c>
      <c r="K12" s="320"/>
      <c r="L12" s="321"/>
      <c r="M12" s="321"/>
      <c r="N12" s="322"/>
      <c r="O12" s="309"/>
      <c r="P12" s="310"/>
      <c r="Q12" s="119"/>
      <c r="R12" s="119"/>
      <c r="S12" s="119"/>
    </row>
    <row r="13" spans="1:19" s="3" customFormat="1" ht="15.75" thickBot="1">
      <c r="A13" s="323" t="s">
        <v>9</v>
      </c>
      <c r="B13" s="323"/>
      <c r="C13" s="324"/>
      <c r="D13" s="325">
        <f>D194</f>
        <v>341182</v>
      </c>
      <c r="E13" s="325">
        <f t="shared" ref="E13:J13" si="5">E194</f>
        <v>240500</v>
      </c>
      <c r="F13" s="325">
        <f t="shared" si="5"/>
        <v>55500</v>
      </c>
      <c r="G13" s="325">
        <f t="shared" si="5"/>
        <v>45182</v>
      </c>
      <c r="H13" s="325">
        <f t="shared" si="5"/>
        <v>0</v>
      </c>
      <c r="I13" s="325">
        <f t="shared" si="5"/>
        <v>0</v>
      </c>
      <c r="J13" s="325">
        <f t="shared" si="5"/>
        <v>0</v>
      </c>
      <c r="K13" s="326"/>
      <c r="L13" s="327"/>
      <c r="M13" s="327"/>
      <c r="N13" s="328"/>
      <c r="O13" s="309"/>
      <c r="P13" s="310"/>
      <c r="Q13" s="119"/>
      <c r="R13" s="119"/>
      <c r="S13" s="119"/>
    </row>
    <row r="14" spans="1:19" s="3" customFormat="1" ht="15.75" thickBot="1">
      <c r="A14" s="329"/>
      <c r="B14" s="329"/>
      <c r="C14" s="330"/>
      <c r="D14" s="331"/>
      <c r="E14" s="331"/>
      <c r="F14" s="331"/>
      <c r="G14" s="331"/>
      <c r="H14" s="331"/>
      <c r="I14" s="331"/>
      <c r="J14" s="331"/>
      <c r="K14" s="332"/>
      <c r="L14" s="333"/>
      <c r="M14" s="333"/>
      <c r="N14" s="334"/>
      <c r="O14" s="309"/>
      <c r="P14" s="310"/>
      <c r="Q14" s="119"/>
      <c r="R14" s="119"/>
      <c r="S14" s="119"/>
    </row>
    <row r="15" spans="1:19" s="3" customFormat="1" ht="15.75" thickBot="1">
      <c r="A15" s="303" t="s">
        <v>5</v>
      </c>
      <c r="B15" s="303"/>
      <c r="C15" s="304"/>
      <c r="D15" s="305">
        <f>SUM(D16:D49)</f>
        <v>105404</v>
      </c>
      <c r="E15" s="305">
        <f t="shared" ref="E15:J15" si="6">SUM(E16:E49)</f>
        <v>17300</v>
      </c>
      <c r="F15" s="305">
        <f t="shared" si="6"/>
        <v>0</v>
      </c>
      <c r="G15" s="305">
        <f t="shared" si="6"/>
        <v>86574</v>
      </c>
      <c r="H15" s="305">
        <f t="shared" si="6"/>
        <v>0</v>
      </c>
      <c r="I15" s="305">
        <f t="shared" si="6"/>
        <v>0</v>
      </c>
      <c r="J15" s="305">
        <f t="shared" si="6"/>
        <v>1530</v>
      </c>
      <c r="K15" s="306"/>
      <c r="L15" s="307"/>
      <c r="M15" s="307"/>
      <c r="N15" s="308"/>
      <c r="O15" s="309"/>
      <c r="P15" s="310"/>
      <c r="Q15" s="119"/>
      <c r="R15" s="119"/>
      <c r="S15" s="119"/>
    </row>
    <row r="16" spans="1:19" s="3" customFormat="1" ht="26.25">
      <c r="A16" s="335" t="s">
        <v>499</v>
      </c>
      <c r="B16" s="335"/>
      <c r="C16" s="336" t="s">
        <v>199</v>
      </c>
      <c r="D16" s="337">
        <f t="shared" ref="D16:D49" si="7">SUM(E16:J16)</f>
        <v>982</v>
      </c>
      <c r="E16" s="337"/>
      <c r="F16" s="337"/>
      <c r="G16" s="337">
        <v>982</v>
      </c>
      <c r="H16" s="337"/>
      <c r="I16" s="337"/>
      <c r="J16" s="337"/>
      <c r="K16" s="337"/>
      <c r="L16" s="337"/>
      <c r="M16" s="338" t="s">
        <v>30</v>
      </c>
      <c r="N16" s="338" t="s">
        <v>603</v>
      </c>
      <c r="O16" s="115" t="s">
        <v>272</v>
      </c>
      <c r="P16" s="115" t="s">
        <v>46</v>
      </c>
      <c r="Q16" s="119"/>
      <c r="R16" s="119"/>
      <c r="S16" s="119"/>
    </row>
    <row r="17" spans="1:19" s="3" customFormat="1" ht="26.25">
      <c r="A17" s="258" t="s">
        <v>499</v>
      </c>
      <c r="B17" s="254"/>
      <c r="C17" s="93" t="s">
        <v>54</v>
      </c>
      <c r="D17" s="101">
        <f t="shared" si="7"/>
        <v>654</v>
      </c>
      <c r="E17" s="188"/>
      <c r="F17" s="188"/>
      <c r="G17" s="188">
        <v>654</v>
      </c>
      <c r="H17" s="188"/>
      <c r="I17" s="188"/>
      <c r="J17" s="188"/>
      <c r="K17" s="188"/>
      <c r="L17" s="188"/>
      <c r="M17" s="255" t="s">
        <v>30</v>
      </c>
      <c r="N17" s="338" t="s">
        <v>603</v>
      </c>
      <c r="O17" s="116" t="s">
        <v>272</v>
      </c>
      <c r="P17" s="116" t="s">
        <v>46</v>
      </c>
      <c r="Q17" s="81"/>
      <c r="R17" s="81"/>
      <c r="S17" s="81"/>
    </row>
    <row r="18" spans="1:19" ht="26.25">
      <c r="A18" s="258" t="s">
        <v>499</v>
      </c>
      <c r="B18" s="254"/>
      <c r="C18" s="93" t="s">
        <v>56</v>
      </c>
      <c r="D18" s="101">
        <f t="shared" si="7"/>
        <v>1105</v>
      </c>
      <c r="E18" s="188"/>
      <c r="F18" s="188"/>
      <c r="G18" s="188">
        <v>1105</v>
      </c>
      <c r="H18" s="188"/>
      <c r="I18" s="188"/>
      <c r="J18" s="188"/>
      <c r="K18" s="188"/>
      <c r="L18" s="188"/>
      <c r="M18" s="255" t="s">
        <v>30</v>
      </c>
      <c r="N18" s="338" t="s">
        <v>603</v>
      </c>
      <c r="O18" s="116" t="s">
        <v>272</v>
      </c>
      <c r="P18" s="116" t="s">
        <v>46</v>
      </c>
    </row>
    <row r="19" spans="1:19" ht="26.25">
      <c r="A19" s="258" t="s">
        <v>499</v>
      </c>
      <c r="B19" s="254"/>
      <c r="C19" s="93" t="s">
        <v>57</v>
      </c>
      <c r="D19" s="101">
        <f t="shared" si="7"/>
        <v>1120</v>
      </c>
      <c r="E19" s="188"/>
      <c r="F19" s="188"/>
      <c r="G19" s="188">
        <v>1120</v>
      </c>
      <c r="H19" s="188"/>
      <c r="I19" s="188"/>
      <c r="J19" s="188"/>
      <c r="K19" s="188"/>
      <c r="L19" s="188"/>
      <c r="M19" s="255" t="s">
        <v>30</v>
      </c>
      <c r="N19" s="338" t="s">
        <v>603</v>
      </c>
      <c r="O19" s="116" t="s">
        <v>272</v>
      </c>
      <c r="P19" s="116" t="s">
        <v>46</v>
      </c>
    </row>
    <row r="20" spans="1:19" ht="26.25">
      <c r="A20" s="258" t="s">
        <v>499</v>
      </c>
      <c r="B20" s="254"/>
      <c r="C20" s="93" t="s">
        <v>202</v>
      </c>
      <c r="D20" s="101">
        <f t="shared" si="7"/>
        <v>1163</v>
      </c>
      <c r="E20" s="188"/>
      <c r="F20" s="188"/>
      <c r="G20" s="188">
        <v>1163</v>
      </c>
      <c r="H20" s="188"/>
      <c r="I20" s="188"/>
      <c r="J20" s="188"/>
      <c r="K20" s="188"/>
      <c r="L20" s="188"/>
      <c r="M20" s="255" t="s">
        <v>30</v>
      </c>
      <c r="N20" s="338" t="s">
        <v>603</v>
      </c>
      <c r="O20" s="116" t="s">
        <v>272</v>
      </c>
      <c r="P20" s="116" t="s">
        <v>46</v>
      </c>
    </row>
    <row r="21" spans="1:19" ht="26.25">
      <c r="A21" s="258" t="s">
        <v>499</v>
      </c>
      <c r="B21" s="254"/>
      <c r="C21" s="93" t="s">
        <v>203</v>
      </c>
      <c r="D21" s="101">
        <f t="shared" si="7"/>
        <v>1132</v>
      </c>
      <c r="E21" s="188"/>
      <c r="F21" s="188"/>
      <c r="G21" s="188">
        <v>1132</v>
      </c>
      <c r="H21" s="188"/>
      <c r="I21" s="188"/>
      <c r="J21" s="188"/>
      <c r="K21" s="188"/>
      <c r="L21" s="188"/>
      <c r="M21" s="255" t="s">
        <v>30</v>
      </c>
      <c r="N21" s="338" t="s">
        <v>603</v>
      </c>
      <c r="O21" s="116" t="s">
        <v>272</v>
      </c>
      <c r="P21" s="116" t="s">
        <v>46</v>
      </c>
    </row>
    <row r="22" spans="1:19" ht="26.25">
      <c r="A22" s="258" t="s">
        <v>499</v>
      </c>
      <c r="B22" s="254"/>
      <c r="C22" s="93" t="s">
        <v>59</v>
      </c>
      <c r="D22" s="101">
        <f t="shared" si="7"/>
        <v>1098</v>
      </c>
      <c r="E22" s="188"/>
      <c r="F22" s="188"/>
      <c r="G22" s="188">
        <v>1098</v>
      </c>
      <c r="H22" s="188"/>
      <c r="I22" s="188"/>
      <c r="J22" s="188"/>
      <c r="K22" s="188"/>
      <c r="L22" s="188"/>
      <c r="M22" s="255" t="s">
        <v>30</v>
      </c>
      <c r="N22" s="338" t="s">
        <v>603</v>
      </c>
      <c r="O22" s="116" t="s">
        <v>272</v>
      </c>
      <c r="P22" s="116" t="s">
        <v>46</v>
      </c>
    </row>
    <row r="23" spans="1:19" ht="26.25">
      <c r="A23" s="258" t="s">
        <v>499</v>
      </c>
      <c r="B23" s="254"/>
      <c r="C23" s="93" t="s">
        <v>205</v>
      </c>
      <c r="D23" s="101">
        <f t="shared" si="7"/>
        <v>1210</v>
      </c>
      <c r="E23" s="188"/>
      <c r="F23" s="188"/>
      <c r="G23" s="188">
        <v>1210</v>
      </c>
      <c r="H23" s="188"/>
      <c r="I23" s="188"/>
      <c r="J23" s="188"/>
      <c r="K23" s="188"/>
      <c r="L23" s="188"/>
      <c r="M23" s="255" t="s">
        <v>30</v>
      </c>
      <c r="N23" s="338" t="s">
        <v>603</v>
      </c>
      <c r="O23" s="116" t="s">
        <v>272</v>
      </c>
      <c r="P23" s="116" t="s">
        <v>46</v>
      </c>
    </row>
    <row r="24" spans="1:19" ht="26.25">
      <c r="A24" s="258" t="s">
        <v>499</v>
      </c>
      <c r="B24" s="254"/>
      <c r="C24" s="93" t="s">
        <v>206</v>
      </c>
      <c r="D24" s="101">
        <f t="shared" si="7"/>
        <v>1000</v>
      </c>
      <c r="E24" s="188"/>
      <c r="F24" s="188"/>
      <c r="G24" s="188">
        <v>1000</v>
      </c>
      <c r="H24" s="188"/>
      <c r="I24" s="188"/>
      <c r="J24" s="188"/>
      <c r="K24" s="188"/>
      <c r="L24" s="188"/>
      <c r="M24" s="255" t="s">
        <v>30</v>
      </c>
      <c r="N24" s="338" t="s">
        <v>603</v>
      </c>
      <c r="O24" s="116" t="s">
        <v>272</v>
      </c>
      <c r="P24" s="116" t="s">
        <v>46</v>
      </c>
    </row>
    <row r="25" spans="1:19" ht="26.25">
      <c r="A25" s="258" t="s">
        <v>499</v>
      </c>
      <c r="B25" s="254"/>
      <c r="C25" s="93" t="s">
        <v>61</v>
      </c>
      <c r="D25" s="101">
        <f t="shared" si="7"/>
        <v>1020</v>
      </c>
      <c r="E25" s="188"/>
      <c r="F25" s="188"/>
      <c r="G25" s="188">
        <v>1020</v>
      </c>
      <c r="H25" s="188"/>
      <c r="I25" s="188"/>
      <c r="J25" s="188"/>
      <c r="K25" s="188"/>
      <c r="L25" s="188"/>
      <c r="M25" s="255" t="s">
        <v>30</v>
      </c>
      <c r="N25" s="338" t="s">
        <v>603</v>
      </c>
      <c r="O25" s="116" t="s">
        <v>272</v>
      </c>
      <c r="P25" s="116" t="s">
        <v>46</v>
      </c>
    </row>
    <row r="26" spans="1:19" s="5" customFormat="1" ht="26.25">
      <c r="A26" s="258" t="s">
        <v>499</v>
      </c>
      <c r="B26" s="254"/>
      <c r="C26" s="93" t="s">
        <v>62</v>
      </c>
      <c r="D26" s="101">
        <f t="shared" si="7"/>
        <v>1560</v>
      </c>
      <c r="E26" s="188"/>
      <c r="F26" s="188"/>
      <c r="G26" s="188">
        <v>1560</v>
      </c>
      <c r="H26" s="188"/>
      <c r="I26" s="188"/>
      <c r="J26" s="188"/>
      <c r="K26" s="188"/>
      <c r="L26" s="188"/>
      <c r="M26" s="255" t="s">
        <v>30</v>
      </c>
      <c r="N26" s="338" t="s">
        <v>603</v>
      </c>
      <c r="O26" s="116" t="s">
        <v>272</v>
      </c>
      <c r="P26" s="116" t="s">
        <v>46</v>
      </c>
      <c r="Q26" s="81"/>
      <c r="R26" s="81"/>
      <c r="S26" s="81"/>
    </row>
    <row r="27" spans="1:19" ht="26.25">
      <c r="A27" s="258" t="s">
        <v>499</v>
      </c>
      <c r="B27" s="254"/>
      <c r="C27" s="93" t="s">
        <v>207</v>
      </c>
      <c r="D27" s="101">
        <f t="shared" si="7"/>
        <v>1907</v>
      </c>
      <c r="E27" s="188"/>
      <c r="F27" s="188"/>
      <c r="G27" s="188">
        <v>1647</v>
      </c>
      <c r="H27" s="188"/>
      <c r="I27" s="188"/>
      <c r="J27" s="188">
        <v>260</v>
      </c>
      <c r="K27" s="188"/>
      <c r="L27" s="188"/>
      <c r="M27" s="255" t="s">
        <v>30</v>
      </c>
      <c r="N27" s="338" t="s">
        <v>895</v>
      </c>
      <c r="O27" s="116" t="s">
        <v>272</v>
      </c>
      <c r="P27" s="116" t="s">
        <v>46</v>
      </c>
    </row>
    <row r="28" spans="1:19" ht="26.25">
      <c r="A28" s="258" t="s">
        <v>499</v>
      </c>
      <c r="B28" s="258"/>
      <c r="C28" s="107" t="s">
        <v>63</v>
      </c>
      <c r="D28" s="101">
        <f t="shared" si="7"/>
        <v>632</v>
      </c>
      <c r="E28" s="101"/>
      <c r="F28" s="101"/>
      <c r="G28" s="101">
        <v>632</v>
      </c>
      <c r="H28" s="101"/>
      <c r="I28" s="101"/>
      <c r="J28" s="101"/>
      <c r="K28" s="101"/>
      <c r="L28" s="101"/>
      <c r="M28" s="259" t="s">
        <v>30</v>
      </c>
      <c r="N28" s="338" t="s">
        <v>603</v>
      </c>
      <c r="O28" s="115" t="s">
        <v>272</v>
      </c>
      <c r="P28" s="116" t="s">
        <v>46</v>
      </c>
    </row>
    <row r="29" spans="1:19" ht="26.25">
      <c r="A29" s="258" t="s">
        <v>499</v>
      </c>
      <c r="B29" s="258"/>
      <c r="C29" s="107" t="s">
        <v>64</v>
      </c>
      <c r="D29" s="101">
        <f t="shared" si="7"/>
        <v>1560</v>
      </c>
      <c r="E29" s="101"/>
      <c r="F29" s="101"/>
      <c r="G29" s="101">
        <v>1560</v>
      </c>
      <c r="H29" s="101"/>
      <c r="I29" s="101"/>
      <c r="J29" s="101"/>
      <c r="K29" s="101"/>
      <c r="L29" s="101"/>
      <c r="M29" s="259" t="s">
        <v>30</v>
      </c>
      <c r="N29" s="338" t="s">
        <v>603</v>
      </c>
      <c r="O29" s="115" t="s">
        <v>272</v>
      </c>
      <c r="P29" s="116" t="s">
        <v>46</v>
      </c>
    </row>
    <row r="30" spans="1:19" ht="26.25">
      <c r="A30" s="258" t="s">
        <v>499</v>
      </c>
      <c r="B30" s="258"/>
      <c r="C30" s="107" t="s">
        <v>208</v>
      </c>
      <c r="D30" s="101">
        <f t="shared" si="7"/>
        <v>1248</v>
      </c>
      <c r="E30" s="101"/>
      <c r="F30" s="101"/>
      <c r="G30" s="101">
        <v>1248</v>
      </c>
      <c r="H30" s="101"/>
      <c r="I30" s="101"/>
      <c r="J30" s="101"/>
      <c r="K30" s="101"/>
      <c r="L30" s="101"/>
      <c r="M30" s="259" t="s">
        <v>30</v>
      </c>
      <c r="N30" s="338" t="s">
        <v>603</v>
      </c>
      <c r="O30" s="115" t="s">
        <v>272</v>
      </c>
      <c r="P30" s="116" t="s">
        <v>46</v>
      </c>
      <c r="Q30" s="119"/>
      <c r="R30" s="119"/>
      <c r="S30" s="119"/>
    </row>
    <row r="31" spans="1:19" ht="26.25">
      <c r="A31" s="258" t="s">
        <v>499</v>
      </c>
      <c r="B31" s="258"/>
      <c r="C31" s="107" t="s">
        <v>65</v>
      </c>
      <c r="D31" s="101">
        <f t="shared" si="7"/>
        <v>871</v>
      </c>
      <c r="E31" s="101"/>
      <c r="F31" s="101"/>
      <c r="G31" s="101">
        <v>871</v>
      </c>
      <c r="H31" s="101"/>
      <c r="I31" s="101"/>
      <c r="J31" s="101"/>
      <c r="K31" s="101"/>
      <c r="L31" s="101"/>
      <c r="M31" s="259" t="s">
        <v>30</v>
      </c>
      <c r="N31" s="338" t="s">
        <v>603</v>
      </c>
      <c r="O31" s="115" t="s">
        <v>272</v>
      </c>
      <c r="P31" s="116" t="s">
        <v>46</v>
      </c>
    </row>
    <row r="32" spans="1:19" ht="26.25">
      <c r="A32" s="258" t="s">
        <v>499</v>
      </c>
      <c r="B32" s="258"/>
      <c r="C32" s="107" t="s">
        <v>66</v>
      </c>
      <c r="D32" s="101">
        <f t="shared" si="7"/>
        <v>0</v>
      </c>
      <c r="E32" s="101"/>
      <c r="F32" s="101"/>
      <c r="G32" s="101"/>
      <c r="H32" s="101"/>
      <c r="I32" s="101"/>
      <c r="J32" s="101"/>
      <c r="K32" s="101"/>
      <c r="L32" s="101"/>
      <c r="M32" s="259" t="s">
        <v>30</v>
      </c>
      <c r="N32" s="338" t="s">
        <v>603</v>
      </c>
      <c r="O32" s="115" t="s">
        <v>272</v>
      </c>
      <c r="P32" s="116" t="s">
        <v>46</v>
      </c>
    </row>
    <row r="33" spans="1:19" ht="26.25">
      <c r="A33" s="258" t="s">
        <v>499</v>
      </c>
      <c r="B33" s="258"/>
      <c r="C33" s="107" t="s">
        <v>68</v>
      </c>
      <c r="D33" s="101">
        <f t="shared" si="7"/>
        <v>702</v>
      </c>
      <c r="E33" s="101"/>
      <c r="F33" s="101"/>
      <c r="G33" s="101">
        <v>572</v>
      </c>
      <c r="H33" s="101"/>
      <c r="I33" s="101"/>
      <c r="J33" s="101">
        <v>130</v>
      </c>
      <c r="K33" s="101"/>
      <c r="L33" s="101"/>
      <c r="M33" s="259" t="s">
        <v>30</v>
      </c>
      <c r="N33" s="338" t="s">
        <v>603</v>
      </c>
      <c r="O33" s="115" t="s">
        <v>272</v>
      </c>
      <c r="P33" s="116" t="s">
        <v>46</v>
      </c>
    </row>
    <row r="34" spans="1:19" ht="26.25">
      <c r="A34" s="258" t="s">
        <v>633</v>
      </c>
      <c r="B34" s="339"/>
      <c r="C34" s="340" t="s">
        <v>48</v>
      </c>
      <c r="D34" s="101">
        <f t="shared" si="7"/>
        <v>20300</v>
      </c>
      <c r="E34" s="102">
        <v>17300</v>
      </c>
      <c r="F34" s="102"/>
      <c r="G34" s="102">
        <v>3000</v>
      </c>
      <c r="H34" s="102"/>
      <c r="I34" s="102"/>
      <c r="J34" s="102"/>
      <c r="K34" s="102">
        <v>20300</v>
      </c>
      <c r="L34" s="102">
        <v>20500</v>
      </c>
      <c r="M34" s="341" t="s">
        <v>28</v>
      </c>
      <c r="N34" s="338" t="s">
        <v>895</v>
      </c>
      <c r="O34" s="121" t="s">
        <v>569</v>
      </c>
      <c r="P34" s="116" t="s">
        <v>46</v>
      </c>
    </row>
    <row r="35" spans="1:19">
      <c r="A35" s="258" t="s">
        <v>680</v>
      </c>
      <c r="B35" s="258"/>
      <c r="C35" s="107" t="s">
        <v>200</v>
      </c>
      <c r="D35" s="101">
        <f t="shared" si="7"/>
        <v>1125</v>
      </c>
      <c r="E35" s="101"/>
      <c r="F35" s="101"/>
      <c r="G35" s="101">
        <v>1125</v>
      </c>
      <c r="H35" s="101"/>
      <c r="I35" s="101"/>
      <c r="J35" s="101"/>
      <c r="K35" s="101"/>
      <c r="L35" s="101"/>
      <c r="M35" s="259" t="s">
        <v>30</v>
      </c>
      <c r="N35" s="338" t="s">
        <v>603</v>
      </c>
      <c r="O35" s="115" t="s">
        <v>341</v>
      </c>
      <c r="P35" s="116" t="s">
        <v>46</v>
      </c>
    </row>
    <row r="36" spans="1:19" ht="26.25">
      <c r="A36" s="258" t="s">
        <v>513</v>
      </c>
      <c r="B36" s="258"/>
      <c r="C36" s="107" t="s">
        <v>55</v>
      </c>
      <c r="D36" s="101">
        <f t="shared" si="7"/>
        <v>460</v>
      </c>
      <c r="E36" s="101"/>
      <c r="F36" s="101"/>
      <c r="G36" s="101">
        <v>460</v>
      </c>
      <c r="H36" s="101"/>
      <c r="I36" s="101"/>
      <c r="J36" s="101"/>
      <c r="K36" s="101"/>
      <c r="L36" s="101"/>
      <c r="M36" s="259" t="s">
        <v>30</v>
      </c>
      <c r="N36" s="338" t="s">
        <v>603</v>
      </c>
      <c r="O36" s="115" t="s">
        <v>273</v>
      </c>
      <c r="P36" s="116" t="s">
        <v>46</v>
      </c>
    </row>
    <row r="37" spans="1:19" ht="26.25">
      <c r="A37" s="258" t="s">
        <v>515</v>
      </c>
      <c r="B37" s="258"/>
      <c r="C37" s="107" t="s">
        <v>58</v>
      </c>
      <c r="D37" s="101">
        <f t="shared" si="7"/>
        <v>570</v>
      </c>
      <c r="E37" s="101"/>
      <c r="F37" s="101"/>
      <c r="G37" s="101">
        <v>570</v>
      </c>
      <c r="H37" s="101"/>
      <c r="I37" s="101"/>
      <c r="J37" s="101"/>
      <c r="K37" s="101"/>
      <c r="L37" s="101"/>
      <c r="M37" s="259" t="s">
        <v>30</v>
      </c>
      <c r="N37" s="338" t="s">
        <v>603</v>
      </c>
      <c r="O37" s="115" t="s">
        <v>274</v>
      </c>
      <c r="P37" s="116" t="s">
        <v>46</v>
      </c>
    </row>
    <row r="38" spans="1:19" ht="26.25">
      <c r="A38" s="258" t="s">
        <v>521</v>
      </c>
      <c r="B38" s="258"/>
      <c r="C38" s="107" t="s">
        <v>201</v>
      </c>
      <c r="D38" s="101">
        <f t="shared" si="7"/>
        <v>585</v>
      </c>
      <c r="E38" s="101"/>
      <c r="F38" s="101"/>
      <c r="G38" s="101">
        <v>585</v>
      </c>
      <c r="H38" s="101"/>
      <c r="I38" s="101"/>
      <c r="J38" s="101"/>
      <c r="K38" s="101"/>
      <c r="L38" s="101"/>
      <c r="M38" s="259" t="s">
        <v>30</v>
      </c>
      <c r="N38" s="338" t="s">
        <v>603</v>
      </c>
      <c r="O38" s="115" t="s">
        <v>342</v>
      </c>
      <c r="P38" s="116" t="s">
        <v>46</v>
      </c>
    </row>
    <row r="39" spans="1:19" ht="26.25">
      <c r="A39" s="258" t="s">
        <v>525</v>
      </c>
      <c r="B39" s="258"/>
      <c r="C39" s="107" t="s">
        <v>204</v>
      </c>
      <c r="D39" s="101">
        <f t="shared" si="7"/>
        <v>21740</v>
      </c>
      <c r="E39" s="101"/>
      <c r="F39" s="101"/>
      <c r="G39" s="101">
        <v>20600</v>
      </c>
      <c r="H39" s="101"/>
      <c r="I39" s="101"/>
      <c r="J39" s="101">
        <v>1140</v>
      </c>
      <c r="K39" s="101"/>
      <c r="L39" s="101"/>
      <c r="M39" s="259" t="s">
        <v>30</v>
      </c>
      <c r="N39" s="338" t="s">
        <v>603</v>
      </c>
      <c r="O39" s="115" t="s">
        <v>343</v>
      </c>
      <c r="P39" s="116" t="s">
        <v>46</v>
      </c>
    </row>
    <row r="40" spans="1:19" ht="26.25">
      <c r="A40" s="258" t="s">
        <v>541</v>
      </c>
      <c r="B40" s="342"/>
      <c r="C40" s="343" t="s">
        <v>60</v>
      </c>
      <c r="D40" s="101">
        <f t="shared" si="7"/>
        <v>20500</v>
      </c>
      <c r="E40" s="344"/>
      <c r="F40" s="344"/>
      <c r="G40" s="344">
        <v>20500</v>
      </c>
      <c r="H40" s="344"/>
      <c r="I40" s="344"/>
      <c r="J40" s="344"/>
      <c r="K40" s="344">
        <v>20400</v>
      </c>
      <c r="L40" s="344">
        <v>20400</v>
      </c>
      <c r="M40" s="345" t="s">
        <v>28</v>
      </c>
      <c r="N40" s="338" t="s">
        <v>603</v>
      </c>
      <c r="O40" s="125" t="s">
        <v>275</v>
      </c>
      <c r="P40" s="116" t="s">
        <v>46</v>
      </c>
    </row>
    <row r="41" spans="1:19" ht="26.25">
      <c r="A41" s="258" t="s">
        <v>542</v>
      </c>
      <c r="B41" s="342"/>
      <c r="C41" s="343" t="s">
        <v>45</v>
      </c>
      <c r="D41" s="101">
        <f t="shared" si="7"/>
        <v>2800</v>
      </c>
      <c r="E41" s="344"/>
      <c r="F41" s="344"/>
      <c r="G41" s="344">
        <v>2800</v>
      </c>
      <c r="H41" s="344"/>
      <c r="I41" s="344"/>
      <c r="J41" s="344"/>
      <c r="K41" s="344"/>
      <c r="L41" s="344"/>
      <c r="M41" s="345" t="s">
        <v>30</v>
      </c>
      <c r="N41" s="338" t="s">
        <v>603</v>
      </c>
      <c r="O41" s="125" t="s">
        <v>271</v>
      </c>
      <c r="P41" s="116" t="s">
        <v>46</v>
      </c>
    </row>
    <row r="42" spans="1:19" ht="26.25">
      <c r="A42" s="258" t="s">
        <v>542</v>
      </c>
      <c r="B42" s="342"/>
      <c r="C42" s="343" t="s">
        <v>47</v>
      </c>
      <c r="D42" s="101">
        <f t="shared" si="7"/>
        <v>3200</v>
      </c>
      <c r="E42" s="344"/>
      <c r="F42" s="344"/>
      <c r="G42" s="344">
        <v>3200</v>
      </c>
      <c r="H42" s="344"/>
      <c r="I42" s="344"/>
      <c r="J42" s="344"/>
      <c r="K42" s="344"/>
      <c r="L42" s="344"/>
      <c r="M42" s="345" t="s">
        <v>30</v>
      </c>
      <c r="N42" s="338" t="s">
        <v>603</v>
      </c>
      <c r="O42" s="125" t="s">
        <v>271</v>
      </c>
      <c r="P42" s="116" t="s">
        <v>46</v>
      </c>
    </row>
    <row r="43" spans="1:19" s="2" customFormat="1" ht="26.25">
      <c r="A43" s="258" t="s">
        <v>542</v>
      </c>
      <c r="B43" s="342"/>
      <c r="C43" s="343" t="s">
        <v>49</v>
      </c>
      <c r="D43" s="101">
        <f t="shared" si="7"/>
        <v>2600</v>
      </c>
      <c r="E43" s="344"/>
      <c r="F43" s="344"/>
      <c r="G43" s="344">
        <v>2600</v>
      </c>
      <c r="H43" s="344"/>
      <c r="I43" s="344"/>
      <c r="J43" s="344"/>
      <c r="K43" s="344"/>
      <c r="L43" s="344"/>
      <c r="M43" s="345" t="s">
        <v>30</v>
      </c>
      <c r="N43" s="338" t="s">
        <v>603</v>
      </c>
      <c r="O43" s="125" t="s">
        <v>271</v>
      </c>
      <c r="P43" s="116" t="s">
        <v>46</v>
      </c>
      <c r="Q43" s="81"/>
      <c r="R43" s="81"/>
      <c r="S43" s="81"/>
    </row>
    <row r="44" spans="1:19" s="2" customFormat="1" ht="26.25">
      <c r="A44" s="258" t="s">
        <v>542</v>
      </c>
      <c r="B44" s="342"/>
      <c r="C44" s="343" t="s">
        <v>50</v>
      </c>
      <c r="D44" s="101">
        <f t="shared" si="7"/>
        <v>2600</v>
      </c>
      <c r="E44" s="344"/>
      <c r="F44" s="344"/>
      <c r="G44" s="344">
        <v>2600</v>
      </c>
      <c r="H44" s="344"/>
      <c r="I44" s="344"/>
      <c r="J44" s="344"/>
      <c r="K44" s="344"/>
      <c r="L44" s="344"/>
      <c r="M44" s="345" t="s">
        <v>30</v>
      </c>
      <c r="N44" s="338" t="s">
        <v>603</v>
      </c>
      <c r="O44" s="125" t="s">
        <v>271</v>
      </c>
      <c r="P44" s="116" t="s">
        <v>46</v>
      </c>
      <c r="Q44" s="81"/>
      <c r="R44" s="81"/>
      <c r="S44" s="81"/>
    </row>
    <row r="45" spans="1:19" s="2" customFormat="1" ht="26.25">
      <c r="A45" s="258" t="s">
        <v>542</v>
      </c>
      <c r="B45" s="342"/>
      <c r="C45" s="343" t="s">
        <v>51</v>
      </c>
      <c r="D45" s="101">
        <f t="shared" si="7"/>
        <v>2700</v>
      </c>
      <c r="E45" s="344"/>
      <c r="F45" s="344"/>
      <c r="G45" s="344">
        <v>2700</v>
      </c>
      <c r="H45" s="344"/>
      <c r="I45" s="344"/>
      <c r="J45" s="344"/>
      <c r="K45" s="344"/>
      <c r="L45" s="344"/>
      <c r="M45" s="345" t="s">
        <v>30</v>
      </c>
      <c r="N45" s="338" t="s">
        <v>603</v>
      </c>
      <c r="O45" s="125" t="s">
        <v>271</v>
      </c>
      <c r="P45" s="116" t="s">
        <v>46</v>
      </c>
      <c r="Q45" s="81"/>
      <c r="R45" s="81"/>
      <c r="S45" s="81"/>
    </row>
    <row r="46" spans="1:19" s="2" customFormat="1" ht="26.25">
      <c r="A46" s="258" t="s">
        <v>542</v>
      </c>
      <c r="B46" s="342"/>
      <c r="C46" s="343" t="s">
        <v>52</v>
      </c>
      <c r="D46" s="101">
        <f t="shared" si="7"/>
        <v>1800</v>
      </c>
      <c r="E46" s="344"/>
      <c r="F46" s="344"/>
      <c r="G46" s="344">
        <v>1800</v>
      </c>
      <c r="H46" s="344"/>
      <c r="I46" s="344"/>
      <c r="J46" s="344"/>
      <c r="K46" s="344"/>
      <c r="L46" s="344"/>
      <c r="M46" s="345" t="s">
        <v>30</v>
      </c>
      <c r="N46" s="338" t="s">
        <v>603</v>
      </c>
      <c r="O46" s="125" t="s">
        <v>271</v>
      </c>
      <c r="P46" s="116" t="s">
        <v>46</v>
      </c>
      <c r="Q46" s="81"/>
      <c r="R46" s="81"/>
      <c r="S46" s="81"/>
    </row>
    <row r="47" spans="1:19" s="2" customFormat="1" ht="26.25">
      <c r="A47" s="258" t="s">
        <v>542</v>
      </c>
      <c r="B47" s="342"/>
      <c r="C47" s="343" t="s">
        <v>53</v>
      </c>
      <c r="D47" s="101">
        <f t="shared" si="7"/>
        <v>3000</v>
      </c>
      <c r="E47" s="344"/>
      <c r="F47" s="344"/>
      <c r="G47" s="344">
        <v>3000</v>
      </c>
      <c r="H47" s="344"/>
      <c r="I47" s="344"/>
      <c r="J47" s="344"/>
      <c r="K47" s="344"/>
      <c r="L47" s="344"/>
      <c r="M47" s="345" t="s">
        <v>30</v>
      </c>
      <c r="N47" s="338" t="s">
        <v>603</v>
      </c>
      <c r="O47" s="125" t="s">
        <v>271</v>
      </c>
      <c r="P47" s="116" t="s">
        <v>46</v>
      </c>
      <c r="Q47" s="81"/>
      <c r="R47" s="81"/>
      <c r="S47" s="81"/>
    </row>
    <row r="48" spans="1:19" s="2" customFormat="1" ht="26.25">
      <c r="A48" s="258" t="s">
        <v>565</v>
      </c>
      <c r="B48" s="258"/>
      <c r="C48" s="107" t="s">
        <v>67</v>
      </c>
      <c r="D48" s="101">
        <f t="shared" si="7"/>
        <v>2000</v>
      </c>
      <c r="E48" s="101"/>
      <c r="F48" s="101"/>
      <c r="G48" s="101">
        <v>2000</v>
      </c>
      <c r="H48" s="101"/>
      <c r="I48" s="101"/>
      <c r="J48" s="101"/>
      <c r="K48" s="101">
        <v>2000</v>
      </c>
      <c r="L48" s="101">
        <v>2000</v>
      </c>
      <c r="M48" s="259" t="s">
        <v>30</v>
      </c>
      <c r="N48" s="338" t="s">
        <v>603</v>
      </c>
      <c r="O48" s="115" t="s">
        <v>276</v>
      </c>
      <c r="P48" s="116" t="s">
        <v>46</v>
      </c>
      <c r="Q48" s="81"/>
      <c r="R48" s="81"/>
      <c r="S48" s="81"/>
    </row>
    <row r="49" spans="1:19" s="2" customFormat="1" ht="27" thickBot="1">
      <c r="A49" s="346" t="s">
        <v>698</v>
      </c>
      <c r="B49" s="346"/>
      <c r="C49" s="347" t="s">
        <v>69</v>
      </c>
      <c r="D49" s="348">
        <f t="shared" si="7"/>
        <v>460</v>
      </c>
      <c r="E49" s="348"/>
      <c r="F49" s="348"/>
      <c r="G49" s="348">
        <v>460</v>
      </c>
      <c r="H49" s="348"/>
      <c r="I49" s="348"/>
      <c r="J49" s="348"/>
      <c r="K49" s="348"/>
      <c r="L49" s="348"/>
      <c r="M49" s="349" t="s">
        <v>30</v>
      </c>
      <c r="N49" s="338" t="s">
        <v>603</v>
      </c>
      <c r="O49" s="115" t="s">
        <v>277</v>
      </c>
      <c r="P49" s="116" t="s">
        <v>46</v>
      </c>
      <c r="Q49" s="81"/>
      <c r="R49" s="81"/>
      <c r="S49" s="81"/>
    </row>
    <row r="50" spans="1:19" s="2" customFormat="1" ht="14.25" thickBot="1">
      <c r="A50" s="303" t="s">
        <v>6</v>
      </c>
      <c r="B50" s="350"/>
      <c r="C50" s="351"/>
      <c r="D50" s="306">
        <f>SUM(D51:D79)</f>
        <v>1210861</v>
      </c>
      <c r="E50" s="306">
        <f t="shared" ref="E50:J50" si="8">SUM(E51:E79)</f>
        <v>519100</v>
      </c>
      <c r="F50" s="306">
        <f t="shared" si="8"/>
        <v>0</v>
      </c>
      <c r="G50" s="306">
        <f t="shared" si="8"/>
        <v>79011</v>
      </c>
      <c r="H50" s="306">
        <f t="shared" si="8"/>
        <v>388700</v>
      </c>
      <c r="I50" s="306">
        <f t="shared" si="8"/>
        <v>224050</v>
      </c>
      <c r="J50" s="306">
        <f t="shared" si="8"/>
        <v>0</v>
      </c>
      <c r="K50" s="352"/>
      <c r="L50" s="352"/>
      <c r="M50" s="353"/>
      <c r="N50" s="353"/>
      <c r="O50" s="115"/>
      <c r="P50" s="116"/>
      <c r="Q50" s="81"/>
      <c r="R50" s="81"/>
      <c r="S50" s="81"/>
    </row>
    <row r="51" spans="1:19" s="2" customFormat="1" ht="13.5">
      <c r="A51" s="335" t="s">
        <v>677</v>
      </c>
      <c r="B51" s="335"/>
      <c r="C51" s="336" t="s">
        <v>189</v>
      </c>
      <c r="D51" s="337">
        <f t="shared" ref="D51:D81" si="9">SUM(E51:J51)</f>
        <v>600</v>
      </c>
      <c r="E51" s="337"/>
      <c r="F51" s="337"/>
      <c r="G51" s="337">
        <v>600</v>
      </c>
      <c r="H51" s="337"/>
      <c r="I51" s="337"/>
      <c r="J51" s="337"/>
      <c r="K51" s="337"/>
      <c r="L51" s="337"/>
      <c r="M51" s="338" t="s">
        <v>30</v>
      </c>
      <c r="N51" s="338" t="s">
        <v>603</v>
      </c>
      <c r="O51" s="115" t="s">
        <v>337</v>
      </c>
      <c r="P51" s="116" t="s">
        <v>27</v>
      </c>
      <c r="Q51" s="81"/>
      <c r="R51" s="81"/>
      <c r="S51" s="81"/>
    </row>
    <row r="52" spans="1:19" s="2" customFormat="1" ht="26.25">
      <c r="A52" s="258" t="s">
        <v>499</v>
      </c>
      <c r="B52" s="254"/>
      <c r="C52" s="93" t="s">
        <v>197</v>
      </c>
      <c r="D52" s="101">
        <f t="shared" si="9"/>
        <v>706</v>
      </c>
      <c r="E52" s="188"/>
      <c r="F52" s="188"/>
      <c r="G52" s="188">
        <v>706</v>
      </c>
      <c r="H52" s="188"/>
      <c r="I52" s="188"/>
      <c r="J52" s="188"/>
      <c r="K52" s="188"/>
      <c r="L52" s="188"/>
      <c r="M52" s="255" t="s">
        <v>30</v>
      </c>
      <c r="N52" s="338" t="s">
        <v>603</v>
      </c>
      <c r="O52" s="116" t="s">
        <v>272</v>
      </c>
      <c r="P52" s="116" t="s">
        <v>27</v>
      </c>
      <c r="Q52" s="81"/>
      <c r="R52" s="81"/>
      <c r="S52" s="81"/>
    </row>
    <row r="53" spans="1:19" s="2" customFormat="1" ht="26.25">
      <c r="A53" s="258" t="s">
        <v>500</v>
      </c>
      <c r="B53" s="258"/>
      <c r="C53" s="107" t="s">
        <v>195</v>
      </c>
      <c r="D53" s="101">
        <f t="shared" si="9"/>
        <v>130</v>
      </c>
      <c r="E53" s="101"/>
      <c r="F53" s="101"/>
      <c r="G53" s="101">
        <v>130</v>
      </c>
      <c r="H53" s="101"/>
      <c r="I53" s="101"/>
      <c r="J53" s="101"/>
      <c r="K53" s="101"/>
      <c r="L53" s="101"/>
      <c r="M53" s="259" t="s">
        <v>30</v>
      </c>
      <c r="N53" s="338">
        <v>0</v>
      </c>
      <c r="O53" s="115" t="s">
        <v>338</v>
      </c>
      <c r="P53" s="116" t="s">
        <v>27</v>
      </c>
      <c r="Q53" s="81"/>
      <c r="R53" s="81"/>
      <c r="S53" s="81"/>
    </row>
    <row r="54" spans="1:19" s="2" customFormat="1" ht="39">
      <c r="A54" s="258" t="s">
        <v>626</v>
      </c>
      <c r="B54" s="339" t="s">
        <v>143</v>
      </c>
      <c r="C54" s="340" t="s">
        <v>144</v>
      </c>
      <c r="D54" s="101">
        <f t="shared" si="9"/>
        <v>103100</v>
      </c>
      <c r="E54" s="102">
        <v>100900</v>
      </c>
      <c r="F54" s="102"/>
      <c r="G54" s="102">
        <v>2200</v>
      </c>
      <c r="H54" s="102"/>
      <c r="I54" s="102"/>
      <c r="J54" s="102"/>
      <c r="K54" s="102">
        <v>91000</v>
      </c>
      <c r="L54" s="102">
        <v>101100</v>
      </c>
      <c r="M54" s="341" t="s">
        <v>28</v>
      </c>
      <c r="N54" s="338" t="s">
        <v>895</v>
      </c>
      <c r="O54" s="118" t="s">
        <v>582</v>
      </c>
      <c r="P54" s="116" t="s">
        <v>27</v>
      </c>
      <c r="Q54" s="81"/>
      <c r="R54" s="81"/>
      <c r="S54" s="81"/>
    </row>
    <row r="55" spans="1:19" s="2" customFormat="1" ht="51.75">
      <c r="A55" s="258" t="s">
        <v>626</v>
      </c>
      <c r="B55" s="339" t="s">
        <v>145</v>
      </c>
      <c r="C55" s="340" t="s">
        <v>144</v>
      </c>
      <c r="D55" s="101">
        <f t="shared" si="9"/>
        <v>266300</v>
      </c>
      <c r="E55" s="102">
        <v>92600</v>
      </c>
      <c r="F55" s="102"/>
      <c r="G55" s="102"/>
      <c r="H55" s="102">
        <v>173700</v>
      </c>
      <c r="I55" s="102"/>
      <c r="J55" s="102"/>
      <c r="K55" s="102">
        <v>219900</v>
      </c>
      <c r="L55" s="102">
        <v>243200</v>
      </c>
      <c r="M55" s="341" t="s">
        <v>28</v>
      </c>
      <c r="N55" s="338" t="s">
        <v>895</v>
      </c>
      <c r="O55" s="118" t="s">
        <v>582</v>
      </c>
      <c r="P55" s="116" t="s">
        <v>27</v>
      </c>
      <c r="Q55" s="81"/>
      <c r="R55" s="81"/>
      <c r="S55" s="81"/>
    </row>
    <row r="56" spans="1:19" s="2" customFormat="1" ht="26.25">
      <c r="A56" s="258" t="s">
        <v>508</v>
      </c>
      <c r="B56" s="339"/>
      <c r="C56" s="340" t="s">
        <v>138</v>
      </c>
      <c r="D56" s="101">
        <f t="shared" si="9"/>
        <v>170</v>
      </c>
      <c r="E56" s="102"/>
      <c r="F56" s="102"/>
      <c r="G56" s="102">
        <v>170</v>
      </c>
      <c r="H56" s="102"/>
      <c r="I56" s="102"/>
      <c r="J56" s="102"/>
      <c r="K56" s="102"/>
      <c r="L56" s="102"/>
      <c r="M56" s="341" t="s">
        <v>30</v>
      </c>
      <c r="N56" s="338" t="s">
        <v>603</v>
      </c>
      <c r="O56" s="118" t="s">
        <v>316</v>
      </c>
      <c r="P56" s="116" t="s">
        <v>27</v>
      </c>
      <c r="Q56" s="81"/>
      <c r="R56" s="81"/>
      <c r="S56" s="81"/>
    </row>
    <row r="57" spans="1:19" s="2" customFormat="1" ht="26.25">
      <c r="A57" s="258" t="s">
        <v>588</v>
      </c>
      <c r="B57" s="339"/>
      <c r="C57" s="340" t="s">
        <v>29</v>
      </c>
      <c r="D57" s="101">
        <f t="shared" si="9"/>
        <v>310</v>
      </c>
      <c r="E57" s="102"/>
      <c r="F57" s="102"/>
      <c r="G57" s="102">
        <v>310</v>
      </c>
      <c r="H57" s="102"/>
      <c r="I57" s="102"/>
      <c r="J57" s="102"/>
      <c r="K57" s="102"/>
      <c r="L57" s="102"/>
      <c r="M57" s="341" t="s">
        <v>30</v>
      </c>
      <c r="N57" s="338" t="s">
        <v>603</v>
      </c>
      <c r="O57" s="118" t="s">
        <v>259</v>
      </c>
      <c r="P57" s="116" t="s">
        <v>27</v>
      </c>
      <c r="Q57" s="81"/>
      <c r="R57" s="81"/>
      <c r="S57" s="81"/>
    </row>
    <row r="58" spans="1:19" s="2" customFormat="1" ht="26.25">
      <c r="A58" s="258" t="s">
        <v>373</v>
      </c>
      <c r="B58" s="339" t="s">
        <v>146</v>
      </c>
      <c r="C58" s="340" t="s">
        <v>144</v>
      </c>
      <c r="D58" s="101">
        <f t="shared" si="9"/>
        <v>46300</v>
      </c>
      <c r="E58" s="102">
        <v>46300</v>
      </c>
      <c r="F58" s="102"/>
      <c r="G58" s="102"/>
      <c r="H58" s="102"/>
      <c r="I58" s="102"/>
      <c r="J58" s="102"/>
      <c r="K58" s="102">
        <v>41900</v>
      </c>
      <c r="L58" s="102">
        <v>46700</v>
      </c>
      <c r="M58" s="341" t="s">
        <v>28</v>
      </c>
      <c r="N58" s="338" t="s">
        <v>895</v>
      </c>
      <c r="O58" s="118" t="s">
        <v>570</v>
      </c>
      <c r="P58" s="116" t="s">
        <v>27</v>
      </c>
      <c r="Q58" s="81"/>
      <c r="R58" s="81"/>
      <c r="S58" s="81"/>
    </row>
    <row r="59" spans="1:19" s="2" customFormat="1" ht="26.25">
      <c r="A59" s="258" t="s">
        <v>373</v>
      </c>
      <c r="B59" s="339" t="s">
        <v>147</v>
      </c>
      <c r="C59" s="340" t="s">
        <v>148</v>
      </c>
      <c r="D59" s="101">
        <f t="shared" si="9"/>
        <v>76700</v>
      </c>
      <c r="E59" s="102">
        <v>76700</v>
      </c>
      <c r="F59" s="102"/>
      <c r="G59" s="102"/>
      <c r="H59" s="102"/>
      <c r="I59" s="102"/>
      <c r="J59" s="102"/>
      <c r="K59" s="102">
        <v>62400</v>
      </c>
      <c r="L59" s="102">
        <v>67500</v>
      </c>
      <c r="M59" s="341" t="s">
        <v>28</v>
      </c>
      <c r="N59" s="338" t="s">
        <v>895</v>
      </c>
      <c r="O59" s="118" t="s">
        <v>570</v>
      </c>
      <c r="P59" s="116" t="s">
        <v>27</v>
      </c>
      <c r="Q59" s="81"/>
      <c r="R59" s="81"/>
      <c r="S59" s="81"/>
    </row>
    <row r="60" spans="1:19" s="2" customFormat="1" ht="26.25">
      <c r="A60" s="258" t="s">
        <v>373</v>
      </c>
      <c r="B60" s="339" t="s">
        <v>150</v>
      </c>
      <c r="C60" s="340" t="s">
        <v>151</v>
      </c>
      <c r="D60" s="101">
        <f t="shared" si="9"/>
        <v>374400</v>
      </c>
      <c r="E60" s="102">
        <v>159400</v>
      </c>
      <c r="F60" s="102"/>
      <c r="G60" s="102"/>
      <c r="H60" s="102">
        <v>215000</v>
      </c>
      <c r="I60" s="102"/>
      <c r="J60" s="102"/>
      <c r="K60" s="102">
        <v>344400</v>
      </c>
      <c r="L60" s="102">
        <v>385000</v>
      </c>
      <c r="M60" s="341" t="s">
        <v>28</v>
      </c>
      <c r="N60" s="338" t="s">
        <v>895</v>
      </c>
      <c r="O60" s="118" t="s">
        <v>570</v>
      </c>
      <c r="P60" s="116" t="s">
        <v>27</v>
      </c>
      <c r="Q60" s="81"/>
      <c r="R60" s="81"/>
      <c r="S60" s="81"/>
    </row>
    <row r="61" spans="1:19" s="2" customFormat="1" ht="26.25">
      <c r="A61" s="258" t="s">
        <v>634</v>
      </c>
      <c r="B61" s="339" t="s">
        <v>26</v>
      </c>
      <c r="C61" s="340" t="s">
        <v>26</v>
      </c>
      <c r="D61" s="101">
        <f t="shared" si="9"/>
        <v>7900</v>
      </c>
      <c r="E61" s="102"/>
      <c r="F61" s="102"/>
      <c r="G61" s="102">
        <v>7900</v>
      </c>
      <c r="H61" s="102"/>
      <c r="I61" s="102"/>
      <c r="J61" s="102"/>
      <c r="K61" s="102">
        <v>7700</v>
      </c>
      <c r="L61" s="102">
        <v>7700</v>
      </c>
      <c r="M61" s="341" t="s">
        <v>28</v>
      </c>
      <c r="N61" s="338" t="s">
        <v>895</v>
      </c>
      <c r="O61" s="118" t="s">
        <v>573</v>
      </c>
      <c r="P61" s="116" t="s">
        <v>27</v>
      </c>
      <c r="Q61" s="81"/>
      <c r="R61" s="81"/>
      <c r="S61" s="81"/>
    </row>
    <row r="62" spans="1:19" s="2" customFormat="1" ht="26.25">
      <c r="A62" s="258" t="s">
        <v>634</v>
      </c>
      <c r="B62" s="339" t="s">
        <v>135</v>
      </c>
      <c r="C62" s="340" t="s">
        <v>136</v>
      </c>
      <c r="D62" s="101">
        <f t="shared" si="9"/>
        <v>12000</v>
      </c>
      <c r="E62" s="102"/>
      <c r="F62" s="102"/>
      <c r="G62" s="102"/>
      <c r="H62" s="102"/>
      <c r="I62" s="102">
        <v>12000</v>
      </c>
      <c r="J62" s="102"/>
      <c r="K62" s="102">
        <v>12000</v>
      </c>
      <c r="L62" s="102">
        <v>12000</v>
      </c>
      <c r="M62" s="341" t="s">
        <v>28</v>
      </c>
      <c r="N62" s="338" t="s">
        <v>895</v>
      </c>
      <c r="O62" s="118" t="s">
        <v>573</v>
      </c>
      <c r="P62" s="116" t="s">
        <v>27</v>
      </c>
      <c r="Q62" s="81"/>
      <c r="R62" s="81"/>
      <c r="S62" s="81"/>
    </row>
    <row r="63" spans="1:19" s="2" customFormat="1" ht="26.25">
      <c r="A63" s="258" t="s">
        <v>634</v>
      </c>
      <c r="B63" s="339" t="s">
        <v>136</v>
      </c>
      <c r="C63" s="340" t="s">
        <v>136</v>
      </c>
      <c r="D63" s="101">
        <f t="shared" si="9"/>
        <v>9700</v>
      </c>
      <c r="E63" s="102"/>
      <c r="F63" s="102"/>
      <c r="G63" s="102">
        <v>9700</v>
      </c>
      <c r="H63" s="102"/>
      <c r="I63" s="102"/>
      <c r="J63" s="102"/>
      <c r="K63" s="102">
        <v>8600</v>
      </c>
      <c r="L63" s="102">
        <v>8600</v>
      </c>
      <c r="M63" s="341" t="s">
        <v>28</v>
      </c>
      <c r="N63" s="338" t="s">
        <v>895</v>
      </c>
      <c r="O63" s="118" t="s">
        <v>573</v>
      </c>
      <c r="P63" s="116" t="s">
        <v>27</v>
      </c>
      <c r="Q63" s="81"/>
      <c r="R63" s="81"/>
      <c r="S63" s="81"/>
    </row>
    <row r="64" spans="1:19" s="2" customFormat="1" ht="26.25">
      <c r="A64" s="258" t="s">
        <v>634</v>
      </c>
      <c r="B64" s="339" t="s">
        <v>137</v>
      </c>
      <c r="C64" s="340" t="s">
        <v>136</v>
      </c>
      <c r="D64" s="101">
        <f t="shared" si="9"/>
        <v>5300</v>
      </c>
      <c r="E64" s="102">
        <v>5300</v>
      </c>
      <c r="F64" s="102"/>
      <c r="G64" s="102"/>
      <c r="H64" s="102"/>
      <c r="I64" s="102"/>
      <c r="J64" s="102"/>
      <c r="K64" s="102">
        <v>5100</v>
      </c>
      <c r="L64" s="102">
        <v>5300</v>
      </c>
      <c r="M64" s="341" t="s">
        <v>28</v>
      </c>
      <c r="N64" s="338" t="s">
        <v>895</v>
      </c>
      <c r="O64" s="118" t="s">
        <v>573</v>
      </c>
      <c r="P64" s="116" t="s">
        <v>27</v>
      </c>
      <c r="Q64" s="81"/>
      <c r="R64" s="81"/>
      <c r="S64" s="81"/>
    </row>
    <row r="65" spans="1:19" s="2" customFormat="1" ht="13.5">
      <c r="A65" s="258" t="s">
        <v>512</v>
      </c>
      <c r="B65" s="258" t="s">
        <v>140</v>
      </c>
      <c r="C65" s="107" t="s">
        <v>139</v>
      </c>
      <c r="D65" s="101">
        <f t="shared" si="9"/>
        <v>7100</v>
      </c>
      <c r="E65" s="101"/>
      <c r="F65" s="101"/>
      <c r="G65" s="101">
        <v>7100</v>
      </c>
      <c r="H65" s="101"/>
      <c r="I65" s="101"/>
      <c r="J65" s="101"/>
      <c r="K65" s="101">
        <v>7100</v>
      </c>
      <c r="L65" s="101">
        <v>7100</v>
      </c>
      <c r="M65" s="259" t="s">
        <v>28</v>
      </c>
      <c r="N65" s="338" t="s">
        <v>603</v>
      </c>
      <c r="O65" s="115" t="s">
        <v>317</v>
      </c>
      <c r="P65" s="116" t="s">
        <v>27</v>
      </c>
      <c r="Q65" s="81"/>
      <c r="R65" s="81"/>
      <c r="S65" s="81"/>
    </row>
    <row r="66" spans="1:19" s="2" customFormat="1" ht="13.5">
      <c r="A66" s="258" t="s">
        <v>512</v>
      </c>
      <c r="B66" s="258" t="s">
        <v>424</v>
      </c>
      <c r="C66" s="107" t="s">
        <v>139</v>
      </c>
      <c r="D66" s="101">
        <f t="shared" si="9"/>
        <v>6000</v>
      </c>
      <c r="E66" s="101"/>
      <c r="F66" s="101"/>
      <c r="G66" s="101"/>
      <c r="H66" s="101"/>
      <c r="I66" s="101">
        <v>6000</v>
      </c>
      <c r="J66" s="101"/>
      <c r="K66" s="101"/>
      <c r="L66" s="101"/>
      <c r="M66" s="259" t="s">
        <v>28</v>
      </c>
      <c r="N66" s="338" t="s">
        <v>603</v>
      </c>
      <c r="O66" s="115" t="s">
        <v>317</v>
      </c>
      <c r="P66" s="116" t="s">
        <v>27</v>
      </c>
      <c r="Q66" s="81"/>
      <c r="R66" s="81"/>
      <c r="S66" s="81"/>
    </row>
    <row r="67" spans="1:19" s="2" customFormat="1" ht="26.25">
      <c r="A67" s="258" t="s">
        <v>450</v>
      </c>
      <c r="B67" s="339" t="s">
        <v>149</v>
      </c>
      <c r="C67" s="340" t="s">
        <v>148</v>
      </c>
      <c r="D67" s="101">
        <f t="shared" si="9"/>
        <v>37900</v>
      </c>
      <c r="E67" s="102">
        <v>37900</v>
      </c>
      <c r="F67" s="102"/>
      <c r="G67" s="102"/>
      <c r="H67" s="102"/>
      <c r="I67" s="102"/>
      <c r="J67" s="102"/>
      <c r="K67" s="102">
        <v>37900</v>
      </c>
      <c r="L67" s="102">
        <v>42000</v>
      </c>
      <c r="M67" s="341" t="s">
        <v>28</v>
      </c>
      <c r="N67" s="338" t="s">
        <v>895</v>
      </c>
      <c r="O67" s="118" t="s">
        <v>577</v>
      </c>
      <c r="P67" s="116" t="s">
        <v>27</v>
      </c>
      <c r="Q67" s="81"/>
      <c r="R67" s="81"/>
      <c r="S67" s="81"/>
    </row>
    <row r="68" spans="1:19" s="2" customFormat="1" ht="26.25">
      <c r="A68" s="258" t="s">
        <v>450</v>
      </c>
      <c r="B68" s="339" t="s">
        <v>155</v>
      </c>
      <c r="C68" s="340" t="s">
        <v>155</v>
      </c>
      <c r="D68" s="101">
        <f t="shared" si="9"/>
        <v>2400</v>
      </c>
      <c r="E68" s="102"/>
      <c r="F68" s="102"/>
      <c r="G68" s="102">
        <v>2400</v>
      </c>
      <c r="H68" s="102"/>
      <c r="I68" s="102"/>
      <c r="J68" s="102"/>
      <c r="K68" s="102">
        <v>2400</v>
      </c>
      <c r="L68" s="102">
        <v>2400</v>
      </c>
      <c r="M68" s="341" t="s">
        <v>28</v>
      </c>
      <c r="N68" s="338" t="s">
        <v>895</v>
      </c>
      <c r="O68" s="118" t="s">
        <v>577</v>
      </c>
      <c r="P68" s="116" t="s">
        <v>27</v>
      </c>
      <c r="Q68" s="81"/>
      <c r="R68" s="81"/>
      <c r="S68" s="81"/>
    </row>
    <row r="69" spans="1:19" s="2" customFormat="1" ht="26.25">
      <c r="A69" s="258" t="s">
        <v>454</v>
      </c>
      <c r="B69" s="339" t="s">
        <v>190</v>
      </c>
      <c r="C69" s="340" t="s">
        <v>191</v>
      </c>
      <c r="D69" s="101">
        <f t="shared" si="9"/>
        <v>10000</v>
      </c>
      <c r="E69" s="102"/>
      <c r="F69" s="102"/>
      <c r="G69" s="102">
        <v>10000</v>
      </c>
      <c r="H69" s="102"/>
      <c r="I69" s="102"/>
      <c r="J69" s="102"/>
      <c r="K69" s="102">
        <v>9800</v>
      </c>
      <c r="L69" s="102">
        <v>9900</v>
      </c>
      <c r="M69" s="341" t="s">
        <v>28</v>
      </c>
      <c r="N69" s="338" t="s">
        <v>895</v>
      </c>
      <c r="O69" s="118" t="s">
        <v>575</v>
      </c>
      <c r="P69" s="116" t="s">
        <v>27</v>
      </c>
      <c r="Q69" s="81"/>
      <c r="R69" s="81"/>
      <c r="S69" s="81"/>
    </row>
    <row r="70" spans="1:19" s="2" customFormat="1" ht="26.25">
      <c r="A70" s="258" t="s">
        <v>454</v>
      </c>
      <c r="B70" s="339" t="s">
        <v>192</v>
      </c>
      <c r="C70" s="340" t="s">
        <v>191</v>
      </c>
      <c r="D70" s="101">
        <f t="shared" si="9"/>
        <v>20000</v>
      </c>
      <c r="E70" s="102"/>
      <c r="F70" s="102"/>
      <c r="G70" s="102"/>
      <c r="H70" s="102"/>
      <c r="I70" s="102">
        <v>20000</v>
      </c>
      <c r="J70" s="102"/>
      <c r="K70" s="102">
        <v>20000</v>
      </c>
      <c r="L70" s="102">
        <v>20000</v>
      </c>
      <c r="M70" s="341" t="s">
        <v>30</v>
      </c>
      <c r="N70" s="338" t="s">
        <v>895</v>
      </c>
      <c r="O70" s="118" t="s">
        <v>575</v>
      </c>
      <c r="P70" s="116" t="s">
        <v>27</v>
      </c>
      <c r="Q70" s="81"/>
      <c r="R70" s="81"/>
      <c r="S70" s="81"/>
    </row>
    <row r="71" spans="1:19" s="2" customFormat="1" ht="26.25">
      <c r="A71" s="258" t="s">
        <v>454</v>
      </c>
      <c r="B71" s="339" t="s">
        <v>191</v>
      </c>
      <c r="C71" s="340" t="s">
        <v>193</v>
      </c>
      <c r="D71" s="101">
        <f t="shared" si="9"/>
        <v>22300</v>
      </c>
      <c r="E71" s="102"/>
      <c r="F71" s="102"/>
      <c r="G71" s="102">
        <v>22300</v>
      </c>
      <c r="H71" s="102"/>
      <c r="I71" s="102"/>
      <c r="J71" s="102"/>
      <c r="K71" s="102">
        <v>22300</v>
      </c>
      <c r="L71" s="102">
        <v>22300</v>
      </c>
      <c r="M71" s="341" t="s">
        <v>28</v>
      </c>
      <c r="N71" s="338" t="s">
        <v>895</v>
      </c>
      <c r="O71" s="118" t="s">
        <v>575</v>
      </c>
      <c r="P71" s="116" t="s">
        <v>27</v>
      </c>
      <c r="Q71" s="81"/>
      <c r="R71" s="81"/>
      <c r="S71" s="81"/>
    </row>
    <row r="72" spans="1:19" s="2" customFormat="1" ht="26.25">
      <c r="A72" s="258" t="s">
        <v>454</v>
      </c>
      <c r="B72" s="339" t="s">
        <v>194</v>
      </c>
      <c r="C72" s="340" t="s">
        <v>194</v>
      </c>
      <c r="D72" s="101">
        <f t="shared" si="9"/>
        <v>1000</v>
      </c>
      <c r="E72" s="102"/>
      <c r="F72" s="102"/>
      <c r="G72" s="102">
        <v>1000</v>
      </c>
      <c r="H72" s="102"/>
      <c r="I72" s="102"/>
      <c r="J72" s="102"/>
      <c r="K72" s="102">
        <v>900</v>
      </c>
      <c r="L72" s="102">
        <v>900</v>
      </c>
      <c r="M72" s="341" t="s">
        <v>28</v>
      </c>
      <c r="N72" s="338" t="s">
        <v>895</v>
      </c>
      <c r="O72" s="118" t="s">
        <v>575</v>
      </c>
      <c r="P72" s="116" t="s">
        <v>27</v>
      </c>
      <c r="Q72" s="81"/>
      <c r="R72" s="81"/>
      <c r="S72" s="81"/>
    </row>
    <row r="73" spans="1:19" s="2" customFormat="1" ht="26.25">
      <c r="A73" s="258" t="s">
        <v>528</v>
      </c>
      <c r="B73" s="258"/>
      <c r="C73" s="107" t="s">
        <v>196</v>
      </c>
      <c r="D73" s="101">
        <f t="shared" si="9"/>
        <v>975</v>
      </c>
      <c r="E73" s="101"/>
      <c r="F73" s="101"/>
      <c r="G73" s="101">
        <v>475</v>
      </c>
      <c r="H73" s="101"/>
      <c r="I73" s="101">
        <v>500</v>
      </c>
      <c r="J73" s="101"/>
      <c r="K73" s="101"/>
      <c r="L73" s="101"/>
      <c r="M73" s="259" t="s">
        <v>30</v>
      </c>
      <c r="N73" s="338" t="s">
        <v>603</v>
      </c>
      <c r="O73" s="115" t="s">
        <v>339</v>
      </c>
      <c r="P73" s="116" t="s">
        <v>27</v>
      </c>
      <c r="Q73" s="81"/>
      <c r="R73" s="81"/>
      <c r="S73" s="81"/>
    </row>
    <row r="74" spans="1:19" s="2" customFormat="1" ht="13.5">
      <c r="A74" s="258" t="s">
        <v>689</v>
      </c>
      <c r="B74" s="254"/>
      <c r="C74" s="93" t="s">
        <v>198</v>
      </c>
      <c r="D74" s="101">
        <f t="shared" si="9"/>
        <v>445</v>
      </c>
      <c r="E74" s="188"/>
      <c r="F74" s="188"/>
      <c r="G74" s="188">
        <v>295</v>
      </c>
      <c r="H74" s="188"/>
      <c r="I74" s="188">
        <v>150</v>
      </c>
      <c r="J74" s="188"/>
      <c r="K74" s="188"/>
      <c r="L74" s="188"/>
      <c r="M74" s="255" t="s">
        <v>30</v>
      </c>
      <c r="N74" s="338" t="s">
        <v>603</v>
      </c>
      <c r="O74" s="116" t="s">
        <v>340</v>
      </c>
      <c r="P74" s="116" t="s">
        <v>27</v>
      </c>
      <c r="Q74" s="81"/>
      <c r="R74" s="81"/>
      <c r="S74" s="81"/>
    </row>
    <row r="75" spans="1:19" s="2" customFormat="1" ht="13.5">
      <c r="A75" s="258" t="s">
        <v>694</v>
      </c>
      <c r="B75" s="339"/>
      <c r="C75" s="340" t="s">
        <v>141</v>
      </c>
      <c r="D75" s="101">
        <f t="shared" si="9"/>
        <v>13300</v>
      </c>
      <c r="E75" s="102"/>
      <c r="F75" s="102"/>
      <c r="G75" s="102">
        <v>13300</v>
      </c>
      <c r="H75" s="102"/>
      <c r="I75" s="102"/>
      <c r="J75" s="102"/>
      <c r="K75" s="102">
        <v>12300</v>
      </c>
      <c r="L75" s="102">
        <v>12700</v>
      </c>
      <c r="M75" s="341" t="s">
        <v>28</v>
      </c>
      <c r="N75" s="338" t="s">
        <v>895</v>
      </c>
      <c r="O75" s="118" t="s">
        <v>578</v>
      </c>
      <c r="P75" s="116" t="s">
        <v>27</v>
      </c>
      <c r="Q75" s="81"/>
      <c r="R75" s="81"/>
      <c r="S75" s="81"/>
    </row>
    <row r="76" spans="1:19">
      <c r="A76" s="258" t="s">
        <v>550</v>
      </c>
      <c r="B76" s="339" t="s">
        <v>152</v>
      </c>
      <c r="C76" s="340" t="s">
        <v>151</v>
      </c>
      <c r="D76" s="101">
        <f t="shared" si="9"/>
        <v>126000</v>
      </c>
      <c r="E76" s="102"/>
      <c r="F76" s="102"/>
      <c r="G76" s="102"/>
      <c r="H76" s="102"/>
      <c r="I76" s="102">
        <v>126000</v>
      </c>
      <c r="J76" s="102"/>
      <c r="K76" s="102">
        <v>126000</v>
      </c>
      <c r="L76" s="102">
        <v>126000</v>
      </c>
      <c r="M76" s="341" t="s">
        <v>28</v>
      </c>
      <c r="N76" s="338" t="s">
        <v>895</v>
      </c>
      <c r="O76" s="118"/>
      <c r="P76" s="116" t="s">
        <v>27</v>
      </c>
    </row>
    <row r="77" spans="1:19" s="3" customFormat="1" ht="26.25">
      <c r="A77" s="258" t="s">
        <v>373</v>
      </c>
      <c r="B77" s="339" t="s">
        <v>153</v>
      </c>
      <c r="C77" s="340" t="s">
        <v>151</v>
      </c>
      <c r="D77" s="101">
        <f t="shared" si="9"/>
        <v>15000</v>
      </c>
      <c r="E77" s="102"/>
      <c r="F77" s="102"/>
      <c r="G77" s="102"/>
      <c r="H77" s="102"/>
      <c r="I77" s="102">
        <v>15000</v>
      </c>
      <c r="J77" s="102"/>
      <c r="K77" s="102">
        <v>19200</v>
      </c>
      <c r="L77" s="102">
        <v>19200</v>
      </c>
      <c r="M77" s="341" t="s">
        <v>28</v>
      </c>
      <c r="N77" s="338" t="s">
        <v>895</v>
      </c>
      <c r="O77" s="118"/>
      <c r="P77" s="116" t="s">
        <v>27</v>
      </c>
      <c r="Q77" s="119"/>
      <c r="R77" s="119"/>
      <c r="S77" s="119"/>
    </row>
    <row r="78" spans="1:19" s="3" customFormat="1" ht="26.25">
      <c r="A78" s="258" t="s">
        <v>550</v>
      </c>
      <c r="B78" s="339" t="s">
        <v>154</v>
      </c>
      <c r="C78" s="340" t="s">
        <v>151</v>
      </c>
      <c r="D78" s="101">
        <f t="shared" si="9"/>
        <v>44400</v>
      </c>
      <c r="E78" s="102"/>
      <c r="F78" s="102"/>
      <c r="G78" s="102"/>
      <c r="H78" s="102"/>
      <c r="I78" s="102">
        <v>44400</v>
      </c>
      <c r="J78" s="102"/>
      <c r="K78" s="102">
        <v>44400</v>
      </c>
      <c r="L78" s="102">
        <v>44400</v>
      </c>
      <c r="M78" s="341" t="s">
        <v>28</v>
      </c>
      <c r="N78" s="338" t="s">
        <v>895</v>
      </c>
      <c r="O78" s="118"/>
      <c r="P78" s="116" t="s">
        <v>27</v>
      </c>
      <c r="Q78" s="119"/>
      <c r="R78" s="119"/>
      <c r="S78" s="119"/>
    </row>
    <row r="79" spans="1:19" s="3" customFormat="1" ht="27" thickBot="1">
      <c r="A79" s="258" t="s">
        <v>558</v>
      </c>
      <c r="B79" s="258"/>
      <c r="C79" s="107" t="s">
        <v>142</v>
      </c>
      <c r="D79" s="101">
        <f t="shared" si="9"/>
        <v>425</v>
      </c>
      <c r="E79" s="101"/>
      <c r="F79" s="101"/>
      <c r="G79" s="101">
        <v>425</v>
      </c>
      <c r="H79" s="101"/>
      <c r="I79" s="101"/>
      <c r="J79" s="101"/>
      <c r="K79" s="101"/>
      <c r="L79" s="101"/>
      <c r="M79" s="259" t="s">
        <v>30</v>
      </c>
      <c r="N79" s="338" t="s">
        <v>603</v>
      </c>
      <c r="O79" s="115" t="s">
        <v>318</v>
      </c>
      <c r="P79" s="116" t="s">
        <v>27</v>
      </c>
      <c r="Q79" s="119"/>
      <c r="R79" s="119"/>
      <c r="S79" s="119"/>
    </row>
    <row r="80" spans="1:19" s="3" customFormat="1" ht="15.75" thickBot="1">
      <c r="A80" s="303" t="s">
        <v>7</v>
      </c>
      <c r="B80" s="354"/>
      <c r="C80" s="355"/>
      <c r="D80" s="306">
        <f>SUM(D81:D123)</f>
        <v>411330</v>
      </c>
      <c r="E80" s="306">
        <f t="shared" ref="E80:J80" si="10">SUM(E81:E123)</f>
        <v>70900</v>
      </c>
      <c r="F80" s="306">
        <f t="shared" si="10"/>
        <v>0</v>
      </c>
      <c r="G80" s="306">
        <f t="shared" si="10"/>
        <v>126490</v>
      </c>
      <c r="H80" s="306">
        <f t="shared" si="10"/>
        <v>0</v>
      </c>
      <c r="I80" s="306">
        <f t="shared" si="10"/>
        <v>213940</v>
      </c>
      <c r="J80" s="306">
        <f t="shared" si="10"/>
        <v>0</v>
      </c>
      <c r="K80" s="356"/>
      <c r="L80" s="356"/>
      <c r="M80" s="357"/>
      <c r="N80" s="307"/>
      <c r="O80" s="358"/>
      <c r="P80" s="290"/>
      <c r="Q80" s="119"/>
      <c r="R80" s="119"/>
      <c r="S80" s="119"/>
    </row>
    <row r="81" spans="1:19" s="3" customFormat="1" ht="26.25">
      <c r="A81" s="359" t="s">
        <v>498</v>
      </c>
      <c r="B81" s="360" t="s">
        <v>209</v>
      </c>
      <c r="C81" s="361" t="s">
        <v>210</v>
      </c>
      <c r="D81" s="250">
        <f t="shared" si="9"/>
        <v>3600</v>
      </c>
      <c r="E81" s="362"/>
      <c r="F81" s="362"/>
      <c r="G81" s="362"/>
      <c r="H81" s="362"/>
      <c r="I81" s="362">
        <v>3600</v>
      </c>
      <c r="J81" s="362"/>
      <c r="K81" s="362">
        <v>3600</v>
      </c>
      <c r="L81" s="362">
        <v>3600</v>
      </c>
      <c r="M81" s="363" t="s">
        <v>30</v>
      </c>
      <c r="N81" s="338" t="s">
        <v>895</v>
      </c>
      <c r="O81" s="118" t="s">
        <v>581</v>
      </c>
      <c r="P81" s="116" t="s">
        <v>211</v>
      </c>
      <c r="Q81" s="119"/>
      <c r="R81" s="119"/>
      <c r="S81" s="119"/>
    </row>
    <row r="82" spans="1:19" s="3" customFormat="1" ht="26.25">
      <c r="A82" s="335" t="s">
        <v>498</v>
      </c>
      <c r="B82" s="364" t="s">
        <v>212</v>
      </c>
      <c r="C82" s="365" t="s">
        <v>210</v>
      </c>
      <c r="D82" s="337">
        <f t="shared" ref="D82:D123" si="11">SUM(E82:J82)</f>
        <v>36200</v>
      </c>
      <c r="E82" s="366">
        <v>33700</v>
      </c>
      <c r="F82" s="366"/>
      <c r="G82" s="366">
        <v>2500</v>
      </c>
      <c r="H82" s="366"/>
      <c r="I82" s="366"/>
      <c r="J82" s="366"/>
      <c r="K82" s="366">
        <v>28300</v>
      </c>
      <c r="L82" s="366">
        <v>28300</v>
      </c>
      <c r="M82" s="367" t="s">
        <v>28</v>
      </c>
      <c r="N82" s="338" t="s">
        <v>895</v>
      </c>
      <c r="O82" s="118" t="s">
        <v>581</v>
      </c>
      <c r="P82" s="116" t="s">
        <v>211</v>
      </c>
      <c r="Q82" s="119"/>
      <c r="R82" s="119"/>
      <c r="S82" s="119"/>
    </row>
    <row r="83" spans="1:19" s="3" customFormat="1" ht="26.25">
      <c r="A83" s="258" t="s">
        <v>498</v>
      </c>
      <c r="B83" s="339" t="s">
        <v>213</v>
      </c>
      <c r="C83" s="340" t="s">
        <v>210</v>
      </c>
      <c r="D83" s="101">
        <f t="shared" si="11"/>
        <v>9700</v>
      </c>
      <c r="E83" s="102"/>
      <c r="F83" s="102"/>
      <c r="G83" s="102">
        <v>8100</v>
      </c>
      <c r="H83" s="102"/>
      <c r="I83" s="102">
        <v>1600</v>
      </c>
      <c r="J83" s="102"/>
      <c r="K83" s="102">
        <v>9700</v>
      </c>
      <c r="L83" s="102">
        <v>9700</v>
      </c>
      <c r="M83" s="341" t="s">
        <v>28</v>
      </c>
      <c r="N83" s="338" t="s">
        <v>895</v>
      </c>
      <c r="O83" s="118" t="s">
        <v>581</v>
      </c>
      <c r="P83" s="116" t="s">
        <v>211</v>
      </c>
      <c r="Q83" s="119"/>
      <c r="R83" s="119"/>
      <c r="S83" s="119"/>
    </row>
    <row r="84" spans="1:19" s="3" customFormat="1" ht="26.25">
      <c r="A84" s="258" t="s">
        <v>498</v>
      </c>
      <c r="B84" s="339" t="s">
        <v>214</v>
      </c>
      <c r="C84" s="340" t="s">
        <v>210</v>
      </c>
      <c r="D84" s="101">
        <f t="shared" si="11"/>
        <v>14300</v>
      </c>
      <c r="E84" s="102"/>
      <c r="F84" s="102"/>
      <c r="G84" s="102"/>
      <c r="H84" s="102"/>
      <c r="I84" s="102">
        <v>14300</v>
      </c>
      <c r="J84" s="102"/>
      <c r="K84" s="102"/>
      <c r="L84" s="102"/>
      <c r="M84" s="341" t="s">
        <v>30</v>
      </c>
      <c r="N84" s="338" t="s">
        <v>895</v>
      </c>
      <c r="O84" s="118" t="s">
        <v>581</v>
      </c>
      <c r="P84" s="116" t="s">
        <v>211</v>
      </c>
      <c r="Q84" s="119"/>
      <c r="R84" s="119"/>
      <c r="S84" s="119"/>
    </row>
    <row r="85" spans="1:19" s="3" customFormat="1" ht="26.25">
      <c r="A85" s="258" t="s">
        <v>498</v>
      </c>
      <c r="B85" s="339" t="s">
        <v>215</v>
      </c>
      <c r="C85" s="340" t="s">
        <v>210</v>
      </c>
      <c r="D85" s="101">
        <f t="shared" si="11"/>
        <v>61700</v>
      </c>
      <c r="E85" s="102">
        <v>37200</v>
      </c>
      <c r="F85" s="102"/>
      <c r="G85" s="102">
        <v>24500</v>
      </c>
      <c r="H85" s="102"/>
      <c r="I85" s="102"/>
      <c r="J85" s="102"/>
      <c r="K85" s="102">
        <v>57500</v>
      </c>
      <c r="L85" s="102">
        <v>57500</v>
      </c>
      <c r="M85" s="341" t="s">
        <v>28</v>
      </c>
      <c r="N85" s="338" t="s">
        <v>895</v>
      </c>
      <c r="O85" s="118" t="s">
        <v>581</v>
      </c>
      <c r="P85" s="116" t="s">
        <v>211</v>
      </c>
      <c r="Q85" s="119"/>
      <c r="R85" s="119"/>
      <c r="S85" s="119"/>
    </row>
    <row r="86" spans="1:19" s="3" customFormat="1" ht="26.25">
      <c r="A86" s="258" t="s">
        <v>498</v>
      </c>
      <c r="B86" s="339" t="s">
        <v>216</v>
      </c>
      <c r="C86" s="340" t="s">
        <v>210</v>
      </c>
      <c r="D86" s="101">
        <f t="shared" si="11"/>
        <v>6700</v>
      </c>
      <c r="E86" s="102"/>
      <c r="F86" s="102"/>
      <c r="G86" s="102"/>
      <c r="H86" s="102"/>
      <c r="I86" s="102">
        <v>6700</v>
      </c>
      <c r="J86" s="102"/>
      <c r="K86" s="102">
        <v>5200</v>
      </c>
      <c r="L86" s="102">
        <v>5200</v>
      </c>
      <c r="M86" s="341" t="s">
        <v>30</v>
      </c>
      <c r="N86" s="338" t="s">
        <v>895</v>
      </c>
      <c r="O86" s="118" t="s">
        <v>581</v>
      </c>
      <c r="P86" s="116" t="s">
        <v>211</v>
      </c>
      <c r="Q86" s="119"/>
      <c r="R86" s="119"/>
      <c r="S86" s="119"/>
    </row>
    <row r="87" spans="1:19" s="3" customFormat="1" ht="26.25">
      <c r="A87" s="258" t="s">
        <v>498</v>
      </c>
      <c r="B87" s="339" t="s">
        <v>217</v>
      </c>
      <c r="C87" s="340" t="s">
        <v>210</v>
      </c>
      <c r="D87" s="101">
        <f t="shared" si="11"/>
        <v>78200</v>
      </c>
      <c r="E87" s="102"/>
      <c r="F87" s="102"/>
      <c r="G87" s="102"/>
      <c r="H87" s="102"/>
      <c r="I87" s="102">
        <v>78200</v>
      </c>
      <c r="J87" s="102"/>
      <c r="K87" s="102">
        <v>78000</v>
      </c>
      <c r="L87" s="102">
        <v>78000</v>
      </c>
      <c r="M87" s="341" t="s">
        <v>28</v>
      </c>
      <c r="N87" s="338" t="s">
        <v>895</v>
      </c>
      <c r="O87" s="118" t="s">
        <v>581</v>
      </c>
      <c r="P87" s="116" t="s">
        <v>211</v>
      </c>
      <c r="Q87" s="119"/>
      <c r="R87" s="119"/>
      <c r="S87" s="119"/>
    </row>
    <row r="88" spans="1:19" s="7" customFormat="1" ht="39">
      <c r="A88" s="258" t="s">
        <v>586</v>
      </c>
      <c r="B88" s="254"/>
      <c r="C88" s="93" t="s">
        <v>233</v>
      </c>
      <c r="D88" s="101">
        <f t="shared" si="11"/>
        <v>4400</v>
      </c>
      <c r="E88" s="188"/>
      <c r="F88" s="188"/>
      <c r="G88" s="188">
        <v>4400</v>
      </c>
      <c r="H88" s="188"/>
      <c r="I88" s="188"/>
      <c r="J88" s="188"/>
      <c r="K88" s="188"/>
      <c r="L88" s="188"/>
      <c r="M88" s="255" t="s">
        <v>30</v>
      </c>
      <c r="N88" s="338" t="s">
        <v>603</v>
      </c>
      <c r="O88" s="116" t="s">
        <v>320</v>
      </c>
      <c r="P88" s="116" t="s">
        <v>211</v>
      </c>
      <c r="Q88" s="120"/>
      <c r="R88" s="120"/>
      <c r="S88" s="120"/>
    </row>
    <row r="89" spans="1:19" s="7" customFormat="1" ht="39">
      <c r="A89" s="258" t="s">
        <v>586</v>
      </c>
      <c r="B89" s="258"/>
      <c r="C89" s="107" t="s">
        <v>11</v>
      </c>
      <c r="D89" s="101">
        <f t="shared" si="11"/>
        <v>6450</v>
      </c>
      <c r="E89" s="101"/>
      <c r="F89" s="101"/>
      <c r="G89" s="101">
        <v>6200</v>
      </c>
      <c r="H89" s="101"/>
      <c r="I89" s="101">
        <v>250</v>
      </c>
      <c r="J89" s="101"/>
      <c r="K89" s="101"/>
      <c r="L89" s="101"/>
      <c r="M89" s="259" t="s">
        <v>30</v>
      </c>
      <c r="N89" s="338" t="s">
        <v>603</v>
      </c>
      <c r="O89" s="115" t="s">
        <v>320</v>
      </c>
      <c r="P89" s="116" t="s">
        <v>211</v>
      </c>
      <c r="Q89" s="120"/>
      <c r="R89" s="120"/>
      <c r="S89" s="120"/>
    </row>
    <row r="90" spans="1:19" s="7" customFormat="1" ht="39">
      <c r="A90" s="258" t="s">
        <v>586</v>
      </c>
      <c r="B90" s="254"/>
      <c r="C90" s="93" t="s">
        <v>237</v>
      </c>
      <c r="D90" s="101">
        <f t="shared" si="11"/>
        <v>1000</v>
      </c>
      <c r="E90" s="188"/>
      <c r="F90" s="188"/>
      <c r="G90" s="188">
        <v>1000</v>
      </c>
      <c r="H90" s="188"/>
      <c r="I90" s="188"/>
      <c r="J90" s="188"/>
      <c r="K90" s="188"/>
      <c r="L90" s="188"/>
      <c r="M90" s="255" t="s">
        <v>30</v>
      </c>
      <c r="N90" s="338" t="s">
        <v>603</v>
      </c>
      <c r="O90" s="116" t="s">
        <v>320</v>
      </c>
      <c r="P90" s="116" t="s">
        <v>211</v>
      </c>
      <c r="Q90" s="120"/>
      <c r="R90" s="120"/>
      <c r="S90" s="120"/>
    </row>
    <row r="91" spans="1:19" s="7" customFormat="1" ht="39">
      <c r="A91" s="258" t="s">
        <v>586</v>
      </c>
      <c r="B91" s="254"/>
      <c r="C91" s="93" t="s">
        <v>239</v>
      </c>
      <c r="D91" s="101">
        <f t="shared" si="11"/>
        <v>4500</v>
      </c>
      <c r="E91" s="188"/>
      <c r="F91" s="188"/>
      <c r="G91" s="188"/>
      <c r="H91" s="188"/>
      <c r="I91" s="188">
        <v>4500</v>
      </c>
      <c r="J91" s="188"/>
      <c r="K91" s="188"/>
      <c r="L91" s="188"/>
      <c r="M91" s="255" t="s">
        <v>30</v>
      </c>
      <c r="N91" s="338" t="s">
        <v>603</v>
      </c>
      <c r="O91" s="116" t="s">
        <v>320</v>
      </c>
      <c r="P91" s="116" t="s">
        <v>211</v>
      </c>
      <c r="Q91" s="120"/>
      <c r="R91" s="120"/>
      <c r="S91" s="120"/>
    </row>
    <row r="92" spans="1:19" s="3" customFormat="1" ht="39">
      <c r="A92" s="258" t="s">
        <v>586</v>
      </c>
      <c r="B92" s="254"/>
      <c r="C92" s="93" t="s">
        <v>241</v>
      </c>
      <c r="D92" s="101">
        <f t="shared" si="11"/>
        <v>1300</v>
      </c>
      <c r="E92" s="188"/>
      <c r="F92" s="188"/>
      <c r="G92" s="188"/>
      <c r="H92" s="188"/>
      <c r="I92" s="188">
        <v>1300</v>
      </c>
      <c r="J92" s="188"/>
      <c r="K92" s="188"/>
      <c r="L92" s="188"/>
      <c r="M92" s="255" t="s">
        <v>30</v>
      </c>
      <c r="N92" s="338" t="s">
        <v>603</v>
      </c>
      <c r="O92" s="116" t="s">
        <v>320</v>
      </c>
      <c r="P92" s="116" t="s">
        <v>211</v>
      </c>
      <c r="Q92" s="119"/>
      <c r="R92" s="119"/>
      <c r="S92" s="119"/>
    </row>
    <row r="93" spans="1:19" s="9" customFormat="1" ht="39">
      <c r="A93" s="258" t="s">
        <v>586</v>
      </c>
      <c r="B93" s="254" t="s">
        <v>599</v>
      </c>
      <c r="C93" s="93" t="s">
        <v>249</v>
      </c>
      <c r="D93" s="101">
        <f t="shared" si="11"/>
        <v>4500</v>
      </c>
      <c r="E93" s="188"/>
      <c r="F93" s="188"/>
      <c r="G93" s="188"/>
      <c r="H93" s="188"/>
      <c r="I93" s="188">
        <v>4500</v>
      </c>
      <c r="J93" s="188"/>
      <c r="K93" s="188"/>
      <c r="L93" s="188"/>
      <c r="M93" s="255" t="s">
        <v>28</v>
      </c>
      <c r="N93" s="338" t="s">
        <v>895</v>
      </c>
      <c r="O93" s="116" t="s">
        <v>320</v>
      </c>
      <c r="P93" s="116" t="s">
        <v>211</v>
      </c>
      <c r="Q93" s="120"/>
      <c r="R93" s="120"/>
      <c r="S93" s="120"/>
    </row>
    <row r="94" spans="1:19" s="9" customFormat="1" ht="39">
      <c r="A94" s="258" t="s">
        <v>586</v>
      </c>
      <c r="B94" s="254" t="s">
        <v>600</v>
      </c>
      <c r="C94" s="93" t="s">
        <v>249</v>
      </c>
      <c r="D94" s="101">
        <f t="shared" si="11"/>
        <v>2000</v>
      </c>
      <c r="E94" s="188"/>
      <c r="F94" s="188"/>
      <c r="G94" s="188"/>
      <c r="H94" s="188"/>
      <c r="I94" s="188">
        <v>2000</v>
      </c>
      <c r="J94" s="188"/>
      <c r="K94" s="188"/>
      <c r="L94" s="188"/>
      <c r="M94" s="255" t="s">
        <v>28</v>
      </c>
      <c r="N94" s="338" t="s">
        <v>895</v>
      </c>
      <c r="O94" s="116" t="s">
        <v>320</v>
      </c>
      <c r="P94" s="116" t="s">
        <v>211</v>
      </c>
      <c r="Q94" s="120"/>
      <c r="R94" s="120"/>
      <c r="S94" s="120"/>
    </row>
    <row r="95" spans="1:19" s="9" customFormat="1" ht="39">
      <c r="A95" s="258" t="s">
        <v>586</v>
      </c>
      <c r="B95" s="339" t="s">
        <v>602</v>
      </c>
      <c r="C95" s="340" t="s">
        <v>244</v>
      </c>
      <c r="D95" s="101">
        <f t="shared" si="11"/>
        <v>4000</v>
      </c>
      <c r="E95" s="102"/>
      <c r="F95" s="102"/>
      <c r="G95" s="102"/>
      <c r="H95" s="102"/>
      <c r="I95" s="102">
        <v>4000</v>
      </c>
      <c r="J95" s="102"/>
      <c r="K95" s="102"/>
      <c r="L95" s="102"/>
      <c r="M95" s="255" t="s">
        <v>28</v>
      </c>
      <c r="N95" s="338" t="s">
        <v>603</v>
      </c>
      <c r="O95" s="118" t="s">
        <v>320</v>
      </c>
      <c r="P95" s="116" t="s">
        <v>211</v>
      </c>
      <c r="Q95" s="120"/>
      <c r="R95" s="120"/>
      <c r="S95" s="120"/>
    </row>
    <row r="96" spans="1:19" s="9" customFormat="1" ht="39">
      <c r="A96" s="258" t="s">
        <v>586</v>
      </c>
      <c r="B96" s="339" t="s">
        <v>601</v>
      </c>
      <c r="C96" s="340" t="s">
        <v>244</v>
      </c>
      <c r="D96" s="101">
        <f t="shared" si="11"/>
        <v>3000</v>
      </c>
      <c r="E96" s="102"/>
      <c r="F96" s="102"/>
      <c r="G96" s="102"/>
      <c r="H96" s="102"/>
      <c r="I96" s="102">
        <v>3000</v>
      </c>
      <c r="J96" s="102"/>
      <c r="K96" s="102"/>
      <c r="L96" s="102"/>
      <c r="M96" s="255" t="s">
        <v>28</v>
      </c>
      <c r="N96" s="338" t="s">
        <v>603</v>
      </c>
      <c r="O96" s="118" t="s">
        <v>320</v>
      </c>
      <c r="P96" s="116" t="s">
        <v>211</v>
      </c>
      <c r="Q96" s="120"/>
      <c r="R96" s="120"/>
      <c r="S96" s="120"/>
    </row>
    <row r="97" spans="1:19" s="9" customFormat="1" ht="39">
      <c r="A97" s="258" t="s">
        <v>586</v>
      </c>
      <c r="B97" s="339" t="s">
        <v>244</v>
      </c>
      <c r="C97" s="340" t="s">
        <v>244</v>
      </c>
      <c r="D97" s="101">
        <f t="shared" si="11"/>
        <v>3400</v>
      </c>
      <c r="E97" s="102"/>
      <c r="F97" s="102"/>
      <c r="G97" s="102">
        <v>2400</v>
      </c>
      <c r="H97" s="102"/>
      <c r="I97" s="102">
        <v>1000</v>
      </c>
      <c r="J97" s="102"/>
      <c r="K97" s="102"/>
      <c r="L97" s="102"/>
      <c r="M97" s="255" t="s">
        <v>28</v>
      </c>
      <c r="N97" s="338" t="s">
        <v>603</v>
      </c>
      <c r="O97" s="118" t="s">
        <v>320</v>
      </c>
      <c r="P97" s="116" t="s">
        <v>211</v>
      </c>
      <c r="Q97" s="120"/>
      <c r="R97" s="120"/>
      <c r="S97" s="120"/>
    </row>
    <row r="98" spans="1:19" s="9" customFormat="1" ht="39">
      <c r="A98" s="258" t="s">
        <v>586</v>
      </c>
      <c r="B98" s="254"/>
      <c r="C98" s="93" t="s">
        <v>246</v>
      </c>
      <c r="D98" s="101">
        <f t="shared" si="11"/>
        <v>1000</v>
      </c>
      <c r="E98" s="188"/>
      <c r="F98" s="188"/>
      <c r="G98" s="188">
        <v>1000</v>
      </c>
      <c r="H98" s="188"/>
      <c r="I98" s="188"/>
      <c r="J98" s="188"/>
      <c r="K98" s="188"/>
      <c r="L98" s="188"/>
      <c r="M98" s="255" t="s">
        <v>30</v>
      </c>
      <c r="N98" s="338" t="s">
        <v>603</v>
      </c>
      <c r="O98" s="116" t="s">
        <v>320</v>
      </c>
      <c r="P98" s="116" t="s">
        <v>211</v>
      </c>
      <c r="Q98" s="120"/>
      <c r="R98" s="120"/>
      <c r="S98" s="120"/>
    </row>
    <row r="99" spans="1:19" s="9" customFormat="1" ht="26.25">
      <c r="A99" s="258" t="s">
        <v>514</v>
      </c>
      <c r="B99" s="258"/>
      <c r="C99" s="107" t="s">
        <v>234</v>
      </c>
      <c r="D99" s="101">
        <f t="shared" si="11"/>
        <v>347</v>
      </c>
      <c r="E99" s="101"/>
      <c r="F99" s="101"/>
      <c r="G99" s="101">
        <v>347</v>
      </c>
      <c r="H99" s="101"/>
      <c r="I99" s="101"/>
      <c r="J99" s="101"/>
      <c r="K99" s="101"/>
      <c r="L99" s="101"/>
      <c r="M99" s="259" t="s">
        <v>30</v>
      </c>
      <c r="N99" s="338" t="s">
        <v>603</v>
      </c>
      <c r="O99" s="115" t="s">
        <v>344</v>
      </c>
      <c r="P99" s="116" t="s">
        <v>211</v>
      </c>
      <c r="Q99" s="120"/>
      <c r="R99" s="120"/>
      <c r="S99" s="120"/>
    </row>
    <row r="100" spans="1:19" s="9" customFormat="1" ht="26.25">
      <c r="A100" s="258" t="s">
        <v>516</v>
      </c>
      <c r="B100" s="258"/>
      <c r="C100" s="107" t="s">
        <v>235</v>
      </c>
      <c r="D100" s="101">
        <f t="shared" si="11"/>
        <v>1642</v>
      </c>
      <c r="E100" s="101"/>
      <c r="F100" s="101"/>
      <c r="G100" s="101">
        <v>842</v>
      </c>
      <c r="H100" s="101"/>
      <c r="I100" s="101">
        <v>800</v>
      </c>
      <c r="J100" s="101"/>
      <c r="K100" s="101"/>
      <c r="L100" s="101"/>
      <c r="M100" s="259" t="s">
        <v>30</v>
      </c>
      <c r="N100" s="338" t="s">
        <v>603</v>
      </c>
      <c r="O100" s="115" t="s">
        <v>345</v>
      </c>
      <c r="P100" s="116" t="s">
        <v>211</v>
      </c>
      <c r="Q100" s="120"/>
      <c r="R100" s="120"/>
      <c r="S100" s="120"/>
    </row>
    <row r="101" spans="1:19" s="9" customFormat="1" ht="26.25">
      <c r="A101" s="258" t="s">
        <v>520</v>
      </c>
      <c r="B101" s="254"/>
      <c r="C101" s="93" t="s">
        <v>232</v>
      </c>
      <c r="D101" s="101">
        <f t="shared" si="11"/>
        <v>1585</v>
      </c>
      <c r="E101" s="188"/>
      <c r="F101" s="188"/>
      <c r="G101" s="188">
        <v>1585</v>
      </c>
      <c r="H101" s="188"/>
      <c r="I101" s="188"/>
      <c r="J101" s="188"/>
      <c r="K101" s="188"/>
      <c r="L101" s="188"/>
      <c r="M101" s="255" t="s">
        <v>30</v>
      </c>
      <c r="N101" s="338" t="s">
        <v>603</v>
      </c>
      <c r="O101" s="116" t="s">
        <v>346</v>
      </c>
      <c r="P101" s="116" t="s">
        <v>211</v>
      </c>
      <c r="Q101" s="120"/>
      <c r="R101" s="120"/>
      <c r="S101" s="120"/>
    </row>
    <row r="102" spans="1:19" s="9" customFormat="1" ht="26.25">
      <c r="A102" s="258" t="s">
        <v>520</v>
      </c>
      <c r="B102" s="254" t="s">
        <v>426</v>
      </c>
      <c r="C102" s="93" t="s">
        <v>11</v>
      </c>
      <c r="D102" s="101">
        <f t="shared" si="11"/>
        <v>1100</v>
      </c>
      <c r="E102" s="188"/>
      <c r="F102" s="188"/>
      <c r="G102" s="188">
        <v>1100</v>
      </c>
      <c r="H102" s="188"/>
      <c r="I102" s="188"/>
      <c r="J102" s="188"/>
      <c r="K102" s="188"/>
      <c r="L102" s="188"/>
      <c r="M102" s="255" t="s">
        <v>30</v>
      </c>
      <c r="N102" s="338" t="s">
        <v>603</v>
      </c>
      <c r="O102" s="116" t="s">
        <v>346</v>
      </c>
      <c r="P102" s="116" t="s">
        <v>211</v>
      </c>
      <c r="Q102" s="120"/>
      <c r="R102" s="120"/>
      <c r="S102" s="120"/>
    </row>
    <row r="103" spans="1:19" s="9" customFormat="1" ht="26.25">
      <c r="A103" s="258" t="s">
        <v>520</v>
      </c>
      <c r="B103" s="258"/>
      <c r="C103" s="107" t="s">
        <v>11</v>
      </c>
      <c r="D103" s="101">
        <f t="shared" si="11"/>
        <v>550</v>
      </c>
      <c r="E103" s="101"/>
      <c r="F103" s="101"/>
      <c r="G103" s="101"/>
      <c r="H103" s="101"/>
      <c r="I103" s="101">
        <v>550</v>
      </c>
      <c r="J103" s="101"/>
      <c r="K103" s="101"/>
      <c r="L103" s="101"/>
      <c r="M103" s="259" t="s">
        <v>30</v>
      </c>
      <c r="N103" s="338" t="s">
        <v>603</v>
      </c>
      <c r="O103" s="115" t="s">
        <v>346</v>
      </c>
      <c r="P103" s="116" t="s">
        <v>211</v>
      </c>
      <c r="Q103" s="120"/>
      <c r="R103" s="120"/>
      <c r="S103" s="120"/>
    </row>
    <row r="104" spans="1:19" s="9" customFormat="1" ht="26.25">
      <c r="A104" s="258" t="s">
        <v>520</v>
      </c>
      <c r="B104" s="254"/>
      <c r="C104" s="93" t="s">
        <v>236</v>
      </c>
      <c r="D104" s="101">
        <f t="shared" si="11"/>
        <v>2400</v>
      </c>
      <c r="E104" s="188"/>
      <c r="F104" s="188"/>
      <c r="G104" s="188">
        <v>2400</v>
      </c>
      <c r="H104" s="188"/>
      <c r="I104" s="188"/>
      <c r="J104" s="188"/>
      <c r="K104" s="188"/>
      <c r="L104" s="188"/>
      <c r="M104" s="255" t="s">
        <v>30</v>
      </c>
      <c r="N104" s="338" t="s">
        <v>603</v>
      </c>
      <c r="O104" s="116" t="s">
        <v>346</v>
      </c>
      <c r="P104" s="116" t="s">
        <v>211</v>
      </c>
      <c r="Q104" s="120"/>
      <c r="R104" s="120"/>
      <c r="S104" s="120"/>
    </row>
    <row r="105" spans="1:19" s="9" customFormat="1" ht="26.25">
      <c r="A105" s="258" t="s">
        <v>520</v>
      </c>
      <c r="B105" s="258"/>
      <c r="C105" s="107" t="s">
        <v>238</v>
      </c>
      <c r="D105" s="101">
        <f t="shared" si="11"/>
        <v>2500</v>
      </c>
      <c r="E105" s="101"/>
      <c r="F105" s="101"/>
      <c r="G105" s="101">
        <v>2500</v>
      </c>
      <c r="H105" s="101"/>
      <c r="I105" s="101"/>
      <c r="J105" s="101"/>
      <c r="K105" s="101"/>
      <c r="L105" s="101"/>
      <c r="M105" s="259" t="s">
        <v>30</v>
      </c>
      <c r="N105" s="338" t="s">
        <v>603</v>
      </c>
      <c r="O105" s="115" t="s">
        <v>346</v>
      </c>
      <c r="P105" s="116" t="s">
        <v>211</v>
      </c>
      <c r="Q105" s="120"/>
      <c r="R105" s="120"/>
      <c r="S105" s="120"/>
    </row>
    <row r="106" spans="1:19" s="9" customFormat="1" ht="26.25">
      <c r="A106" s="258" t="s">
        <v>520</v>
      </c>
      <c r="B106" s="258"/>
      <c r="C106" s="107" t="s">
        <v>240</v>
      </c>
      <c r="D106" s="101">
        <f t="shared" si="11"/>
        <v>675</v>
      </c>
      <c r="E106" s="101"/>
      <c r="F106" s="101"/>
      <c r="G106" s="101">
        <v>675</v>
      </c>
      <c r="H106" s="101"/>
      <c r="I106" s="101"/>
      <c r="J106" s="101"/>
      <c r="K106" s="101"/>
      <c r="L106" s="101"/>
      <c r="M106" s="259" t="s">
        <v>30</v>
      </c>
      <c r="N106" s="338" t="s">
        <v>603</v>
      </c>
      <c r="O106" s="115" t="s">
        <v>346</v>
      </c>
      <c r="P106" s="116" t="s">
        <v>211</v>
      </c>
      <c r="Q106" s="120"/>
      <c r="R106" s="120"/>
      <c r="S106" s="120"/>
    </row>
    <row r="107" spans="1:19" s="3" customFormat="1" ht="26.25">
      <c r="A107" s="258" t="s">
        <v>453</v>
      </c>
      <c r="B107" s="339" t="s">
        <v>218</v>
      </c>
      <c r="C107" s="340" t="s">
        <v>219</v>
      </c>
      <c r="D107" s="101">
        <f t="shared" si="11"/>
        <v>5400</v>
      </c>
      <c r="E107" s="102"/>
      <c r="F107" s="102"/>
      <c r="G107" s="102"/>
      <c r="H107" s="102"/>
      <c r="I107" s="102">
        <v>5400</v>
      </c>
      <c r="J107" s="102"/>
      <c r="K107" s="102">
        <v>5400</v>
      </c>
      <c r="L107" s="102">
        <v>4600</v>
      </c>
      <c r="M107" s="341" t="s">
        <v>28</v>
      </c>
      <c r="N107" s="338" t="s">
        <v>895</v>
      </c>
      <c r="O107" s="118" t="s">
        <v>583</v>
      </c>
      <c r="P107" s="116" t="s">
        <v>211</v>
      </c>
      <c r="Q107" s="119"/>
      <c r="R107" s="119"/>
      <c r="S107" s="119"/>
    </row>
    <row r="108" spans="1:19" s="3" customFormat="1" ht="26.25">
      <c r="A108" s="258" t="s">
        <v>453</v>
      </c>
      <c r="B108" s="339" t="s">
        <v>219</v>
      </c>
      <c r="C108" s="340" t="s">
        <v>219</v>
      </c>
      <c r="D108" s="101">
        <f t="shared" si="11"/>
        <v>4200</v>
      </c>
      <c r="E108" s="102"/>
      <c r="F108" s="102"/>
      <c r="G108" s="102"/>
      <c r="H108" s="102"/>
      <c r="I108" s="102">
        <v>4200</v>
      </c>
      <c r="J108" s="102"/>
      <c r="K108" s="102">
        <v>4200</v>
      </c>
      <c r="L108" s="102">
        <v>3300</v>
      </c>
      <c r="M108" s="341" t="s">
        <v>28</v>
      </c>
      <c r="N108" s="338" t="s">
        <v>895</v>
      </c>
      <c r="O108" s="118" t="s">
        <v>583</v>
      </c>
      <c r="P108" s="116" t="s">
        <v>211</v>
      </c>
      <c r="Q108" s="119"/>
      <c r="R108" s="119"/>
      <c r="S108" s="119"/>
    </row>
    <row r="109" spans="1:19" s="3" customFormat="1" ht="26.25">
      <c r="A109" s="258" t="s">
        <v>453</v>
      </c>
      <c r="B109" s="339" t="s">
        <v>220</v>
      </c>
      <c r="C109" s="340" t="s">
        <v>219</v>
      </c>
      <c r="D109" s="101">
        <f t="shared" si="11"/>
        <v>25900</v>
      </c>
      <c r="E109" s="102"/>
      <c r="F109" s="102"/>
      <c r="G109" s="102">
        <v>25900</v>
      </c>
      <c r="H109" s="102"/>
      <c r="I109" s="102"/>
      <c r="J109" s="102"/>
      <c r="K109" s="102">
        <v>23000</v>
      </c>
      <c r="L109" s="102">
        <v>23000</v>
      </c>
      <c r="M109" s="341" t="s">
        <v>28</v>
      </c>
      <c r="N109" s="338" t="s">
        <v>895</v>
      </c>
      <c r="O109" s="118" t="s">
        <v>583</v>
      </c>
      <c r="P109" s="116" t="s">
        <v>211</v>
      </c>
      <c r="Q109" s="119"/>
      <c r="R109" s="119"/>
      <c r="S109" s="119"/>
    </row>
    <row r="110" spans="1:19" s="3" customFormat="1" ht="26.25">
      <c r="A110" s="258" t="s">
        <v>453</v>
      </c>
      <c r="B110" s="339" t="s">
        <v>221</v>
      </c>
      <c r="C110" s="340" t="s">
        <v>219</v>
      </c>
      <c r="D110" s="101">
        <f t="shared" si="11"/>
        <v>2100</v>
      </c>
      <c r="E110" s="102"/>
      <c r="F110" s="102"/>
      <c r="G110" s="102"/>
      <c r="H110" s="102"/>
      <c r="I110" s="102">
        <v>2100</v>
      </c>
      <c r="J110" s="102"/>
      <c r="K110" s="102">
        <v>2100</v>
      </c>
      <c r="L110" s="102">
        <v>2100</v>
      </c>
      <c r="M110" s="341" t="s">
        <v>28</v>
      </c>
      <c r="N110" s="338" t="s">
        <v>895</v>
      </c>
      <c r="O110" s="118" t="s">
        <v>583</v>
      </c>
      <c r="P110" s="116" t="s">
        <v>211</v>
      </c>
      <c r="Q110" s="119"/>
      <c r="R110" s="119"/>
      <c r="S110" s="119"/>
    </row>
    <row r="111" spans="1:19" s="3" customFormat="1" ht="26.25">
      <c r="A111" s="258" t="s">
        <v>628</v>
      </c>
      <c r="B111" s="339" t="s">
        <v>224</v>
      </c>
      <c r="C111" s="340" t="s">
        <v>225</v>
      </c>
      <c r="D111" s="101">
        <f t="shared" si="11"/>
        <v>3300</v>
      </c>
      <c r="E111" s="102"/>
      <c r="F111" s="102"/>
      <c r="G111" s="102">
        <v>3300</v>
      </c>
      <c r="H111" s="102"/>
      <c r="I111" s="102"/>
      <c r="J111" s="102"/>
      <c r="K111" s="102">
        <v>3300</v>
      </c>
      <c r="L111" s="102">
        <v>3300</v>
      </c>
      <c r="M111" s="341" t="s">
        <v>28</v>
      </c>
      <c r="N111" s="338" t="s">
        <v>895</v>
      </c>
      <c r="O111" s="118" t="s">
        <v>584</v>
      </c>
      <c r="P111" s="116" t="s">
        <v>211</v>
      </c>
      <c r="Q111" s="119"/>
      <c r="R111" s="119"/>
      <c r="S111" s="119"/>
    </row>
    <row r="112" spans="1:19" s="3" customFormat="1" ht="26.25">
      <c r="A112" s="258" t="s">
        <v>628</v>
      </c>
      <c r="B112" s="339" t="s">
        <v>226</v>
      </c>
      <c r="C112" s="340" t="s">
        <v>225</v>
      </c>
      <c r="D112" s="101">
        <f t="shared" si="11"/>
        <v>1000</v>
      </c>
      <c r="E112" s="102"/>
      <c r="F112" s="102"/>
      <c r="G112" s="102"/>
      <c r="H112" s="102"/>
      <c r="I112" s="102">
        <v>1000</v>
      </c>
      <c r="J112" s="102"/>
      <c r="K112" s="102">
        <v>1000</v>
      </c>
      <c r="L112" s="102">
        <v>1000</v>
      </c>
      <c r="M112" s="341" t="s">
        <v>28</v>
      </c>
      <c r="N112" s="338" t="s">
        <v>895</v>
      </c>
      <c r="O112" s="118" t="s">
        <v>584</v>
      </c>
      <c r="P112" s="116" t="s">
        <v>211</v>
      </c>
      <c r="Q112" s="119"/>
      <c r="R112" s="119"/>
      <c r="S112" s="119"/>
    </row>
    <row r="113" spans="1:19" s="3" customFormat="1" ht="26.25">
      <c r="A113" s="258" t="s">
        <v>628</v>
      </c>
      <c r="B113" s="339" t="s">
        <v>227</v>
      </c>
      <c r="C113" s="340" t="s">
        <v>225</v>
      </c>
      <c r="D113" s="101">
        <f t="shared" si="11"/>
        <v>3900</v>
      </c>
      <c r="E113" s="102"/>
      <c r="F113" s="102"/>
      <c r="G113" s="102"/>
      <c r="H113" s="102"/>
      <c r="I113" s="102">
        <v>3900</v>
      </c>
      <c r="J113" s="102"/>
      <c r="K113" s="102">
        <v>3900</v>
      </c>
      <c r="L113" s="102">
        <v>3900</v>
      </c>
      <c r="M113" s="341" t="s">
        <v>28</v>
      </c>
      <c r="N113" s="338" t="s">
        <v>895</v>
      </c>
      <c r="O113" s="118" t="s">
        <v>584</v>
      </c>
      <c r="P113" s="116" t="s">
        <v>211</v>
      </c>
      <c r="Q113" s="119"/>
      <c r="R113" s="119"/>
      <c r="S113" s="119"/>
    </row>
    <row r="114" spans="1:19" s="3" customFormat="1">
      <c r="A114" s="258" t="s">
        <v>546</v>
      </c>
      <c r="B114" s="342"/>
      <c r="C114" s="343" t="s">
        <v>242</v>
      </c>
      <c r="D114" s="101">
        <f t="shared" si="11"/>
        <v>2700</v>
      </c>
      <c r="E114" s="344"/>
      <c r="F114" s="344"/>
      <c r="G114" s="344">
        <v>2000</v>
      </c>
      <c r="H114" s="344"/>
      <c r="I114" s="344">
        <v>700</v>
      </c>
      <c r="J114" s="344"/>
      <c r="K114" s="344">
        <v>2600</v>
      </c>
      <c r="L114" s="344">
        <v>2600</v>
      </c>
      <c r="M114" s="345" t="s">
        <v>28</v>
      </c>
      <c r="N114" s="338" t="s">
        <v>603</v>
      </c>
      <c r="O114" s="125"/>
      <c r="P114" s="116" t="s">
        <v>211</v>
      </c>
      <c r="Q114" s="119"/>
      <c r="R114" s="119"/>
      <c r="S114" s="119"/>
    </row>
    <row r="115" spans="1:19" s="9" customFormat="1" ht="26.25">
      <c r="A115" s="258" t="s">
        <v>690</v>
      </c>
      <c r="B115" s="342"/>
      <c r="C115" s="343" t="s">
        <v>243</v>
      </c>
      <c r="D115" s="101">
        <f t="shared" si="11"/>
        <v>12300</v>
      </c>
      <c r="E115" s="344"/>
      <c r="F115" s="344"/>
      <c r="G115" s="344">
        <v>10700</v>
      </c>
      <c r="H115" s="344"/>
      <c r="I115" s="344">
        <v>1600</v>
      </c>
      <c r="J115" s="344"/>
      <c r="K115" s="344">
        <v>10400</v>
      </c>
      <c r="L115" s="344">
        <v>10400</v>
      </c>
      <c r="M115" s="345" t="s">
        <v>28</v>
      </c>
      <c r="N115" s="338" t="e">
        <v>#N/A</v>
      </c>
      <c r="O115" s="125" t="s">
        <v>576</v>
      </c>
      <c r="P115" s="116" t="s">
        <v>211</v>
      </c>
      <c r="Q115" s="120"/>
      <c r="R115" s="120"/>
      <c r="S115" s="120"/>
    </row>
    <row r="116" spans="1:19" s="3" customFormat="1" ht="26.25">
      <c r="A116" s="258" t="s">
        <v>695</v>
      </c>
      <c r="B116" s="339" t="s">
        <v>228</v>
      </c>
      <c r="C116" s="340" t="s">
        <v>229</v>
      </c>
      <c r="D116" s="101">
        <v>7540</v>
      </c>
      <c r="E116" s="102"/>
      <c r="F116" s="102"/>
      <c r="G116" s="102"/>
      <c r="H116" s="102"/>
      <c r="I116" s="102">
        <v>7540</v>
      </c>
      <c r="J116" s="102"/>
      <c r="K116" s="102">
        <v>7540</v>
      </c>
      <c r="L116" s="102">
        <v>7540</v>
      </c>
      <c r="M116" s="341" t="s">
        <v>28</v>
      </c>
      <c r="N116" s="338" t="s">
        <v>895</v>
      </c>
      <c r="O116" s="118" t="s">
        <v>579</v>
      </c>
      <c r="P116" s="116" t="s">
        <v>211</v>
      </c>
      <c r="Q116" s="119"/>
      <c r="R116" s="119"/>
      <c r="S116" s="119"/>
    </row>
    <row r="117" spans="1:19" s="3" customFormat="1" ht="26.25">
      <c r="A117" s="258" t="s">
        <v>695</v>
      </c>
      <c r="B117" s="339" t="s">
        <v>230</v>
      </c>
      <c r="C117" s="340" t="s">
        <v>229</v>
      </c>
      <c r="D117" s="101">
        <f t="shared" si="11"/>
        <v>18600</v>
      </c>
      <c r="E117" s="102"/>
      <c r="F117" s="102"/>
      <c r="G117" s="102"/>
      <c r="H117" s="102"/>
      <c r="I117" s="102">
        <v>18600</v>
      </c>
      <c r="J117" s="102"/>
      <c r="K117" s="102">
        <v>18600</v>
      </c>
      <c r="L117" s="102">
        <v>18600</v>
      </c>
      <c r="M117" s="341" t="s">
        <v>28</v>
      </c>
      <c r="N117" s="338" t="s">
        <v>895</v>
      </c>
      <c r="O117" s="118" t="s">
        <v>579</v>
      </c>
      <c r="P117" s="116" t="s">
        <v>211</v>
      </c>
      <c r="Q117" s="119"/>
      <c r="R117" s="119"/>
      <c r="S117" s="119"/>
    </row>
    <row r="118" spans="1:19" s="3" customFormat="1" ht="26.25">
      <c r="A118" s="258" t="s">
        <v>695</v>
      </c>
      <c r="B118" s="339" t="s">
        <v>231</v>
      </c>
      <c r="C118" s="340" t="s">
        <v>229</v>
      </c>
      <c r="D118" s="101">
        <f t="shared" si="11"/>
        <v>12100</v>
      </c>
      <c r="E118" s="102"/>
      <c r="F118" s="102"/>
      <c r="G118" s="102">
        <v>12100</v>
      </c>
      <c r="H118" s="102"/>
      <c r="I118" s="102"/>
      <c r="J118" s="102"/>
      <c r="K118" s="102">
        <v>11600</v>
      </c>
      <c r="L118" s="102">
        <v>11600</v>
      </c>
      <c r="M118" s="341" t="s">
        <v>28</v>
      </c>
      <c r="N118" s="338" t="s">
        <v>895</v>
      </c>
      <c r="O118" s="118" t="s">
        <v>579</v>
      </c>
      <c r="P118" s="116" t="s">
        <v>211</v>
      </c>
      <c r="Q118" s="119"/>
      <c r="R118" s="119"/>
      <c r="S118" s="119"/>
    </row>
    <row r="119" spans="1:19" s="3" customFormat="1" ht="39">
      <c r="A119" s="258" t="s">
        <v>552</v>
      </c>
      <c r="B119" s="339" t="s">
        <v>222</v>
      </c>
      <c r="C119" s="340" t="s">
        <v>219</v>
      </c>
      <c r="D119" s="101">
        <f t="shared" si="11"/>
        <v>22600</v>
      </c>
      <c r="E119" s="102"/>
      <c r="F119" s="102"/>
      <c r="G119" s="102"/>
      <c r="H119" s="102"/>
      <c r="I119" s="102">
        <v>22600</v>
      </c>
      <c r="J119" s="102"/>
      <c r="K119" s="102">
        <v>22400</v>
      </c>
      <c r="L119" s="102">
        <v>22400</v>
      </c>
      <c r="M119" s="341" t="s">
        <v>30</v>
      </c>
      <c r="N119" s="338" t="s">
        <v>895</v>
      </c>
      <c r="O119" s="118" t="s">
        <v>347</v>
      </c>
      <c r="P119" s="116" t="s">
        <v>211</v>
      </c>
      <c r="Q119" s="119"/>
      <c r="R119" s="119"/>
      <c r="S119" s="119"/>
    </row>
    <row r="120" spans="1:19" s="9" customFormat="1" ht="39">
      <c r="A120" s="258" t="s">
        <v>552</v>
      </c>
      <c r="B120" s="339" t="s">
        <v>223</v>
      </c>
      <c r="C120" s="340" t="s">
        <v>219</v>
      </c>
      <c r="D120" s="101">
        <f t="shared" si="11"/>
        <v>20000</v>
      </c>
      <c r="E120" s="102"/>
      <c r="F120" s="102"/>
      <c r="G120" s="102"/>
      <c r="H120" s="102"/>
      <c r="I120" s="102">
        <v>20000</v>
      </c>
      <c r="J120" s="102"/>
      <c r="K120" s="102"/>
      <c r="L120" s="102"/>
      <c r="M120" s="341" t="s">
        <v>30</v>
      </c>
      <c r="N120" s="338" t="s">
        <v>895</v>
      </c>
      <c r="O120" s="118" t="s">
        <v>347</v>
      </c>
      <c r="P120" s="116" t="s">
        <v>211</v>
      </c>
      <c r="Q120" s="120"/>
      <c r="R120" s="120"/>
      <c r="S120" s="120"/>
    </row>
    <row r="121" spans="1:19" s="3" customFormat="1" ht="26.25">
      <c r="A121" s="258" t="s">
        <v>696</v>
      </c>
      <c r="B121" s="258"/>
      <c r="C121" s="107" t="s">
        <v>245</v>
      </c>
      <c r="D121" s="101">
        <f t="shared" si="11"/>
        <v>241</v>
      </c>
      <c r="E121" s="101"/>
      <c r="F121" s="101"/>
      <c r="G121" s="101">
        <v>241</v>
      </c>
      <c r="H121" s="101"/>
      <c r="I121" s="101"/>
      <c r="J121" s="101"/>
      <c r="K121" s="101"/>
      <c r="L121" s="101"/>
      <c r="M121" s="259" t="s">
        <v>30</v>
      </c>
      <c r="N121" s="338" t="s">
        <v>603</v>
      </c>
      <c r="O121" s="115" t="s">
        <v>348</v>
      </c>
      <c r="P121" s="116" t="s">
        <v>211</v>
      </c>
      <c r="Q121" s="119"/>
      <c r="R121" s="119"/>
      <c r="S121" s="119"/>
    </row>
    <row r="122" spans="1:19" s="3" customFormat="1">
      <c r="A122" s="258" t="s">
        <v>699</v>
      </c>
      <c r="B122" s="339"/>
      <c r="C122" s="340" t="s">
        <v>247</v>
      </c>
      <c r="D122" s="101">
        <f t="shared" si="11"/>
        <v>9000</v>
      </c>
      <c r="E122" s="102"/>
      <c r="F122" s="102"/>
      <c r="G122" s="102">
        <v>9000</v>
      </c>
      <c r="H122" s="102"/>
      <c r="I122" s="102"/>
      <c r="J122" s="102"/>
      <c r="K122" s="102">
        <v>9000</v>
      </c>
      <c r="L122" s="102">
        <v>9000</v>
      </c>
      <c r="M122" s="341" t="s">
        <v>28</v>
      </c>
      <c r="N122" s="338" t="s">
        <v>895</v>
      </c>
      <c r="O122" s="118" t="s">
        <v>580</v>
      </c>
      <c r="P122" s="116" t="s">
        <v>211</v>
      </c>
      <c r="Q122" s="119"/>
      <c r="R122" s="119"/>
      <c r="S122" s="119"/>
    </row>
    <row r="123" spans="1:19" s="3" customFormat="1" ht="27" thickBot="1">
      <c r="A123" s="346" t="s">
        <v>592</v>
      </c>
      <c r="B123" s="368"/>
      <c r="C123" s="369" t="s">
        <v>248</v>
      </c>
      <c r="D123" s="348">
        <f t="shared" si="11"/>
        <v>3700</v>
      </c>
      <c r="E123" s="370"/>
      <c r="F123" s="370"/>
      <c r="G123" s="370">
        <v>3700</v>
      </c>
      <c r="H123" s="370"/>
      <c r="I123" s="370"/>
      <c r="J123" s="370"/>
      <c r="K123" s="370">
        <v>3700</v>
      </c>
      <c r="L123" s="370">
        <v>3700</v>
      </c>
      <c r="M123" s="371" t="s">
        <v>28</v>
      </c>
      <c r="N123" s="338" t="s">
        <v>603</v>
      </c>
      <c r="O123" s="118" t="s">
        <v>349</v>
      </c>
      <c r="P123" s="116" t="s">
        <v>211</v>
      </c>
      <c r="Q123" s="119"/>
      <c r="R123" s="119"/>
      <c r="S123" s="119"/>
    </row>
    <row r="124" spans="1:19" s="25" customFormat="1" ht="15.75" thickBot="1">
      <c r="A124" s="303" t="s">
        <v>8</v>
      </c>
      <c r="B124" s="354"/>
      <c r="C124" s="355"/>
      <c r="D124" s="306">
        <f>SUM(D125:D193)</f>
        <v>86462</v>
      </c>
      <c r="E124" s="306">
        <f t="shared" ref="E124:J124" si="12">SUM(E125:E193)</f>
        <v>0</v>
      </c>
      <c r="F124" s="306">
        <f t="shared" si="12"/>
        <v>0</v>
      </c>
      <c r="G124" s="306">
        <f t="shared" si="12"/>
        <v>84089</v>
      </c>
      <c r="H124" s="306">
        <f t="shared" si="12"/>
        <v>0</v>
      </c>
      <c r="I124" s="306">
        <f t="shared" si="12"/>
        <v>1729</v>
      </c>
      <c r="J124" s="306">
        <f t="shared" si="12"/>
        <v>644</v>
      </c>
      <c r="K124" s="356"/>
      <c r="L124" s="356"/>
      <c r="M124" s="357"/>
      <c r="N124" s="307"/>
      <c r="O124" s="358"/>
      <c r="P124" s="290"/>
      <c r="Q124" s="178"/>
      <c r="R124" s="178"/>
      <c r="S124" s="178"/>
    </row>
    <row r="125" spans="1:19" s="3" customFormat="1" ht="26.25">
      <c r="A125" s="335" t="s">
        <v>496</v>
      </c>
      <c r="B125" s="372"/>
      <c r="C125" s="269" t="s">
        <v>90</v>
      </c>
      <c r="D125" s="337">
        <f t="shared" ref="D125:D155" si="13">SUM(E125:J125)</f>
        <v>1500</v>
      </c>
      <c r="E125" s="373"/>
      <c r="F125" s="373"/>
      <c r="G125" s="373">
        <v>1500</v>
      </c>
      <c r="H125" s="373"/>
      <c r="I125" s="373"/>
      <c r="J125" s="373"/>
      <c r="K125" s="373"/>
      <c r="L125" s="373"/>
      <c r="M125" s="374" t="s">
        <v>30</v>
      </c>
      <c r="N125" s="338" t="s">
        <v>895</v>
      </c>
      <c r="O125" s="116" t="s">
        <v>296</v>
      </c>
      <c r="P125" s="116" t="s">
        <v>32</v>
      </c>
      <c r="Q125" s="119"/>
      <c r="R125" s="119"/>
      <c r="S125" s="119"/>
    </row>
    <row r="126" spans="1:19" s="9" customFormat="1" ht="26.25">
      <c r="A126" s="258" t="s">
        <v>497</v>
      </c>
      <c r="B126" s="254"/>
      <c r="C126" s="93" t="s">
        <v>91</v>
      </c>
      <c r="D126" s="101">
        <f t="shared" si="13"/>
        <v>450</v>
      </c>
      <c r="E126" s="188"/>
      <c r="F126" s="188"/>
      <c r="G126" s="188">
        <v>450</v>
      </c>
      <c r="H126" s="188"/>
      <c r="I126" s="188"/>
      <c r="J126" s="188"/>
      <c r="K126" s="188"/>
      <c r="L126" s="188"/>
      <c r="M126" s="255" t="s">
        <v>30</v>
      </c>
      <c r="N126" s="338" t="s">
        <v>603</v>
      </c>
      <c r="O126" s="116" t="s">
        <v>297</v>
      </c>
      <c r="P126" s="116" t="s">
        <v>32</v>
      </c>
      <c r="Q126" s="120"/>
      <c r="R126" s="120"/>
      <c r="S126" s="120"/>
    </row>
    <row r="127" spans="1:19" s="9" customFormat="1">
      <c r="A127" s="258" t="s">
        <v>678</v>
      </c>
      <c r="B127" s="258"/>
      <c r="C127" s="107" t="s">
        <v>35</v>
      </c>
      <c r="D127" s="101">
        <f t="shared" si="13"/>
        <v>325</v>
      </c>
      <c r="E127" s="101"/>
      <c r="F127" s="101"/>
      <c r="G127" s="101">
        <v>220</v>
      </c>
      <c r="H127" s="101"/>
      <c r="I127" s="101">
        <v>105</v>
      </c>
      <c r="J127" s="101"/>
      <c r="K127" s="101"/>
      <c r="L127" s="101"/>
      <c r="M127" s="259" t="s">
        <v>30</v>
      </c>
      <c r="N127" s="338" t="s">
        <v>603</v>
      </c>
      <c r="O127" s="115" t="s">
        <v>260</v>
      </c>
      <c r="P127" s="116" t="s">
        <v>32</v>
      </c>
      <c r="Q127" s="120"/>
      <c r="R127" s="120"/>
      <c r="S127" s="120"/>
    </row>
    <row r="128" spans="1:19" s="3" customFormat="1" ht="26.25">
      <c r="A128" s="258" t="s">
        <v>499</v>
      </c>
      <c r="B128" s="254"/>
      <c r="C128" s="93" t="s">
        <v>98</v>
      </c>
      <c r="D128" s="101">
        <f t="shared" si="13"/>
        <v>579</v>
      </c>
      <c r="E128" s="188"/>
      <c r="F128" s="188"/>
      <c r="G128" s="188">
        <v>579</v>
      </c>
      <c r="H128" s="188"/>
      <c r="I128" s="188"/>
      <c r="J128" s="188"/>
      <c r="K128" s="188"/>
      <c r="L128" s="188"/>
      <c r="M128" s="255" t="s">
        <v>30</v>
      </c>
      <c r="N128" s="338" t="s">
        <v>603</v>
      </c>
      <c r="O128" s="116" t="s">
        <v>272</v>
      </c>
      <c r="P128" s="116" t="s">
        <v>32</v>
      </c>
      <c r="Q128" s="119"/>
      <c r="R128" s="119"/>
      <c r="S128" s="119"/>
    </row>
    <row r="129" spans="1:19" s="9" customFormat="1" ht="26.25">
      <c r="A129" s="258" t="s">
        <v>499</v>
      </c>
      <c r="B129" s="254"/>
      <c r="C129" s="93" t="s">
        <v>99</v>
      </c>
      <c r="D129" s="101">
        <f t="shared" si="13"/>
        <v>661</v>
      </c>
      <c r="E129" s="188"/>
      <c r="F129" s="188"/>
      <c r="G129" s="188">
        <v>661</v>
      </c>
      <c r="H129" s="188"/>
      <c r="I129" s="188"/>
      <c r="J129" s="188"/>
      <c r="K129" s="188"/>
      <c r="L129" s="188"/>
      <c r="M129" s="255" t="s">
        <v>30</v>
      </c>
      <c r="N129" s="338" t="s">
        <v>603</v>
      </c>
      <c r="O129" s="116" t="s">
        <v>272</v>
      </c>
      <c r="P129" s="116" t="s">
        <v>32</v>
      </c>
      <c r="Q129" s="120"/>
      <c r="R129" s="120"/>
      <c r="S129" s="120"/>
    </row>
    <row r="130" spans="1:19" s="9" customFormat="1" ht="26.25">
      <c r="A130" s="258" t="s">
        <v>499</v>
      </c>
      <c r="B130" s="254"/>
      <c r="C130" s="93" t="s">
        <v>100</v>
      </c>
      <c r="D130" s="101">
        <f t="shared" si="13"/>
        <v>1924</v>
      </c>
      <c r="E130" s="188"/>
      <c r="F130" s="188"/>
      <c r="G130" s="188">
        <v>1624</v>
      </c>
      <c r="H130" s="188"/>
      <c r="I130" s="188"/>
      <c r="J130" s="188">
        <v>300</v>
      </c>
      <c r="K130" s="188"/>
      <c r="L130" s="188"/>
      <c r="M130" s="255" t="s">
        <v>30</v>
      </c>
      <c r="N130" s="338" t="s">
        <v>603</v>
      </c>
      <c r="O130" s="116" t="s">
        <v>272</v>
      </c>
      <c r="P130" s="116" t="s">
        <v>32</v>
      </c>
      <c r="Q130" s="120"/>
      <c r="R130" s="120"/>
      <c r="S130" s="120"/>
    </row>
    <row r="131" spans="1:19" s="9" customFormat="1" ht="26.25">
      <c r="A131" s="258" t="s">
        <v>499</v>
      </c>
      <c r="B131" s="254"/>
      <c r="C131" s="93" t="s">
        <v>106</v>
      </c>
      <c r="D131" s="101">
        <f t="shared" si="13"/>
        <v>1098</v>
      </c>
      <c r="E131" s="188"/>
      <c r="F131" s="188"/>
      <c r="G131" s="188">
        <v>1098</v>
      </c>
      <c r="H131" s="188"/>
      <c r="I131" s="188"/>
      <c r="J131" s="188"/>
      <c r="K131" s="188"/>
      <c r="L131" s="188"/>
      <c r="M131" s="255" t="s">
        <v>30</v>
      </c>
      <c r="N131" s="338" t="s">
        <v>603</v>
      </c>
      <c r="O131" s="116" t="s">
        <v>272</v>
      </c>
      <c r="P131" s="116" t="s">
        <v>32</v>
      </c>
      <c r="Q131" s="120"/>
      <c r="R131" s="120"/>
      <c r="S131" s="120"/>
    </row>
    <row r="132" spans="1:19" s="9" customFormat="1" ht="26.25">
      <c r="A132" s="258" t="s">
        <v>499</v>
      </c>
      <c r="B132" s="254"/>
      <c r="C132" s="93" t="s">
        <v>107</v>
      </c>
      <c r="D132" s="101">
        <f t="shared" si="13"/>
        <v>664</v>
      </c>
      <c r="E132" s="188"/>
      <c r="F132" s="188"/>
      <c r="G132" s="188">
        <v>664</v>
      </c>
      <c r="H132" s="188"/>
      <c r="I132" s="188"/>
      <c r="J132" s="188"/>
      <c r="K132" s="188"/>
      <c r="L132" s="188"/>
      <c r="M132" s="255" t="s">
        <v>30</v>
      </c>
      <c r="N132" s="338" t="s">
        <v>603</v>
      </c>
      <c r="O132" s="116" t="s">
        <v>272</v>
      </c>
      <c r="P132" s="116" t="s">
        <v>32</v>
      </c>
      <c r="Q132" s="120"/>
      <c r="R132" s="120"/>
      <c r="S132" s="120"/>
    </row>
    <row r="133" spans="1:19" s="9" customFormat="1" ht="26.25">
      <c r="A133" s="258" t="s">
        <v>499</v>
      </c>
      <c r="B133" s="254"/>
      <c r="C133" s="93" t="s">
        <v>84</v>
      </c>
      <c r="D133" s="101">
        <f t="shared" si="13"/>
        <v>956</v>
      </c>
      <c r="E133" s="188"/>
      <c r="F133" s="188"/>
      <c r="G133" s="188">
        <v>956</v>
      </c>
      <c r="H133" s="188"/>
      <c r="I133" s="188"/>
      <c r="J133" s="188"/>
      <c r="K133" s="188"/>
      <c r="L133" s="188"/>
      <c r="M133" s="255" t="s">
        <v>30</v>
      </c>
      <c r="N133" s="338" t="s">
        <v>603</v>
      </c>
      <c r="O133" s="116" t="s">
        <v>272</v>
      </c>
      <c r="P133" s="116" t="s">
        <v>32</v>
      </c>
      <c r="Q133" s="120"/>
      <c r="R133" s="120"/>
      <c r="S133" s="120"/>
    </row>
    <row r="134" spans="1:19" s="3" customFormat="1" ht="26.25">
      <c r="A134" s="258" t="s">
        <v>499</v>
      </c>
      <c r="B134" s="254"/>
      <c r="C134" s="93" t="s">
        <v>111</v>
      </c>
      <c r="D134" s="101">
        <f t="shared" si="13"/>
        <v>484</v>
      </c>
      <c r="E134" s="188"/>
      <c r="F134" s="188"/>
      <c r="G134" s="188">
        <v>484</v>
      </c>
      <c r="H134" s="188"/>
      <c r="I134" s="188"/>
      <c r="J134" s="188"/>
      <c r="K134" s="188"/>
      <c r="L134" s="188"/>
      <c r="M134" s="255" t="s">
        <v>30</v>
      </c>
      <c r="N134" s="338" t="s">
        <v>603</v>
      </c>
      <c r="O134" s="116" t="s">
        <v>272</v>
      </c>
      <c r="P134" s="116" t="s">
        <v>32</v>
      </c>
      <c r="Q134" s="119"/>
      <c r="R134" s="119"/>
      <c r="S134" s="119"/>
    </row>
    <row r="135" spans="1:19" ht="26.25">
      <c r="A135" s="258" t="s">
        <v>499</v>
      </c>
      <c r="B135" s="254"/>
      <c r="C135" s="93" t="s">
        <v>112</v>
      </c>
      <c r="D135" s="101">
        <f t="shared" si="13"/>
        <v>350</v>
      </c>
      <c r="E135" s="188"/>
      <c r="F135" s="188"/>
      <c r="G135" s="188">
        <v>350</v>
      </c>
      <c r="H135" s="188"/>
      <c r="I135" s="188"/>
      <c r="J135" s="188"/>
      <c r="K135" s="188"/>
      <c r="L135" s="188"/>
      <c r="M135" s="255" t="s">
        <v>30</v>
      </c>
      <c r="N135" s="338" t="s">
        <v>603</v>
      </c>
      <c r="O135" s="116" t="s">
        <v>272</v>
      </c>
      <c r="P135" s="116" t="s">
        <v>32</v>
      </c>
    </row>
    <row r="136" spans="1:19" ht="26.25">
      <c r="A136" s="258" t="s">
        <v>499</v>
      </c>
      <c r="B136" s="254"/>
      <c r="C136" s="93" t="s">
        <v>114</v>
      </c>
      <c r="D136" s="101">
        <f t="shared" si="13"/>
        <v>1061</v>
      </c>
      <c r="E136" s="188"/>
      <c r="F136" s="188"/>
      <c r="G136" s="188">
        <v>1061</v>
      </c>
      <c r="H136" s="188"/>
      <c r="I136" s="188"/>
      <c r="J136" s="188"/>
      <c r="K136" s="188"/>
      <c r="L136" s="188"/>
      <c r="M136" s="255" t="s">
        <v>30</v>
      </c>
      <c r="N136" s="338" t="s">
        <v>603</v>
      </c>
      <c r="O136" s="116" t="s">
        <v>272</v>
      </c>
      <c r="P136" s="116" t="s">
        <v>32</v>
      </c>
    </row>
    <row r="137" spans="1:19" ht="26.25">
      <c r="A137" s="258" t="s">
        <v>499</v>
      </c>
      <c r="B137" s="258"/>
      <c r="C137" s="107" t="s">
        <v>88</v>
      </c>
      <c r="D137" s="101">
        <f t="shared" si="13"/>
        <v>1673</v>
      </c>
      <c r="E137" s="101"/>
      <c r="F137" s="101"/>
      <c r="G137" s="101">
        <v>1673</v>
      </c>
      <c r="H137" s="101"/>
      <c r="I137" s="101"/>
      <c r="J137" s="101"/>
      <c r="K137" s="101"/>
      <c r="L137" s="101"/>
      <c r="M137" s="259" t="s">
        <v>30</v>
      </c>
      <c r="N137" s="338" t="s">
        <v>603</v>
      </c>
      <c r="O137" s="115" t="s">
        <v>272</v>
      </c>
      <c r="P137" s="116" t="s">
        <v>32</v>
      </c>
    </row>
    <row r="138" spans="1:19" ht="26.25">
      <c r="A138" s="258" t="s">
        <v>499</v>
      </c>
      <c r="B138" s="258"/>
      <c r="C138" s="107" t="s">
        <v>118</v>
      </c>
      <c r="D138" s="101">
        <f t="shared" si="13"/>
        <v>1918</v>
      </c>
      <c r="E138" s="101"/>
      <c r="F138" s="101"/>
      <c r="G138" s="101">
        <v>1618</v>
      </c>
      <c r="H138" s="101"/>
      <c r="I138" s="101"/>
      <c r="J138" s="101">
        <v>300</v>
      </c>
      <c r="K138" s="101"/>
      <c r="L138" s="101"/>
      <c r="M138" s="259" t="s">
        <v>30</v>
      </c>
      <c r="N138" s="338" t="s">
        <v>603</v>
      </c>
      <c r="O138" s="115" t="s">
        <v>272</v>
      </c>
      <c r="P138" s="116" t="s">
        <v>32</v>
      </c>
    </row>
    <row r="139" spans="1:19" s="10" customFormat="1" ht="26.25">
      <c r="A139" s="258" t="s">
        <v>499</v>
      </c>
      <c r="B139" s="258"/>
      <c r="C139" s="107" t="s">
        <v>121</v>
      </c>
      <c r="D139" s="101">
        <f t="shared" si="13"/>
        <v>344</v>
      </c>
      <c r="E139" s="101"/>
      <c r="F139" s="101"/>
      <c r="G139" s="101">
        <v>344</v>
      </c>
      <c r="H139" s="101"/>
      <c r="I139" s="101"/>
      <c r="J139" s="101"/>
      <c r="K139" s="101"/>
      <c r="L139" s="101"/>
      <c r="M139" s="259" t="s">
        <v>30</v>
      </c>
      <c r="N139" s="338" t="s">
        <v>603</v>
      </c>
      <c r="O139" s="115" t="s">
        <v>272</v>
      </c>
      <c r="P139" s="116" t="s">
        <v>32</v>
      </c>
      <c r="Q139" s="122"/>
      <c r="R139" s="122"/>
      <c r="S139" s="122"/>
    </row>
    <row r="140" spans="1:19" s="10" customFormat="1" ht="26.25">
      <c r="A140" s="258" t="s">
        <v>501</v>
      </c>
      <c r="B140" s="339"/>
      <c r="C140" s="340" t="s">
        <v>92</v>
      </c>
      <c r="D140" s="101">
        <f t="shared" si="13"/>
        <v>1100</v>
      </c>
      <c r="E140" s="102"/>
      <c r="F140" s="102"/>
      <c r="G140" s="102">
        <v>1100</v>
      </c>
      <c r="H140" s="102"/>
      <c r="I140" s="102"/>
      <c r="J140" s="102"/>
      <c r="K140" s="102">
        <v>800</v>
      </c>
      <c r="L140" s="102">
        <v>900</v>
      </c>
      <c r="M140" s="341" t="s">
        <v>28</v>
      </c>
      <c r="N140" s="338" t="s">
        <v>603</v>
      </c>
      <c r="O140" s="118" t="s">
        <v>298</v>
      </c>
      <c r="P140" s="116" t="s">
        <v>32</v>
      </c>
      <c r="Q140" s="122"/>
      <c r="R140" s="122"/>
      <c r="S140" s="122"/>
    </row>
    <row r="141" spans="1:19" s="9" customFormat="1">
      <c r="A141" s="258" t="s">
        <v>679</v>
      </c>
      <c r="B141" s="258"/>
      <c r="C141" s="107" t="s">
        <v>36</v>
      </c>
      <c r="D141" s="101">
        <f t="shared" si="13"/>
        <v>260</v>
      </c>
      <c r="E141" s="101"/>
      <c r="F141" s="101"/>
      <c r="G141" s="101">
        <v>260</v>
      </c>
      <c r="H141" s="101"/>
      <c r="I141" s="101"/>
      <c r="J141" s="101"/>
      <c r="K141" s="101"/>
      <c r="L141" s="101"/>
      <c r="M141" s="259" t="s">
        <v>30</v>
      </c>
      <c r="N141" s="338" t="s">
        <v>603</v>
      </c>
      <c r="O141" s="115" t="s">
        <v>261</v>
      </c>
      <c r="P141" s="116" t="s">
        <v>32</v>
      </c>
      <c r="Q141" s="120"/>
      <c r="R141" s="120"/>
      <c r="S141" s="120"/>
    </row>
    <row r="142" spans="1:19" s="9" customFormat="1" ht="26.25">
      <c r="A142" s="258" t="s">
        <v>502</v>
      </c>
      <c r="B142" s="258"/>
      <c r="C142" s="107" t="s">
        <v>93</v>
      </c>
      <c r="D142" s="101">
        <f t="shared" si="13"/>
        <v>395</v>
      </c>
      <c r="E142" s="101"/>
      <c r="F142" s="101"/>
      <c r="G142" s="101">
        <v>395</v>
      </c>
      <c r="H142" s="101"/>
      <c r="I142" s="101"/>
      <c r="J142" s="101"/>
      <c r="K142" s="101"/>
      <c r="L142" s="101"/>
      <c r="M142" s="259" t="s">
        <v>30</v>
      </c>
      <c r="N142" s="338" t="s">
        <v>603</v>
      </c>
      <c r="O142" s="115" t="s">
        <v>299</v>
      </c>
      <c r="P142" s="116" t="s">
        <v>32</v>
      </c>
      <c r="Q142" s="120"/>
      <c r="R142" s="120"/>
      <c r="S142" s="120"/>
    </row>
    <row r="143" spans="1:19" s="9" customFormat="1" ht="26.25">
      <c r="A143" s="258" t="s">
        <v>506</v>
      </c>
      <c r="B143" s="339"/>
      <c r="C143" s="340" t="s">
        <v>94</v>
      </c>
      <c r="D143" s="101">
        <f t="shared" si="13"/>
        <v>12600</v>
      </c>
      <c r="E143" s="102"/>
      <c r="F143" s="102"/>
      <c r="G143" s="102">
        <v>12600</v>
      </c>
      <c r="H143" s="102"/>
      <c r="I143" s="102"/>
      <c r="J143" s="102"/>
      <c r="K143" s="102">
        <v>12600</v>
      </c>
      <c r="L143" s="102">
        <v>12600</v>
      </c>
      <c r="M143" s="341" t="s">
        <v>28</v>
      </c>
      <c r="N143" s="338" t="s">
        <v>603</v>
      </c>
      <c r="O143" s="118" t="s">
        <v>300</v>
      </c>
      <c r="P143" s="116" t="s">
        <v>32</v>
      </c>
      <c r="Q143" s="120"/>
      <c r="R143" s="120"/>
      <c r="S143" s="120"/>
    </row>
    <row r="144" spans="1:19" s="3" customFormat="1" ht="26.25">
      <c r="A144" s="258" t="s">
        <v>509</v>
      </c>
      <c r="B144" s="339"/>
      <c r="C144" s="340" t="s">
        <v>72</v>
      </c>
      <c r="D144" s="101">
        <f t="shared" si="13"/>
        <v>393</v>
      </c>
      <c r="E144" s="102"/>
      <c r="F144" s="102"/>
      <c r="G144" s="102">
        <v>393</v>
      </c>
      <c r="H144" s="102"/>
      <c r="I144" s="102"/>
      <c r="J144" s="102"/>
      <c r="K144" s="102"/>
      <c r="L144" s="102"/>
      <c r="M144" s="341" t="s">
        <v>30</v>
      </c>
      <c r="N144" s="338" t="s">
        <v>603</v>
      </c>
      <c r="O144" s="118" t="s">
        <v>278</v>
      </c>
      <c r="P144" s="116" t="s">
        <v>32</v>
      </c>
      <c r="Q144" s="119"/>
      <c r="R144" s="119"/>
      <c r="S144" s="119"/>
    </row>
    <row r="145" spans="1:19" s="3" customFormat="1" ht="26.25">
      <c r="A145" s="258" t="s">
        <v>510</v>
      </c>
      <c r="B145" s="339"/>
      <c r="C145" s="340" t="s">
        <v>73</v>
      </c>
      <c r="D145" s="101">
        <f t="shared" si="13"/>
        <v>237</v>
      </c>
      <c r="E145" s="102"/>
      <c r="F145" s="102"/>
      <c r="G145" s="102">
        <v>237</v>
      </c>
      <c r="H145" s="102"/>
      <c r="I145" s="102"/>
      <c r="J145" s="102"/>
      <c r="K145" s="102"/>
      <c r="L145" s="102"/>
      <c r="M145" s="341" t="s">
        <v>30</v>
      </c>
      <c r="N145" s="338" t="s">
        <v>895</v>
      </c>
      <c r="O145" s="118" t="s">
        <v>279</v>
      </c>
      <c r="P145" s="116" t="s">
        <v>32</v>
      </c>
      <c r="Q145" s="119"/>
      <c r="R145" s="119"/>
      <c r="S145" s="119"/>
    </row>
    <row r="146" spans="1:19" s="3" customFormat="1">
      <c r="A146" s="258" t="s">
        <v>681</v>
      </c>
      <c r="B146" s="258"/>
      <c r="C146" s="107" t="s">
        <v>74</v>
      </c>
      <c r="D146" s="101">
        <f t="shared" si="13"/>
        <v>525</v>
      </c>
      <c r="E146" s="101"/>
      <c r="F146" s="101"/>
      <c r="G146" s="101">
        <v>525</v>
      </c>
      <c r="H146" s="101"/>
      <c r="I146" s="101"/>
      <c r="J146" s="101"/>
      <c r="K146" s="101"/>
      <c r="L146" s="101"/>
      <c r="M146" s="259" t="s">
        <v>30</v>
      </c>
      <c r="N146" s="338" t="s">
        <v>603</v>
      </c>
      <c r="O146" s="115" t="s">
        <v>280</v>
      </c>
      <c r="P146" s="116" t="s">
        <v>32</v>
      </c>
      <c r="Q146" s="119"/>
      <c r="R146" s="119"/>
      <c r="S146" s="119"/>
    </row>
    <row r="147" spans="1:19" s="9" customFormat="1" ht="26.25">
      <c r="A147" s="258" t="s">
        <v>589</v>
      </c>
      <c r="B147" s="258"/>
      <c r="C147" s="107" t="s">
        <v>76</v>
      </c>
      <c r="D147" s="101">
        <f t="shared" si="13"/>
        <v>300</v>
      </c>
      <c r="E147" s="101"/>
      <c r="F147" s="101"/>
      <c r="G147" s="101">
        <v>300</v>
      </c>
      <c r="H147" s="101"/>
      <c r="I147" s="101"/>
      <c r="J147" s="101"/>
      <c r="K147" s="101"/>
      <c r="L147" s="101"/>
      <c r="M147" s="259" t="s">
        <v>30</v>
      </c>
      <c r="N147" s="338" t="s">
        <v>603</v>
      </c>
      <c r="O147" s="115" t="s">
        <v>281</v>
      </c>
      <c r="P147" s="116" t="s">
        <v>32</v>
      </c>
      <c r="Q147" s="120"/>
      <c r="R147" s="120"/>
      <c r="S147" s="120"/>
    </row>
    <row r="148" spans="1:19" s="9" customFormat="1">
      <c r="A148" s="258" t="s">
        <v>682</v>
      </c>
      <c r="B148" s="258"/>
      <c r="C148" s="107" t="s">
        <v>77</v>
      </c>
      <c r="D148" s="101">
        <f t="shared" si="13"/>
        <v>630</v>
      </c>
      <c r="E148" s="101"/>
      <c r="F148" s="101"/>
      <c r="G148" s="101">
        <v>630</v>
      </c>
      <c r="H148" s="101"/>
      <c r="I148" s="101"/>
      <c r="J148" s="101"/>
      <c r="K148" s="101"/>
      <c r="L148" s="101"/>
      <c r="M148" s="259" t="s">
        <v>30</v>
      </c>
      <c r="N148" s="338" t="s">
        <v>603</v>
      </c>
      <c r="O148" s="115" t="s">
        <v>282</v>
      </c>
      <c r="P148" s="116" t="s">
        <v>32</v>
      </c>
      <c r="Q148" s="120"/>
      <c r="R148" s="120"/>
      <c r="S148" s="120"/>
    </row>
    <row r="149" spans="1:19" s="9" customFormat="1" ht="26.25">
      <c r="A149" s="258" t="s">
        <v>683</v>
      </c>
      <c r="B149" s="258"/>
      <c r="C149" s="107" t="s">
        <v>38</v>
      </c>
      <c r="D149" s="101">
        <f t="shared" si="13"/>
        <v>450</v>
      </c>
      <c r="E149" s="101"/>
      <c r="F149" s="101"/>
      <c r="G149" s="101">
        <v>450</v>
      </c>
      <c r="H149" s="101"/>
      <c r="I149" s="101"/>
      <c r="J149" s="101"/>
      <c r="K149" s="101"/>
      <c r="L149" s="101"/>
      <c r="M149" s="259" t="s">
        <v>30</v>
      </c>
      <c r="N149" s="338" t="s">
        <v>603</v>
      </c>
      <c r="O149" s="115" t="s">
        <v>262</v>
      </c>
      <c r="P149" s="116" t="s">
        <v>32</v>
      </c>
      <c r="Q149" s="120"/>
      <c r="R149" s="120"/>
      <c r="S149" s="120"/>
    </row>
    <row r="150" spans="1:19" s="9" customFormat="1">
      <c r="A150" s="258" t="s">
        <v>590</v>
      </c>
      <c r="B150" s="258"/>
      <c r="C150" s="107" t="s">
        <v>37</v>
      </c>
      <c r="D150" s="101">
        <f t="shared" si="13"/>
        <v>2620</v>
      </c>
      <c r="E150" s="101"/>
      <c r="F150" s="101"/>
      <c r="G150" s="101">
        <v>2620</v>
      </c>
      <c r="H150" s="101"/>
      <c r="I150" s="101"/>
      <c r="J150" s="101"/>
      <c r="K150" s="101"/>
      <c r="L150" s="101"/>
      <c r="M150" s="259" t="s">
        <v>30</v>
      </c>
      <c r="N150" s="338" t="s">
        <v>603</v>
      </c>
      <c r="O150" s="115" t="s">
        <v>263</v>
      </c>
      <c r="P150" s="116" t="s">
        <v>32</v>
      </c>
      <c r="Q150" s="120"/>
      <c r="R150" s="120"/>
      <c r="S150" s="120"/>
    </row>
    <row r="151" spans="1:19" s="3" customFormat="1" ht="26.25">
      <c r="A151" s="258" t="s">
        <v>518</v>
      </c>
      <c r="B151" s="254"/>
      <c r="C151" s="93" t="s">
        <v>78</v>
      </c>
      <c r="D151" s="101">
        <f t="shared" si="13"/>
        <v>235</v>
      </c>
      <c r="E151" s="188"/>
      <c r="F151" s="188"/>
      <c r="G151" s="188">
        <v>235</v>
      </c>
      <c r="H151" s="188"/>
      <c r="I151" s="188"/>
      <c r="J151" s="188"/>
      <c r="K151" s="188"/>
      <c r="L151" s="188"/>
      <c r="M151" s="255" t="s">
        <v>30</v>
      </c>
      <c r="N151" s="338" t="s">
        <v>603</v>
      </c>
      <c r="O151" s="116" t="s">
        <v>283</v>
      </c>
      <c r="P151" s="116" t="s">
        <v>32</v>
      </c>
      <c r="Q151" s="119"/>
      <c r="R151" s="119"/>
      <c r="S151" s="119"/>
    </row>
    <row r="152" spans="1:19" s="3" customFormat="1" ht="39">
      <c r="A152" s="258" t="s">
        <v>451</v>
      </c>
      <c r="B152" s="339" t="s">
        <v>659</v>
      </c>
      <c r="C152" s="375" t="s">
        <v>731</v>
      </c>
      <c r="D152" s="101">
        <f t="shared" si="13"/>
        <v>2324</v>
      </c>
      <c r="E152" s="102"/>
      <c r="F152" s="102"/>
      <c r="G152" s="102">
        <v>1500</v>
      </c>
      <c r="H152" s="102"/>
      <c r="I152" s="102">
        <v>824</v>
      </c>
      <c r="J152" s="102"/>
      <c r="K152" s="102"/>
      <c r="L152" s="102"/>
      <c r="M152" s="341" t="s">
        <v>28</v>
      </c>
      <c r="N152" s="338" t="e">
        <v>#N/A</v>
      </c>
      <c r="O152" s="118" t="s">
        <v>574</v>
      </c>
      <c r="P152" s="116" t="s">
        <v>32</v>
      </c>
      <c r="Q152" s="119"/>
      <c r="R152" s="119"/>
      <c r="S152" s="119"/>
    </row>
    <row r="153" spans="1:19" s="3" customFormat="1">
      <c r="A153" s="258" t="s">
        <v>685</v>
      </c>
      <c r="B153" s="339"/>
      <c r="C153" s="340" t="s">
        <v>39</v>
      </c>
      <c r="D153" s="101">
        <f t="shared" si="13"/>
        <v>2600</v>
      </c>
      <c r="E153" s="102"/>
      <c r="F153" s="102"/>
      <c r="G153" s="102">
        <v>1800</v>
      </c>
      <c r="H153" s="102"/>
      <c r="I153" s="102">
        <v>800</v>
      </c>
      <c r="J153" s="102"/>
      <c r="K153" s="102">
        <v>2300</v>
      </c>
      <c r="L153" s="102">
        <v>1800</v>
      </c>
      <c r="M153" s="341" t="s">
        <v>28</v>
      </c>
      <c r="N153" s="338" t="s">
        <v>603</v>
      </c>
      <c r="O153" s="118" t="s">
        <v>264</v>
      </c>
      <c r="P153" s="116" t="s">
        <v>32</v>
      </c>
      <c r="Q153" s="119"/>
      <c r="R153" s="119"/>
      <c r="S153" s="119"/>
    </row>
    <row r="154" spans="1:19" s="9" customFormat="1" ht="26.25">
      <c r="A154" s="258" t="s">
        <v>522</v>
      </c>
      <c r="B154" s="339"/>
      <c r="C154" s="340" t="s">
        <v>101</v>
      </c>
      <c r="D154" s="101">
        <f t="shared" si="13"/>
        <v>635</v>
      </c>
      <c r="E154" s="102"/>
      <c r="F154" s="102"/>
      <c r="G154" s="102">
        <v>635</v>
      </c>
      <c r="H154" s="102"/>
      <c r="I154" s="102"/>
      <c r="J154" s="102"/>
      <c r="K154" s="102"/>
      <c r="L154" s="102"/>
      <c r="M154" s="341" t="s">
        <v>30</v>
      </c>
      <c r="N154" s="338" t="s">
        <v>603</v>
      </c>
      <c r="O154" s="118" t="s">
        <v>301</v>
      </c>
      <c r="P154" s="116" t="s">
        <v>32</v>
      </c>
      <c r="Q154" s="120"/>
      <c r="R154" s="120"/>
      <c r="S154" s="120"/>
    </row>
    <row r="155" spans="1:19" s="3" customFormat="1" ht="26.25">
      <c r="A155" s="258" t="s">
        <v>523</v>
      </c>
      <c r="B155" s="258"/>
      <c r="C155" s="107" t="s">
        <v>79</v>
      </c>
      <c r="D155" s="101">
        <f t="shared" si="13"/>
        <v>495</v>
      </c>
      <c r="E155" s="101"/>
      <c r="F155" s="101"/>
      <c r="G155" s="101">
        <v>495</v>
      </c>
      <c r="H155" s="101"/>
      <c r="I155" s="101"/>
      <c r="J155" s="101"/>
      <c r="K155" s="101"/>
      <c r="L155" s="101"/>
      <c r="M155" s="259" t="s">
        <v>30</v>
      </c>
      <c r="N155" s="338" t="s">
        <v>603</v>
      </c>
      <c r="O155" s="115" t="s">
        <v>285</v>
      </c>
      <c r="P155" s="116" t="s">
        <v>32</v>
      </c>
      <c r="Q155" s="119"/>
      <c r="R155" s="119"/>
      <c r="S155" s="119"/>
    </row>
    <row r="156" spans="1:19" s="3" customFormat="1" ht="26.25">
      <c r="A156" s="258" t="s">
        <v>526</v>
      </c>
      <c r="B156" s="258"/>
      <c r="C156" s="107" t="s">
        <v>103</v>
      </c>
      <c r="D156" s="101">
        <f t="shared" ref="D156:D187" si="14">SUM(E156:J156)</f>
        <v>1050</v>
      </c>
      <c r="E156" s="101"/>
      <c r="F156" s="101"/>
      <c r="G156" s="101">
        <v>1050</v>
      </c>
      <c r="H156" s="101"/>
      <c r="I156" s="101"/>
      <c r="J156" s="101"/>
      <c r="K156" s="101"/>
      <c r="L156" s="101"/>
      <c r="M156" s="259" t="s">
        <v>30</v>
      </c>
      <c r="N156" s="338" t="s">
        <v>603</v>
      </c>
      <c r="O156" s="115" t="s">
        <v>303</v>
      </c>
      <c r="P156" s="116" t="s">
        <v>32</v>
      </c>
      <c r="Q156" s="119"/>
      <c r="R156" s="119"/>
      <c r="S156" s="119"/>
    </row>
    <row r="157" spans="1:19" s="3" customFormat="1" ht="26.25">
      <c r="A157" s="258" t="s">
        <v>527</v>
      </c>
      <c r="B157" s="258"/>
      <c r="C157" s="107" t="s">
        <v>104</v>
      </c>
      <c r="D157" s="101">
        <f t="shared" si="14"/>
        <v>585</v>
      </c>
      <c r="E157" s="101"/>
      <c r="F157" s="101"/>
      <c r="G157" s="101">
        <v>585</v>
      </c>
      <c r="H157" s="101"/>
      <c r="I157" s="101"/>
      <c r="J157" s="101"/>
      <c r="K157" s="101"/>
      <c r="L157" s="101"/>
      <c r="M157" s="259" t="s">
        <v>30</v>
      </c>
      <c r="N157" s="338" t="s">
        <v>603</v>
      </c>
      <c r="O157" s="115" t="s">
        <v>304</v>
      </c>
      <c r="P157" s="116" t="s">
        <v>32</v>
      </c>
      <c r="Q157" s="119"/>
      <c r="R157" s="119"/>
      <c r="S157" s="119"/>
    </row>
    <row r="158" spans="1:19" s="3" customFormat="1" ht="26.25">
      <c r="A158" s="258" t="s">
        <v>529</v>
      </c>
      <c r="B158" s="258"/>
      <c r="C158" s="107" t="s">
        <v>81</v>
      </c>
      <c r="D158" s="101">
        <f t="shared" si="14"/>
        <v>234</v>
      </c>
      <c r="E158" s="101"/>
      <c r="F158" s="101"/>
      <c r="G158" s="101">
        <v>234</v>
      </c>
      <c r="H158" s="101"/>
      <c r="I158" s="101"/>
      <c r="J158" s="101"/>
      <c r="K158" s="101"/>
      <c r="L158" s="101"/>
      <c r="M158" s="259" t="s">
        <v>30</v>
      </c>
      <c r="N158" s="338" t="s">
        <v>603</v>
      </c>
      <c r="O158" s="115" t="s">
        <v>286</v>
      </c>
      <c r="P158" s="116" t="s">
        <v>32</v>
      </c>
      <c r="Q158" s="119"/>
      <c r="R158" s="119"/>
      <c r="S158" s="119"/>
    </row>
    <row r="159" spans="1:19" s="3" customFormat="1" ht="26.25">
      <c r="A159" s="258" t="s">
        <v>530</v>
      </c>
      <c r="B159" s="258"/>
      <c r="C159" s="107" t="s">
        <v>105</v>
      </c>
      <c r="D159" s="101">
        <f t="shared" si="14"/>
        <v>56</v>
      </c>
      <c r="E159" s="101"/>
      <c r="F159" s="101"/>
      <c r="G159" s="101">
        <v>56</v>
      </c>
      <c r="H159" s="101"/>
      <c r="I159" s="101"/>
      <c r="J159" s="101"/>
      <c r="K159" s="101"/>
      <c r="L159" s="101"/>
      <c r="M159" s="259" t="s">
        <v>30</v>
      </c>
      <c r="N159" s="338" t="s">
        <v>603</v>
      </c>
      <c r="O159" s="115" t="s">
        <v>305</v>
      </c>
      <c r="P159" s="116" t="s">
        <v>32</v>
      </c>
      <c r="Q159" s="119"/>
      <c r="R159" s="119"/>
      <c r="S159" s="119"/>
    </row>
    <row r="160" spans="1:19" s="3" customFormat="1" ht="26.25">
      <c r="A160" s="258" t="s">
        <v>532</v>
      </c>
      <c r="B160" s="258"/>
      <c r="C160" s="107" t="s">
        <v>82</v>
      </c>
      <c r="D160" s="101">
        <f t="shared" si="14"/>
        <v>830</v>
      </c>
      <c r="E160" s="101"/>
      <c r="F160" s="101"/>
      <c r="G160" s="101">
        <v>830</v>
      </c>
      <c r="H160" s="101"/>
      <c r="I160" s="101"/>
      <c r="J160" s="101"/>
      <c r="K160" s="101"/>
      <c r="L160" s="101"/>
      <c r="M160" s="259" t="s">
        <v>30</v>
      </c>
      <c r="N160" s="338" t="s">
        <v>603</v>
      </c>
      <c r="O160" s="115" t="s">
        <v>287</v>
      </c>
      <c r="P160" s="116" t="s">
        <v>32</v>
      </c>
      <c r="Q160" s="119"/>
      <c r="R160" s="119"/>
      <c r="S160" s="119"/>
    </row>
    <row r="161" spans="1:19" s="9" customFormat="1" ht="26.25">
      <c r="A161" s="258" t="s">
        <v>533</v>
      </c>
      <c r="B161" s="339"/>
      <c r="C161" s="340" t="s">
        <v>165</v>
      </c>
      <c r="D161" s="101">
        <f t="shared" si="14"/>
        <v>2200</v>
      </c>
      <c r="E161" s="102"/>
      <c r="F161" s="102"/>
      <c r="G161" s="102">
        <v>2200</v>
      </c>
      <c r="H161" s="102"/>
      <c r="I161" s="102"/>
      <c r="J161" s="102"/>
      <c r="K161" s="102">
        <v>2100</v>
      </c>
      <c r="L161" s="102">
        <v>2200</v>
      </c>
      <c r="M161" s="341" t="s">
        <v>28</v>
      </c>
      <c r="N161" s="338" t="s">
        <v>603</v>
      </c>
      <c r="O161" s="118" t="s">
        <v>330</v>
      </c>
      <c r="P161" s="116" t="s">
        <v>32</v>
      </c>
      <c r="Q161" s="120"/>
      <c r="R161" s="120"/>
      <c r="S161" s="120"/>
    </row>
    <row r="162" spans="1:19" s="9" customFormat="1" ht="39">
      <c r="A162" s="258" t="s">
        <v>534</v>
      </c>
      <c r="B162" s="339"/>
      <c r="C162" s="340" t="s">
        <v>96</v>
      </c>
      <c r="D162" s="101">
        <f t="shared" si="14"/>
        <v>175</v>
      </c>
      <c r="E162" s="102"/>
      <c r="F162" s="102"/>
      <c r="G162" s="102">
        <v>175</v>
      </c>
      <c r="H162" s="102"/>
      <c r="I162" s="102"/>
      <c r="J162" s="102"/>
      <c r="K162" s="102"/>
      <c r="L162" s="102"/>
      <c r="M162" s="341" t="s">
        <v>30</v>
      </c>
      <c r="N162" s="338" t="s">
        <v>603</v>
      </c>
      <c r="O162" s="118" t="s">
        <v>306</v>
      </c>
      <c r="P162" s="116" t="s">
        <v>32</v>
      </c>
      <c r="Q162" s="120"/>
      <c r="R162" s="120"/>
      <c r="S162" s="120"/>
    </row>
    <row r="163" spans="1:19" s="9" customFormat="1" ht="39">
      <c r="A163" s="258" t="s">
        <v>534</v>
      </c>
      <c r="B163" s="339"/>
      <c r="C163" s="340" t="s">
        <v>97</v>
      </c>
      <c r="D163" s="101">
        <f t="shared" si="14"/>
        <v>223</v>
      </c>
      <c r="E163" s="102"/>
      <c r="F163" s="102"/>
      <c r="G163" s="102">
        <v>223</v>
      </c>
      <c r="H163" s="102"/>
      <c r="I163" s="102"/>
      <c r="J163" s="102"/>
      <c r="K163" s="102"/>
      <c r="L163" s="102"/>
      <c r="M163" s="341" t="s">
        <v>30</v>
      </c>
      <c r="N163" s="338" t="s">
        <v>603</v>
      </c>
      <c r="O163" s="118" t="s">
        <v>306</v>
      </c>
      <c r="P163" s="116" t="s">
        <v>32</v>
      </c>
      <c r="Q163" s="120"/>
      <c r="R163" s="120"/>
      <c r="S163" s="120"/>
    </row>
    <row r="164" spans="1:19" s="9" customFormat="1" ht="39">
      <c r="A164" s="258" t="s">
        <v>534</v>
      </c>
      <c r="B164" s="339"/>
      <c r="C164" s="340" t="s">
        <v>115</v>
      </c>
      <c r="D164" s="101">
        <f t="shared" si="14"/>
        <v>138</v>
      </c>
      <c r="E164" s="102"/>
      <c r="F164" s="102"/>
      <c r="G164" s="102">
        <v>138</v>
      </c>
      <c r="H164" s="102"/>
      <c r="I164" s="102"/>
      <c r="J164" s="102"/>
      <c r="K164" s="102"/>
      <c r="L164" s="102"/>
      <c r="M164" s="341" t="s">
        <v>30</v>
      </c>
      <c r="N164" s="338" t="s">
        <v>603</v>
      </c>
      <c r="O164" s="118" t="s">
        <v>306</v>
      </c>
      <c r="P164" s="116" t="s">
        <v>32</v>
      </c>
      <c r="Q164" s="120"/>
      <c r="R164" s="120"/>
      <c r="S164" s="120"/>
    </row>
    <row r="165" spans="1:19" s="9" customFormat="1" ht="39">
      <c r="A165" s="258" t="s">
        <v>534</v>
      </c>
      <c r="B165" s="339"/>
      <c r="C165" s="340" t="s">
        <v>116</v>
      </c>
      <c r="D165" s="101">
        <f t="shared" si="14"/>
        <v>323</v>
      </c>
      <c r="E165" s="102"/>
      <c r="F165" s="102"/>
      <c r="G165" s="102">
        <v>323</v>
      </c>
      <c r="H165" s="102"/>
      <c r="I165" s="102"/>
      <c r="J165" s="102"/>
      <c r="K165" s="102"/>
      <c r="L165" s="102"/>
      <c r="M165" s="341" t="s">
        <v>30</v>
      </c>
      <c r="N165" s="338" t="s">
        <v>603</v>
      </c>
      <c r="O165" s="118" t="s">
        <v>306</v>
      </c>
      <c r="P165" s="116" t="s">
        <v>32</v>
      </c>
      <c r="Q165" s="120"/>
      <c r="R165" s="120"/>
      <c r="S165" s="120"/>
    </row>
    <row r="166" spans="1:19" s="11" customFormat="1" ht="39">
      <c r="A166" s="258" t="s">
        <v>534</v>
      </c>
      <c r="B166" s="339"/>
      <c r="C166" s="340" t="s">
        <v>117</v>
      </c>
      <c r="D166" s="101">
        <f t="shared" si="14"/>
        <v>138</v>
      </c>
      <c r="E166" s="102"/>
      <c r="F166" s="102"/>
      <c r="G166" s="102">
        <v>138</v>
      </c>
      <c r="H166" s="102"/>
      <c r="I166" s="102"/>
      <c r="J166" s="102"/>
      <c r="K166" s="102"/>
      <c r="L166" s="102"/>
      <c r="M166" s="341" t="s">
        <v>30</v>
      </c>
      <c r="N166" s="338" t="s">
        <v>603</v>
      </c>
      <c r="O166" s="118" t="s">
        <v>306</v>
      </c>
      <c r="P166" s="116" t="s">
        <v>32</v>
      </c>
      <c r="Q166" s="123"/>
      <c r="R166" s="123"/>
      <c r="S166" s="123"/>
    </row>
    <row r="167" spans="1:19" s="9" customFormat="1">
      <c r="A167" s="258" t="s">
        <v>535</v>
      </c>
      <c r="B167" s="339"/>
      <c r="C167" s="340" t="s">
        <v>83</v>
      </c>
      <c r="D167" s="101">
        <f t="shared" si="14"/>
        <v>9900</v>
      </c>
      <c r="E167" s="102"/>
      <c r="F167" s="102"/>
      <c r="G167" s="102">
        <v>9900</v>
      </c>
      <c r="H167" s="102"/>
      <c r="I167" s="102"/>
      <c r="J167" s="102"/>
      <c r="K167" s="102">
        <v>9900</v>
      </c>
      <c r="L167" s="102">
        <v>9900</v>
      </c>
      <c r="M167" s="341" t="s">
        <v>28</v>
      </c>
      <c r="N167" s="338" t="s">
        <v>603</v>
      </c>
      <c r="O167" s="118" t="s">
        <v>288</v>
      </c>
      <c r="P167" s="116" t="s">
        <v>32</v>
      </c>
      <c r="Q167" s="120"/>
      <c r="R167" s="120"/>
      <c r="S167" s="120"/>
    </row>
    <row r="168" spans="1:19" s="9" customFormat="1" ht="26.25">
      <c r="A168" s="258" t="s">
        <v>536</v>
      </c>
      <c r="B168" s="339"/>
      <c r="C168" s="340" t="s">
        <v>108</v>
      </c>
      <c r="D168" s="101">
        <f t="shared" si="14"/>
        <v>250</v>
      </c>
      <c r="E168" s="102"/>
      <c r="F168" s="102"/>
      <c r="G168" s="102">
        <v>250</v>
      </c>
      <c r="H168" s="102"/>
      <c r="I168" s="102"/>
      <c r="J168" s="102"/>
      <c r="K168" s="102"/>
      <c r="L168" s="102"/>
      <c r="M168" s="341" t="s">
        <v>30</v>
      </c>
      <c r="N168" s="338" t="s">
        <v>603</v>
      </c>
      <c r="O168" s="118" t="s">
        <v>307</v>
      </c>
      <c r="P168" s="116" t="s">
        <v>32</v>
      </c>
      <c r="Q168" s="120"/>
      <c r="R168" s="120"/>
      <c r="S168" s="120"/>
    </row>
    <row r="169" spans="1:19" s="9" customFormat="1" ht="26.25">
      <c r="A169" s="258" t="s">
        <v>537</v>
      </c>
      <c r="B169" s="339"/>
      <c r="C169" s="340" t="s">
        <v>109</v>
      </c>
      <c r="D169" s="101">
        <f t="shared" si="14"/>
        <v>585</v>
      </c>
      <c r="E169" s="102"/>
      <c r="F169" s="102"/>
      <c r="G169" s="102">
        <v>585</v>
      </c>
      <c r="H169" s="102"/>
      <c r="I169" s="102"/>
      <c r="J169" s="102"/>
      <c r="K169" s="102"/>
      <c r="L169" s="102"/>
      <c r="M169" s="341" t="s">
        <v>30</v>
      </c>
      <c r="N169" s="338" t="s">
        <v>603</v>
      </c>
      <c r="O169" s="118" t="s">
        <v>308</v>
      </c>
      <c r="P169" s="116" t="s">
        <v>32</v>
      </c>
      <c r="Q169" s="120"/>
      <c r="R169" s="120"/>
      <c r="S169" s="120"/>
    </row>
    <row r="170" spans="1:19" s="9" customFormat="1" ht="26.25">
      <c r="A170" s="258" t="s">
        <v>538</v>
      </c>
      <c r="B170" s="339"/>
      <c r="C170" s="340" t="s">
        <v>95</v>
      </c>
      <c r="D170" s="101">
        <f t="shared" si="14"/>
        <v>1050</v>
      </c>
      <c r="E170" s="102"/>
      <c r="F170" s="102"/>
      <c r="G170" s="102">
        <v>1050</v>
      </c>
      <c r="H170" s="102"/>
      <c r="I170" s="102"/>
      <c r="J170" s="102"/>
      <c r="K170" s="102"/>
      <c r="L170" s="102"/>
      <c r="M170" s="341" t="s">
        <v>30</v>
      </c>
      <c r="N170" s="338" t="s">
        <v>603</v>
      </c>
      <c r="O170" s="118" t="s">
        <v>309</v>
      </c>
      <c r="P170" s="116" t="s">
        <v>32</v>
      </c>
      <c r="Q170" s="120"/>
      <c r="R170" s="120"/>
      <c r="S170" s="120"/>
    </row>
    <row r="171" spans="1:19" s="9" customFormat="1" ht="26.25">
      <c r="A171" s="258" t="s">
        <v>687</v>
      </c>
      <c r="B171" s="342"/>
      <c r="C171" s="340" t="s">
        <v>70</v>
      </c>
      <c r="D171" s="101">
        <f t="shared" si="14"/>
        <v>499</v>
      </c>
      <c r="E171" s="344"/>
      <c r="F171" s="344"/>
      <c r="G171" s="102">
        <v>475</v>
      </c>
      <c r="H171" s="344"/>
      <c r="I171" s="102"/>
      <c r="J171" s="102">
        <v>24</v>
      </c>
      <c r="K171" s="344"/>
      <c r="L171" s="344"/>
      <c r="M171" s="345" t="s">
        <v>30</v>
      </c>
      <c r="N171" s="338" t="s">
        <v>603</v>
      </c>
      <c r="O171" s="125" t="s">
        <v>289</v>
      </c>
      <c r="P171" s="116" t="s">
        <v>32</v>
      </c>
      <c r="Q171" s="120"/>
      <c r="R171" s="120"/>
      <c r="S171" s="120"/>
    </row>
    <row r="172" spans="1:19" s="3" customFormat="1" ht="26.25">
      <c r="A172" s="258" t="s">
        <v>539</v>
      </c>
      <c r="B172" s="342"/>
      <c r="C172" s="343" t="s">
        <v>40</v>
      </c>
      <c r="D172" s="101">
        <f t="shared" si="14"/>
        <v>290</v>
      </c>
      <c r="E172" s="344"/>
      <c r="F172" s="344"/>
      <c r="G172" s="344">
        <v>290</v>
      </c>
      <c r="H172" s="344"/>
      <c r="I172" s="344"/>
      <c r="J172" s="344"/>
      <c r="K172" s="344"/>
      <c r="L172" s="344"/>
      <c r="M172" s="345" t="s">
        <v>30</v>
      </c>
      <c r="N172" s="338" t="s">
        <v>603</v>
      </c>
      <c r="O172" s="125" t="s">
        <v>265</v>
      </c>
      <c r="P172" s="116" t="s">
        <v>32</v>
      </c>
      <c r="Q172" s="119"/>
      <c r="R172" s="119"/>
      <c r="S172" s="119"/>
    </row>
    <row r="173" spans="1:19" s="3" customFormat="1" ht="26.25">
      <c r="A173" s="258" t="s">
        <v>540</v>
      </c>
      <c r="B173" s="342"/>
      <c r="C173" s="343" t="s">
        <v>80</v>
      </c>
      <c r="D173" s="101">
        <f t="shared" si="14"/>
        <v>340</v>
      </c>
      <c r="E173" s="344"/>
      <c r="F173" s="344"/>
      <c r="G173" s="344">
        <v>340</v>
      </c>
      <c r="H173" s="344"/>
      <c r="I173" s="344"/>
      <c r="J173" s="344"/>
      <c r="K173" s="344"/>
      <c r="L173" s="344"/>
      <c r="M173" s="345" t="s">
        <v>30</v>
      </c>
      <c r="N173" s="338" t="s">
        <v>603</v>
      </c>
      <c r="O173" s="125" t="s">
        <v>290</v>
      </c>
      <c r="P173" s="116" t="s">
        <v>32</v>
      </c>
      <c r="Q173" s="119"/>
      <c r="R173" s="119"/>
      <c r="S173" s="119"/>
    </row>
    <row r="174" spans="1:19" s="3" customFormat="1">
      <c r="A174" s="258" t="s">
        <v>688</v>
      </c>
      <c r="B174" s="254"/>
      <c r="C174" s="93" t="s">
        <v>166</v>
      </c>
      <c r="D174" s="101">
        <f t="shared" si="14"/>
        <v>240</v>
      </c>
      <c r="E174" s="188"/>
      <c r="F174" s="188"/>
      <c r="G174" s="188">
        <v>240</v>
      </c>
      <c r="H174" s="188"/>
      <c r="I174" s="188"/>
      <c r="J174" s="188"/>
      <c r="K174" s="188"/>
      <c r="L174" s="188"/>
      <c r="M174" s="255" t="s">
        <v>30</v>
      </c>
      <c r="N174" s="338" t="s">
        <v>603</v>
      </c>
      <c r="O174" s="116" t="s">
        <v>331</v>
      </c>
      <c r="P174" s="116" t="s">
        <v>32</v>
      </c>
      <c r="Q174" s="119"/>
      <c r="R174" s="119"/>
      <c r="S174" s="119"/>
    </row>
    <row r="175" spans="1:19" s="3" customFormat="1" ht="26.25">
      <c r="A175" s="258" t="s">
        <v>723</v>
      </c>
      <c r="B175" s="342"/>
      <c r="C175" s="343" t="s">
        <v>75</v>
      </c>
      <c r="D175" s="101">
        <f t="shared" si="14"/>
        <v>6100</v>
      </c>
      <c r="E175" s="344"/>
      <c r="F175" s="344"/>
      <c r="G175" s="344">
        <v>6100</v>
      </c>
      <c r="H175" s="344"/>
      <c r="I175" s="344"/>
      <c r="J175" s="344"/>
      <c r="K175" s="344">
        <v>6100</v>
      </c>
      <c r="L175" s="344">
        <v>6100</v>
      </c>
      <c r="M175" s="345" t="s">
        <v>28</v>
      </c>
      <c r="N175" s="338" t="s">
        <v>603</v>
      </c>
      <c r="O175" s="125" t="s">
        <v>291</v>
      </c>
      <c r="P175" s="116" t="s">
        <v>32</v>
      </c>
      <c r="Q175" s="119"/>
      <c r="R175" s="119"/>
      <c r="S175" s="119"/>
    </row>
    <row r="176" spans="1:19" s="3" customFormat="1" ht="26.25">
      <c r="A176" s="258" t="s">
        <v>545</v>
      </c>
      <c r="B176" s="342"/>
      <c r="C176" s="343" t="s">
        <v>86</v>
      </c>
      <c r="D176" s="101">
        <f t="shared" si="14"/>
        <v>260</v>
      </c>
      <c r="E176" s="344"/>
      <c r="F176" s="344"/>
      <c r="G176" s="344">
        <v>260</v>
      </c>
      <c r="H176" s="344"/>
      <c r="I176" s="344"/>
      <c r="J176" s="344"/>
      <c r="K176" s="344"/>
      <c r="L176" s="344"/>
      <c r="M176" s="345" t="s">
        <v>30</v>
      </c>
      <c r="N176" s="338" t="s">
        <v>603</v>
      </c>
      <c r="O176" s="125" t="s">
        <v>292</v>
      </c>
      <c r="P176" s="116" t="s">
        <v>32</v>
      </c>
      <c r="Q176" s="119"/>
      <c r="R176" s="119"/>
      <c r="S176" s="119"/>
    </row>
    <row r="177" spans="1:19" s="3" customFormat="1" ht="26.25">
      <c r="A177" s="258" t="s">
        <v>547</v>
      </c>
      <c r="B177" s="342"/>
      <c r="C177" s="343" t="s">
        <v>87</v>
      </c>
      <c r="D177" s="101">
        <f t="shared" si="14"/>
        <v>255</v>
      </c>
      <c r="E177" s="344"/>
      <c r="F177" s="344"/>
      <c r="G177" s="344">
        <v>235</v>
      </c>
      <c r="H177" s="344"/>
      <c r="I177" s="344"/>
      <c r="J177" s="344">
        <v>20</v>
      </c>
      <c r="K177" s="344"/>
      <c r="L177" s="344"/>
      <c r="M177" s="345" t="s">
        <v>30</v>
      </c>
      <c r="N177" s="338" t="s">
        <v>603</v>
      </c>
      <c r="O177" s="125" t="s">
        <v>293</v>
      </c>
      <c r="P177" s="116" t="s">
        <v>32</v>
      </c>
      <c r="Q177" s="119"/>
      <c r="R177" s="119"/>
      <c r="S177" s="119"/>
    </row>
    <row r="178" spans="1:19" s="3" customFormat="1">
      <c r="A178" s="258" t="s">
        <v>691</v>
      </c>
      <c r="B178" s="254"/>
      <c r="C178" s="93" t="s">
        <v>113</v>
      </c>
      <c r="D178" s="101">
        <f t="shared" si="14"/>
        <v>125</v>
      </c>
      <c r="E178" s="188"/>
      <c r="F178" s="188"/>
      <c r="G178" s="188">
        <v>125</v>
      </c>
      <c r="H178" s="188"/>
      <c r="I178" s="188"/>
      <c r="J178" s="188"/>
      <c r="K178" s="188"/>
      <c r="L178" s="188"/>
      <c r="M178" s="255" t="s">
        <v>30</v>
      </c>
      <c r="N178" s="338" t="s">
        <v>603</v>
      </c>
      <c r="O178" s="116" t="s">
        <v>311</v>
      </c>
      <c r="P178" s="116" t="s">
        <v>32</v>
      </c>
      <c r="Q178" s="119"/>
      <c r="R178" s="119"/>
      <c r="S178" s="119"/>
    </row>
    <row r="179" spans="1:19" ht="26.25">
      <c r="A179" s="258" t="s">
        <v>548</v>
      </c>
      <c r="B179" s="342"/>
      <c r="C179" s="340" t="s">
        <v>71</v>
      </c>
      <c r="D179" s="101">
        <f t="shared" si="14"/>
        <v>430</v>
      </c>
      <c r="E179" s="344"/>
      <c r="F179" s="344"/>
      <c r="G179" s="102">
        <v>430</v>
      </c>
      <c r="H179" s="344"/>
      <c r="I179" s="102"/>
      <c r="J179" s="102"/>
      <c r="K179" s="344"/>
      <c r="L179" s="344"/>
      <c r="M179" s="345" t="s">
        <v>30</v>
      </c>
      <c r="N179" s="338" t="s">
        <v>603</v>
      </c>
      <c r="O179" s="125" t="s">
        <v>294</v>
      </c>
      <c r="P179" s="116" t="s">
        <v>32</v>
      </c>
    </row>
    <row r="180" spans="1:19" ht="26.25">
      <c r="A180" s="258" t="s">
        <v>549</v>
      </c>
      <c r="B180" s="342"/>
      <c r="C180" s="343" t="s">
        <v>102</v>
      </c>
      <c r="D180" s="101">
        <f t="shared" si="14"/>
        <v>755</v>
      </c>
      <c r="E180" s="344"/>
      <c r="F180" s="344"/>
      <c r="G180" s="344">
        <v>755</v>
      </c>
      <c r="H180" s="344"/>
      <c r="I180" s="344"/>
      <c r="J180" s="344"/>
      <c r="K180" s="344"/>
      <c r="L180" s="344"/>
      <c r="M180" s="345" t="s">
        <v>30</v>
      </c>
      <c r="N180" s="338" t="s">
        <v>603</v>
      </c>
      <c r="O180" s="125" t="s">
        <v>312</v>
      </c>
      <c r="P180" s="116" t="s">
        <v>32</v>
      </c>
    </row>
    <row r="181" spans="1:19" ht="26.25">
      <c r="A181" s="258" t="s">
        <v>693</v>
      </c>
      <c r="B181" s="254"/>
      <c r="C181" s="107" t="s">
        <v>33</v>
      </c>
      <c r="D181" s="101">
        <f t="shared" si="14"/>
        <v>850</v>
      </c>
      <c r="E181" s="188"/>
      <c r="F181" s="188"/>
      <c r="G181" s="101">
        <v>850</v>
      </c>
      <c r="H181" s="188"/>
      <c r="I181" s="101"/>
      <c r="J181" s="101"/>
      <c r="K181" s="188"/>
      <c r="L181" s="188"/>
      <c r="M181" s="255" t="s">
        <v>30</v>
      </c>
      <c r="N181" s="338" t="s">
        <v>603</v>
      </c>
      <c r="O181" s="116" t="s">
        <v>266</v>
      </c>
      <c r="P181" s="116" t="s">
        <v>32</v>
      </c>
    </row>
    <row r="182" spans="1:19" s="10" customFormat="1" ht="39">
      <c r="A182" s="258" t="s">
        <v>553</v>
      </c>
      <c r="B182" s="258"/>
      <c r="C182" s="107" t="s">
        <v>42</v>
      </c>
      <c r="D182" s="101">
        <f t="shared" si="14"/>
        <v>3500</v>
      </c>
      <c r="E182" s="101"/>
      <c r="F182" s="101"/>
      <c r="G182" s="101">
        <v>3500</v>
      </c>
      <c r="H182" s="101"/>
      <c r="I182" s="101"/>
      <c r="J182" s="101"/>
      <c r="K182" s="101"/>
      <c r="L182" s="101"/>
      <c r="M182" s="259" t="s">
        <v>30</v>
      </c>
      <c r="N182" s="338" t="s">
        <v>603</v>
      </c>
      <c r="O182" s="115" t="s">
        <v>267</v>
      </c>
      <c r="P182" s="116" t="s">
        <v>32</v>
      </c>
      <c r="Q182" s="122"/>
      <c r="R182" s="122"/>
      <c r="S182" s="122"/>
    </row>
    <row r="183" spans="1:19" s="10" customFormat="1" ht="39">
      <c r="A183" s="258" t="s">
        <v>555</v>
      </c>
      <c r="B183" s="258"/>
      <c r="C183" s="107" t="s">
        <v>167</v>
      </c>
      <c r="D183" s="101">
        <f t="shared" si="14"/>
        <v>216</v>
      </c>
      <c r="E183" s="101"/>
      <c r="F183" s="101"/>
      <c r="G183" s="101">
        <v>216</v>
      </c>
      <c r="H183" s="101"/>
      <c r="I183" s="101"/>
      <c r="J183" s="101"/>
      <c r="K183" s="101"/>
      <c r="L183" s="101"/>
      <c r="M183" s="259" t="s">
        <v>30</v>
      </c>
      <c r="N183" s="338" t="s">
        <v>603</v>
      </c>
      <c r="O183" s="115" t="s">
        <v>334</v>
      </c>
      <c r="P183" s="116" t="s">
        <v>32</v>
      </c>
      <c r="Q183" s="122"/>
      <c r="R183" s="122"/>
      <c r="S183" s="122"/>
    </row>
    <row r="184" spans="1:19" s="10" customFormat="1" ht="26.25">
      <c r="A184" s="258" t="s">
        <v>556</v>
      </c>
      <c r="B184" s="258"/>
      <c r="C184" s="107" t="s">
        <v>156</v>
      </c>
      <c r="D184" s="101">
        <f t="shared" si="14"/>
        <v>437</v>
      </c>
      <c r="E184" s="101"/>
      <c r="F184" s="101"/>
      <c r="G184" s="101">
        <v>437</v>
      </c>
      <c r="H184" s="101"/>
      <c r="I184" s="101"/>
      <c r="J184" s="101"/>
      <c r="K184" s="101"/>
      <c r="L184" s="101"/>
      <c r="M184" s="259" t="s">
        <v>30</v>
      </c>
      <c r="N184" s="338" t="s">
        <v>603</v>
      </c>
      <c r="O184" s="115" t="s">
        <v>319</v>
      </c>
      <c r="P184" s="116" t="s">
        <v>32</v>
      </c>
      <c r="Q184" s="122"/>
      <c r="R184" s="122"/>
      <c r="S184" s="122"/>
    </row>
    <row r="185" spans="1:19" s="10" customFormat="1" ht="26.25">
      <c r="A185" s="258" t="s">
        <v>721</v>
      </c>
      <c r="B185" s="258"/>
      <c r="C185" s="107" t="s">
        <v>34</v>
      </c>
      <c r="D185" s="101">
        <f t="shared" si="14"/>
        <v>2200</v>
      </c>
      <c r="E185" s="101"/>
      <c r="F185" s="101"/>
      <c r="G185" s="101">
        <v>2200</v>
      </c>
      <c r="H185" s="101"/>
      <c r="I185" s="101"/>
      <c r="J185" s="101"/>
      <c r="K185" s="101"/>
      <c r="L185" s="101"/>
      <c r="M185" s="259" t="s">
        <v>30</v>
      </c>
      <c r="N185" s="338" t="s">
        <v>603</v>
      </c>
      <c r="O185" s="115" t="s">
        <v>268</v>
      </c>
      <c r="P185" s="116" t="s">
        <v>32</v>
      </c>
      <c r="Q185" s="122"/>
      <c r="R185" s="122"/>
      <c r="S185" s="122"/>
    </row>
    <row r="186" spans="1:19" s="10" customFormat="1">
      <c r="A186" s="258" t="s">
        <v>722</v>
      </c>
      <c r="B186" s="258"/>
      <c r="C186" s="107" t="s">
        <v>43</v>
      </c>
      <c r="D186" s="101">
        <f t="shared" si="14"/>
        <v>3350</v>
      </c>
      <c r="E186" s="101"/>
      <c r="F186" s="101"/>
      <c r="G186" s="101">
        <v>3350</v>
      </c>
      <c r="H186" s="101"/>
      <c r="I186" s="101"/>
      <c r="J186" s="101"/>
      <c r="K186" s="101"/>
      <c r="L186" s="101"/>
      <c r="M186" s="259" t="s">
        <v>30</v>
      </c>
      <c r="N186" s="338" t="s">
        <v>603</v>
      </c>
      <c r="O186" s="115" t="s">
        <v>269</v>
      </c>
      <c r="P186" s="116" t="s">
        <v>32</v>
      </c>
      <c r="Q186" s="122"/>
      <c r="R186" s="122"/>
      <c r="S186" s="122"/>
    </row>
    <row r="187" spans="1:19" s="9" customFormat="1" ht="26.25">
      <c r="A187" s="258" t="s">
        <v>561</v>
      </c>
      <c r="B187" s="258"/>
      <c r="C187" s="107" t="s">
        <v>119</v>
      </c>
      <c r="D187" s="101">
        <f t="shared" si="14"/>
        <v>490</v>
      </c>
      <c r="E187" s="101"/>
      <c r="F187" s="101"/>
      <c r="G187" s="101">
        <v>490</v>
      </c>
      <c r="H187" s="101"/>
      <c r="I187" s="101"/>
      <c r="J187" s="101"/>
      <c r="K187" s="101"/>
      <c r="L187" s="101"/>
      <c r="M187" s="259" t="s">
        <v>30</v>
      </c>
      <c r="N187" s="338" t="s">
        <v>603</v>
      </c>
      <c r="O187" s="115" t="s">
        <v>313</v>
      </c>
      <c r="P187" s="116" t="s">
        <v>32</v>
      </c>
      <c r="Q187" s="120"/>
      <c r="R187" s="120"/>
      <c r="S187" s="120"/>
    </row>
    <row r="188" spans="1:19" s="10" customFormat="1" ht="26.25">
      <c r="A188" s="258" t="s">
        <v>562</v>
      </c>
      <c r="B188" s="258"/>
      <c r="C188" s="107" t="s">
        <v>120</v>
      </c>
      <c r="D188" s="101">
        <f t="shared" ref="D188:D193" si="15">SUM(E188:J188)</f>
        <v>577</v>
      </c>
      <c r="E188" s="101"/>
      <c r="F188" s="101"/>
      <c r="G188" s="101">
        <v>577</v>
      </c>
      <c r="H188" s="101"/>
      <c r="I188" s="101"/>
      <c r="J188" s="101"/>
      <c r="K188" s="101"/>
      <c r="L188" s="101"/>
      <c r="M188" s="259" t="s">
        <v>30</v>
      </c>
      <c r="N188" s="338" t="s">
        <v>603</v>
      </c>
      <c r="O188" s="115" t="s">
        <v>314</v>
      </c>
      <c r="P188" s="116" t="s">
        <v>32</v>
      </c>
      <c r="Q188" s="122"/>
      <c r="R188" s="122"/>
      <c r="S188" s="122"/>
    </row>
    <row r="189" spans="1:19" s="10" customFormat="1" ht="26.25">
      <c r="A189" s="258" t="s">
        <v>563</v>
      </c>
      <c r="B189" s="258"/>
      <c r="C189" s="107" t="s">
        <v>89</v>
      </c>
      <c r="D189" s="101">
        <f t="shared" si="15"/>
        <v>95</v>
      </c>
      <c r="E189" s="101"/>
      <c r="F189" s="101"/>
      <c r="G189" s="101">
        <v>95</v>
      </c>
      <c r="H189" s="101"/>
      <c r="I189" s="101"/>
      <c r="J189" s="101"/>
      <c r="K189" s="101"/>
      <c r="L189" s="101"/>
      <c r="M189" s="259" t="s">
        <v>30</v>
      </c>
      <c r="N189" s="338" t="s">
        <v>603</v>
      </c>
      <c r="O189" s="115" t="s">
        <v>295</v>
      </c>
      <c r="P189" s="116" t="s">
        <v>32</v>
      </c>
      <c r="Q189" s="122"/>
      <c r="R189" s="122"/>
      <c r="S189" s="122"/>
    </row>
    <row r="190" spans="1:19" s="10" customFormat="1" ht="26.25">
      <c r="A190" s="258" t="s">
        <v>564</v>
      </c>
      <c r="B190" s="258"/>
      <c r="C190" s="107" t="s">
        <v>41</v>
      </c>
      <c r="D190" s="101">
        <f t="shared" si="15"/>
        <v>200</v>
      </c>
      <c r="E190" s="101"/>
      <c r="F190" s="101"/>
      <c r="G190" s="101">
        <v>200</v>
      </c>
      <c r="H190" s="101"/>
      <c r="I190" s="101"/>
      <c r="J190" s="101"/>
      <c r="K190" s="101"/>
      <c r="L190" s="101"/>
      <c r="M190" s="259" t="s">
        <v>30</v>
      </c>
      <c r="N190" s="338" t="s">
        <v>603</v>
      </c>
      <c r="O190" s="115" t="s">
        <v>270</v>
      </c>
      <c r="P190" s="116" t="s">
        <v>32</v>
      </c>
      <c r="Q190" s="122"/>
      <c r="R190" s="122"/>
      <c r="S190" s="122"/>
    </row>
    <row r="191" spans="1:19" s="10" customFormat="1">
      <c r="A191" s="258" t="s">
        <v>697</v>
      </c>
      <c r="B191" s="339"/>
      <c r="C191" s="340" t="s">
        <v>31</v>
      </c>
      <c r="D191" s="101">
        <f t="shared" si="15"/>
        <v>6500</v>
      </c>
      <c r="E191" s="102"/>
      <c r="F191" s="102"/>
      <c r="G191" s="102">
        <v>6500</v>
      </c>
      <c r="H191" s="102"/>
      <c r="I191" s="102"/>
      <c r="J191" s="102"/>
      <c r="K191" s="102">
        <v>5500</v>
      </c>
      <c r="L191" s="102">
        <v>5500</v>
      </c>
      <c r="M191" s="341" t="s">
        <v>28</v>
      </c>
      <c r="N191" s="338" t="s">
        <v>603</v>
      </c>
      <c r="O191" s="118" t="s">
        <v>571</v>
      </c>
      <c r="P191" s="116" t="s">
        <v>32</v>
      </c>
      <c r="Q191" s="122"/>
      <c r="R191" s="122"/>
      <c r="S191" s="122"/>
    </row>
    <row r="192" spans="1:19" s="10" customFormat="1">
      <c r="A192" s="258" t="s">
        <v>697</v>
      </c>
      <c r="B192" s="339"/>
      <c r="C192" s="340" t="s">
        <v>44</v>
      </c>
      <c r="D192" s="101">
        <f t="shared" si="15"/>
        <v>1100</v>
      </c>
      <c r="E192" s="102"/>
      <c r="F192" s="102"/>
      <c r="G192" s="102">
        <v>1100</v>
      </c>
      <c r="H192" s="102"/>
      <c r="I192" s="102"/>
      <c r="J192" s="102"/>
      <c r="K192" s="102">
        <v>800</v>
      </c>
      <c r="L192" s="102">
        <v>800</v>
      </c>
      <c r="M192" s="341" t="s">
        <v>28</v>
      </c>
      <c r="N192" s="338" t="s">
        <v>603</v>
      </c>
      <c r="O192" s="118" t="s">
        <v>571</v>
      </c>
      <c r="P192" s="116" t="s">
        <v>32</v>
      </c>
      <c r="Q192" s="122"/>
      <c r="R192" s="122"/>
      <c r="S192" s="122"/>
    </row>
    <row r="193" spans="1:19" s="10" customFormat="1" ht="27" thickBot="1">
      <c r="A193" s="346" t="s">
        <v>567</v>
      </c>
      <c r="B193" s="346"/>
      <c r="C193" s="347" t="s">
        <v>110</v>
      </c>
      <c r="D193" s="348">
        <f t="shared" si="15"/>
        <v>130</v>
      </c>
      <c r="E193" s="348"/>
      <c r="F193" s="348"/>
      <c r="G193" s="348">
        <v>130</v>
      </c>
      <c r="H193" s="348"/>
      <c r="I193" s="348"/>
      <c r="J193" s="348"/>
      <c r="K193" s="348"/>
      <c r="L193" s="348"/>
      <c r="M193" s="349" t="s">
        <v>30</v>
      </c>
      <c r="N193" s="338" t="s">
        <v>603</v>
      </c>
      <c r="O193" s="115" t="s">
        <v>315</v>
      </c>
      <c r="P193" s="116" t="s">
        <v>32</v>
      </c>
      <c r="Q193" s="122"/>
      <c r="R193" s="122"/>
      <c r="S193" s="122"/>
    </row>
    <row r="194" spans="1:19" s="34" customFormat="1" ht="15.75" thickBot="1">
      <c r="A194" s="303" t="s">
        <v>9</v>
      </c>
      <c r="B194" s="303"/>
      <c r="C194" s="304"/>
      <c r="D194" s="306">
        <f>SUM(D195:D233)</f>
        <v>341182</v>
      </c>
      <c r="E194" s="306">
        <f t="shared" ref="E194:J194" si="16">SUM(E195:E233)</f>
        <v>240500</v>
      </c>
      <c r="F194" s="306">
        <f t="shared" si="16"/>
        <v>55500</v>
      </c>
      <c r="G194" s="306">
        <f t="shared" si="16"/>
        <v>45182</v>
      </c>
      <c r="H194" s="306">
        <f t="shared" si="16"/>
        <v>0</v>
      </c>
      <c r="I194" s="306">
        <f t="shared" si="16"/>
        <v>0</v>
      </c>
      <c r="J194" s="306">
        <f t="shared" si="16"/>
        <v>0</v>
      </c>
      <c r="K194" s="306"/>
      <c r="L194" s="306"/>
      <c r="M194" s="307"/>
      <c r="N194" s="307"/>
      <c r="O194" s="309"/>
      <c r="P194" s="290"/>
      <c r="Q194" s="297"/>
      <c r="R194" s="297"/>
      <c r="S194" s="297"/>
    </row>
    <row r="195" spans="1:19" s="10" customFormat="1" ht="39">
      <c r="A195" s="335" t="s">
        <v>586</v>
      </c>
      <c r="B195" s="372"/>
      <c r="C195" s="269" t="s">
        <v>182</v>
      </c>
      <c r="D195" s="337">
        <f t="shared" ref="D195:D233" si="17">SUM(E195:J195)</f>
        <v>1000</v>
      </c>
      <c r="E195" s="373"/>
      <c r="F195" s="373"/>
      <c r="G195" s="373">
        <v>1000</v>
      </c>
      <c r="H195" s="373"/>
      <c r="I195" s="373"/>
      <c r="J195" s="373"/>
      <c r="K195" s="373"/>
      <c r="L195" s="373"/>
      <c r="M195" s="374" t="s">
        <v>30</v>
      </c>
      <c r="N195" s="338" t="s">
        <v>603</v>
      </c>
      <c r="O195" s="116" t="s">
        <v>320</v>
      </c>
      <c r="P195" s="116" t="s">
        <v>123</v>
      </c>
      <c r="Q195" s="122"/>
      <c r="R195" s="122"/>
      <c r="S195" s="122"/>
    </row>
    <row r="196" spans="1:19" s="10" customFormat="1" ht="39">
      <c r="A196" s="258" t="s">
        <v>586</v>
      </c>
      <c r="B196" s="254"/>
      <c r="C196" s="93" t="s">
        <v>188</v>
      </c>
      <c r="D196" s="101">
        <f t="shared" si="17"/>
        <v>4800</v>
      </c>
      <c r="E196" s="188"/>
      <c r="F196" s="188"/>
      <c r="G196" s="188">
        <v>4800</v>
      </c>
      <c r="H196" s="188"/>
      <c r="I196" s="188"/>
      <c r="J196" s="188"/>
      <c r="K196" s="188"/>
      <c r="L196" s="188"/>
      <c r="M196" s="255" t="s">
        <v>30</v>
      </c>
      <c r="N196" s="338" t="s">
        <v>603</v>
      </c>
      <c r="O196" s="116" t="s">
        <v>320</v>
      </c>
      <c r="P196" s="116" t="s">
        <v>123</v>
      </c>
      <c r="Q196" s="122"/>
      <c r="R196" s="122"/>
      <c r="S196" s="122"/>
    </row>
    <row r="197" spans="1:19" s="10" customFormat="1" ht="26.25">
      <c r="A197" s="258" t="s">
        <v>499</v>
      </c>
      <c r="B197" s="254"/>
      <c r="C197" s="93" t="s">
        <v>122</v>
      </c>
      <c r="D197" s="101">
        <f t="shared" si="17"/>
        <v>1199</v>
      </c>
      <c r="E197" s="188"/>
      <c r="F197" s="188"/>
      <c r="G197" s="188">
        <v>1199</v>
      </c>
      <c r="H197" s="188"/>
      <c r="I197" s="188"/>
      <c r="J197" s="188"/>
      <c r="K197" s="188"/>
      <c r="L197" s="188"/>
      <c r="M197" s="255" t="s">
        <v>30</v>
      </c>
      <c r="N197" s="338" t="s">
        <v>603</v>
      </c>
      <c r="O197" s="116" t="s">
        <v>272</v>
      </c>
      <c r="P197" s="116" t="s">
        <v>123</v>
      </c>
      <c r="Q197" s="122"/>
      <c r="R197" s="122"/>
      <c r="S197" s="122"/>
    </row>
    <row r="198" spans="1:19" s="10" customFormat="1" ht="26.25">
      <c r="A198" s="258" t="s">
        <v>499</v>
      </c>
      <c r="B198" s="254"/>
      <c r="C198" s="93" t="s">
        <v>168</v>
      </c>
      <c r="D198" s="101">
        <f t="shared" si="17"/>
        <v>495</v>
      </c>
      <c r="E198" s="188"/>
      <c r="F198" s="188"/>
      <c r="G198" s="188">
        <v>495</v>
      </c>
      <c r="H198" s="188"/>
      <c r="I198" s="188"/>
      <c r="J198" s="188"/>
      <c r="K198" s="188"/>
      <c r="L198" s="188"/>
      <c r="M198" s="255" t="s">
        <v>30</v>
      </c>
      <c r="N198" s="338" t="s">
        <v>603</v>
      </c>
      <c r="O198" s="116" t="s">
        <v>272</v>
      </c>
      <c r="P198" s="116" t="s">
        <v>123</v>
      </c>
      <c r="Q198" s="122"/>
      <c r="R198" s="122"/>
      <c r="S198" s="122"/>
    </row>
    <row r="199" spans="1:19" s="10" customFormat="1" ht="26.25">
      <c r="A199" s="258" t="s">
        <v>499</v>
      </c>
      <c r="B199" s="254"/>
      <c r="C199" s="93" t="s">
        <v>124</v>
      </c>
      <c r="D199" s="101">
        <f t="shared" si="17"/>
        <v>1800</v>
      </c>
      <c r="E199" s="188"/>
      <c r="F199" s="188"/>
      <c r="G199" s="188">
        <v>1800</v>
      </c>
      <c r="H199" s="188"/>
      <c r="I199" s="188"/>
      <c r="J199" s="188"/>
      <c r="K199" s="188"/>
      <c r="L199" s="188"/>
      <c r="M199" s="255" t="s">
        <v>30</v>
      </c>
      <c r="N199" s="338" t="s">
        <v>603</v>
      </c>
      <c r="O199" s="116" t="s">
        <v>272</v>
      </c>
      <c r="P199" s="116" t="s">
        <v>123</v>
      </c>
      <c r="Q199" s="122"/>
      <c r="R199" s="122"/>
      <c r="S199" s="122"/>
    </row>
    <row r="200" spans="1:19" s="10" customFormat="1" ht="26.25">
      <c r="A200" s="258" t="s">
        <v>499</v>
      </c>
      <c r="B200" s="254"/>
      <c r="C200" s="93" t="s">
        <v>125</v>
      </c>
      <c r="D200" s="101">
        <f t="shared" si="17"/>
        <v>2307</v>
      </c>
      <c r="E200" s="188"/>
      <c r="F200" s="188"/>
      <c r="G200" s="188">
        <v>2307</v>
      </c>
      <c r="H200" s="188"/>
      <c r="I200" s="188"/>
      <c r="J200" s="188"/>
      <c r="K200" s="188"/>
      <c r="L200" s="188"/>
      <c r="M200" s="255" t="s">
        <v>30</v>
      </c>
      <c r="N200" s="338" t="s">
        <v>603</v>
      </c>
      <c r="O200" s="116" t="s">
        <v>272</v>
      </c>
      <c r="P200" s="116" t="s">
        <v>123</v>
      </c>
      <c r="Q200" s="122"/>
      <c r="R200" s="122"/>
      <c r="S200" s="122"/>
    </row>
    <row r="201" spans="1:19" s="10" customFormat="1" ht="26.25">
      <c r="A201" s="258" t="s">
        <v>499</v>
      </c>
      <c r="B201" s="254"/>
      <c r="C201" s="93" t="s">
        <v>175</v>
      </c>
      <c r="D201" s="101">
        <f t="shared" si="17"/>
        <v>546</v>
      </c>
      <c r="E201" s="188"/>
      <c r="F201" s="188"/>
      <c r="G201" s="188">
        <v>546</v>
      </c>
      <c r="H201" s="188"/>
      <c r="I201" s="188"/>
      <c r="J201" s="188"/>
      <c r="K201" s="188"/>
      <c r="L201" s="188"/>
      <c r="M201" s="255" t="s">
        <v>30</v>
      </c>
      <c r="N201" s="338" t="s">
        <v>603</v>
      </c>
      <c r="O201" s="116" t="s">
        <v>272</v>
      </c>
      <c r="P201" s="116" t="s">
        <v>123</v>
      </c>
      <c r="Q201" s="122"/>
      <c r="R201" s="122"/>
      <c r="S201" s="122"/>
    </row>
    <row r="202" spans="1:19" s="9" customFormat="1" ht="26.25">
      <c r="A202" s="258" t="s">
        <v>499</v>
      </c>
      <c r="B202" s="254"/>
      <c r="C202" s="93" t="s">
        <v>176</v>
      </c>
      <c r="D202" s="101">
        <f t="shared" si="17"/>
        <v>632</v>
      </c>
      <c r="E202" s="188"/>
      <c r="F202" s="188"/>
      <c r="G202" s="188">
        <v>632</v>
      </c>
      <c r="H202" s="188"/>
      <c r="I202" s="188"/>
      <c r="J202" s="188"/>
      <c r="K202" s="188"/>
      <c r="L202" s="188"/>
      <c r="M202" s="255" t="s">
        <v>30</v>
      </c>
      <c r="N202" s="338" t="s">
        <v>895</v>
      </c>
      <c r="O202" s="116" t="s">
        <v>272</v>
      </c>
      <c r="P202" s="116" t="s">
        <v>123</v>
      </c>
      <c r="Q202" s="120"/>
      <c r="R202" s="120"/>
      <c r="S202" s="120"/>
    </row>
    <row r="203" spans="1:19" s="10" customFormat="1" ht="26.25">
      <c r="A203" s="258" t="s">
        <v>499</v>
      </c>
      <c r="B203" s="254"/>
      <c r="C203" s="93" t="s">
        <v>126</v>
      </c>
      <c r="D203" s="101">
        <f t="shared" si="17"/>
        <v>2531</v>
      </c>
      <c r="E203" s="188"/>
      <c r="F203" s="188"/>
      <c r="G203" s="188">
        <v>2531</v>
      </c>
      <c r="H203" s="188"/>
      <c r="I203" s="188"/>
      <c r="J203" s="188"/>
      <c r="K203" s="188"/>
      <c r="L203" s="188"/>
      <c r="M203" s="255" t="s">
        <v>30</v>
      </c>
      <c r="N203" s="338" t="s">
        <v>603</v>
      </c>
      <c r="O203" s="116" t="s">
        <v>272</v>
      </c>
      <c r="P203" s="116" t="s">
        <v>123</v>
      </c>
      <c r="Q203" s="122"/>
      <c r="R203" s="122"/>
      <c r="S203" s="122"/>
    </row>
    <row r="204" spans="1:19" s="9" customFormat="1" ht="26.25">
      <c r="A204" s="258" t="s">
        <v>499</v>
      </c>
      <c r="B204" s="254"/>
      <c r="C204" s="93" t="s">
        <v>178</v>
      </c>
      <c r="D204" s="101">
        <f t="shared" si="17"/>
        <v>800</v>
      </c>
      <c r="E204" s="188"/>
      <c r="F204" s="188"/>
      <c r="G204" s="188">
        <v>800</v>
      </c>
      <c r="H204" s="188"/>
      <c r="I204" s="188"/>
      <c r="J204" s="188"/>
      <c r="K204" s="188"/>
      <c r="L204" s="188"/>
      <c r="M204" s="255" t="s">
        <v>30</v>
      </c>
      <c r="N204" s="338" t="s">
        <v>603</v>
      </c>
      <c r="O204" s="116" t="s">
        <v>272</v>
      </c>
      <c r="P204" s="116" t="s">
        <v>123</v>
      </c>
      <c r="Q204" s="120"/>
      <c r="R204" s="120"/>
      <c r="S204" s="120"/>
    </row>
    <row r="205" spans="1:19" s="9" customFormat="1" ht="26.25">
      <c r="A205" s="258" t="s">
        <v>499</v>
      </c>
      <c r="B205" s="254"/>
      <c r="C205" s="93" t="s">
        <v>128</v>
      </c>
      <c r="D205" s="101">
        <f t="shared" si="17"/>
        <v>815</v>
      </c>
      <c r="E205" s="188"/>
      <c r="F205" s="188"/>
      <c r="G205" s="188">
        <v>815</v>
      </c>
      <c r="H205" s="188"/>
      <c r="I205" s="188"/>
      <c r="J205" s="188"/>
      <c r="K205" s="188"/>
      <c r="L205" s="188"/>
      <c r="M205" s="255" t="s">
        <v>30</v>
      </c>
      <c r="N205" s="338" t="s">
        <v>603</v>
      </c>
      <c r="O205" s="116" t="s">
        <v>272</v>
      </c>
      <c r="P205" s="116" t="s">
        <v>123</v>
      </c>
      <c r="Q205" s="120"/>
      <c r="R205" s="120"/>
      <c r="S205" s="120"/>
    </row>
    <row r="206" spans="1:19" s="9" customFormat="1" ht="26.25">
      <c r="A206" s="258" t="s">
        <v>499</v>
      </c>
      <c r="B206" s="254"/>
      <c r="C206" s="93" t="s">
        <v>181</v>
      </c>
      <c r="D206" s="101">
        <f t="shared" si="17"/>
        <v>573</v>
      </c>
      <c r="E206" s="188"/>
      <c r="F206" s="188"/>
      <c r="G206" s="188">
        <v>573</v>
      </c>
      <c r="H206" s="188"/>
      <c r="I206" s="188"/>
      <c r="J206" s="188"/>
      <c r="K206" s="188"/>
      <c r="L206" s="188"/>
      <c r="M206" s="255" t="s">
        <v>30</v>
      </c>
      <c r="N206" s="338" t="s">
        <v>603</v>
      </c>
      <c r="O206" s="116" t="s">
        <v>272</v>
      </c>
      <c r="P206" s="116" t="s">
        <v>123</v>
      </c>
      <c r="Q206" s="120"/>
      <c r="R206" s="120"/>
      <c r="S206" s="120"/>
    </row>
    <row r="207" spans="1:19" s="9" customFormat="1" ht="26.25">
      <c r="A207" s="258" t="s">
        <v>499</v>
      </c>
      <c r="B207" s="254"/>
      <c r="C207" s="93" t="s">
        <v>129</v>
      </c>
      <c r="D207" s="101">
        <f t="shared" si="17"/>
        <v>2212</v>
      </c>
      <c r="E207" s="188"/>
      <c r="F207" s="188"/>
      <c r="G207" s="188">
        <v>2212</v>
      </c>
      <c r="H207" s="188"/>
      <c r="I207" s="188"/>
      <c r="J207" s="188"/>
      <c r="K207" s="188"/>
      <c r="L207" s="188"/>
      <c r="M207" s="255" t="s">
        <v>30</v>
      </c>
      <c r="N207" s="338" t="s">
        <v>603</v>
      </c>
      <c r="O207" s="116" t="s">
        <v>272</v>
      </c>
      <c r="P207" s="116" t="s">
        <v>123</v>
      </c>
      <c r="Q207" s="120"/>
      <c r="R207" s="120"/>
      <c r="S207" s="120"/>
    </row>
    <row r="208" spans="1:19" s="9" customFormat="1" ht="26.25">
      <c r="A208" s="258" t="s">
        <v>499</v>
      </c>
      <c r="B208" s="254"/>
      <c r="C208" s="93" t="s">
        <v>183</v>
      </c>
      <c r="D208" s="101">
        <f t="shared" si="17"/>
        <v>897</v>
      </c>
      <c r="E208" s="188"/>
      <c r="F208" s="188"/>
      <c r="G208" s="188">
        <v>897</v>
      </c>
      <c r="H208" s="188"/>
      <c r="I208" s="188"/>
      <c r="J208" s="188"/>
      <c r="K208" s="188"/>
      <c r="L208" s="188"/>
      <c r="M208" s="255" t="s">
        <v>30</v>
      </c>
      <c r="N208" s="338" t="s">
        <v>603</v>
      </c>
      <c r="O208" s="116" t="s">
        <v>272</v>
      </c>
      <c r="P208" s="116" t="s">
        <v>123</v>
      </c>
      <c r="Q208" s="120"/>
      <c r="R208" s="120"/>
      <c r="S208" s="120"/>
    </row>
    <row r="209" spans="1:19" s="9" customFormat="1" ht="26.25">
      <c r="A209" s="258" t="s">
        <v>499</v>
      </c>
      <c r="B209" s="254"/>
      <c r="C209" s="93" t="s">
        <v>131</v>
      </c>
      <c r="D209" s="101">
        <f t="shared" si="17"/>
        <v>1210</v>
      </c>
      <c r="E209" s="188"/>
      <c r="F209" s="188"/>
      <c r="G209" s="188">
        <v>1210</v>
      </c>
      <c r="H209" s="188"/>
      <c r="I209" s="188"/>
      <c r="J209" s="188"/>
      <c r="K209" s="188"/>
      <c r="L209" s="188"/>
      <c r="M209" s="255" t="s">
        <v>30</v>
      </c>
      <c r="N209" s="338" t="s">
        <v>603</v>
      </c>
      <c r="O209" s="116" t="s">
        <v>272</v>
      </c>
      <c r="P209" s="116" t="s">
        <v>123</v>
      </c>
      <c r="Q209" s="120"/>
      <c r="R209" s="120"/>
      <c r="S209" s="120"/>
    </row>
    <row r="210" spans="1:19" s="9" customFormat="1" ht="26.25">
      <c r="A210" s="258" t="s">
        <v>499</v>
      </c>
      <c r="B210" s="254"/>
      <c r="C210" s="93" t="s">
        <v>132</v>
      </c>
      <c r="D210" s="101">
        <f t="shared" si="17"/>
        <v>541</v>
      </c>
      <c r="E210" s="188"/>
      <c r="F210" s="188"/>
      <c r="G210" s="188">
        <v>541</v>
      </c>
      <c r="H210" s="188"/>
      <c r="I210" s="188"/>
      <c r="J210" s="188"/>
      <c r="K210" s="188"/>
      <c r="L210" s="188"/>
      <c r="M210" s="255" t="s">
        <v>30</v>
      </c>
      <c r="N210" s="338" t="s">
        <v>603</v>
      </c>
      <c r="O210" s="116" t="s">
        <v>272</v>
      </c>
      <c r="P210" s="116" t="s">
        <v>123</v>
      </c>
      <c r="Q210" s="120"/>
      <c r="R210" s="120"/>
      <c r="S210" s="120"/>
    </row>
    <row r="211" spans="1:19" s="9" customFormat="1" ht="26.25">
      <c r="A211" s="258" t="s">
        <v>499</v>
      </c>
      <c r="B211" s="254"/>
      <c r="C211" s="93" t="s">
        <v>133</v>
      </c>
      <c r="D211" s="101">
        <f t="shared" si="17"/>
        <v>2018</v>
      </c>
      <c r="E211" s="188"/>
      <c r="F211" s="188"/>
      <c r="G211" s="188">
        <v>2018</v>
      </c>
      <c r="H211" s="188"/>
      <c r="I211" s="188"/>
      <c r="J211" s="188"/>
      <c r="K211" s="188"/>
      <c r="L211" s="188"/>
      <c r="M211" s="255" t="s">
        <v>30</v>
      </c>
      <c r="N211" s="338" t="s">
        <v>603</v>
      </c>
      <c r="O211" s="116" t="s">
        <v>272</v>
      </c>
      <c r="P211" s="116" t="s">
        <v>123</v>
      </c>
      <c r="Q211" s="120"/>
      <c r="R211" s="120"/>
      <c r="S211" s="120"/>
    </row>
    <row r="212" spans="1:19" s="9" customFormat="1" ht="26.25">
      <c r="A212" s="258" t="s">
        <v>499</v>
      </c>
      <c r="B212" s="254"/>
      <c r="C212" s="93" t="s">
        <v>134</v>
      </c>
      <c r="D212" s="101">
        <f t="shared" si="17"/>
        <v>1212</v>
      </c>
      <c r="E212" s="188"/>
      <c r="F212" s="188"/>
      <c r="G212" s="188">
        <v>1212</v>
      </c>
      <c r="H212" s="188"/>
      <c r="I212" s="188"/>
      <c r="J212" s="188"/>
      <c r="K212" s="188"/>
      <c r="L212" s="188"/>
      <c r="M212" s="255" t="s">
        <v>30</v>
      </c>
      <c r="N212" s="338" t="s">
        <v>603</v>
      </c>
      <c r="O212" s="116" t="s">
        <v>272</v>
      </c>
      <c r="P212" s="116" t="s">
        <v>123</v>
      </c>
      <c r="Q212" s="120"/>
      <c r="R212" s="120"/>
      <c r="S212" s="120"/>
    </row>
    <row r="213" spans="1:19" s="9" customFormat="1" ht="26.25">
      <c r="A213" s="258" t="s">
        <v>499</v>
      </c>
      <c r="B213" s="258"/>
      <c r="C213" s="107" t="s">
        <v>185</v>
      </c>
      <c r="D213" s="101">
        <f t="shared" si="17"/>
        <v>385</v>
      </c>
      <c r="E213" s="101"/>
      <c r="F213" s="101"/>
      <c r="G213" s="101">
        <v>385</v>
      </c>
      <c r="H213" s="101"/>
      <c r="I213" s="101"/>
      <c r="J213" s="101"/>
      <c r="K213" s="101"/>
      <c r="L213" s="101"/>
      <c r="M213" s="259" t="s">
        <v>30</v>
      </c>
      <c r="N213" s="338" t="s">
        <v>603</v>
      </c>
      <c r="O213" s="115" t="s">
        <v>272</v>
      </c>
      <c r="P213" s="116" t="s">
        <v>123</v>
      </c>
      <c r="Q213" s="120"/>
      <c r="R213" s="120"/>
      <c r="S213" s="120"/>
    </row>
    <row r="214" spans="1:19" s="9" customFormat="1" ht="26.25">
      <c r="A214" s="258" t="s">
        <v>720</v>
      </c>
      <c r="B214" s="339" t="s">
        <v>159</v>
      </c>
      <c r="C214" s="340" t="s">
        <v>160</v>
      </c>
      <c r="D214" s="101">
        <f t="shared" si="17"/>
        <v>27500</v>
      </c>
      <c r="E214" s="102"/>
      <c r="F214" s="102">
        <v>27500</v>
      </c>
      <c r="G214" s="102"/>
      <c r="H214" s="102"/>
      <c r="I214" s="102"/>
      <c r="J214" s="102"/>
      <c r="K214" s="102">
        <v>32400</v>
      </c>
      <c r="L214" s="102">
        <v>32400</v>
      </c>
      <c r="M214" s="341" t="s">
        <v>28</v>
      </c>
      <c r="N214" s="338" t="s">
        <v>895</v>
      </c>
      <c r="O214" s="118"/>
      <c r="P214" s="116" t="s">
        <v>123</v>
      </c>
      <c r="Q214" s="120"/>
      <c r="R214" s="120"/>
      <c r="S214" s="120"/>
    </row>
    <row r="215" spans="1:19" s="9" customFormat="1" ht="26.25">
      <c r="A215" s="258" t="s">
        <v>505</v>
      </c>
      <c r="B215" s="339"/>
      <c r="C215" s="340" t="s">
        <v>169</v>
      </c>
      <c r="D215" s="101">
        <f t="shared" si="17"/>
        <v>250</v>
      </c>
      <c r="E215" s="102"/>
      <c r="F215" s="102"/>
      <c r="G215" s="102">
        <v>250</v>
      </c>
      <c r="H215" s="102"/>
      <c r="I215" s="102"/>
      <c r="J215" s="102"/>
      <c r="K215" s="102"/>
      <c r="L215" s="102"/>
      <c r="M215" s="341" t="s">
        <v>30</v>
      </c>
      <c r="N215" s="338" t="s">
        <v>603</v>
      </c>
      <c r="O215" s="118" t="s">
        <v>321</v>
      </c>
      <c r="P215" s="116" t="s">
        <v>123</v>
      </c>
      <c r="Q215" s="120"/>
      <c r="R215" s="120"/>
      <c r="S215" s="120"/>
    </row>
    <row r="216" spans="1:19" s="9" customFormat="1" ht="26.25">
      <c r="A216" s="258" t="s">
        <v>587</v>
      </c>
      <c r="B216" s="339"/>
      <c r="C216" s="340" t="s">
        <v>170</v>
      </c>
      <c r="D216" s="101">
        <f t="shared" si="17"/>
        <v>500</v>
      </c>
      <c r="E216" s="102"/>
      <c r="F216" s="102"/>
      <c r="G216" s="102">
        <v>500</v>
      </c>
      <c r="H216" s="102"/>
      <c r="I216" s="102"/>
      <c r="J216" s="102"/>
      <c r="K216" s="102"/>
      <c r="L216" s="102"/>
      <c r="M216" s="341" t="s">
        <v>30</v>
      </c>
      <c r="N216" s="338" t="s">
        <v>603</v>
      </c>
      <c r="O216" s="118" t="s">
        <v>322</v>
      </c>
      <c r="P216" s="116" t="s">
        <v>123</v>
      </c>
      <c r="Q216" s="120"/>
      <c r="R216" s="120"/>
      <c r="S216" s="120"/>
    </row>
    <row r="217" spans="1:19" s="9" customFormat="1" ht="26.25">
      <c r="A217" s="258" t="s">
        <v>507</v>
      </c>
      <c r="B217" s="339"/>
      <c r="C217" s="340" t="s">
        <v>171</v>
      </c>
      <c r="D217" s="101">
        <f t="shared" si="17"/>
        <v>290</v>
      </c>
      <c r="E217" s="102"/>
      <c r="F217" s="102"/>
      <c r="G217" s="102">
        <v>290</v>
      </c>
      <c r="H217" s="102"/>
      <c r="I217" s="102"/>
      <c r="J217" s="102"/>
      <c r="K217" s="102"/>
      <c r="L217" s="102"/>
      <c r="M217" s="341" t="s">
        <v>30</v>
      </c>
      <c r="N217" s="338" t="s">
        <v>895</v>
      </c>
      <c r="O217" s="118" t="s">
        <v>323</v>
      </c>
      <c r="P217" s="116" t="s">
        <v>123</v>
      </c>
      <c r="Q217" s="120"/>
      <c r="R217" s="120"/>
      <c r="S217" s="120"/>
    </row>
    <row r="218" spans="1:19" s="9" customFormat="1" ht="26.25">
      <c r="A218" s="258" t="s">
        <v>511</v>
      </c>
      <c r="B218" s="258"/>
      <c r="C218" s="107" t="s">
        <v>172</v>
      </c>
      <c r="D218" s="101">
        <f t="shared" si="17"/>
        <v>500</v>
      </c>
      <c r="E218" s="101"/>
      <c r="F218" s="101"/>
      <c r="G218" s="101">
        <v>500</v>
      </c>
      <c r="H218" s="101"/>
      <c r="I218" s="101"/>
      <c r="J218" s="101"/>
      <c r="K218" s="101"/>
      <c r="L218" s="101"/>
      <c r="M218" s="259" t="s">
        <v>30</v>
      </c>
      <c r="N218" s="338" t="s">
        <v>603</v>
      </c>
      <c r="O218" s="115" t="s">
        <v>324</v>
      </c>
      <c r="P218" s="116" t="s">
        <v>123</v>
      </c>
      <c r="Q218" s="120"/>
      <c r="R218" s="120"/>
      <c r="S218" s="120"/>
    </row>
    <row r="219" spans="1:19" s="3" customFormat="1">
      <c r="A219" s="258" t="s">
        <v>684</v>
      </c>
      <c r="B219" s="339"/>
      <c r="C219" s="340" t="s">
        <v>174</v>
      </c>
      <c r="D219" s="101">
        <f t="shared" si="17"/>
        <v>2800</v>
      </c>
      <c r="E219" s="102"/>
      <c r="F219" s="102"/>
      <c r="G219" s="102">
        <v>2800</v>
      </c>
      <c r="H219" s="102"/>
      <c r="I219" s="102"/>
      <c r="J219" s="102"/>
      <c r="K219" s="102">
        <v>2600</v>
      </c>
      <c r="L219" s="102">
        <v>2600</v>
      </c>
      <c r="M219" s="341" t="s">
        <v>28</v>
      </c>
      <c r="N219" s="338" t="s">
        <v>603</v>
      </c>
      <c r="O219" s="118" t="s">
        <v>325</v>
      </c>
      <c r="P219" s="116" t="s">
        <v>123</v>
      </c>
      <c r="Q219" s="119"/>
      <c r="R219" s="119"/>
      <c r="S219" s="119"/>
    </row>
    <row r="220" spans="1:19" s="3" customFormat="1" ht="26.25">
      <c r="A220" s="258" t="s">
        <v>449</v>
      </c>
      <c r="B220" s="339" t="s">
        <v>157</v>
      </c>
      <c r="C220" s="340" t="s">
        <v>158</v>
      </c>
      <c r="D220" s="101">
        <f t="shared" si="17"/>
        <v>23100</v>
      </c>
      <c r="E220" s="102">
        <v>23100</v>
      </c>
      <c r="F220" s="102"/>
      <c r="G220" s="102"/>
      <c r="H220" s="102"/>
      <c r="I220" s="102"/>
      <c r="J220" s="102"/>
      <c r="K220" s="102">
        <v>23100</v>
      </c>
      <c r="L220" s="102">
        <v>29300</v>
      </c>
      <c r="M220" s="341" t="s">
        <v>28</v>
      </c>
      <c r="N220" s="338" t="s">
        <v>895</v>
      </c>
      <c r="O220" s="118" t="s">
        <v>572</v>
      </c>
      <c r="P220" s="116" t="s">
        <v>123</v>
      </c>
      <c r="Q220" s="119"/>
      <c r="R220" s="119"/>
      <c r="S220" s="119"/>
    </row>
    <row r="221" spans="1:19" s="3" customFormat="1" ht="26.25">
      <c r="A221" s="258" t="s">
        <v>449</v>
      </c>
      <c r="B221" s="339" t="s">
        <v>160</v>
      </c>
      <c r="C221" s="340" t="s">
        <v>160</v>
      </c>
      <c r="D221" s="101">
        <f t="shared" si="17"/>
        <v>42200</v>
      </c>
      <c r="E221" s="102">
        <v>36800</v>
      </c>
      <c r="F221" s="102"/>
      <c r="G221" s="102">
        <v>5400</v>
      </c>
      <c r="H221" s="102"/>
      <c r="I221" s="102"/>
      <c r="J221" s="102"/>
      <c r="K221" s="102">
        <v>37900</v>
      </c>
      <c r="L221" s="102">
        <v>41600</v>
      </c>
      <c r="M221" s="341" t="s">
        <v>28</v>
      </c>
      <c r="N221" s="338" t="s">
        <v>895</v>
      </c>
      <c r="O221" s="118" t="s">
        <v>572</v>
      </c>
      <c r="P221" s="116" t="s">
        <v>123</v>
      </c>
      <c r="Q221" s="119"/>
      <c r="R221" s="119"/>
      <c r="S221" s="119"/>
    </row>
    <row r="222" spans="1:19" s="3" customFormat="1" ht="26.25">
      <c r="A222" s="258" t="s">
        <v>449</v>
      </c>
      <c r="B222" s="339" t="s">
        <v>161</v>
      </c>
      <c r="C222" s="340" t="s">
        <v>162</v>
      </c>
      <c r="D222" s="101">
        <f t="shared" si="17"/>
        <v>30800</v>
      </c>
      <c r="E222" s="102"/>
      <c r="F222" s="102">
        <v>28000</v>
      </c>
      <c r="G222" s="102">
        <v>2800</v>
      </c>
      <c r="H222" s="102"/>
      <c r="I222" s="102"/>
      <c r="J222" s="102"/>
      <c r="K222" s="102">
        <v>27800</v>
      </c>
      <c r="L222" s="102">
        <v>27800</v>
      </c>
      <c r="M222" s="341" t="s">
        <v>28</v>
      </c>
      <c r="N222" s="338" t="s">
        <v>895</v>
      </c>
      <c r="O222" s="118" t="s">
        <v>572</v>
      </c>
      <c r="P222" s="116" t="s">
        <v>123</v>
      </c>
      <c r="Q222" s="119"/>
      <c r="R222" s="119"/>
      <c r="S222" s="119"/>
    </row>
    <row r="223" spans="1:19" s="3" customFormat="1" ht="26.25">
      <c r="A223" s="258" t="s">
        <v>449</v>
      </c>
      <c r="B223" s="339" t="s">
        <v>163</v>
      </c>
      <c r="C223" s="340" t="s">
        <v>163</v>
      </c>
      <c r="D223" s="101">
        <f t="shared" si="17"/>
        <v>180600</v>
      </c>
      <c r="E223" s="102">
        <v>180600</v>
      </c>
      <c r="F223" s="102"/>
      <c r="G223" s="102"/>
      <c r="H223" s="102"/>
      <c r="I223" s="102"/>
      <c r="J223" s="102"/>
      <c r="K223" s="102">
        <v>137000</v>
      </c>
      <c r="L223" s="102">
        <v>182000</v>
      </c>
      <c r="M223" s="341" t="s">
        <v>28</v>
      </c>
      <c r="N223" s="338" t="s">
        <v>895</v>
      </c>
      <c r="O223" s="118" t="s">
        <v>572</v>
      </c>
      <c r="P223" s="116" t="s">
        <v>123</v>
      </c>
      <c r="Q223" s="119"/>
      <c r="R223" s="119"/>
      <c r="S223" s="119"/>
    </row>
    <row r="224" spans="1:19" s="3" customFormat="1" ht="26.25">
      <c r="A224" s="258" t="s">
        <v>591</v>
      </c>
      <c r="B224" s="339"/>
      <c r="C224" s="340" t="s">
        <v>173</v>
      </c>
      <c r="D224" s="101">
        <f t="shared" si="17"/>
        <v>1700</v>
      </c>
      <c r="E224" s="102"/>
      <c r="F224" s="102"/>
      <c r="G224" s="102">
        <v>1700</v>
      </c>
      <c r="H224" s="102"/>
      <c r="I224" s="102"/>
      <c r="J224" s="102"/>
      <c r="K224" s="102">
        <v>1100</v>
      </c>
      <c r="L224" s="102">
        <v>1700</v>
      </c>
      <c r="M224" s="341" t="s">
        <v>28</v>
      </c>
      <c r="N224" s="338" t="s">
        <v>603</v>
      </c>
      <c r="O224" s="118" t="s">
        <v>326</v>
      </c>
      <c r="P224" s="116" t="s">
        <v>123</v>
      </c>
      <c r="Q224" s="119"/>
      <c r="R224" s="119"/>
      <c r="S224" s="119"/>
    </row>
    <row r="225" spans="1:19" s="3" customFormat="1" ht="26.25">
      <c r="A225" s="258" t="s">
        <v>517</v>
      </c>
      <c r="B225" s="258"/>
      <c r="C225" s="107" t="s">
        <v>177</v>
      </c>
      <c r="D225" s="101">
        <f t="shared" si="17"/>
        <v>230</v>
      </c>
      <c r="E225" s="101"/>
      <c r="F225" s="101"/>
      <c r="G225" s="101">
        <v>230</v>
      </c>
      <c r="H225" s="101"/>
      <c r="I225" s="101"/>
      <c r="J225" s="101"/>
      <c r="K225" s="101"/>
      <c r="L225" s="101"/>
      <c r="M225" s="259" t="s">
        <v>30</v>
      </c>
      <c r="N225" s="338" t="s">
        <v>603</v>
      </c>
      <c r="O225" s="115" t="s">
        <v>327</v>
      </c>
      <c r="P225" s="116" t="s">
        <v>123</v>
      </c>
      <c r="Q225" s="119"/>
      <c r="R225" s="119"/>
      <c r="S225" s="119"/>
    </row>
    <row r="226" spans="1:19" s="3" customFormat="1" ht="26.25">
      <c r="A226" s="258" t="s">
        <v>524</v>
      </c>
      <c r="B226" s="258"/>
      <c r="C226" s="107" t="s">
        <v>127</v>
      </c>
      <c r="D226" s="101">
        <f t="shared" si="17"/>
        <v>1390</v>
      </c>
      <c r="E226" s="101"/>
      <c r="F226" s="101"/>
      <c r="G226" s="101">
        <v>1390</v>
      </c>
      <c r="H226" s="101"/>
      <c r="I226" s="101"/>
      <c r="J226" s="101"/>
      <c r="K226" s="101"/>
      <c r="L226" s="101"/>
      <c r="M226" s="259" t="s">
        <v>30</v>
      </c>
      <c r="N226" s="338" t="s">
        <v>603</v>
      </c>
      <c r="O226" s="115" t="s">
        <v>302</v>
      </c>
      <c r="P226" s="116" t="s">
        <v>123</v>
      </c>
      <c r="Q226" s="119"/>
      <c r="R226" s="119"/>
      <c r="S226" s="119"/>
    </row>
    <row r="227" spans="1:19" s="3" customFormat="1">
      <c r="A227" s="258" t="s">
        <v>686</v>
      </c>
      <c r="B227" s="258"/>
      <c r="C227" s="107" t="s">
        <v>179</v>
      </c>
      <c r="D227" s="101">
        <f t="shared" si="17"/>
        <v>205</v>
      </c>
      <c r="E227" s="101"/>
      <c r="F227" s="101"/>
      <c r="G227" s="101">
        <v>205</v>
      </c>
      <c r="H227" s="101"/>
      <c r="I227" s="101"/>
      <c r="J227" s="101"/>
      <c r="K227" s="101"/>
      <c r="L227" s="101"/>
      <c r="M227" s="259" t="s">
        <v>30</v>
      </c>
      <c r="N227" s="338" t="s">
        <v>603</v>
      </c>
      <c r="O227" s="115" t="s">
        <v>328</v>
      </c>
      <c r="P227" s="116" t="s">
        <v>123</v>
      </c>
      <c r="Q227" s="119"/>
      <c r="R227" s="119"/>
      <c r="S227" s="119"/>
    </row>
    <row r="228" spans="1:19" s="3" customFormat="1">
      <c r="A228" s="258" t="s">
        <v>531</v>
      </c>
      <c r="B228" s="258"/>
      <c r="C228" s="107" t="s">
        <v>180</v>
      </c>
      <c r="D228" s="101">
        <f t="shared" si="17"/>
        <v>340</v>
      </c>
      <c r="E228" s="101"/>
      <c r="F228" s="101"/>
      <c r="G228" s="101">
        <v>340</v>
      </c>
      <c r="H228" s="101"/>
      <c r="I228" s="101"/>
      <c r="J228" s="101"/>
      <c r="K228" s="101"/>
      <c r="L228" s="101"/>
      <c r="M228" s="259" t="s">
        <v>30</v>
      </c>
      <c r="N228" s="338" t="s">
        <v>603</v>
      </c>
      <c r="O228" s="115" t="s">
        <v>329</v>
      </c>
      <c r="P228" s="116" t="s">
        <v>123</v>
      </c>
      <c r="Q228" s="119"/>
      <c r="R228" s="119"/>
      <c r="S228" s="119"/>
    </row>
    <row r="229" spans="1:19" s="3" customFormat="1" ht="26.25">
      <c r="A229" s="258" t="s">
        <v>543</v>
      </c>
      <c r="B229" s="342"/>
      <c r="C229" s="343" t="s">
        <v>130</v>
      </c>
      <c r="D229" s="101">
        <f t="shared" si="17"/>
        <v>284</v>
      </c>
      <c r="E229" s="344"/>
      <c r="F229" s="344"/>
      <c r="G229" s="344">
        <v>284</v>
      </c>
      <c r="H229" s="344"/>
      <c r="I229" s="344"/>
      <c r="J229" s="344"/>
      <c r="K229" s="344"/>
      <c r="L229" s="344"/>
      <c r="M229" s="345" t="s">
        <v>30</v>
      </c>
      <c r="N229" s="338" t="s">
        <v>603</v>
      </c>
      <c r="O229" s="125" t="s">
        <v>310</v>
      </c>
      <c r="P229" s="116" t="s">
        <v>123</v>
      </c>
      <c r="Q229" s="119"/>
      <c r="R229" s="119"/>
      <c r="S229" s="119"/>
    </row>
    <row r="230" spans="1:19" s="3" customFormat="1">
      <c r="A230" s="258" t="s">
        <v>692</v>
      </c>
      <c r="B230" s="254"/>
      <c r="C230" s="93" t="s">
        <v>184</v>
      </c>
      <c r="D230" s="101">
        <f t="shared" si="17"/>
        <v>600</v>
      </c>
      <c r="E230" s="188"/>
      <c r="F230" s="188"/>
      <c r="G230" s="188">
        <v>600</v>
      </c>
      <c r="H230" s="188"/>
      <c r="I230" s="188"/>
      <c r="J230" s="188"/>
      <c r="K230" s="188"/>
      <c r="L230" s="188"/>
      <c r="M230" s="255" t="s">
        <v>30</v>
      </c>
      <c r="N230" s="338" t="s">
        <v>603</v>
      </c>
      <c r="O230" s="116" t="s">
        <v>332</v>
      </c>
      <c r="P230" s="116" t="s">
        <v>123</v>
      </c>
      <c r="Q230" s="119"/>
      <c r="R230" s="119"/>
      <c r="S230" s="119"/>
    </row>
    <row r="231" spans="1:19" s="3" customFormat="1" ht="26.25">
      <c r="A231" s="258" t="s">
        <v>554</v>
      </c>
      <c r="B231" s="258"/>
      <c r="C231" s="107" t="s">
        <v>186</v>
      </c>
      <c r="D231" s="101">
        <f t="shared" si="17"/>
        <v>260</v>
      </c>
      <c r="E231" s="101"/>
      <c r="F231" s="101"/>
      <c r="G231" s="101">
        <v>260</v>
      </c>
      <c r="H231" s="101"/>
      <c r="I231" s="101"/>
      <c r="J231" s="101"/>
      <c r="K231" s="101"/>
      <c r="L231" s="101"/>
      <c r="M231" s="259" t="s">
        <v>30</v>
      </c>
      <c r="N231" s="338" t="s">
        <v>895</v>
      </c>
      <c r="O231" s="115" t="s">
        <v>333</v>
      </c>
      <c r="P231" s="116" t="s">
        <v>123</v>
      </c>
      <c r="Q231" s="119"/>
      <c r="R231" s="119"/>
      <c r="S231" s="119"/>
    </row>
    <row r="232" spans="1:19" s="3" customFormat="1" ht="26.25">
      <c r="A232" s="258" t="s">
        <v>557</v>
      </c>
      <c r="B232" s="258"/>
      <c r="C232" s="107" t="s">
        <v>187</v>
      </c>
      <c r="D232" s="101">
        <f t="shared" si="17"/>
        <v>1260</v>
      </c>
      <c r="E232" s="101"/>
      <c r="F232" s="101"/>
      <c r="G232" s="101">
        <v>1260</v>
      </c>
      <c r="H232" s="101"/>
      <c r="I232" s="101"/>
      <c r="J232" s="101"/>
      <c r="K232" s="101"/>
      <c r="L232" s="101"/>
      <c r="M232" s="259" t="s">
        <v>30</v>
      </c>
      <c r="N232" s="338" t="s">
        <v>603</v>
      </c>
      <c r="O232" s="115" t="s">
        <v>335</v>
      </c>
      <c r="P232" s="116" t="s">
        <v>123</v>
      </c>
      <c r="Q232" s="119"/>
      <c r="R232" s="119"/>
      <c r="S232" s="119"/>
    </row>
    <row r="233" spans="1:19" s="9" customFormat="1" ht="27" thickBot="1">
      <c r="A233" s="346" t="s">
        <v>568</v>
      </c>
      <c r="B233" s="346"/>
      <c r="C233" s="347" t="s">
        <v>164</v>
      </c>
      <c r="D233" s="348">
        <f t="shared" si="17"/>
        <v>400</v>
      </c>
      <c r="E233" s="348"/>
      <c r="F233" s="348"/>
      <c r="G233" s="348">
        <v>400</v>
      </c>
      <c r="H233" s="348"/>
      <c r="I233" s="348"/>
      <c r="J233" s="348"/>
      <c r="K233" s="348"/>
      <c r="L233" s="348"/>
      <c r="M233" s="349" t="s">
        <v>30</v>
      </c>
      <c r="N233" s="349" t="s">
        <v>603</v>
      </c>
      <c r="O233" s="115" t="s">
        <v>336</v>
      </c>
      <c r="P233" s="116" t="s">
        <v>123</v>
      </c>
      <c r="Q233" s="120"/>
      <c r="R233" s="120"/>
      <c r="S233" s="120"/>
    </row>
    <row r="234" spans="1:19">
      <c r="O234" s="116"/>
      <c r="P234" s="116"/>
    </row>
    <row r="235" spans="1:19">
      <c r="O235" s="116"/>
      <c r="P235" s="116"/>
    </row>
  </sheetData>
  <mergeCells count="5">
    <mergeCell ref="A5:N5"/>
    <mergeCell ref="A1:N1"/>
    <mergeCell ref="A2:N2"/>
    <mergeCell ref="A4:N4"/>
    <mergeCell ref="A3:N3"/>
  </mergeCells>
  <pageMargins left="0.5" right="0.5" top="0.75" bottom="0.75" header="0.3" footer="0.3"/>
  <pageSetup orientation="landscape" r:id="rId1"/>
  <legacyDrawing r:id="rId2"/>
</worksheet>
</file>

<file path=xl/worksheets/sheet16.xml><?xml version="1.0" encoding="utf-8"?>
<worksheet xmlns="http://schemas.openxmlformats.org/spreadsheetml/2006/main" xmlns:r="http://schemas.openxmlformats.org/officeDocument/2006/relationships">
  <sheetPr>
    <tabColor theme="7"/>
  </sheetPr>
  <dimension ref="A1:W240"/>
  <sheetViews>
    <sheetView showZeros="0" zoomScaleNormal="100" workbookViewId="0">
      <selection activeCell="M8" sqref="M8"/>
    </sheetView>
  </sheetViews>
  <sheetFormatPr defaultRowHeight="15"/>
  <cols>
    <col min="1" max="1" width="23.140625" style="81" customWidth="1"/>
    <col min="2" max="2" width="23.42578125" style="81" customWidth="1"/>
    <col min="3" max="3" width="13" style="81" customWidth="1"/>
    <col min="4" max="4" width="9.28515625" style="81" customWidth="1"/>
    <col min="5" max="5" width="7.28515625" style="81" customWidth="1"/>
    <col min="6" max="6" width="7.42578125" style="81" customWidth="1"/>
    <col min="7" max="7" width="10.7109375" style="81" customWidth="1"/>
    <col min="8" max="8" width="8.7109375" style="81" customWidth="1"/>
    <col min="9" max="9" width="6.85546875" style="81" customWidth="1"/>
    <col min="10" max="10" width="6.7109375" style="81" customWidth="1"/>
    <col min="11" max="11" width="14" style="181" bestFit="1" customWidth="1"/>
    <col min="12" max="13" width="9.140625" style="81"/>
    <col min="14" max="14" width="12" style="81" customWidth="1"/>
    <col min="15" max="23" width="9.140625" style="81"/>
  </cols>
  <sheetData>
    <row r="1" spans="1:23" ht="30" customHeight="1">
      <c r="A1" s="926" t="s">
        <v>897</v>
      </c>
      <c r="B1" s="926"/>
      <c r="C1" s="926"/>
      <c r="D1" s="926"/>
      <c r="E1" s="926"/>
      <c r="F1" s="926"/>
      <c r="G1" s="926"/>
      <c r="H1" s="926"/>
      <c r="I1" s="926"/>
      <c r="J1" s="926"/>
      <c r="K1" s="926"/>
      <c r="L1" s="926"/>
      <c r="M1" s="926"/>
      <c r="N1" s="926"/>
    </row>
    <row r="2" spans="1:23">
      <c r="A2" s="915" t="s">
        <v>674</v>
      </c>
      <c r="B2" s="915"/>
      <c r="C2" s="915"/>
      <c r="D2" s="915"/>
      <c r="E2" s="915"/>
      <c r="F2" s="915"/>
      <c r="G2" s="915"/>
      <c r="H2" s="915"/>
      <c r="I2" s="915"/>
      <c r="J2" s="915"/>
      <c r="K2" s="915"/>
      <c r="L2" s="915"/>
      <c r="M2" s="915"/>
      <c r="N2" s="915"/>
    </row>
    <row r="3" spans="1:23" ht="87" customHeight="1">
      <c r="A3" s="927" t="s">
        <v>887</v>
      </c>
      <c r="B3" s="927"/>
      <c r="C3" s="927"/>
      <c r="D3" s="927"/>
      <c r="E3" s="927"/>
      <c r="F3" s="927"/>
      <c r="G3" s="927"/>
      <c r="H3" s="927"/>
      <c r="I3" s="927"/>
      <c r="J3" s="927"/>
      <c r="K3" s="927"/>
      <c r="L3" s="927"/>
      <c r="M3" s="927"/>
      <c r="N3" s="927"/>
    </row>
    <row r="4" spans="1:23" ht="15" customHeight="1">
      <c r="A4" s="923" t="s">
        <v>898</v>
      </c>
      <c r="B4" s="923"/>
      <c r="C4" s="923"/>
      <c r="D4" s="923"/>
      <c r="E4" s="923"/>
      <c r="F4" s="923"/>
      <c r="G4" s="923"/>
      <c r="H4" s="923"/>
      <c r="I4" s="923"/>
      <c r="J4" s="923"/>
      <c r="K4" s="923"/>
      <c r="L4" s="923"/>
      <c r="M4" s="923"/>
      <c r="N4" s="923"/>
    </row>
    <row r="5" spans="1:23" s="3" customFormat="1" ht="15.75" thickBot="1">
      <c r="A5" s="925" t="s">
        <v>880</v>
      </c>
      <c r="B5" s="925"/>
      <c r="C5" s="925"/>
      <c r="D5" s="925"/>
      <c r="E5" s="925"/>
      <c r="F5" s="925"/>
      <c r="G5" s="925"/>
      <c r="H5" s="925"/>
      <c r="I5" s="925"/>
      <c r="J5" s="925"/>
      <c r="K5" s="190"/>
      <c r="L5" s="119"/>
      <c r="M5" s="119"/>
      <c r="N5" s="119"/>
      <c r="O5" s="81"/>
      <c r="P5" s="119"/>
      <c r="Q5" s="119"/>
      <c r="R5" s="119"/>
      <c r="S5" s="119"/>
      <c r="T5" s="119"/>
      <c r="U5" s="119"/>
      <c r="V5" s="119"/>
      <c r="W5" s="119"/>
    </row>
    <row r="6" spans="1:23" s="31" customFormat="1" ht="52.5" thickBot="1">
      <c r="A6" s="111" t="s">
        <v>23</v>
      </c>
      <c r="B6" s="111" t="s">
        <v>24</v>
      </c>
      <c r="C6" s="111" t="s">
        <v>25</v>
      </c>
      <c r="D6" s="201" t="s">
        <v>861</v>
      </c>
      <c r="E6" s="201" t="s">
        <v>874</v>
      </c>
      <c r="F6" s="201" t="s">
        <v>875</v>
      </c>
      <c r="G6" s="201" t="s">
        <v>879</v>
      </c>
      <c r="H6" s="201" t="s">
        <v>878</v>
      </c>
      <c r="I6" s="201" t="s">
        <v>876</v>
      </c>
      <c r="J6" s="201" t="s">
        <v>877</v>
      </c>
      <c r="K6" s="376" t="s">
        <v>487</v>
      </c>
      <c r="L6" s="113" t="s">
        <v>593</v>
      </c>
      <c r="M6" s="129" t="s">
        <v>256</v>
      </c>
      <c r="N6" s="129" t="s">
        <v>604</v>
      </c>
      <c r="O6" s="157"/>
      <c r="P6" s="157"/>
      <c r="Q6" s="157"/>
      <c r="R6" s="157"/>
      <c r="S6" s="157"/>
      <c r="T6" s="157"/>
      <c r="U6" s="157"/>
      <c r="V6" s="157"/>
      <c r="W6" s="157"/>
    </row>
    <row r="7" spans="1:23" s="3" customFormat="1" ht="15.75" thickBot="1">
      <c r="A7" s="377" t="s">
        <v>371</v>
      </c>
      <c r="B7" s="377"/>
      <c r="C7" s="377"/>
      <c r="D7" s="305">
        <f>SUM(D8:D12)</f>
        <v>2155239</v>
      </c>
      <c r="E7" s="378">
        <f>SUMPRODUCT($D$8:$D$12,E8:E12)/SUM($D$8:$D$12)</f>
        <v>39.278311768482922</v>
      </c>
      <c r="F7" s="378">
        <f t="shared" ref="F7:J7" si="0">SUMPRODUCT($D$8:$D$12,F8:F12)/SUM($D$8:$D$12)</f>
        <v>2.5746144700300411</v>
      </c>
      <c r="G7" s="378">
        <f t="shared" si="0"/>
        <v>19.578873487092345</v>
      </c>
      <c r="H7" s="378">
        <f t="shared" si="0"/>
        <v>18.106901369175297</v>
      </c>
      <c r="I7" s="378">
        <f t="shared" si="0"/>
        <v>20.401765764434735</v>
      </c>
      <c r="J7" s="379">
        <f t="shared" si="0"/>
        <v>0.11725302748869838</v>
      </c>
      <c r="K7" s="380"/>
      <c r="L7" s="310"/>
      <c r="M7" s="309"/>
      <c r="N7" s="310"/>
      <c r="O7" s="119"/>
      <c r="P7" s="119"/>
      <c r="Q7" s="119"/>
      <c r="R7" s="119"/>
      <c r="S7" s="119"/>
      <c r="T7" s="119"/>
      <c r="U7" s="119"/>
      <c r="V7" s="119"/>
      <c r="W7" s="119"/>
    </row>
    <row r="8" spans="1:23" s="3" customFormat="1">
      <c r="A8" s="381" t="s">
        <v>5</v>
      </c>
      <c r="B8" s="381"/>
      <c r="C8" s="381"/>
      <c r="D8" s="382">
        <f>D14</f>
        <v>105404</v>
      </c>
      <c r="E8" s="382">
        <f t="shared" ref="E8:J8" si="1">E14</f>
        <v>16.413039353345223</v>
      </c>
      <c r="F8" s="382">
        <f t="shared" si="1"/>
        <v>0</v>
      </c>
      <c r="G8" s="382">
        <f t="shared" si="1"/>
        <v>82.800033175112304</v>
      </c>
      <c r="H8" s="382">
        <f t="shared" si="1"/>
        <v>0</v>
      </c>
      <c r="I8" s="382">
        <f t="shared" si="1"/>
        <v>0</v>
      </c>
      <c r="J8" s="383">
        <f t="shared" si="1"/>
        <v>0.78692747154248166</v>
      </c>
      <c r="K8" s="292"/>
      <c r="L8" s="310"/>
      <c r="M8" s="309"/>
      <c r="N8" s="310"/>
      <c r="O8" s="119"/>
      <c r="P8" s="119"/>
      <c r="Q8" s="119"/>
      <c r="R8" s="119"/>
      <c r="S8" s="119"/>
      <c r="T8" s="119"/>
      <c r="U8" s="119"/>
      <c r="V8" s="119"/>
      <c r="W8" s="119"/>
    </row>
    <row r="9" spans="1:23" s="3" customFormat="1">
      <c r="A9" s="384" t="s">
        <v>6</v>
      </c>
      <c r="B9" s="384"/>
      <c r="C9" s="384"/>
      <c r="D9" s="385">
        <f>D49</f>
        <v>1210861</v>
      </c>
      <c r="E9" s="385">
        <f t="shared" ref="E9:J9" si="2">E49</f>
        <v>42.870321201194855</v>
      </c>
      <c r="F9" s="385">
        <f t="shared" si="2"/>
        <v>0</v>
      </c>
      <c r="G9" s="385">
        <f t="shared" si="2"/>
        <v>6.5251915785544332</v>
      </c>
      <c r="H9" s="385">
        <f t="shared" si="2"/>
        <v>32.228885066081077</v>
      </c>
      <c r="I9" s="385">
        <f t="shared" si="2"/>
        <v>18.503362483389918</v>
      </c>
      <c r="J9" s="385">
        <f t="shared" si="2"/>
        <v>0</v>
      </c>
      <c r="K9" s="292"/>
      <c r="L9" s="310"/>
      <c r="M9" s="309"/>
      <c r="N9" s="310"/>
      <c r="O9" s="119"/>
      <c r="P9" s="119"/>
      <c r="Q9" s="119"/>
      <c r="R9" s="119"/>
      <c r="S9" s="119"/>
      <c r="T9" s="119"/>
      <c r="U9" s="119"/>
      <c r="V9" s="119"/>
      <c r="W9" s="119"/>
    </row>
    <row r="10" spans="1:23" s="3" customFormat="1">
      <c r="A10" s="384" t="s">
        <v>7</v>
      </c>
      <c r="B10" s="384"/>
      <c r="C10" s="384"/>
      <c r="D10" s="385">
        <f>D79</f>
        <v>411330</v>
      </c>
      <c r="E10" s="385">
        <f t="shared" ref="E10:J10" si="3">E79</f>
        <v>17.184742177813433</v>
      </c>
      <c r="F10" s="385">
        <f t="shared" si="3"/>
        <v>0</v>
      </c>
      <c r="G10" s="385">
        <f t="shared" si="3"/>
        <v>30.751121742945013</v>
      </c>
      <c r="H10" s="385">
        <f t="shared" si="3"/>
        <v>0</v>
      </c>
      <c r="I10" s="385">
        <f t="shared" si="3"/>
        <v>52.011380751159777</v>
      </c>
      <c r="J10" s="385">
        <f t="shared" si="3"/>
        <v>0</v>
      </c>
      <c r="K10" s="292"/>
      <c r="L10" s="310"/>
      <c r="M10" s="309"/>
      <c r="N10" s="310"/>
      <c r="O10" s="119"/>
      <c r="P10" s="119"/>
      <c r="Q10" s="119"/>
      <c r="R10" s="119"/>
      <c r="S10" s="119"/>
      <c r="T10" s="119"/>
      <c r="U10" s="119"/>
      <c r="V10" s="119"/>
      <c r="W10" s="119"/>
    </row>
    <row r="11" spans="1:23" s="3" customFormat="1">
      <c r="A11" s="384" t="s">
        <v>647</v>
      </c>
      <c r="B11" s="384"/>
      <c r="C11" s="384"/>
      <c r="D11" s="385">
        <f>D123</f>
        <v>86462</v>
      </c>
      <c r="E11" s="385">
        <f t="shared" ref="E11:J11" si="4">E123</f>
        <v>0</v>
      </c>
      <c r="F11" s="385">
        <f t="shared" si="4"/>
        <v>0</v>
      </c>
      <c r="G11" s="385">
        <f t="shared" si="4"/>
        <v>97.171556990990325</v>
      </c>
      <c r="H11" s="385">
        <f t="shared" si="4"/>
        <v>0</v>
      </c>
      <c r="I11" s="385">
        <f t="shared" si="4"/>
        <v>1.9874627003770442</v>
      </c>
      <c r="J11" s="385">
        <f t="shared" si="4"/>
        <v>0.84098030863263684</v>
      </c>
      <c r="K11" s="292"/>
      <c r="L11" s="310"/>
      <c r="M11" s="309"/>
      <c r="N11" s="310"/>
      <c r="O11" s="119"/>
      <c r="P11" s="119"/>
      <c r="Q11" s="119"/>
      <c r="R11" s="119"/>
      <c r="S11" s="119"/>
      <c r="T11" s="119"/>
      <c r="U11" s="119"/>
      <c r="V11" s="119"/>
      <c r="W11" s="119"/>
    </row>
    <row r="12" spans="1:23" s="3" customFormat="1" ht="15.75" thickBot="1">
      <c r="A12" s="386" t="s">
        <v>9</v>
      </c>
      <c r="B12" s="386"/>
      <c r="C12" s="386"/>
      <c r="D12" s="387">
        <f>D193</f>
        <v>341182</v>
      </c>
      <c r="E12" s="387">
        <f t="shared" ref="E12:J12" si="5">E193</f>
        <v>70.184093467982962</v>
      </c>
      <c r="F12" s="387">
        <f t="shared" si="5"/>
        <v>16.263781547013252</v>
      </c>
      <c r="G12" s="387">
        <f t="shared" si="5"/>
        <v>13.2424657560402</v>
      </c>
      <c r="H12" s="387">
        <f t="shared" si="5"/>
        <v>0</v>
      </c>
      <c r="I12" s="387">
        <f t="shared" si="5"/>
        <v>0</v>
      </c>
      <c r="J12" s="388">
        <f t="shared" si="5"/>
        <v>0.28445274093081119</v>
      </c>
      <c r="K12" s="292"/>
      <c r="L12" s="310"/>
      <c r="M12" s="309"/>
      <c r="N12" s="310"/>
      <c r="O12" s="119"/>
      <c r="P12" s="119"/>
      <c r="Q12" s="119"/>
      <c r="R12" s="119"/>
      <c r="S12" s="119"/>
      <c r="T12" s="119"/>
      <c r="U12" s="119"/>
      <c r="V12" s="119"/>
      <c r="W12" s="119"/>
    </row>
    <row r="13" spans="1:23" s="3" customFormat="1" ht="15.75" thickBot="1">
      <c r="A13" s="389"/>
      <c r="B13" s="389"/>
      <c r="C13" s="389"/>
      <c r="D13" s="331"/>
      <c r="E13" s="331"/>
      <c r="F13" s="331"/>
      <c r="G13" s="331"/>
      <c r="H13" s="331"/>
      <c r="I13" s="331"/>
      <c r="J13" s="390"/>
      <c r="K13" s="292"/>
      <c r="L13" s="310"/>
      <c r="M13" s="309"/>
      <c r="N13" s="310"/>
      <c r="O13" s="119"/>
      <c r="P13" s="119"/>
      <c r="Q13" s="119"/>
      <c r="R13" s="119"/>
      <c r="S13" s="119"/>
      <c r="T13" s="119"/>
      <c r="U13" s="119"/>
      <c r="V13" s="119"/>
      <c r="W13" s="119"/>
    </row>
    <row r="14" spans="1:23" s="3" customFormat="1" ht="15.75" thickBot="1">
      <c r="A14" s="377" t="s">
        <v>5</v>
      </c>
      <c r="B14" s="377"/>
      <c r="C14" s="377"/>
      <c r="D14" s="305">
        <f>SUM(D15:D48)</f>
        <v>105404</v>
      </c>
      <c r="E14" s="378">
        <f>SUMPRODUCT(D15:D48,E15:E48)/SUM(D15:D48)</f>
        <v>16.413039353345223</v>
      </c>
      <c r="F14" s="378">
        <f>SUMPRODUCT(F15:F48,D15:D48)/SUM(D15:D48)</f>
        <v>0</v>
      </c>
      <c r="G14" s="378">
        <f>SUMPRODUCT(D15:D48,G15:G48)/SUM(D15:D48)</f>
        <v>82.800033175112304</v>
      </c>
      <c r="H14" s="378">
        <f>SUMPRODUCT(D15:D48,H15:H48)/SUM(D15:D48)</f>
        <v>0</v>
      </c>
      <c r="I14" s="378">
        <f>SUMPRODUCT(D15:D48,I15:I48)/SUM(D15:D48)</f>
        <v>0</v>
      </c>
      <c r="J14" s="378">
        <f>SUMPRODUCT(D15:D48,J15:J48)/SUM(D15:D48)</f>
        <v>0.78692747154248166</v>
      </c>
      <c r="K14" s="292"/>
      <c r="L14" s="310"/>
      <c r="M14" s="309"/>
      <c r="N14" s="310"/>
      <c r="O14" s="119"/>
      <c r="P14" s="119"/>
      <c r="Q14" s="119"/>
      <c r="R14" s="119"/>
      <c r="S14" s="119"/>
      <c r="T14" s="119"/>
      <c r="U14" s="119"/>
      <c r="V14" s="119"/>
      <c r="W14" s="119"/>
    </row>
    <row r="15" spans="1:23">
      <c r="A15" s="391" t="s">
        <v>499</v>
      </c>
      <c r="B15" s="392"/>
      <c r="C15" s="392" t="s">
        <v>199</v>
      </c>
      <c r="D15" s="337">
        <v>982</v>
      </c>
      <c r="E15" s="337"/>
      <c r="F15" s="337"/>
      <c r="G15" s="337">
        <v>100</v>
      </c>
      <c r="H15" s="337"/>
      <c r="I15" s="337"/>
      <c r="J15" s="337"/>
      <c r="K15" s="189" t="s">
        <v>272</v>
      </c>
      <c r="L15" s="115" t="s">
        <v>46</v>
      </c>
      <c r="M15" s="115" t="s">
        <v>30</v>
      </c>
      <c r="N15" s="115" t="s">
        <v>603</v>
      </c>
    </row>
    <row r="16" spans="1:23">
      <c r="A16" s="393" t="s">
        <v>499</v>
      </c>
      <c r="B16" s="106"/>
      <c r="C16" s="106" t="s">
        <v>54</v>
      </c>
      <c r="D16" s="337">
        <v>654</v>
      </c>
      <c r="E16" s="337"/>
      <c r="F16" s="337"/>
      <c r="G16" s="337">
        <v>100</v>
      </c>
      <c r="H16" s="337"/>
      <c r="I16" s="337"/>
      <c r="J16" s="337"/>
      <c r="K16" s="189" t="s">
        <v>272</v>
      </c>
      <c r="L16" s="115" t="s">
        <v>46</v>
      </c>
      <c r="M16" s="115" t="s">
        <v>30</v>
      </c>
      <c r="N16" s="115" t="s">
        <v>603</v>
      </c>
    </row>
    <row r="17" spans="1:23">
      <c r="A17" s="393" t="s">
        <v>499</v>
      </c>
      <c r="B17" s="106"/>
      <c r="C17" s="106" t="s">
        <v>56</v>
      </c>
      <c r="D17" s="337">
        <v>1105</v>
      </c>
      <c r="E17" s="337"/>
      <c r="F17" s="337"/>
      <c r="G17" s="337">
        <v>100</v>
      </c>
      <c r="H17" s="337"/>
      <c r="I17" s="337"/>
      <c r="J17" s="337"/>
      <c r="K17" s="189" t="s">
        <v>272</v>
      </c>
      <c r="L17" s="115" t="s">
        <v>46</v>
      </c>
      <c r="M17" s="115" t="s">
        <v>30</v>
      </c>
      <c r="N17" s="115" t="s">
        <v>603</v>
      </c>
    </row>
    <row r="18" spans="1:23">
      <c r="A18" s="393" t="s">
        <v>499</v>
      </c>
      <c r="B18" s="106"/>
      <c r="C18" s="106" t="s">
        <v>57</v>
      </c>
      <c r="D18" s="337">
        <v>1120</v>
      </c>
      <c r="E18" s="337"/>
      <c r="F18" s="337"/>
      <c r="G18" s="337">
        <v>100</v>
      </c>
      <c r="H18" s="337"/>
      <c r="I18" s="337"/>
      <c r="J18" s="337"/>
      <c r="K18" s="189" t="s">
        <v>272</v>
      </c>
      <c r="L18" s="115" t="s">
        <v>46</v>
      </c>
      <c r="M18" s="115" t="s">
        <v>30</v>
      </c>
      <c r="N18" s="115" t="s">
        <v>603</v>
      </c>
    </row>
    <row r="19" spans="1:23">
      <c r="A19" s="393" t="s">
        <v>499</v>
      </c>
      <c r="B19" s="106"/>
      <c r="C19" s="106" t="s">
        <v>202</v>
      </c>
      <c r="D19" s="337">
        <v>1163</v>
      </c>
      <c r="E19" s="337"/>
      <c r="F19" s="337"/>
      <c r="G19" s="337">
        <v>100</v>
      </c>
      <c r="H19" s="337"/>
      <c r="I19" s="337"/>
      <c r="J19" s="337"/>
      <c r="K19" s="189" t="s">
        <v>272</v>
      </c>
      <c r="L19" s="115" t="s">
        <v>46</v>
      </c>
      <c r="M19" s="115" t="s">
        <v>30</v>
      </c>
      <c r="N19" s="115" t="s">
        <v>603</v>
      </c>
    </row>
    <row r="20" spans="1:23">
      <c r="A20" s="393" t="s">
        <v>499</v>
      </c>
      <c r="B20" s="106"/>
      <c r="C20" s="106" t="s">
        <v>203</v>
      </c>
      <c r="D20" s="337">
        <v>1132</v>
      </c>
      <c r="E20" s="337"/>
      <c r="F20" s="337"/>
      <c r="G20" s="337">
        <v>100</v>
      </c>
      <c r="H20" s="337"/>
      <c r="I20" s="337"/>
      <c r="J20" s="337"/>
      <c r="K20" s="189" t="s">
        <v>272</v>
      </c>
      <c r="L20" s="115" t="s">
        <v>46</v>
      </c>
      <c r="M20" s="115" t="s">
        <v>30</v>
      </c>
      <c r="N20" s="115" t="s">
        <v>603</v>
      </c>
    </row>
    <row r="21" spans="1:23">
      <c r="A21" s="393" t="s">
        <v>499</v>
      </c>
      <c r="B21" s="106"/>
      <c r="C21" s="106" t="s">
        <v>59</v>
      </c>
      <c r="D21" s="337">
        <v>1098</v>
      </c>
      <c r="E21" s="337"/>
      <c r="F21" s="337"/>
      <c r="G21" s="337">
        <v>100</v>
      </c>
      <c r="H21" s="337"/>
      <c r="I21" s="337"/>
      <c r="J21" s="337"/>
      <c r="K21" s="189" t="s">
        <v>272</v>
      </c>
      <c r="L21" s="115" t="s">
        <v>46</v>
      </c>
      <c r="M21" s="115" t="s">
        <v>30</v>
      </c>
      <c r="N21" s="115" t="s">
        <v>603</v>
      </c>
    </row>
    <row r="22" spans="1:23" s="5" customFormat="1">
      <c r="A22" s="393" t="s">
        <v>499</v>
      </c>
      <c r="B22" s="106"/>
      <c r="C22" s="106" t="s">
        <v>205</v>
      </c>
      <c r="D22" s="337">
        <v>1210</v>
      </c>
      <c r="E22" s="337"/>
      <c r="F22" s="337"/>
      <c r="G22" s="337">
        <v>100</v>
      </c>
      <c r="H22" s="337"/>
      <c r="I22" s="337"/>
      <c r="J22" s="337"/>
      <c r="K22" s="189" t="s">
        <v>272</v>
      </c>
      <c r="L22" s="115" t="s">
        <v>46</v>
      </c>
      <c r="M22" s="115" t="s">
        <v>30</v>
      </c>
      <c r="N22" s="115" t="s">
        <v>603</v>
      </c>
      <c r="O22" s="81"/>
      <c r="P22" s="81"/>
      <c r="Q22" s="81"/>
      <c r="R22" s="81"/>
      <c r="S22" s="81"/>
      <c r="T22" s="81"/>
      <c r="U22" s="81"/>
      <c r="V22" s="81"/>
      <c r="W22" s="81"/>
    </row>
    <row r="23" spans="1:23">
      <c r="A23" s="393" t="s">
        <v>499</v>
      </c>
      <c r="B23" s="106"/>
      <c r="C23" s="106" t="s">
        <v>206</v>
      </c>
      <c r="D23" s="337">
        <v>1000</v>
      </c>
      <c r="E23" s="337"/>
      <c r="F23" s="337"/>
      <c r="G23" s="337">
        <v>100</v>
      </c>
      <c r="H23" s="337"/>
      <c r="I23" s="337"/>
      <c r="J23" s="337"/>
      <c r="K23" s="189" t="s">
        <v>272</v>
      </c>
      <c r="L23" s="115" t="s">
        <v>46</v>
      </c>
      <c r="M23" s="115" t="s">
        <v>30</v>
      </c>
      <c r="N23" s="115" t="s">
        <v>603</v>
      </c>
    </row>
    <row r="24" spans="1:23">
      <c r="A24" s="393" t="s">
        <v>499</v>
      </c>
      <c r="B24" s="106"/>
      <c r="C24" s="106" t="s">
        <v>61</v>
      </c>
      <c r="D24" s="337">
        <v>1020</v>
      </c>
      <c r="E24" s="337"/>
      <c r="F24" s="337"/>
      <c r="G24" s="337">
        <v>100</v>
      </c>
      <c r="H24" s="337"/>
      <c r="I24" s="337"/>
      <c r="J24" s="337"/>
      <c r="K24" s="189" t="s">
        <v>272</v>
      </c>
      <c r="L24" s="115" t="s">
        <v>46</v>
      </c>
      <c r="M24" s="115" t="s">
        <v>30</v>
      </c>
      <c r="N24" s="115" t="s">
        <v>603</v>
      </c>
    </row>
    <row r="25" spans="1:23">
      <c r="A25" s="393" t="s">
        <v>499</v>
      </c>
      <c r="B25" s="106"/>
      <c r="C25" s="106" t="s">
        <v>62</v>
      </c>
      <c r="D25" s="337">
        <v>1560</v>
      </c>
      <c r="E25" s="337"/>
      <c r="F25" s="337"/>
      <c r="G25" s="337">
        <v>100</v>
      </c>
      <c r="H25" s="337"/>
      <c r="I25" s="337"/>
      <c r="J25" s="337"/>
      <c r="K25" s="189" t="s">
        <v>272</v>
      </c>
      <c r="L25" s="115" t="s">
        <v>46</v>
      </c>
      <c r="M25" s="115" t="s">
        <v>30</v>
      </c>
      <c r="N25" s="115" t="s">
        <v>603</v>
      </c>
    </row>
    <row r="26" spans="1:23" s="2" customFormat="1" ht="13.5">
      <c r="A26" s="393" t="s">
        <v>499</v>
      </c>
      <c r="B26" s="106"/>
      <c r="C26" s="106" t="s">
        <v>207</v>
      </c>
      <c r="D26" s="337">
        <v>1907</v>
      </c>
      <c r="E26" s="337"/>
      <c r="F26" s="337"/>
      <c r="G26" s="337">
        <v>86.366019926586262</v>
      </c>
      <c r="H26" s="337"/>
      <c r="I26" s="337"/>
      <c r="J26" s="337">
        <v>13.63398007341374</v>
      </c>
      <c r="K26" s="189" t="s">
        <v>272</v>
      </c>
      <c r="L26" s="115" t="s">
        <v>46</v>
      </c>
      <c r="M26" s="115" t="s">
        <v>30</v>
      </c>
      <c r="N26" s="115" t="s">
        <v>603</v>
      </c>
      <c r="O26" s="81"/>
      <c r="P26" s="81"/>
      <c r="Q26" s="81"/>
      <c r="R26" s="81"/>
      <c r="S26" s="81"/>
      <c r="T26" s="81"/>
      <c r="U26" s="81"/>
      <c r="V26" s="81"/>
      <c r="W26" s="81"/>
    </row>
    <row r="27" spans="1:23" s="2" customFormat="1" ht="13.5">
      <c r="A27" s="393" t="s">
        <v>499</v>
      </c>
      <c r="B27" s="393"/>
      <c r="C27" s="393" t="s">
        <v>63</v>
      </c>
      <c r="D27" s="337">
        <v>632</v>
      </c>
      <c r="E27" s="337"/>
      <c r="F27" s="337"/>
      <c r="G27" s="337">
        <v>100</v>
      </c>
      <c r="H27" s="337"/>
      <c r="I27" s="337"/>
      <c r="J27" s="337"/>
      <c r="K27" s="189" t="s">
        <v>272</v>
      </c>
      <c r="L27" s="115" t="s">
        <v>46</v>
      </c>
      <c r="M27" s="115" t="s">
        <v>30</v>
      </c>
      <c r="N27" s="115" t="s">
        <v>603</v>
      </c>
      <c r="O27" s="81"/>
      <c r="P27" s="81"/>
      <c r="Q27" s="81"/>
      <c r="R27" s="81"/>
      <c r="S27" s="81"/>
      <c r="T27" s="81"/>
      <c r="U27" s="81"/>
      <c r="V27" s="81"/>
      <c r="W27" s="81"/>
    </row>
    <row r="28" spans="1:23" s="2" customFormat="1" ht="13.5">
      <c r="A28" s="393" t="s">
        <v>499</v>
      </c>
      <c r="B28" s="393"/>
      <c r="C28" s="393" t="s">
        <v>64</v>
      </c>
      <c r="D28" s="337">
        <v>1560</v>
      </c>
      <c r="E28" s="337"/>
      <c r="F28" s="337"/>
      <c r="G28" s="337">
        <v>100</v>
      </c>
      <c r="H28" s="337"/>
      <c r="I28" s="337"/>
      <c r="J28" s="337"/>
      <c r="K28" s="189" t="s">
        <v>272</v>
      </c>
      <c r="L28" s="115" t="s">
        <v>46</v>
      </c>
      <c r="M28" s="115" t="s">
        <v>30</v>
      </c>
      <c r="N28" s="115" t="s">
        <v>603</v>
      </c>
      <c r="O28" s="81"/>
      <c r="P28" s="81"/>
      <c r="Q28" s="81"/>
      <c r="R28" s="81"/>
      <c r="S28" s="81"/>
      <c r="T28" s="81"/>
      <c r="U28" s="81"/>
      <c r="V28" s="81"/>
      <c r="W28" s="81"/>
    </row>
    <row r="29" spans="1:23" s="2" customFormat="1" ht="13.5">
      <c r="A29" s="393" t="s">
        <v>499</v>
      </c>
      <c r="B29" s="393"/>
      <c r="C29" s="393" t="s">
        <v>208</v>
      </c>
      <c r="D29" s="337">
        <v>1248</v>
      </c>
      <c r="E29" s="337"/>
      <c r="F29" s="337"/>
      <c r="G29" s="337">
        <v>100</v>
      </c>
      <c r="H29" s="337"/>
      <c r="I29" s="337"/>
      <c r="J29" s="337"/>
      <c r="K29" s="189" t="s">
        <v>272</v>
      </c>
      <c r="L29" s="115" t="s">
        <v>46</v>
      </c>
      <c r="M29" s="115" t="s">
        <v>30</v>
      </c>
      <c r="N29" s="115" t="s">
        <v>603</v>
      </c>
      <c r="O29" s="119"/>
      <c r="P29" s="81"/>
      <c r="Q29" s="81"/>
      <c r="R29" s="81"/>
      <c r="S29" s="81"/>
      <c r="T29" s="81"/>
      <c r="U29" s="81"/>
      <c r="V29" s="81"/>
      <c r="W29" s="81"/>
    </row>
    <row r="30" spans="1:23" s="2" customFormat="1" ht="13.5">
      <c r="A30" s="393" t="s">
        <v>499</v>
      </c>
      <c r="B30" s="393"/>
      <c r="C30" s="393" t="s">
        <v>65</v>
      </c>
      <c r="D30" s="337">
        <v>871</v>
      </c>
      <c r="E30" s="337"/>
      <c r="F30" s="337"/>
      <c r="G30" s="337">
        <v>100</v>
      </c>
      <c r="H30" s="337"/>
      <c r="I30" s="337"/>
      <c r="J30" s="337"/>
      <c r="K30" s="189" t="s">
        <v>272</v>
      </c>
      <c r="L30" s="115" t="s">
        <v>46</v>
      </c>
      <c r="M30" s="115" t="s">
        <v>30</v>
      </c>
      <c r="N30" s="115" t="s">
        <v>603</v>
      </c>
      <c r="O30" s="81"/>
      <c r="P30" s="81"/>
      <c r="Q30" s="81"/>
      <c r="R30" s="81"/>
      <c r="S30" s="81"/>
      <c r="T30" s="81"/>
      <c r="U30" s="81"/>
      <c r="V30" s="81"/>
      <c r="W30" s="81"/>
    </row>
    <row r="31" spans="1:23" s="2" customFormat="1" ht="13.5">
      <c r="A31" s="393" t="s">
        <v>499</v>
      </c>
      <c r="B31" s="393"/>
      <c r="C31" s="393" t="s">
        <v>66</v>
      </c>
      <c r="D31" s="337">
        <v>0</v>
      </c>
      <c r="E31" s="337"/>
      <c r="F31" s="337"/>
      <c r="G31" s="337"/>
      <c r="H31" s="337"/>
      <c r="I31" s="337"/>
      <c r="J31" s="337"/>
      <c r="K31" s="189" t="s">
        <v>272</v>
      </c>
      <c r="L31" s="115" t="s">
        <v>46</v>
      </c>
      <c r="M31" s="115" t="s">
        <v>30</v>
      </c>
      <c r="N31" s="115" t="s">
        <v>603</v>
      </c>
      <c r="O31" s="81"/>
      <c r="P31" s="81"/>
      <c r="Q31" s="81"/>
      <c r="R31" s="81"/>
      <c r="S31" s="81"/>
      <c r="T31" s="81"/>
      <c r="U31" s="81"/>
      <c r="V31" s="81"/>
      <c r="W31" s="81"/>
    </row>
    <row r="32" spans="1:23" s="2" customFormat="1" ht="13.5">
      <c r="A32" s="393" t="s">
        <v>499</v>
      </c>
      <c r="B32" s="393"/>
      <c r="C32" s="393" t="s">
        <v>68</v>
      </c>
      <c r="D32" s="337">
        <v>702</v>
      </c>
      <c r="E32" s="337"/>
      <c r="F32" s="337"/>
      <c r="G32" s="337">
        <v>81.481481481481481</v>
      </c>
      <c r="H32" s="337"/>
      <c r="I32" s="337"/>
      <c r="J32" s="337">
        <v>18.518518518518519</v>
      </c>
      <c r="K32" s="189" t="s">
        <v>272</v>
      </c>
      <c r="L32" s="115" t="s">
        <v>46</v>
      </c>
      <c r="M32" s="115" t="s">
        <v>30</v>
      </c>
      <c r="N32" s="115" t="s">
        <v>603</v>
      </c>
      <c r="O32" s="81"/>
      <c r="P32" s="81"/>
      <c r="Q32" s="81"/>
      <c r="R32" s="81"/>
      <c r="S32" s="81"/>
      <c r="T32" s="81"/>
      <c r="U32" s="81"/>
      <c r="V32" s="81"/>
      <c r="W32" s="81"/>
    </row>
    <row r="33" spans="1:23" s="2" customFormat="1" ht="13.5">
      <c r="A33" s="393" t="s">
        <v>633</v>
      </c>
      <c r="B33" s="104"/>
      <c r="C33" s="104" t="s">
        <v>48</v>
      </c>
      <c r="D33" s="337">
        <v>20300</v>
      </c>
      <c r="E33" s="337">
        <v>85.221674876847288</v>
      </c>
      <c r="F33" s="337"/>
      <c r="G33" s="337">
        <v>14.77832512315271</v>
      </c>
      <c r="H33" s="337"/>
      <c r="I33" s="337"/>
      <c r="J33" s="337"/>
      <c r="K33" s="394" t="s">
        <v>569</v>
      </c>
      <c r="L33" s="115" t="s">
        <v>46</v>
      </c>
      <c r="M33" s="118" t="s">
        <v>28</v>
      </c>
      <c r="N33" s="115" t="s">
        <v>598</v>
      </c>
      <c r="O33" s="81"/>
      <c r="P33" s="81"/>
      <c r="Q33" s="81"/>
      <c r="R33" s="81"/>
      <c r="S33" s="81"/>
      <c r="T33" s="81"/>
      <c r="U33" s="81"/>
      <c r="V33" s="81"/>
      <c r="W33" s="81"/>
    </row>
    <row r="34" spans="1:23" s="2" customFormat="1" ht="13.5">
      <c r="A34" s="393" t="s">
        <v>680</v>
      </c>
      <c r="B34" s="393"/>
      <c r="C34" s="393" t="s">
        <v>200</v>
      </c>
      <c r="D34" s="337">
        <v>1125</v>
      </c>
      <c r="E34" s="337"/>
      <c r="F34" s="337"/>
      <c r="G34" s="337">
        <v>100</v>
      </c>
      <c r="H34" s="337"/>
      <c r="I34" s="337"/>
      <c r="J34" s="337"/>
      <c r="K34" s="189" t="s">
        <v>341</v>
      </c>
      <c r="L34" s="115" t="s">
        <v>46</v>
      </c>
      <c r="M34" s="115" t="s">
        <v>30</v>
      </c>
      <c r="N34" s="115" t="s">
        <v>603</v>
      </c>
      <c r="O34" s="81"/>
      <c r="P34" s="81"/>
      <c r="Q34" s="81"/>
      <c r="R34" s="81"/>
      <c r="S34" s="81"/>
      <c r="T34" s="81"/>
      <c r="U34" s="81"/>
      <c r="V34" s="81"/>
      <c r="W34" s="81"/>
    </row>
    <row r="35" spans="1:23" s="2" customFormat="1" ht="13.5">
      <c r="A35" s="393" t="s">
        <v>513</v>
      </c>
      <c r="B35" s="393"/>
      <c r="C35" s="393" t="s">
        <v>55</v>
      </c>
      <c r="D35" s="337">
        <v>460</v>
      </c>
      <c r="E35" s="337"/>
      <c r="F35" s="337"/>
      <c r="G35" s="337">
        <v>100</v>
      </c>
      <c r="H35" s="337"/>
      <c r="I35" s="337"/>
      <c r="J35" s="337"/>
      <c r="K35" s="189" t="s">
        <v>273</v>
      </c>
      <c r="L35" s="115" t="s">
        <v>46</v>
      </c>
      <c r="M35" s="115" t="s">
        <v>30</v>
      </c>
      <c r="N35" s="115" t="s">
        <v>603</v>
      </c>
      <c r="O35" s="81"/>
      <c r="P35" s="81"/>
      <c r="Q35" s="81"/>
      <c r="R35" s="81"/>
      <c r="S35" s="81"/>
      <c r="T35" s="81"/>
      <c r="U35" s="81"/>
      <c r="V35" s="81"/>
      <c r="W35" s="81"/>
    </row>
    <row r="36" spans="1:23" s="2" customFormat="1" ht="13.5">
      <c r="A36" s="393" t="s">
        <v>515</v>
      </c>
      <c r="B36" s="393"/>
      <c r="C36" s="393" t="s">
        <v>58</v>
      </c>
      <c r="D36" s="337">
        <v>570</v>
      </c>
      <c r="E36" s="337"/>
      <c r="F36" s="337"/>
      <c r="G36" s="337">
        <v>100</v>
      </c>
      <c r="H36" s="337"/>
      <c r="I36" s="337"/>
      <c r="J36" s="337"/>
      <c r="K36" s="189" t="s">
        <v>274</v>
      </c>
      <c r="L36" s="115" t="s">
        <v>46</v>
      </c>
      <c r="M36" s="115" t="s">
        <v>30</v>
      </c>
      <c r="N36" s="115" t="s">
        <v>603</v>
      </c>
      <c r="O36" s="81"/>
      <c r="P36" s="81"/>
      <c r="Q36" s="81"/>
      <c r="R36" s="81"/>
      <c r="S36" s="81"/>
      <c r="T36" s="81"/>
      <c r="U36" s="81"/>
      <c r="V36" s="81"/>
      <c r="W36" s="81"/>
    </row>
    <row r="37" spans="1:23" s="2" customFormat="1" ht="13.5">
      <c r="A37" s="393" t="s">
        <v>521</v>
      </c>
      <c r="B37" s="393"/>
      <c r="C37" s="393" t="s">
        <v>201</v>
      </c>
      <c r="D37" s="337">
        <v>585</v>
      </c>
      <c r="E37" s="337"/>
      <c r="F37" s="337"/>
      <c r="G37" s="337">
        <v>100</v>
      </c>
      <c r="H37" s="337"/>
      <c r="I37" s="337"/>
      <c r="J37" s="337"/>
      <c r="K37" s="189" t="s">
        <v>342</v>
      </c>
      <c r="L37" s="115" t="s">
        <v>46</v>
      </c>
      <c r="M37" s="115" t="s">
        <v>30</v>
      </c>
      <c r="N37" s="115" t="s">
        <v>603</v>
      </c>
      <c r="O37" s="81"/>
      <c r="P37" s="81"/>
      <c r="Q37" s="81"/>
      <c r="R37" s="81"/>
      <c r="S37" s="81"/>
      <c r="T37" s="81"/>
      <c r="U37" s="81"/>
      <c r="V37" s="81"/>
      <c r="W37" s="81"/>
    </row>
    <row r="38" spans="1:23" s="2" customFormat="1" ht="13.5">
      <c r="A38" s="393" t="s">
        <v>525</v>
      </c>
      <c r="B38" s="393"/>
      <c r="C38" s="393" t="s">
        <v>204</v>
      </c>
      <c r="D38" s="337">
        <v>21740</v>
      </c>
      <c r="E38" s="337"/>
      <c r="F38" s="337"/>
      <c r="G38" s="337">
        <v>97.978596908442327</v>
      </c>
      <c r="H38" s="337"/>
      <c r="I38" s="337"/>
      <c r="J38" s="337">
        <v>2.0214030915576697</v>
      </c>
      <c r="K38" s="189" t="s">
        <v>343</v>
      </c>
      <c r="L38" s="115" t="s">
        <v>46</v>
      </c>
      <c r="M38" s="115" t="s">
        <v>30</v>
      </c>
      <c r="N38" s="115" t="s">
        <v>603</v>
      </c>
      <c r="O38" s="81"/>
      <c r="P38" s="81"/>
      <c r="Q38" s="81"/>
      <c r="R38" s="81"/>
      <c r="S38" s="81"/>
      <c r="T38" s="81"/>
      <c r="U38" s="81"/>
      <c r="V38" s="81"/>
      <c r="W38" s="81"/>
    </row>
    <row r="39" spans="1:23" s="2" customFormat="1" ht="13.5">
      <c r="A39" s="393" t="s">
        <v>541</v>
      </c>
      <c r="B39" s="103"/>
      <c r="C39" s="103" t="s">
        <v>60</v>
      </c>
      <c r="D39" s="337">
        <v>20500</v>
      </c>
      <c r="E39" s="337"/>
      <c r="F39" s="337"/>
      <c r="G39" s="337">
        <v>100</v>
      </c>
      <c r="H39" s="337"/>
      <c r="I39" s="337"/>
      <c r="J39" s="337"/>
      <c r="K39" s="395" t="s">
        <v>275</v>
      </c>
      <c r="L39" s="115" t="s">
        <v>46</v>
      </c>
      <c r="M39" s="118" t="s">
        <v>28</v>
      </c>
      <c r="N39" s="115" t="s">
        <v>603</v>
      </c>
      <c r="O39" s="81"/>
      <c r="P39" s="81"/>
      <c r="Q39" s="81"/>
      <c r="R39" s="81"/>
      <c r="S39" s="81"/>
      <c r="T39" s="81"/>
      <c r="U39" s="81"/>
      <c r="V39" s="81"/>
      <c r="W39" s="81"/>
    </row>
    <row r="40" spans="1:23" s="2" customFormat="1" ht="13.5">
      <c r="A40" s="393" t="s">
        <v>542</v>
      </c>
      <c r="B40" s="103"/>
      <c r="C40" s="103" t="s">
        <v>45</v>
      </c>
      <c r="D40" s="337">
        <v>2800</v>
      </c>
      <c r="E40" s="337"/>
      <c r="F40" s="337"/>
      <c r="G40" s="337">
        <v>100</v>
      </c>
      <c r="H40" s="337"/>
      <c r="I40" s="337"/>
      <c r="J40" s="337"/>
      <c r="K40" s="395" t="s">
        <v>271</v>
      </c>
      <c r="L40" s="115" t="s">
        <v>46</v>
      </c>
      <c r="M40" s="118" t="s">
        <v>30</v>
      </c>
      <c r="N40" s="115" t="s">
        <v>603</v>
      </c>
      <c r="O40" s="81"/>
      <c r="P40" s="81"/>
      <c r="Q40" s="81"/>
      <c r="R40" s="81"/>
      <c r="S40" s="81"/>
      <c r="T40" s="81"/>
      <c r="U40" s="81"/>
      <c r="V40" s="81"/>
      <c r="W40" s="81"/>
    </row>
    <row r="41" spans="1:23" s="2" customFormat="1" ht="13.5">
      <c r="A41" s="393" t="s">
        <v>542</v>
      </c>
      <c r="B41" s="103"/>
      <c r="C41" s="103" t="s">
        <v>47</v>
      </c>
      <c r="D41" s="337">
        <v>3200</v>
      </c>
      <c r="E41" s="337"/>
      <c r="F41" s="337"/>
      <c r="G41" s="337">
        <v>100</v>
      </c>
      <c r="H41" s="337"/>
      <c r="I41" s="337"/>
      <c r="J41" s="337"/>
      <c r="K41" s="395" t="s">
        <v>271</v>
      </c>
      <c r="L41" s="115" t="s">
        <v>46</v>
      </c>
      <c r="M41" s="118" t="s">
        <v>30</v>
      </c>
      <c r="N41" s="115" t="s">
        <v>603</v>
      </c>
      <c r="O41" s="81"/>
      <c r="P41" s="81"/>
      <c r="Q41" s="81"/>
      <c r="R41" s="81"/>
      <c r="S41" s="81"/>
      <c r="T41" s="81"/>
      <c r="U41" s="81"/>
      <c r="V41" s="81"/>
      <c r="W41" s="81"/>
    </row>
    <row r="42" spans="1:23" s="2" customFormat="1" ht="13.5">
      <c r="A42" s="393" t="s">
        <v>542</v>
      </c>
      <c r="B42" s="103"/>
      <c r="C42" s="103" t="s">
        <v>49</v>
      </c>
      <c r="D42" s="337">
        <v>2600</v>
      </c>
      <c r="E42" s="337"/>
      <c r="F42" s="337"/>
      <c r="G42" s="337">
        <v>100</v>
      </c>
      <c r="H42" s="337"/>
      <c r="I42" s="337"/>
      <c r="J42" s="337"/>
      <c r="K42" s="395" t="s">
        <v>271</v>
      </c>
      <c r="L42" s="115" t="s">
        <v>46</v>
      </c>
      <c r="M42" s="118" t="s">
        <v>30</v>
      </c>
      <c r="N42" s="115" t="s">
        <v>603</v>
      </c>
      <c r="O42" s="81"/>
      <c r="P42" s="81"/>
      <c r="Q42" s="81"/>
      <c r="R42" s="81"/>
      <c r="S42" s="81"/>
      <c r="T42" s="81"/>
      <c r="U42" s="81"/>
      <c r="V42" s="81"/>
      <c r="W42" s="81"/>
    </row>
    <row r="43" spans="1:23" s="2" customFormat="1" ht="13.5">
      <c r="A43" s="393" t="s">
        <v>542</v>
      </c>
      <c r="B43" s="103"/>
      <c r="C43" s="103" t="s">
        <v>50</v>
      </c>
      <c r="D43" s="337">
        <v>2600</v>
      </c>
      <c r="E43" s="337"/>
      <c r="F43" s="337"/>
      <c r="G43" s="337">
        <v>100</v>
      </c>
      <c r="H43" s="337"/>
      <c r="I43" s="337"/>
      <c r="J43" s="337"/>
      <c r="K43" s="395" t="s">
        <v>271</v>
      </c>
      <c r="L43" s="115" t="s">
        <v>46</v>
      </c>
      <c r="M43" s="118" t="s">
        <v>30</v>
      </c>
      <c r="N43" s="115" t="s">
        <v>603</v>
      </c>
      <c r="O43" s="81"/>
      <c r="P43" s="81"/>
      <c r="Q43" s="81"/>
      <c r="R43" s="81"/>
      <c r="S43" s="81"/>
      <c r="T43" s="81"/>
      <c r="U43" s="81"/>
      <c r="V43" s="81"/>
      <c r="W43" s="81"/>
    </row>
    <row r="44" spans="1:23" s="2" customFormat="1" ht="13.5">
      <c r="A44" s="393" t="s">
        <v>542</v>
      </c>
      <c r="B44" s="103"/>
      <c r="C44" s="103" t="s">
        <v>51</v>
      </c>
      <c r="D44" s="337">
        <v>2700</v>
      </c>
      <c r="E44" s="337"/>
      <c r="F44" s="337"/>
      <c r="G44" s="337">
        <v>100</v>
      </c>
      <c r="H44" s="337"/>
      <c r="I44" s="337"/>
      <c r="J44" s="337"/>
      <c r="K44" s="395" t="s">
        <v>271</v>
      </c>
      <c r="L44" s="115" t="s">
        <v>46</v>
      </c>
      <c r="M44" s="118" t="s">
        <v>30</v>
      </c>
      <c r="N44" s="115" t="s">
        <v>603</v>
      </c>
      <c r="O44" s="81"/>
      <c r="P44" s="81"/>
      <c r="Q44" s="81"/>
      <c r="R44" s="81"/>
      <c r="S44" s="81"/>
      <c r="T44" s="81"/>
      <c r="U44" s="81"/>
      <c r="V44" s="81"/>
      <c r="W44" s="81"/>
    </row>
    <row r="45" spans="1:23" s="2" customFormat="1" ht="13.5">
      <c r="A45" s="393" t="s">
        <v>542</v>
      </c>
      <c r="B45" s="103"/>
      <c r="C45" s="103" t="s">
        <v>52</v>
      </c>
      <c r="D45" s="337">
        <v>1800</v>
      </c>
      <c r="E45" s="337"/>
      <c r="F45" s="337"/>
      <c r="G45" s="337">
        <v>100</v>
      </c>
      <c r="H45" s="337"/>
      <c r="I45" s="337"/>
      <c r="J45" s="337"/>
      <c r="K45" s="395" t="s">
        <v>271</v>
      </c>
      <c r="L45" s="115" t="s">
        <v>46</v>
      </c>
      <c r="M45" s="118" t="s">
        <v>30</v>
      </c>
      <c r="N45" s="115" t="s">
        <v>603</v>
      </c>
      <c r="O45" s="81"/>
      <c r="P45" s="81"/>
      <c r="Q45" s="81"/>
      <c r="R45" s="81"/>
      <c r="S45" s="81"/>
      <c r="T45" s="81"/>
      <c r="U45" s="81"/>
      <c r="V45" s="81"/>
      <c r="W45" s="81"/>
    </row>
    <row r="46" spans="1:23" s="2" customFormat="1" ht="13.5">
      <c r="A46" s="393" t="s">
        <v>542</v>
      </c>
      <c r="B46" s="103"/>
      <c r="C46" s="103" t="s">
        <v>53</v>
      </c>
      <c r="D46" s="337">
        <v>3000</v>
      </c>
      <c r="E46" s="337"/>
      <c r="F46" s="337"/>
      <c r="G46" s="337">
        <v>100</v>
      </c>
      <c r="H46" s="337"/>
      <c r="I46" s="337"/>
      <c r="J46" s="337"/>
      <c r="K46" s="395" t="s">
        <v>271</v>
      </c>
      <c r="L46" s="115" t="s">
        <v>46</v>
      </c>
      <c r="M46" s="118" t="s">
        <v>30</v>
      </c>
      <c r="N46" s="115" t="s">
        <v>603</v>
      </c>
      <c r="O46" s="81"/>
      <c r="P46" s="81"/>
      <c r="Q46" s="81"/>
      <c r="R46" s="81"/>
      <c r="S46" s="81"/>
      <c r="T46" s="81"/>
      <c r="U46" s="81"/>
      <c r="V46" s="81"/>
      <c r="W46" s="81"/>
    </row>
    <row r="47" spans="1:23" s="2" customFormat="1" ht="13.5">
      <c r="A47" s="393" t="s">
        <v>565</v>
      </c>
      <c r="B47" s="393"/>
      <c r="C47" s="393" t="s">
        <v>67</v>
      </c>
      <c r="D47" s="337">
        <v>2000</v>
      </c>
      <c r="E47" s="337"/>
      <c r="F47" s="337"/>
      <c r="G47" s="337">
        <v>100</v>
      </c>
      <c r="H47" s="337"/>
      <c r="I47" s="337"/>
      <c r="J47" s="337"/>
      <c r="K47" s="189" t="s">
        <v>276</v>
      </c>
      <c r="L47" s="115" t="s">
        <v>46</v>
      </c>
      <c r="M47" s="115" t="s">
        <v>30</v>
      </c>
      <c r="N47" s="115" t="s">
        <v>603</v>
      </c>
      <c r="O47" s="81"/>
      <c r="P47" s="81"/>
      <c r="Q47" s="81"/>
      <c r="R47" s="81"/>
      <c r="S47" s="81"/>
      <c r="T47" s="81"/>
      <c r="U47" s="81"/>
      <c r="V47" s="81"/>
      <c r="W47" s="81"/>
    </row>
    <row r="48" spans="1:23" s="2" customFormat="1" ht="14.25" thickBot="1">
      <c r="A48" s="396" t="s">
        <v>698</v>
      </c>
      <c r="B48" s="396"/>
      <c r="C48" s="396" t="s">
        <v>69</v>
      </c>
      <c r="D48" s="348">
        <v>460</v>
      </c>
      <c r="E48" s="348"/>
      <c r="F48" s="348"/>
      <c r="G48" s="348">
        <v>100</v>
      </c>
      <c r="H48" s="348"/>
      <c r="I48" s="348"/>
      <c r="J48" s="348"/>
      <c r="K48" s="189" t="s">
        <v>277</v>
      </c>
      <c r="L48" s="115" t="s">
        <v>46</v>
      </c>
      <c r="M48" s="115" t="s">
        <v>30</v>
      </c>
      <c r="N48" s="115" t="s">
        <v>603</v>
      </c>
      <c r="O48" s="81"/>
      <c r="P48" s="81"/>
      <c r="Q48" s="81"/>
      <c r="R48" s="81"/>
      <c r="S48" s="81"/>
      <c r="T48" s="81"/>
      <c r="U48" s="81"/>
      <c r="V48" s="81"/>
      <c r="W48" s="81"/>
    </row>
    <row r="49" spans="1:23" s="2" customFormat="1" ht="14.25" thickBot="1">
      <c r="A49" s="377" t="s">
        <v>6</v>
      </c>
      <c r="B49" s="397"/>
      <c r="C49" s="397"/>
      <c r="D49" s="306">
        <f>SUM(D50:D78)</f>
        <v>1210861</v>
      </c>
      <c r="E49" s="306">
        <f>SUMPRODUCT(D50:D78,E50:E78)/SUM(D50:D78)</f>
        <v>42.870321201194855</v>
      </c>
      <c r="F49" s="306">
        <f>SUMPRODUCT(D50:D78,F50:F78)/SUM(D50:D78)</f>
        <v>0</v>
      </c>
      <c r="G49" s="306">
        <f>SUMPRODUCT(D50:D78,G50:G78)/SUM(D50:D78)</f>
        <v>6.5251915785544332</v>
      </c>
      <c r="H49" s="306">
        <f>SUMPRODUCT($D$50:$D$78,H50:H78)/SUM($D$50:$D$78)</f>
        <v>32.228885066081077</v>
      </c>
      <c r="I49" s="306">
        <f t="shared" ref="I49:J49" si="6">SUMPRODUCT($D$50:$D$78,I50:I78)/SUM($D$50:$D$78)</f>
        <v>18.503362483389918</v>
      </c>
      <c r="J49" s="306">
        <f t="shared" si="6"/>
        <v>0</v>
      </c>
      <c r="K49" s="189"/>
      <c r="L49" s="115"/>
      <c r="M49" s="115"/>
      <c r="N49" s="115"/>
      <c r="O49" s="81"/>
      <c r="P49" s="81"/>
      <c r="Q49" s="81"/>
      <c r="R49" s="81"/>
      <c r="S49" s="81"/>
      <c r="T49" s="81"/>
      <c r="U49" s="81"/>
      <c r="V49" s="81"/>
      <c r="W49" s="81"/>
    </row>
    <row r="50" spans="1:23" s="2" customFormat="1" ht="13.5">
      <c r="A50" s="391" t="s">
        <v>677</v>
      </c>
      <c r="B50" s="391"/>
      <c r="C50" s="391" t="s">
        <v>189</v>
      </c>
      <c r="D50" s="337">
        <v>600</v>
      </c>
      <c r="E50" s="337"/>
      <c r="F50" s="337"/>
      <c r="G50" s="337">
        <v>100</v>
      </c>
      <c r="H50" s="337"/>
      <c r="I50" s="337"/>
      <c r="J50" s="337"/>
      <c r="K50" s="189" t="s">
        <v>337</v>
      </c>
      <c r="L50" s="115" t="s">
        <v>27</v>
      </c>
      <c r="M50" s="115" t="s">
        <v>30</v>
      </c>
      <c r="N50" s="115" t="s">
        <v>598</v>
      </c>
      <c r="O50" s="81"/>
      <c r="P50" s="81"/>
      <c r="Q50" s="81"/>
      <c r="R50" s="81"/>
      <c r="S50" s="81"/>
      <c r="T50" s="81"/>
      <c r="U50" s="81"/>
      <c r="V50" s="81"/>
      <c r="W50" s="81"/>
    </row>
    <row r="51" spans="1:23" s="2" customFormat="1" ht="13.5">
      <c r="A51" s="393" t="s">
        <v>499</v>
      </c>
      <c r="B51" s="106"/>
      <c r="C51" s="106" t="s">
        <v>197</v>
      </c>
      <c r="D51" s="337">
        <v>706</v>
      </c>
      <c r="E51" s="337"/>
      <c r="F51" s="337"/>
      <c r="G51" s="337">
        <v>100</v>
      </c>
      <c r="H51" s="337"/>
      <c r="I51" s="337"/>
      <c r="J51" s="337"/>
      <c r="K51" s="189" t="s">
        <v>272</v>
      </c>
      <c r="L51" s="115" t="s">
        <v>27</v>
      </c>
      <c r="M51" s="115" t="s">
        <v>30</v>
      </c>
      <c r="N51" s="115" t="s">
        <v>603</v>
      </c>
      <c r="O51" s="81"/>
      <c r="P51" s="81"/>
      <c r="Q51" s="81"/>
      <c r="R51" s="81"/>
      <c r="S51" s="81"/>
      <c r="T51" s="81"/>
      <c r="U51" s="81"/>
      <c r="V51" s="81"/>
      <c r="W51" s="81"/>
    </row>
    <row r="52" spans="1:23" s="2" customFormat="1" ht="13.5">
      <c r="A52" s="393" t="s">
        <v>500</v>
      </c>
      <c r="B52" s="393"/>
      <c r="C52" s="393" t="s">
        <v>195</v>
      </c>
      <c r="D52" s="337">
        <v>130</v>
      </c>
      <c r="E52" s="337"/>
      <c r="F52" s="337"/>
      <c r="G52" s="337">
        <v>100</v>
      </c>
      <c r="H52" s="337"/>
      <c r="I52" s="337"/>
      <c r="J52" s="337"/>
      <c r="K52" s="189" t="s">
        <v>338</v>
      </c>
      <c r="L52" s="115" t="s">
        <v>27</v>
      </c>
      <c r="M52" s="115" t="s">
        <v>30</v>
      </c>
      <c r="N52" s="115" t="s">
        <v>603</v>
      </c>
      <c r="O52" s="81"/>
      <c r="P52" s="81"/>
      <c r="Q52" s="81"/>
      <c r="R52" s="81"/>
      <c r="S52" s="81"/>
      <c r="T52" s="81"/>
      <c r="U52" s="81"/>
      <c r="V52" s="81"/>
      <c r="W52" s="81"/>
    </row>
    <row r="53" spans="1:23" s="2" customFormat="1" ht="13.5">
      <c r="A53" s="393" t="s">
        <v>626</v>
      </c>
      <c r="B53" s="104" t="s">
        <v>143</v>
      </c>
      <c r="C53" s="104" t="s">
        <v>144</v>
      </c>
      <c r="D53" s="337">
        <v>103100</v>
      </c>
      <c r="E53" s="337">
        <v>97.866149369544132</v>
      </c>
      <c r="F53" s="337"/>
      <c r="G53" s="337">
        <v>2.1338506304558682</v>
      </c>
      <c r="H53" s="337"/>
      <c r="I53" s="337"/>
      <c r="J53" s="337"/>
      <c r="K53" s="395" t="s">
        <v>582</v>
      </c>
      <c r="L53" s="115" t="s">
        <v>27</v>
      </c>
      <c r="M53" s="118" t="s">
        <v>28</v>
      </c>
      <c r="N53" s="115" t="s">
        <v>598</v>
      </c>
      <c r="O53" s="81"/>
      <c r="P53" s="81"/>
      <c r="Q53" s="81"/>
      <c r="R53" s="81"/>
      <c r="S53" s="81"/>
      <c r="T53" s="81"/>
      <c r="U53" s="81"/>
      <c r="V53" s="81"/>
      <c r="W53" s="81"/>
    </row>
    <row r="54" spans="1:23" s="2" customFormat="1" ht="13.5">
      <c r="A54" s="393" t="s">
        <v>626</v>
      </c>
      <c r="B54" s="104" t="s">
        <v>145</v>
      </c>
      <c r="C54" s="104" t="s">
        <v>144</v>
      </c>
      <c r="D54" s="337">
        <v>266300</v>
      </c>
      <c r="E54" s="337">
        <v>34.772812617348855</v>
      </c>
      <c r="F54" s="337"/>
      <c r="G54" s="337"/>
      <c r="H54" s="337">
        <v>65</v>
      </c>
      <c r="I54" s="337"/>
      <c r="J54" s="337"/>
      <c r="K54" s="395" t="s">
        <v>582</v>
      </c>
      <c r="L54" s="115" t="s">
        <v>27</v>
      </c>
      <c r="M54" s="118" t="s">
        <v>28</v>
      </c>
      <c r="N54" s="115" t="s">
        <v>598</v>
      </c>
      <c r="O54" s="81"/>
      <c r="P54" s="81"/>
      <c r="Q54" s="81"/>
      <c r="R54" s="81"/>
      <c r="S54" s="81"/>
      <c r="T54" s="81"/>
      <c r="U54" s="81"/>
      <c r="V54" s="81"/>
      <c r="W54" s="81"/>
    </row>
    <row r="55" spans="1:23" s="2" customFormat="1" ht="13.5">
      <c r="A55" s="393" t="s">
        <v>508</v>
      </c>
      <c r="B55" s="104"/>
      <c r="C55" s="104" t="s">
        <v>138</v>
      </c>
      <c r="D55" s="337">
        <v>170</v>
      </c>
      <c r="E55" s="337"/>
      <c r="F55" s="337"/>
      <c r="G55" s="337">
        <v>100</v>
      </c>
      <c r="H55" s="337"/>
      <c r="I55" s="337"/>
      <c r="J55" s="337"/>
      <c r="K55" s="395" t="s">
        <v>316</v>
      </c>
      <c r="L55" s="115" t="s">
        <v>27</v>
      </c>
      <c r="M55" s="118" t="s">
        <v>30</v>
      </c>
      <c r="N55" s="115" t="s">
        <v>603</v>
      </c>
      <c r="O55" s="81"/>
      <c r="P55" s="81"/>
      <c r="Q55" s="81"/>
      <c r="R55" s="81"/>
      <c r="S55" s="81"/>
      <c r="T55" s="81"/>
      <c r="U55" s="81"/>
      <c r="V55" s="81"/>
      <c r="W55" s="81"/>
    </row>
    <row r="56" spans="1:23" s="2" customFormat="1" ht="13.5">
      <c r="A56" s="393" t="s">
        <v>588</v>
      </c>
      <c r="B56" s="104"/>
      <c r="C56" s="104" t="s">
        <v>29</v>
      </c>
      <c r="D56" s="337">
        <v>310</v>
      </c>
      <c r="E56" s="337"/>
      <c r="F56" s="337"/>
      <c r="G56" s="337">
        <v>100</v>
      </c>
      <c r="H56" s="337"/>
      <c r="I56" s="337"/>
      <c r="J56" s="337"/>
      <c r="K56" s="395" t="s">
        <v>259</v>
      </c>
      <c r="L56" s="115" t="s">
        <v>27</v>
      </c>
      <c r="M56" s="118" t="s">
        <v>30</v>
      </c>
      <c r="N56" s="115" t="s">
        <v>603</v>
      </c>
      <c r="O56" s="81"/>
      <c r="P56" s="81"/>
      <c r="Q56" s="81"/>
      <c r="R56" s="81"/>
      <c r="S56" s="81"/>
      <c r="T56" s="81"/>
      <c r="U56" s="81"/>
      <c r="V56" s="81"/>
      <c r="W56" s="81"/>
    </row>
    <row r="57" spans="1:23" s="2" customFormat="1" ht="13.5">
      <c r="A57" s="393" t="s">
        <v>373</v>
      </c>
      <c r="B57" s="104" t="s">
        <v>146</v>
      </c>
      <c r="C57" s="104" t="s">
        <v>144</v>
      </c>
      <c r="D57" s="337">
        <v>46300</v>
      </c>
      <c r="E57" s="337">
        <v>100</v>
      </c>
      <c r="F57" s="337"/>
      <c r="G57" s="337"/>
      <c r="H57" s="337"/>
      <c r="I57" s="337"/>
      <c r="J57" s="337"/>
      <c r="K57" s="395" t="s">
        <v>570</v>
      </c>
      <c r="L57" s="115" t="s">
        <v>27</v>
      </c>
      <c r="M57" s="118" t="s">
        <v>28</v>
      </c>
      <c r="N57" s="115" t="s">
        <v>598</v>
      </c>
      <c r="O57" s="81"/>
      <c r="P57" s="81"/>
      <c r="Q57" s="81"/>
      <c r="R57" s="81"/>
      <c r="S57" s="81"/>
      <c r="T57" s="81"/>
      <c r="U57" s="81"/>
      <c r="V57" s="81"/>
      <c r="W57" s="81"/>
    </row>
    <row r="58" spans="1:23" s="2" customFormat="1" ht="13.5">
      <c r="A58" s="393" t="s">
        <v>373</v>
      </c>
      <c r="B58" s="104" t="s">
        <v>147</v>
      </c>
      <c r="C58" s="104" t="s">
        <v>148</v>
      </c>
      <c r="D58" s="337">
        <v>76700</v>
      </c>
      <c r="E58" s="337">
        <v>100</v>
      </c>
      <c r="F58" s="337"/>
      <c r="G58" s="337"/>
      <c r="H58" s="337"/>
      <c r="I58" s="337"/>
      <c r="J58" s="337"/>
      <c r="K58" s="395" t="s">
        <v>570</v>
      </c>
      <c r="L58" s="115" t="s">
        <v>27</v>
      </c>
      <c r="M58" s="118" t="s">
        <v>28</v>
      </c>
      <c r="N58" s="115" t="s">
        <v>598</v>
      </c>
      <c r="O58" s="81"/>
      <c r="P58" s="81"/>
      <c r="Q58" s="81"/>
      <c r="R58" s="81"/>
      <c r="S58" s="81"/>
      <c r="T58" s="81"/>
      <c r="U58" s="81"/>
      <c r="V58" s="81"/>
      <c r="W58" s="81"/>
    </row>
    <row r="59" spans="1:23">
      <c r="A59" s="393" t="s">
        <v>373</v>
      </c>
      <c r="B59" s="104" t="s">
        <v>150</v>
      </c>
      <c r="C59" s="104" t="s">
        <v>151</v>
      </c>
      <c r="D59" s="337">
        <v>374400</v>
      </c>
      <c r="E59" s="337">
        <v>42.574786324786324</v>
      </c>
      <c r="F59" s="337"/>
      <c r="G59" s="337"/>
      <c r="H59" s="337">
        <v>58</v>
      </c>
      <c r="I59" s="337"/>
      <c r="J59" s="337"/>
      <c r="K59" s="395" t="s">
        <v>570</v>
      </c>
      <c r="L59" s="115" t="s">
        <v>27</v>
      </c>
      <c r="M59" s="118" t="s">
        <v>28</v>
      </c>
      <c r="N59" s="115" t="s">
        <v>598</v>
      </c>
    </row>
    <row r="60" spans="1:23">
      <c r="A60" s="393" t="s">
        <v>634</v>
      </c>
      <c r="B60" s="104" t="s">
        <v>26</v>
      </c>
      <c r="C60" s="104" t="s">
        <v>26</v>
      </c>
      <c r="D60" s="337">
        <v>7900</v>
      </c>
      <c r="E60" s="337"/>
      <c r="F60" s="337"/>
      <c r="G60" s="337">
        <v>100</v>
      </c>
      <c r="H60" s="337"/>
      <c r="I60" s="337"/>
      <c r="J60" s="337"/>
      <c r="K60" s="395" t="s">
        <v>573</v>
      </c>
      <c r="L60" s="115" t="s">
        <v>27</v>
      </c>
      <c r="M60" s="118" t="s">
        <v>28</v>
      </c>
      <c r="N60" s="115" t="s">
        <v>598</v>
      </c>
    </row>
    <row r="61" spans="1:23">
      <c r="A61" s="393" t="s">
        <v>634</v>
      </c>
      <c r="B61" s="104" t="s">
        <v>135</v>
      </c>
      <c r="C61" s="104" t="s">
        <v>136</v>
      </c>
      <c r="D61" s="337">
        <v>12000</v>
      </c>
      <c r="E61" s="337"/>
      <c r="F61" s="337"/>
      <c r="G61" s="337"/>
      <c r="H61" s="337"/>
      <c r="I61" s="337">
        <v>100</v>
      </c>
      <c r="J61" s="337"/>
      <c r="K61" s="395" t="s">
        <v>573</v>
      </c>
      <c r="L61" s="115" t="s">
        <v>27</v>
      </c>
      <c r="M61" s="118" t="s">
        <v>28</v>
      </c>
      <c r="N61" s="115" t="s">
        <v>598</v>
      </c>
    </row>
    <row r="62" spans="1:23">
      <c r="A62" s="393" t="s">
        <v>634</v>
      </c>
      <c r="B62" s="104" t="s">
        <v>136</v>
      </c>
      <c r="C62" s="104" t="s">
        <v>136</v>
      </c>
      <c r="D62" s="337">
        <v>9700</v>
      </c>
      <c r="E62" s="337"/>
      <c r="F62" s="337"/>
      <c r="G62" s="337">
        <v>100</v>
      </c>
      <c r="H62" s="337"/>
      <c r="I62" s="337"/>
      <c r="J62" s="337"/>
      <c r="K62" s="395" t="s">
        <v>573</v>
      </c>
      <c r="L62" s="115" t="s">
        <v>27</v>
      </c>
      <c r="M62" s="118" t="s">
        <v>28</v>
      </c>
      <c r="N62" s="115" t="s">
        <v>598</v>
      </c>
    </row>
    <row r="63" spans="1:23">
      <c r="A63" s="393" t="s">
        <v>634</v>
      </c>
      <c r="B63" s="104" t="s">
        <v>137</v>
      </c>
      <c r="C63" s="104" t="s">
        <v>136</v>
      </c>
      <c r="D63" s="337">
        <v>5300</v>
      </c>
      <c r="E63" s="337">
        <v>100</v>
      </c>
      <c r="F63" s="337"/>
      <c r="G63" s="337"/>
      <c r="H63" s="337"/>
      <c r="I63" s="337"/>
      <c r="J63" s="337"/>
      <c r="K63" s="395" t="s">
        <v>573</v>
      </c>
      <c r="L63" s="115" t="s">
        <v>27</v>
      </c>
      <c r="M63" s="118" t="s">
        <v>28</v>
      </c>
      <c r="N63" s="115" t="s">
        <v>598</v>
      </c>
    </row>
    <row r="64" spans="1:23">
      <c r="A64" s="393" t="s">
        <v>512</v>
      </c>
      <c r="B64" s="393" t="s">
        <v>140</v>
      </c>
      <c r="C64" s="393" t="s">
        <v>139</v>
      </c>
      <c r="D64" s="337">
        <v>7100</v>
      </c>
      <c r="E64" s="337"/>
      <c r="F64" s="337"/>
      <c r="G64" s="337">
        <v>100</v>
      </c>
      <c r="H64" s="337"/>
      <c r="I64" s="337"/>
      <c r="J64" s="337"/>
      <c r="K64" s="189" t="s">
        <v>317</v>
      </c>
      <c r="L64" s="115" t="s">
        <v>27</v>
      </c>
      <c r="M64" s="115" t="s">
        <v>28</v>
      </c>
      <c r="N64" s="115" t="s">
        <v>603</v>
      </c>
    </row>
    <row r="65" spans="1:23">
      <c r="A65" s="393" t="s">
        <v>512</v>
      </c>
      <c r="B65" s="393" t="s">
        <v>424</v>
      </c>
      <c r="C65" s="393" t="s">
        <v>139</v>
      </c>
      <c r="D65" s="337">
        <v>6000</v>
      </c>
      <c r="E65" s="337"/>
      <c r="F65" s="337"/>
      <c r="G65" s="337"/>
      <c r="H65" s="337"/>
      <c r="I65" s="337">
        <v>100</v>
      </c>
      <c r="J65" s="337"/>
      <c r="K65" s="189" t="s">
        <v>317</v>
      </c>
      <c r="L65" s="115" t="s">
        <v>27</v>
      </c>
      <c r="M65" s="115" t="s">
        <v>28</v>
      </c>
      <c r="N65" s="115" t="s">
        <v>603</v>
      </c>
    </row>
    <row r="66" spans="1:23">
      <c r="A66" s="393" t="s">
        <v>450</v>
      </c>
      <c r="B66" s="104" t="s">
        <v>149</v>
      </c>
      <c r="C66" s="104" t="s">
        <v>148</v>
      </c>
      <c r="D66" s="337">
        <v>37900</v>
      </c>
      <c r="E66" s="337">
        <v>100</v>
      </c>
      <c r="F66" s="337"/>
      <c r="G66" s="337"/>
      <c r="H66" s="337"/>
      <c r="I66" s="337"/>
      <c r="J66" s="337"/>
      <c r="K66" s="395" t="s">
        <v>577</v>
      </c>
      <c r="L66" s="115" t="s">
        <v>27</v>
      </c>
      <c r="M66" s="118" t="s">
        <v>28</v>
      </c>
      <c r="N66" s="115" t="s">
        <v>598</v>
      </c>
    </row>
    <row r="67" spans="1:23">
      <c r="A67" s="393" t="s">
        <v>450</v>
      </c>
      <c r="B67" s="104" t="s">
        <v>155</v>
      </c>
      <c r="C67" s="104" t="s">
        <v>155</v>
      </c>
      <c r="D67" s="337">
        <v>2400</v>
      </c>
      <c r="E67" s="337"/>
      <c r="F67" s="337"/>
      <c r="G67" s="337">
        <v>100</v>
      </c>
      <c r="H67" s="337"/>
      <c r="I67" s="337"/>
      <c r="J67" s="337"/>
      <c r="K67" s="395" t="s">
        <v>577</v>
      </c>
      <c r="L67" s="115" t="s">
        <v>27</v>
      </c>
      <c r="M67" s="118" t="s">
        <v>28</v>
      </c>
      <c r="N67" s="115" t="s">
        <v>598</v>
      </c>
    </row>
    <row r="68" spans="1:23">
      <c r="A68" s="393" t="s">
        <v>454</v>
      </c>
      <c r="B68" s="104" t="s">
        <v>190</v>
      </c>
      <c r="C68" s="104" t="s">
        <v>191</v>
      </c>
      <c r="D68" s="337">
        <v>10000</v>
      </c>
      <c r="E68" s="337"/>
      <c r="F68" s="337"/>
      <c r="G68" s="337">
        <v>100</v>
      </c>
      <c r="H68" s="337"/>
      <c r="I68" s="337"/>
      <c r="J68" s="337"/>
      <c r="K68" s="395" t="s">
        <v>575</v>
      </c>
      <c r="L68" s="115" t="s">
        <v>27</v>
      </c>
      <c r="M68" s="118" t="s">
        <v>28</v>
      </c>
      <c r="N68" s="115" t="s">
        <v>598</v>
      </c>
    </row>
    <row r="69" spans="1:23">
      <c r="A69" s="393" t="s">
        <v>454</v>
      </c>
      <c r="B69" s="104" t="s">
        <v>192</v>
      </c>
      <c r="C69" s="104" t="s">
        <v>191</v>
      </c>
      <c r="D69" s="337">
        <v>20000</v>
      </c>
      <c r="E69" s="337"/>
      <c r="F69" s="337"/>
      <c r="G69" s="337"/>
      <c r="H69" s="337"/>
      <c r="I69" s="337">
        <v>100</v>
      </c>
      <c r="J69" s="337"/>
      <c r="K69" s="395" t="s">
        <v>575</v>
      </c>
      <c r="L69" s="115" t="s">
        <v>27</v>
      </c>
      <c r="M69" s="118" t="s">
        <v>30</v>
      </c>
      <c r="N69" s="115" t="s">
        <v>598</v>
      </c>
    </row>
    <row r="70" spans="1:23" s="3" customFormat="1">
      <c r="A70" s="393" t="s">
        <v>454</v>
      </c>
      <c r="B70" s="104" t="s">
        <v>191</v>
      </c>
      <c r="C70" s="104" t="s">
        <v>193</v>
      </c>
      <c r="D70" s="337">
        <v>22300</v>
      </c>
      <c r="E70" s="337"/>
      <c r="F70" s="337"/>
      <c r="G70" s="337">
        <v>100</v>
      </c>
      <c r="H70" s="337"/>
      <c r="I70" s="337"/>
      <c r="J70" s="337"/>
      <c r="K70" s="395" t="s">
        <v>575</v>
      </c>
      <c r="L70" s="115" t="s">
        <v>27</v>
      </c>
      <c r="M70" s="118" t="s">
        <v>28</v>
      </c>
      <c r="N70" s="115" t="s">
        <v>598</v>
      </c>
      <c r="O70" s="81"/>
      <c r="P70" s="119"/>
      <c r="Q70" s="119"/>
      <c r="R70" s="119"/>
      <c r="S70" s="119"/>
      <c r="T70" s="119"/>
      <c r="U70" s="119"/>
      <c r="V70" s="119"/>
      <c r="W70" s="119"/>
    </row>
    <row r="71" spans="1:23" s="3" customFormat="1">
      <c r="A71" s="393" t="s">
        <v>454</v>
      </c>
      <c r="B71" s="104" t="s">
        <v>194</v>
      </c>
      <c r="C71" s="104" t="s">
        <v>194</v>
      </c>
      <c r="D71" s="337">
        <v>1000</v>
      </c>
      <c r="E71" s="337"/>
      <c r="F71" s="337"/>
      <c r="G71" s="337">
        <v>100</v>
      </c>
      <c r="H71" s="337"/>
      <c r="I71" s="337"/>
      <c r="J71" s="337"/>
      <c r="K71" s="395" t="s">
        <v>575</v>
      </c>
      <c r="L71" s="115" t="s">
        <v>27</v>
      </c>
      <c r="M71" s="118" t="s">
        <v>28</v>
      </c>
      <c r="N71" s="115" t="s">
        <v>598</v>
      </c>
      <c r="O71" s="81"/>
      <c r="P71" s="119"/>
      <c r="Q71" s="119"/>
      <c r="R71" s="119"/>
      <c r="S71" s="119"/>
      <c r="T71" s="119"/>
      <c r="U71" s="119"/>
      <c r="V71" s="119"/>
      <c r="W71" s="119"/>
    </row>
    <row r="72" spans="1:23" s="3" customFormat="1">
      <c r="A72" s="393" t="s">
        <v>528</v>
      </c>
      <c r="B72" s="393"/>
      <c r="C72" s="393" t="s">
        <v>196</v>
      </c>
      <c r="D72" s="337">
        <v>975</v>
      </c>
      <c r="E72" s="337"/>
      <c r="F72" s="337"/>
      <c r="G72" s="337">
        <v>48.717948717948715</v>
      </c>
      <c r="H72" s="337"/>
      <c r="I72" s="337">
        <v>51.282051282051277</v>
      </c>
      <c r="J72" s="337"/>
      <c r="K72" s="189" t="s">
        <v>339</v>
      </c>
      <c r="L72" s="115" t="s">
        <v>27</v>
      </c>
      <c r="M72" s="115" t="s">
        <v>30</v>
      </c>
      <c r="N72" s="115" t="s">
        <v>603</v>
      </c>
      <c r="O72" s="81"/>
      <c r="P72" s="119"/>
      <c r="Q72" s="119"/>
      <c r="R72" s="119"/>
      <c r="S72" s="119"/>
      <c r="T72" s="119"/>
      <c r="U72" s="119"/>
      <c r="V72" s="119"/>
      <c r="W72" s="119"/>
    </row>
    <row r="73" spans="1:23" s="3" customFormat="1">
      <c r="A73" s="393" t="s">
        <v>689</v>
      </c>
      <c r="B73" s="106"/>
      <c r="C73" s="106" t="s">
        <v>198</v>
      </c>
      <c r="D73" s="337">
        <v>445</v>
      </c>
      <c r="E73" s="337"/>
      <c r="F73" s="337"/>
      <c r="G73" s="337">
        <v>66.292134831460672</v>
      </c>
      <c r="H73" s="337"/>
      <c r="I73" s="337">
        <v>33.707865168539328</v>
      </c>
      <c r="J73" s="337"/>
      <c r="K73" s="189" t="s">
        <v>340</v>
      </c>
      <c r="L73" s="115" t="s">
        <v>27</v>
      </c>
      <c r="M73" s="115" t="s">
        <v>30</v>
      </c>
      <c r="N73" s="115" t="s">
        <v>603</v>
      </c>
      <c r="O73" s="81"/>
      <c r="P73" s="119"/>
      <c r="Q73" s="119"/>
      <c r="R73" s="119"/>
      <c r="S73" s="119"/>
      <c r="T73" s="119"/>
      <c r="U73" s="119"/>
      <c r="V73" s="119"/>
      <c r="W73" s="119"/>
    </row>
    <row r="74" spans="1:23" s="3" customFormat="1">
      <c r="A74" s="393" t="s">
        <v>694</v>
      </c>
      <c r="B74" s="104"/>
      <c r="C74" s="104" t="s">
        <v>141</v>
      </c>
      <c r="D74" s="337">
        <v>13300</v>
      </c>
      <c r="E74" s="337"/>
      <c r="F74" s="337"/>
      <c r="G74" s="337">
        <v>100</v>
      </c>
      <c r="H74" s="337"/>
      <c r="I74" s="337"/>
      <c r="J74" s="337"/>
      <c r="K74" s="395" t="s">
        <v>578</v>
      </c>
      <c r="L74" s="115" t="s">
        <v>27</v>
      </c>
      <c r="M74" s="118" t="s">
        <v>28</v>
      </c>
      <c r="N74" s="115" t="s">
        <v>598</v>
      </c>
      <c r="O74" s="81"/>
      <c r="P74" s="119"/>
      <c r="Q74" s="119"/>
      <c r="R74" s="119"/>
      <c r="S74" s="119"/>
      <c r="T74" s="119"/>
      <c r="U74" s="119"/>
      <c r="V74" s="119"/>
      <c r="W74" s="119"/>
    </row>
    <row r="75" spans="1:23" s="3" customFormat="1">
      <c r="A75" s="393" t="s">
        <v>550</v>
      </c>
      <c r="B75" s="104" t="s">
        <v>152</v>
      </c>
      <c r="C75" s="104" t="s">
        <v>151</v>
      </c>
      <c r="D75" s="337">
        <v>126000</v>
      </c>
      <c r="E75" s="337"/>
      <c r="F75" s="337"/>
      <c r="G75" s="337"/>
      <c r="H75" s="337"/>
      <c r="I75" s="337">
        <v>100</v>
      </c>
      <c r="J75" s="337"/>
      <c r="K75" s="395"/>
      <c r="L75" s="115" t="s">
        <v>27</v>
      </c>
      <c r="M75" s="118" t="s">
        <v>28</v>
      </c>
      <c r="N75" s="115" t="s">
        <v>598</v>
      </c>
      <c r="O75" s="81"/>
      <c r="P75" s="119"/>
      <c r="Q75" s="119"/>
      <c r="R75" s="119"/>
      <c r="S75" s="119"/>
      <c r="T75" s="119"/>
      <c r="U75" s="119"/>
      <c r="V75" s="119"/>
      <c r="W75" s="119"/>
    </row>
    <row r="76" spans="1:23" s="3" customFormat="1">
      <c r="A76" s="393" t="s">
        <v>373</v>
      </c>
      <c r="B76" s="104" t="s">
        <v>153</v>
      </c>
      <c r="C76" s="104" t="s">
        <v>151</v>
      </c>
      <c r="D76" s="337">
        <v>15000</v>
      </c>
      <c r="E76" s="337"/>
      <c r="F76" s="337"/>
      <c r="G76" s="337"/>
      <c r="H76" s="337"/>
      <c r="I76" s="337">
        <v>100</v>
      </c>
      <c r="J76" s="337"/>
      <c r="K76" s="395"/>
      <c r="L76" s="115" t="s">
        <v>27</v>
      </c>
      <c r="M76" s="118" t="s">
        <v>28</v>
      </c>
      <c r="N76" s="115" t="s">
        <v>598</v>
      </c>
      <c r="O76" s="119"/>
      <c r="P76" s="119"/>
      <c r="Q76" s="119"/>
      <c r="R76" s="119"/>
      <c r="S76" s="119"/>
      <c r="T76" s="119"/>
      <c r="U76" s="119"/>
      <c r="V76" s="119"/>
      <c r="W76" s="119"/>
    </row>
    <row r="77" spans="1:23" s="3" customFormat="1">
      <c r="A77" s="393" t="s">
        <v>550</v>
      </c>
      <c r="B77" s="104" t="s">
        <v>154</v>
      </c>
      <c r="C77" s="104" t="s">
        <v>151</v>
      </c>
      <c r="D77" s="337">
        <v>44400</v>
      </c>
      <c r="E77" s="337"/>
      <c r="F77" s="337"/>
      <c r="G77" s="337"/>
      <c r="H77" s="337"/>
      <c r="I77" s="337">
        <v>100</v>
      </c>
      <c r="J77" s="337"/>
      <c r="K77" s="395"/>
      <c r="L77" s="115" t="s">
        <v>27</v>
      </c>
      <c r="M77" s="118" t="s">
        <v>28</v>
      </c>
      <c r="N77" s="115" t="s">
        <v>598</v>
      </c>
      <c r="O77" s="119"/>
      <c r="P77" s="119"/>
      <c r="Q77" s="119"/>
      <c r="R77" s="119"/>
      <c r="S77" s="119"/>
      <c r="T77" s="119"/>
      <c r="U77" s="119"/>
      <c r="V77" s="119"/>
      <c r="W77" s="119"/>
    </row>
    <row r="78" spans="1:23" s="3" customFormat="1" ht="15.75" thickBot="1">
      <c r="A78" s="396" t="s">
        <v>558</v>
      </c>
      <c r="B78" s="396"/>
      <c r="C78" s="396" t="s">
        <v>142</v>
      </c>
      <c r="D78" s="348">
        <v>425</v>
      </c>
      <c r="E78" s="348"/>
      <c r="F78" s="348"/>
      <c r="G78" s="348">
        <v>100</v>
      </c>
      <c r="H78" s="348"/>
      <c r="I78" s="348"/>
      <c r="J78" s="348"/>
      <c r="K78" s="189" t="s">
        <v>318</v>
      </c>
      <c r="L78" s="115" t="s">
        <v>27</v>
      </c>
      <c r="M78" s="115" t="s">
        <v>30</v>
      </c>
      <c r="N78" s="115" t="s">
        <v>603</v>
      </c>
      <c r="O78" s="119"/>
      <c r="P78" s="119"/>
      <c r="Q78" s="119"/>
      <c r="R78" s="119"/>
      <c r="S78" s="119"/>
      <c r="T78" s="119"/>
      <c r="U78" s="119"/>
      <c r="V78" s="119"/>
      <c r="W78" s="119"/>
    </row>
    <row r="79" spans="1:23" s="25" customFormat="1" ht="15.75" thickBot="1">
      <c r="A79" s="377" t="s">
        <v>7</v>
      </c>
      <c r="B79" s="377"/>
      <c r="C79" s="377"/>
      <c r="D79" s="306">
        <f>SUM(D80:D122)</f>
        <v>411330</v>
      </c>
      <c r="E79" s="306">
        <f>SUMPRODUCT($D$80:$D$122,E80:E122)/SUM($D$80:$D$122)</f>
        <v>17.184742177813433</v>
      </c>
      <c r="F79" s="306">
        <f t="shared" ref="F79:J79" si="7">SUMPRODUCT($D$80:$D$122,F80:F122)/SUM($D$80:$D$122)</f>
        <v>0</v>
      </c>
      <c r="G79" s="306">
        <f t="shared" si="7"/>
        <v>30.751121742945013</v>
      </c>
      <c r="H79" s="306">
        <f t="shared" si="7"/>
        <v>0</v>
      </c>
      <c r="I79" s="306">
        <f t="shared" si="7"/>
        <v>52.011380751159777</v>
      </c>
      <c r="J79" s="306">
        <f t="shared" si="7"/>
        <v>0</v>
      </c>
      <c r="K79" s="292"/>
      <c r="L79" s="309"/>
      <c r="M79" s="309"/>
      <c r="N79" s="309"/>
      <c r="O79" s="178"/>
      <c r="P79" s="178"/>
      <c r="Q79" s="178"/>
      <c r="R79" s="178"/>
      <c r="S79" s="178"/>
      <c r="T79" s="178"/>
      <c r="U79" s="178"/>
      <c r="V79" s="178"/>
      <c r="W79" s="178"/>
    </row>
    <row r="80" spans="1:23" s="7" customFormat="1" ht="13.5">
      <c r="A80" s="391" t="s">
        <v>498</v>
      </c>
      <c r="B80" s="398" t="s">
        <v>209</v>
      </c>
      <c r="C80" s="398" t="s">
        <v>210</v>
      </c>
      <c r="D80" s="337">
        <v>3600</v>
      </c>
      <c r="E80" s="337"/>
      <c r="F80" s="337"/>
      <c r="G80" s="337"/>
      <c r="H80" s="337"/>
      <c r="I80" s="337">
        <v>100</v>
      </c>
      <c r="J80" s="337"/>
      <c r="K80" s="395" t="s">
        <v>581</v>
      </c>
      <c r="L80" s="115" t="s">
        <v>211</v>
      </c>
      <c r="M80" s="118" t="s">
        <v>30</v>
      </c>
      <c r="N80" s="115" t="s">
        <v>598</v>
      </c>
      <c r="O80" s="119"/>
      <c r="P80" s="120"/>
      <c r="Q80" s="120"/>
      <c r="R80" s="120"/>
      <c r="S80" s="120"/>
      <c r="T80" s="120"/>
      <c r="U80" s="120"/>
      <c r="V80" s="120"/>
      <c r="W80" s="120"/>
    </row>
    <row r="81" spans="1:23" s="7" customFormat="1" ht="13.5">
      <c r="A81" s="393" t="s">
        <v>498</v>
      </c>
      <c r="B81" s="104" t="s">
        <v>212</v>
      </c>
      <c r="C81" s="104" t="s">
        <v>210</v>
      </c>
      <c r="D81" s="337">
        <v>36200</v>
      </c>
      <c r="E81" s="337">
        <v>93</v>
      </c>
      <c r="F81" s="337"/>
      <c r="G81" s="337">
        <v>6.9060773480662991</v>
      </c>
      <c r="H81" s="337"/>
      <c r="I81" s="337"/>
      <c r="J81" s="337"/>
      <c r="K81" s="395" t="s">
        <v>581</v>
      </c>
      <c r="L81" s="115" t="s">
        <v>211</v>
      </c>
      <c r="M81" s="118" t="s">
        <v>28</v>
      </c>
      <c r="N81" s="115" t="s">
        <v>598</v>
      </c>
      <c r="O81" s="119"/>
      <c r="P81" s="120"/>
      <c r="Q81" s="120"/>
      <c r="R81" s="120"/>
      <c r="S81" s="120"/>
      <c r="T81" s="120"/>
      <c r="U81" s="120"/>
      <c r="V81" s="120"/>
      <c r="W81" s="120"/>
    </row>
    <row r="82" spans="1:23" s="7" customFormat="1" ht="13.5">
      <c r="A82" s="393" t="s">
        <v>498</v>
      </c>
      <c r="B82" s="104" t="s">
        <v>213</v>
      </c>
      <c r="C82" s="104" t="s">
        <v>210</v>
      </c>
      <c r="D82" s="337">
        <v>9700</v>
      </c>
      <c r="E82" s="337"/>
      <c r="F82" s="337"/>
      <c r="G82" s="337">
        <v>83.505154639175259</v>
      </c>
      <c r="H82" s="337"/>
      <c r="I82" s="337">
        <v>16.494845360824741</v>
      </c>
      <c r="J82" s="337"/>
      <c r="K82" s="395" t="s">
        <v>581</v>
      </c>
      <c r="L82" s="115" t="s">
        <v>211</v>
      </c>
      <c r="M82" s="118" t="s">
        <v>28</v>
      </c>
      <c r="N82" s="115" t="s">
        <v>598</v>
      </c>
      <c r="O82" s="119"/>
      <c r="P82" s="120"/>
      <c r="Q82" s="120"/>
      <c r="R82" s="120"/>
      <c r="S82" s="120"/>
      <c r="T82" s="120"/>
      <c r="U82" s="120"/>
      <c r="V82" s="120"/>
      <c r="W82" s="120"/>
    </row>
    <row r="83" spans="1:23" s="7" customFormat="1" ht="13.5">
      <c r="A83" s="393" t="s">
        <v>498</v>
      </c>
      <c r="B83" s="104" t="s">
        <v>214</v>
      </c>
      <c r="C83" s="104" t="s">
        <v>210</v>
      </c>
      <c r="D83" s="337">
        <v>14300</v>
      </c>
      <c r="E83" s="337"/>
      <c r="F83" s="337"/>
      <c r="G83" s="337"/>
      <c r="H83" s="337"/>
      <c r="I83" s="337">
        <v>100</v>
      </c>
      <c r="J83" s="337"/>
      <c r="K83" s="395" t="s">
        <v>581</v>
      </c>
      <c r="L83" s="115" t="s">
        <v>211</v>
      </c>
      <c r="M83" s="118" t="s">
        <v>30</v>
      </c>
      <c r="N83" s="115" t="s">
        <v>598</v>
      </c>
      <c r="O83" s="119"/>
      <c r="P83" s="120"/>
      <c r="Q83" s="120"/>
      <c r="R83" s="120"/>
      <c r="S83" s="120"/>
      <c r="T83" s="120"/>
      <c r="U83" s="120"/>
      <c r="V83" s="120"/>
      <c r="W83" s="120"/>
    </row>
    <row r="84" spans="1:23" s="3" customFormat="1">
      <c r="A84" s="393" t="s">
        <v>498</v>
      </c>
      <c r="B84" s="104" t="s">
        <v>215</v>
      </c>
      <c r="C84" s="104" t="s">
        <v>210</v>
      </c>
      <c r="D84" s="337">
        <v>61700</v>
      </c>
      <c r="E84" s="337">
        <v>60</v>
      </c>
      <c r="F84" s="337"/>
      <c r="G84" s="337">
        <v>39.708265802269047</v>
      </c>
      <c r="H84" s="337"/>
      <c r="I84" s="337"/>
      <c r="J84" s="337"/>
      <c r="K84" s="395" t="s">
        <v>581</v>
      </c>
      <c r="L84" s="115" t="s">
        <v>211</v>
      </c>
      <c r="M84" s="118" t="s">
        <v>28</v>
      </c>
      <c r="N84" s="115" t="s">
        <v>598</v>
      </c>
      <c r="O84" s="119"/>
      <c r="P84" s="119"/>
      <c r="Q84" s="119"/>
      <c r="R84" s="119"/>
      <c r="S84" s="119"/>
      <c r="T84" s="119"/>
      <c r="U84" s="119"/>
      <c r="V84" s="119"/>
      <c r="W84" s="119"/>
    </row>
    <row r="85" spans="1:23" s="9" customFormat="1">
      <c r="A85" s="393" t="s">
        <v>498</v>
      </c>
      <c r="B85" s="104" t="s">
        <v>216</v>
      </c>
      <c r="C85" s="104" t="s">
        <v>210</v>
      </c>
      <c r="D85" s="337">
        <v>6700</v>
      </c>
      <c r="E85" s="337"/>
      <c r="F85" s="337"/>
      <c r="G85" s="337"/>
      <c r="H85" s="337"/>
      <c r="I85" s="337">
        <v>100</v>
      </c>
      <c r="J85" s="337"/>
      <c r="K85" s="395" t="s">
        <v>581</v>
      </c>
      <c r="L85" s="115" t="s">
        <v>211</v>
      </c>
      <c r="M85" s="118" t="s">
        <v>30</v>
      </c>
      <c r="N85" s="115" t="s">
        <v>598</v>
      </c>
      <c r="O85" s="119"/>
      <c r="P85" s="120"/>
      <c r="Q85" s="120"/>
      <c r="R85" s="120"/>
      <c r="S85" s="120"/>
      <c r="T85" s="120"/>
      <c r="U85" s="120"/>
      <c r="V85" s="120"/>
      <c r="W85" s="120"/>
    </row>
    <row r="86" spans="1:23" s="9" customFormat="1">
      <c r="A86" s="393" t="s">
        <v>498</v>
      </c>
      <c r="B86" s="104" t="s">
        <v>217</v>
      </c>
      <c r="C86" s="104" t="s">
        <v>210</v>
      </c>
      <c r="D86" s="337">
        <v>78200</v>
      </c>
      <c r="E86" s="337"/>
      <c r="F86" s="337"/>
      <c r="G86" s="337"/>
      <c r="H86" s="337"/>
      <c r="I86" s="337">
        <v>100</v>
      </c>
      <c r="J86" s="337"/>
      <c r="K86" s="395" t="s">
        <v>581</v>
      </c>
      <c r="L86" s="115" t="s">
        <v>211</v>
      </c>
      <c r="M86" s="118" t="s">
        <v>28</v>
      </c>
      <c r="N86" s="115" t="s">
        <v>598</v>
      </c>
      <c r="O86" s="119"/>
      <c r="P86" s="120"/>
      <c r="Q86" s="120"/>
      <c r="R86" s="120"/>
      <c r="S86" s="120"/>
      <c r="T86" s="120"/>
      <c r="U86" s="120"/>
      <c r="V86" s="120"/>
      <c r="W86" s="120"/>
    </row>
    <row r="87" spans="1:23" s="9" customFormat="1">
      <c r="A87" s="393" t="s">
        <v>586</v>
      </c>
      <c r="B87" s="106"/>
      <c r="C87" s="106" t="s">
        <v>233</v>
      </c>
      <c r="D87" s="337">
        <v>4400</v>
      </c>
      <c r="E87" s="337"/>
      <c r="F87" s="337"/>
      <c r="G87" s="337">
        <v>100</v>
      </c>
      <c r="H87" s="337"/>
      <c r="I87" s="337"/>
      <c r="J87" s="337"/>
      <c r="K87" s="189" t="s">
        <v>320</v>
      </c>
      <c r="L87" s="115" t="s">
        <v>211</v>
      </c>
      <c r="M87" s="115" t="s">
        <v>30</v>
      </c>
      <c r="N87" s="115" t="s">
        <v>603</v>
      </c>
      <c r="O87" s="120"/>
      <c r="P87" s="120"/>
      <c r="Q87" s="120"/>
      <c r="R87" s="120"/>
      <c r="S87" s="120"/>
      <c r="T87" s="120"/>
      <c r="U87" s="120"/>
      <c r="V87" s="120"/>
      <c r="W87" s="120"/>
    </row>
    <row r="88" spans="1:23" s="9" customFormat="1">
      <c r="A88" s="393" t="s">
        <v>586</v>
      </c>
      <c r="B88" s="393"/>
      <c r="C88" s="393" t="s">
        <v>11</v>
      </c>
      <c r="D88" s="337">
        <v>6450</v>
      </c>
      <c r="E88" s="337"/>
      <c r="F88" s="337"/>
      <c r="G88" s="337">
        <v>96.124031007751938</v>
      </c>
      <c r="H88" s="337"/>
      <c r="I88" s="337">
        <v>3.8759689922480618</v>
      </c>
      <c r="J88" s="337"/>
      <c r="K88" s="189" t="s">
        <v>320</v>
      </c>
      <c r="L88" s="115" t="s">
        <v>211</v>
      </c>
      <c r="M88" s="115" t="s">
        <v>30</v>
      </c>
      <c r="N88" s="115" t="s">
        <v>603</v>
      </c>
      <c r="O88" s="120"/>
      <c r="P88" s="120"/>
      <c r="Q88" s="120"/>
      <c r="R88" s="120"/>
      <c r="S88" s="120"/>
      <c r="T88" s="120"/>
      <c r="U88" s="120"/>
      <c r="V88" s="120"/>
      <c r="W88" s="120"/>
    </row>
    <row r="89" spans="1:23" s="9" customFormat="1">
      <c r="A89" s="393" t="s">
        <v>586</v>
      </c>
      <c r="B89" s="106"/>
      <c r="C89" s="106" t="s">
        <v>237</v>
      </c>
      <c r="D89" s="337">
        <v>1000</v>
      </c>
      <c r="E89" s="337"/>
      <c r="F89" s="337"/>
      <c r="G89" s="337">
        <v>100</v>
      </c>
      <c r="H89" s="337"/>
      <c r="I89" s="337"/>
      <c r="J89" s="337"/>
      <c r="K89" s="189" t="s">
        <v>320</v>
      </c>
      <c r="L89" s="115" t="s">
        <v>211</v>
      </c>
      <c r="M89" s="115" t="s">
        <v>30</v>
      </c>
      <c r="N89" s="115" t="s">
        <v>603</v>
      </c>
      <c r="O89" s="120"/>
      <c r="P89" s="120"/>
      <c r="Q89" s="120"/>
      <c r="R89" s="120"/>
      <c r="S89" s="120"/>
      <c r="T89" s="120"/>
      <c r="U89" s="120"/>
      <c r="V89" s="120"/>
      <c r="W89" s="120"/>
    </row>
    <row r="90" spans="1:23" s="9" customFormat="1">
      <c r="A90" s="393" t="s">
        <v>586</v>
      </c>
      <c r="B90" s="106"/>
      <c r="C90" s="106" t="s">
        <v>239</v>
      </c>
      <c r="D90" s="337">
        <v>4500</v>
      </c>
      <c r="E90" s="337"/>
      <c r="F90" s="337"/>
      <c r="G90" s="337"/>
      <c r="H90" s="337"/>
      <c r="I90" s="337">
        <v>100</v>
      </c>
      <c r="J90" s="337"/>
      <c r="K90" s="189" t="s">
        <v>320</v>
      </c>
      <c r="L90" s="115" t="s">
        <v>211</v>
      </c>
      <c r="M90" s="115" t="s">
        <v>30</v>
      </c>
      <c r="N90" s="115" t="s">
        <v>603</v>
      </c>
      <c r="O90" s="120"/>
      <c r="P90" s="120"/>
      <c r="Q90" s="120"/>
      <c r="R90" s="120"/>
      <c r="S90" s="120"/>
      <c r="T90" s="120"/>
      <c r="U90" s="120"/>
      <c r="V90" s="120"/>
      <c r="W90" s="120"/>
    </row>
    <row r="91" spans="1:23" s="9" customFormat="1">
      <c r="A91" s="393" t="s">
        <v>586</v>
      </c>
      <c r="B91" s="106"/>
      <c r="C91" s="106" t="s">
        <v>241</v>
      </c>
      <c r="D91" s="337">
        <v>1300</v>
      </c>
      <c r="E91" s="337"/>
      <c r="F91" s="337"/>
      <c r="G91" s="337"/>
      <c r="H91" s="337"/>
      <c r="I91" s="337">
        <v>100</v>
      </c>
      <c r="J91" s="337"/>
      <c r="K91" s="189" t="s">
        <v>320</v>
      </c>
      <c r="L91" s="115" t="s">
        <v>211</v>
      </c>
      <c r="M91" s="115" t="s">
        <v>30</v>
      </c>
      <c r="N91" s="115" t="s">
        <v>603</v>
      </c>
      <c r="O91" s="119"/>
      <c r="P91" s="120"/>
      <c r="Q91" s="120"/>
      <c r="R91" s="120"/>
      <c r="S91" s="120"/>
      <c r="T91" s="120"/>
      <c r="U91" s="120"/>
      <c r="V91" s="120"/>
      <c r="W91" s="120"/>
    </row>
    <row r="92" spans="1:23" s="9" customFormat="1">
      <c r="A92" s="393" t="s">
        <v>586</v>
      </c>
      <c r="B92" s="106" t="s">
        <v>599</v>
      </c>
      <c r="C92" s="106" t="s">
        <v>249</v>
      </c>
      <c r="D92" s="337">
        <v>4500</v>
      </c>
      <c r="E92" s="337"/>
      <c r="F92" s="337"/>
      <c r="G92" s="337"/>
      <c r="H92" s="337"/>
      <c r="I92" s="337">
        <v>100</v>
      </c>
      <c r="J92" s="337"/>
      <c r="K92" s="189" t="s">
        <v>320</v>
      </c>
      <c r="L92" s="115" t="s">
        <v>211</v>
      </c>
      <c r="M92" s="115" t="s">
        <v>28</v>
      </c>
      <c r="N92" s="115" t="s">
        <v>598</v>
      </c>
      <c r="O92" s="120"/>
      <c r="P92" s="120"/>
      <c r="Q92" s="120"/>
      <c r="R92" s="120"/>
      <c r="S92" s="120"/>
      <c r="T92" s="120"/>
      <c r="U92" s="120"/>
      <c r="V92" s="120"/>
      <c r="W92" s="120"/>
    </row>
    <row r="93" spans="1:23" s="9" customFormat="1">
      <c r="A93" s="393" t="s">
        <v>586</v>
      </c>
      <c r="B93" s="106" t="s">
        <v>600</v>
      </c>
      <c r="C93" s="106" t="s">
        <v>249</v>
      </c>
      <c r="D93" s="337">
        <v>2000</v>
      </c>
      <c r="E93" s="337"/>
      <c r="F93" s="337"/>
      <c r="G93" s="337"/>
      <c r="H93" s="337"/>
      <c r="I93" s="337">
        <v>100</v>
      </c>
      <c r="J93" s="337"/>
      <c r="K93" s="189" t="s">
        <v>320</v>
      </c>
      <c r="L93" s="115" t="s">
        <v>211</v>
      </c>
      <c r="M93" s="115" t="s">
        <v>28</v>
      </c>
      <c r="N93" s="115" t="s">
        <v>598</v>
      </c>
      <c r="O93" s="120"/>
      <c r="P93" s="120"/>
      <c r="Q93" s="120"/>
      <c r="R93" s="120"/>
      <c r="S93" s="120"/>
      <c r="T93" s="120"/>
      <c r="U93" s="120"/>
      <c r="V93" s="120"/>
      <c r="W93" s="120"/>
    </row>
    <row r="94" spans="1:23" s="9" customFormat="1">
      <c r="A94" s="393" t="s">
        <v>586</v>
      </c>
      <c r="B94" s="104" t="s">
        <v>602</v>
      </c>
      <c r="C94" s="104" t="s">
        <v>244</v>
      </c>
      <c r="D94" s="337">
        <v>4000</v>
      </c>
      <c r="E94" s="337"/>
      <c r="F94" s="337"/>
      <c r="G94" s="337"/>
      <c r="H94" s="337"/>
      <c r="I94" s="337">
        <v>100</v>
      </c>
      <c r="J94" s="337"/>
      <c r="K94" s="395" t="s">
        <v>320</v>
      </c>
      <c r="L94" s="115" t="s">
        <v>211</v>
      </c>
      <c r="M94" s="115" t="s">
        <v>28</v>
      </c>
      <c r="N94" s="115" t="s">
        <v>603</v>
      </c>
      <c r="O94" s="120"/>
      <c r="P94" s="120"/>
      <c r="Q94" s="120"/>
      <c r="R94" s="120"/>
      <c r="S94" s="120"/>
      <c r="T94" s="120"/>
      <c r="U94" s="120"/>
      <c r="V94" s="120"/>
      <c r="W94" s="120"/>
    </row>
    <row r="95" spans="1:23" s="9" customFormat="1">
      <c r="A95" s="393" t="s">
        <v>586</v>
      </c>
      <c r="B95" s="104" t="s">
        <v>601</v>
      </c>
      <c r="C95" s="104" t="s">
        <v>244</v>
      </c>
      <c r="D95" s="337">
        <v>3000</v>
      </c>
      <c r="E95" s="337"/>
      <c r="F95" s="337"/>
      <c r="G95" s="337"/>
      <c r="H95" s="337"/>
      <c r="I95" s="337">
        <v>99.966677774075308</v>
      </c>
      <c r="J95" s="337"/>
      <c r="K95" s="395" t="s">
        <v>320</v>
      </c>
      <c r="L95" s="115" t="s">
        <v>211</v>
      </c>
      <c r="M95" s="115" t="s">
        <v>28</v>
      </c>
      <c r="N95" s="115" t="s">
        <v>603</v>
      </c>
      <c r="O95" s="120"/>
      <c r="P95" s="120"/>
      <c r="Q95" s="120"/>
      <c r="R95" s="120"/>
      <c r="S95" s="120"/>
      <c r="T95" s="120"/>
      <c r="U95" s="120"/>
      <c r="V95" s="120"/>
      <c r="W95" s="120"/>
    </row>
    <row r="96" spans="1:23" s="9" customFormat="1">
      <c r="A96" s="393" t="s">
        <v>586</v>
      </c>
      <c r="B96" s="104" t="s">
        <v>244</v>
      </c>
      <c r="C96" s="104" t="s">
        <v>244</v>
      </c>
      <c r="D96" s="337">
        <v>3400</v>
      </c>
      <c r="E96" s="337"/>
      <c r="F96" s="337"/>
      <c r="G96" s="337">
        <v>70.546737213403873</v>
      </c>
      <c r="H96" s="337"/>
      <c r="I96" s="337">
        <v>29.394473838918284</v>
      </c>
      <c r="J96" s="337"/>
      <c r="K96" s="395" t="s">
        <v>320</v>
      </c>
      <c r="L96" s="115" t="s">
        <v>211</v>
      </c>
      <c r="M96" s="115" t="s">
        <v>28</v>
      </c>
      <c r="N96" s="115" t="s">
        <v>603</v>
      </c>
      <c r="O96" s="120"/>
      <c r="P96" s="120"/>
      <c r="Q96" s="120"/>
      <c r="R96" s="120"/>
      <c r="S96" s="120"/>
      <c r="T96" s="120"/>
      <c r="U96" s="120"/>
      <c r="V96" s="120"/>
      <c r="W96" s="120"/>
    </row>
    <row r="97" spans="1:23" s="9" customFormat="1">
      <c r="A97" s="393" t="s">
        <v>586</v>
      </c>
      <c r="B97" s="106"/>
      <c r="C97" s="106" t="s">
        <v>246</v>
      </c>
      <c r="D97" s="337">
        <v>1000</v>
      </c>
      <c r="E97" s="337"/>
      <c r="F97" s="337"/>
      <c r="G97" s="337">
        <v>100</v>
      </c>
      <c r="H97" s="337"/>
      <c r="I97" s="337"/>
      <c r="J97" s="337"/>
      <c r="K97" s="189" t="s">
        <v>320</v>
      </c>
      <c r="L97" s="115" t="s">
        <v>211</v>
      </c>
      <c r="M97" s="115" t="s">
        <v>30</v>
      </c>
      <c r="N97" s="115" t="s">
        <v>603</v>
      </c>
      <c r="O97" s="120"/>
      <c r="P97" s="120"/>
      <c r="Q97" s="120"/>
      <c r="R97" s="120"/>
      <c r="S97" s="120"/>
      <c r="T97" s="120"/>
      <c r="U97" s="120"/>
      <c r="V97" s="120"/>
      <c r="W97" s="120"/>
    </row>
    <row r="98" spans="1:23" s="9" customFormat="1">
      <c r="A98" s="393" t="s">
        <v>514</v>
      </c>
      <c r="B98" s="393"/>
      <c r="C98" s="393" t="s">
        <v>234</v>
      </c>
      <c r="D98" s="337">
        <v>347</v>
      </c>
      <c r="E98" s="337"/>
      <c r="F98" s="337"/>
      <c r="G98" s="337">
        <v>100</v>
      </c>
      <c r="H98" s="337"/>
      <c r="I98" s="337"/>
      <c r="J98" s="337"/>
      <c r="K98" s="189" t="s">
        <v>344</v>
      </c>
      <c r="L98" s="115" t="s">
        <v>211</v>
      </c>
      <c r="M98" s="115" t="s">
        <v>30</v>
      </c>
      <c r="N98" s="115" t="s">
        <v>603</v>
      </c>
      <c r="O98" s="120"/>
      <c r="P98" s="120"/>
      <c r="Q98" s="120"/>
      <c r="R98" s="120"/>
      <c r="S98" s="120"/>
      <c r="T98" s="120"/>
      <c r="U98" s="120"/>
      <c r="V98" s="120"/>
      <c r="W98" s="120"/>
    </row>
    <row r="99" spans="1:23" s="3" customFormat="1">
      <c r="A99" s="393" t="s">
        <v>516</v>
      </c>
      <c r="B99" s="393"/>
      <c r="C99" s="393" t="s">
        <v>235</v>
      </c>
      <c r="D99" s="337">
        <v>1642</v>
      </c>
      <c r="E99" s="337"/>
      <c r="F99" s="337"/>
      <c r="G99" s="337">
        <v>51.278928136418997</v>
      </c>
      <c r="H99" s="337"/>
      <c r="I99" s="337">
        <v>48.721071863581003</v>
      </c>
      <c r="J99" s="337"/>
      <c r="K99" s="189" t="s">
        <v>345</v>
      </c>
      <c r="L99" s="115" t="s">
        <v>211</v>
      </c>
      <c r="M99" s="115" t="s">
        <v>30</v>
      </c>
      <c r="N99" s="115" t="s">
        <v>603</v>
      </c>
      <c r="O99" s="120"/>
      <c r="P99" s="119"/>
      <c r="Q99" s="119"/>
      <c r="R99" s="119"/>
      <c r="S99" s="119"/>
      <c r="T99" s="119"/>
      <c r="U99" s="119"/>
      <c r="V99" s="119"/>
      <c r="W99" s="119"/>
    </row>
    <row r="100" spans="1:23" s="3" customFormat="1">
      <c r="A100" s="393" t="s">
        <v>520</v>
      </c>
      <c r="B100" s="106"/>
      <c r="C100" s="106" t="s">
        <v>232</v>
      </c>
      <c r="D100" s="337">
        <v>1585</v>
      </c>
      <c r="E100" s="337"/>
      <c r="F100" s="337"/>
      <c r="G100" s="337">
        <v>100</v>
      </c>
      <c r="H100" s="337"/>
      <c r="I100" s="337"/>
      <c r="J100" s="337"/>
      <c r="K100" s="189" t="s">
        <v>346</v>
      </c>
      <c r="L100" s="115" t="s">
        <v>211</v>
      </c>
      <c r="M100" s="115" t="s">
        <v>30</v>
      </c>
      <c r="N100" s="115" t="s">
        <v>603</v>
      </c>
      <c r="O100" s="120"/>
      <c r="P100" s="119"/>
      <c r="Q100" s="119"/>
      <c r="R100" s="119"/>
      <c r="S100" s="119"/>
      <c r="T100" s="119"/>
      <c r="U100" s="119"/>
      <c r="V100" s="119"/>
      <c r="W100" s="119"/>
    </row>
    <row r="101" spans="1:23" s="3" customFormat="1">
      <c r="A101" s="393" t="s">
        <v>520</v>
      </c>
      <c r="B101" s="106" t="s">
        <v>426</v>
      </c>
      <c r="C101" s="106" t="s">
        <v>11</v>
      </c>
      <c r="D101" s="337">
        <v>1100</v>
      </c>
      <c r="E101" s="337"/>
      <c r="F101" s="337"/>
      <c r="G101" s="337">
        <v>100</v>
      </c>
      <c r="H101" s="337"/>
      <c r="I101" s="337"/>
      <c r="J101" s="337"/>
      <c r="K101" s="189" t="s">
        <v>346</v>
      </c>
      <c r="L101" s="115" t="s">
        <v>211</v>
      </c>
      <c r="M101" s="115" t="s">
        <v>30</v>
      </c>
      <c r="N101" s="115" t="s">
        <v>603</v>
      </c>
      <c r="O101" s="120"/>
      <c r="P101" s="119"/>
      <c r="Q101" s="119"/>
      <c r="R101" s="119"/>
      <c r="S101" s="119"/>
      <c r="T101" s="119"/>
      <c r="U101" s="119"/>
      <c r="V101" s="119"/>
      <c r="W101" s="119"/>
    </row>
    <row r="102" spans="1:23" s="3" customFormat="1">
      <c r="A102" s="393" t="s">
        <v>520</v>
      </c>
      <c r="B102" s="393"/>
      <c r="C102" s="393" t="s">
        <v>11</v>
      </c>
      <c r="D102" s="337">
        <v>550</v>
      </c>
      <c r="E102" s="337"/>
      <c r="F102" s="337"/>
      <c r="G102" s="337"/>
      <c r="H102" s="337"/>
      <c r="I102" s="337">
        <v>100</v>
      </c>
      <c r="J102" s="337"/>
      <c r="K102" s="189" t="s">
        <v>346</v>
      </c>
      <c r="L102" s="115" t="s">
        <v>211</v>
      </c>
      <c r="M102" s="115" t="s">
        <v>30</v>
      </c>
      <c r="N102" s="115" t="s">
        <v>603</v>
      </c>
      <c r="O102" s="120"/>
      <c r="P102" s="119"/>
      <c r="Q102" s="119"/>
      <c r="R102" s="119"/>
      <c r="S102" s="119"/>
      <c r="T102" s="119"/>
      <c r="U102" s="119"/>
      <c r="V102" s="119"/>
      <c r="W102" s="119"/>
    </row>
    <row r="103" spans="1:23" s="3" customFormat="1">
      <c r="A103" s="393" t="s">
        <v>520</v>
      </c>
      <c r="B103" s="106"/>
      <c r="C103" s="106" t="s">
        <v>236</v>
      </c>
      <c r="D103" s="337">
        <v>2400</v>
      </c>
      <c r="E103" s="337"/>
      <c r="F103" s="337"/>
      <c r="G103" s="337">
        <v>100</v>
      </c>
      <c r="H103" s="337"/>
      <c r="I103" s="337"/>
      <c r="J103" s="337"/>
      <c r="K103" s="189" t="s">
        <v>346</v>
      </c>
      <c r="L103" s="115" t="s">
        <v>211</v>
      </c>
      <c r="M103" s="115" t="s">
        <v>30</v>
      </c>
      <c r="N103" s="115" t="s">
        <v>603</v>
      </c>
      <c r="O103" s="120"/>
      <c r="P103" s="119"/>
      <c r="Q103" s="119"/>
      <c r="R103" s="119"/>
      <c r="S103" s="119"/>
      <c r="T103" s="119"/>
      <c r="U103" s="119"/>
      <c r="V103" s="119"/>
      <c r="W103" s="119"/>
    </row>
    <row r="104" spans="1:23" s="3" customFormat="1">
      <c r="A104" s="393" t="s">
        <v>520</v>
      </c>
      <c r="B104" s="393"/>
      <c r="C104" s="393" t="s">
        <v>238</v>
      </c>
      <c r="D104" s="337">
        <v>2500</v>
      </c>
      <c r="E104" s="337"/>
      <c r="F104" s="337"/>
      <c r="G104" s="337">
        <v>100</v>
      </c>
      <c r="H104" s="337"/>
      <c r="I104" s="337"/>
      <c r="J104" s="337"/>
      <c r="K104" s="189" t="s">
        <v>346</v>
      </c>
      <c r="L104" s="115" t="s">
        <v>211</v>
      </c>
      <c r="M104" s="115" t="s">
        <v>30</v>
      </c>
      <c r="N104" s="115" t="s">
        <v>603</v>
      </c>
      <c r="O104" s="120"/>
      <c r="P104" s="119"/>
      <c r="Q104" s="119"/>
      <c r="R104" s="119"/>
      <c r="S104" s="119"/>
      <c r="T104" s="119"/>
      <c r="U104" s="119"/>
      <c r="V104" s="119"/>
      <c r="W104" s="119"/>
    </row>
    <row r="105" spans="1:23" s="3" customFormat="1">
      <c r="A105" s="393" t="s">
        <v>520</v>
      </c>
      <c r="B105" s="393"/>
      <c r="C105" s="393" t="s">
        <v>240</v>
      </c>
      <c r="D105" s="337">
        <v>675</v>
      </c>
      <c r="E105" s="337"/>
      <c r="F105" s="337"/>
      <c r="G105" s="337">
        <v>100</v>
      </c>
      <c r="H105" s="337"/>
      <c r="I105" s="337"/>
      <c r="J105" s="337"/>
      <c r="K105" s="189" t="s">
        <v>346</v>
      </c>
      <c r="L105" s="115" t="s">
        <v>211</v>
      </c>
      <c r="M105" s="115" t="s">
        <v>30</v>
      </c>
      <c r="N105" s="115" t="s">
        <v>603</v>
      </c>
      <c r="O105" s="120"/>
      <c r="P105" s="119"/>
      <c r="Q105" s="119"/>
      <c r="R105" s="119"/>
      <c r="S105" s="119"/>
      <c r="T105" s="119"/>
      <c r="U105" s="119"/>
      <c r="V105" s="119"/>
      <c r="W105" s="119"/>
    </row>
    <row r="106" spans="1:23" s="3" customFormat="1">
      <c r="A106" s="393" t="s">
        <v>453</v>
      </c>
      <c r="B106" s="104" t="s">
        <v>218</v>
      </c>
      <c r="C106" s="104" t="s">
        <v>219</v>
      </c>
      <c r="D106" s="337">
        <v>5400</v>
      </c>
      <c r="E106" s="337"/>
      <c r="F106" s="337"/>
      <c r="G106" s="337"/>
      <c r="H106" s="337"/>
      <c r="I106" s="337">
        <v>100</v>
      </c>
      <c r="J106" s="337"/>
      <c r="K106" s="395" t="s">
        <v>583</v>
      </c>
      <c r="L106" s="115" t="s">
        <v>211</v>
      </c>
      <c r="M106" s="118" t="s">
        <v>28</v>
      </c>
      <c r="N106" s="115" t="s">
        <v>598</v>
      </c>
      <c r="O106" s="119"/>
      <c r="P106" s="119"/>
      <c r="Q106" s="119"/>
      <c r="R106" s="119"/>
      <c r="S106" s="119"/>
      <c r="T106" s="119"/>
      <c r="U106" s="119"/>
      <c r="V106" s="119"/>
      <c r="W106" s="119"/>
    </row>
    <row r="107" spans="1:23" s="9" customFormat="1">
      <c r="A107" s="393" t="s">
        <v>453</v>
      </c>
      <c r="B107" s="104" t="s">
        <v>219</v>
      </c>
      <c r="C107" s="104" t="s">
        <v>219</v>
      </c>
      <c r="D107" s="337">
        <v>4200</v>
      </c>
      <c r="E107" s="337"/>
      <c r="F107" s="337"/>
      <c r="G107" s="337"/>
      <c r="H107" s="337"/>
      <c r="I107" s="337">
        <v>100</v>
      </c>
      <c r="J107" s="337"/>
      <c r="K107" s="395" t="s">
        <v>583</v>
      </c>
      <c r="L107" s="115" t="s">
        <v>211</v>
      </c>
      <c r="M107" s="118" t="s">
        <v>28</v>
      </c>
      <c r="N107" s="115" t="s">
        <v>598</v>
      </c>
      <c r="O107" s="119"/>
      <c r="P107" s="120"/>
      <c r="Q107" s="120"/>
      <c r="R107" s="120"/>
      <c r="S107" s="120"/>
      <c r="T107" s="120"/>
      <c r="U107" s="120"/>
      <c r="V107" s="120"/>
      <c r="W107" s="120"/>
    </row>
    <row r="108" spans="1:23" s="3" customFormat="1">
      <c r="A108" s="393" t="s">
        <v>453</v>
      </c>
      <c r="B108" s="104" t="s">
        <v>220</v>
      </c>
      <c r="C108" s="104" t="s">
        <v>219</v>
      </c>
      <c r="D108" s="337">
        <v>25900</v>
      </c>
      <c r="E108" s="337"/>
      <c r="F108" s="337"/>
      <c r="G108" s="337">
        <v>100</v>
      </c>
      <c r="H108" s="337"/>
      <c r="I108" s="337"/>
      <c r="J108" s="337"/>
      <c r="K108" s="395" t="s">
        <v>583</v>
      </c>
      <c r="L108" s="115" t="s">
        <v>211</v>
      </c>
      <c r="M108" s="118" t="s">
        <v>28</v>
      </c>
      <c r="N108" s="115" t="s">
        <v>598</v>
      </c>
      <c r="O108" s="119"/>
      <c r="P108" s="119"/>
      <c r="Q108" s="119"/>
      <c r="R108" s="119"/>
      <c r="S108" s="119"/>
      <c r="T108" s="119"/>
      <c r="U108" s="119"/>
      <c r="V108" s="119"/>
      <c r="W108" s="119"/>
    </row>
    <row r="109" spans="1:23" s="3" customFormat="1">
      <c r="A109" s="393" t="s">
        <v>453</v>
      </c>
      <c r="B109" s="104" t="s">
        <v>221</v>
      </c>
      <c r="C109" s="104" t="s">
        <v>219</v>
      </c>
      <c r="D109" s="337">
        <v>2100</v>
      </c>
      <c r="E109" s="337"/>
      <c r="F109" s="337"/>
      <c r="G109" s="337"/>
      <c r="H109" s="337"/>
      <c r="I109" s="337">
        <v>100</v>
      </c>
      <c r="J109" s="337"/>
      <c r="K109" s="395" t="s">
        <v>583</v>
      </c>
      <c r="L109" s="115" t="s">
        <v>211</v>
      </c>
      <c r="M109" s="118" t="s">
        <v>28</v>
      </c>
      <c r="N109" s="115" t="s">
        <v>598</v>
      </c>
      <c r="O109" s="119"/>
      <c r="P109" s="119"/>
      <c r="Q109" s="119"/>
      <c r="R109" s="119"/>
      <c r="S109" s="119"/>
      <c r="T109" s="119"/>
      <c r="U109" s="119"/>
      <c r="V109" s="119"/>
      <c r="W109" s="119"/>
    </row>
    <row r="110" spans="1:23" s="3" customFormat="1">
      <c r="A110" s="393" t="s">
        <v>628</v>
      </c>
      <c r="B110" s="104" t="s">
        <v>224</v>
      </c>
      <c r="C110" s="104" t="s">
        <v>225</v>
      </c>
      <c r="D110" s="337">
        <v>3300</v>
      </c>
      <c r="E110" s="337"/>
      <c r="F110" s="337"/>
      <c r="G110" s="337">
        <v>100</v>
      </c>
      <c r="H110" s="337"/>
      <c r="I110" s="337"/>
      <c r="J110" s="337"/>
      <c r="K110" s="395" t="s">
        <v>584</v>
      </c>
      <c r="L110" s="115" t="s">
        <v>211</v>
      </c>
      <c r="M110" s="118" t="s">
        <v>28</v>
      </c>
      <c r="N110" s="115" t="s">
        <v>598</v>
      </c>
      <c r="O110" s="119"/>
      <c r="P110" s="119"/>
      <c r="Q110" s="119"/>
      <c r="R110" s="119"/>
      <c r="S110" s="119"/>
      <c r="T110" s="119"/>
      <c r="U110" s="119"/>
      <c r="V110" s="119"/>
      <c r="W110" s="119"/>
    </row>
    <row r="111" spans="1:23" s="9" customFormat="1">
      <c r="A111" s="393" t="s">
        <v>628</v>
      </c>
      <c r="B111" s="104" t="s">
        <v>226</v>
      </c>
      <c r="C111" s="104" t="s">
        <v>225</v>
      </c>
      <c r="D111" s="337">
        <v>1000</v>
      </c>
      <c r="E111" s="337"/>
      <c r="F111" s="337"/>
      <c r="G111" s="337"/>
      <c r="H111" s="337"/>
      <c r="I111" s="337">
        <v>100</v>
      </c>
      <c r="J111" s="337"/>
      <c r="K111" s="395" t="s">
        <v>584</v>
      </c>
      <c r="L111" s="115" t="s">
        <v>211</v>
      </c>
      <c r="M111" s="118" t="s">
        <v>28</v>
      </c>
      <c r="N111" s="115" t="s">
        <v>598</v>
      </c>
      <c r="O111" s="119"/>
      <c r="P111" s="120"/>
      <c r="Q111" s="120"/>
      <c r="R111" s="120"/>
      <c r="S111" s="120"/>
      <c r="T111" s="120"/>
      <c r="U111" s="120"/>
      <c r="V111" s="120"/>
      <c r="W111" s="120"/>
    </row>
    <row r="112" spans="1:23" s="3" customFormat="1">
      <c r="A112" s="393" t="s">
        <v>628</v>
      </c>
      <c r="B112" s="104" t="s">
        <v>227</v>
      </c>
      <c r="C112" s="104" t="s">
        <v>225</v>
      </c>
      <c r="D112" s="337">
        <v>3900</v>
      </c>
      <c r="E112" s="337"/>
      <c r="F112" s="337"/>
      <c r="G112" s="337"/>
      <c r="H112" s="337"/>
      <c r="I112" s="337">
        <v>100</v>
      </c>
      <c r="J112" s="337"/>
      <c r="K112" s="395" t="s">
        <v>584</v>
      </c>
      <c r="L112" s="115" t="s">
        <v>211</v>
      </c>
      <c r="M112" s="118" t="s">
        <v>28</v>
      </c>
      <c r="N112" s="115" t="s">
        <v>598</v>
      </c>
      <c r="O112" s="119"/>
      <c r="P112" s="119"/>
      <c r="Q112" s="119"/>
      <c r="R112" s="119"/>
      <c r="S112" s="119"/>
      <c r="T112" s="119"/>
      <c r="U112" s="119"/>
      <c r="V112" s="119"/>
      <c r="W112" s="119"/>
    </row>
    <row r="113" spans="1:23" s="3" customFormat="1">
      <c r="A113" s="393" t="s">
        <v>546</v>
      </c>
      <c r="B113" s="103"/>
      <c r="C113" s="103" t="s">
        <v>242</v>
      </c>
      <c r="D113" s="337">
        <v>2700</v>
      </c>
      <c r="E113" s="337"/>
      <c r="F113" s="337"/>
      <c r="G113" s="337">
        <v>74.074074074074076</v>
      </c>
      <c r="H113" s="337"/>
      <c r="I113" s="337">
        <v>25.925925925925924</v>
      </c>
      <c r="J113" s="337"/>
      <c r="K113" s="395"/>
      <c r="L113" s="115" t="s">
        <v>211</v>
      </c>
      <c r="M113" s="118" t="s">
        <v>28</v>
      </c>
      <c r="N113" s="115" t="s">
        <v>598</v>
      </c>
      <c r="O113" s="119"/>
      <c r="P113" s="119"/>
      <c r="Q113" s="119"/>
      <c r="R113" s="119"/>
      <c r="S113" s="119"/>
      <c r="T113" s="119"/>
      <c r="U113" s="119"/>
      <c r="V113" s="119"/>
      <c r="W113" s="119"/>
    </row>
    <row r="114" spans="1:23" s="3" customFormat="1">
      <c r="A114" s="393" t="s">
        <v>690</v>
      </c>
      <c r="B114" s="103"/>
      <c r="C114" s="103" t="s">
        <v>243</v>
      </c>
      <c r="D114" s="337">
        <v>12300</v>
      </c>
      <c r="E114" s="337"/>
      <c r="F114" s="337"/>
      <c r="G114" s="337">
        <v>86.99186991869918</v>
      </c>
      <c r="H114" s="337"/>
      <c r="I114" s="337">
        <v>13.008130081300814</v>
      </c>
      <c r="J114" s="337"/>
      <c r="K114" s="395" t="s">
        <v>576</v>
      </c>
      <c r="L114" s="115" t="s">
        <v>211</v>
      </c>
      <c r="M114" s="118" t="s">
        <v>28</v>
      </c>
      <c r="N114" s="115" t="s">
        <v>598</v>
      </c>
      <c r="O114" s="120"/>
      <c r="P114" s="119"/>
      <c r="Q114" s="119"/>
      <c r="R114" s="119"/>
      <c r="S114" s="119"/>
      <c r="T114" s="119"/>
      <c r="U114" s="119"/>
      <c r="V114" s="119"/>
      <c r="W114" s="119"/>
    </row>
    <row r="115" spans="1:23" s="3" customFormat="1">
      <c r="A115" s="393" t="s">
        <v>695</v>
      </c>
      <c r="B115" s="104" t="s">
        <v>228</v>
      </c>
      <c r="C115" s="104" t="s">
        <v>229</v>
      </c>
      <c r="D115" s="337">
        <v>7540</v>
      </c>
      <c r="E115" s="337"/>
      <c r="F115" s="337"/>
      <c r="G115" s="337"/>
      <c r="H115" s="337"/>
      <c r="I115" s="337">
        <v>100</v>
      </c>
      <c r="J115" s="337"/>
      <c r="K115" s="395" t="s">
        <v>579</v>
      </c>
      <c r="L115" s="115" t="s">
        <v>211</v>
      </c>
      <c r="M115" s="118" t="s">
        <v>28</v>
      </c>
      <c r="N115" s="115" t="s">
        <v>598</v>
      </c>
      <c r="O115" s="119"/>
      <c r="P115" s="119"/>
      <c r="Q115" s="119"/>
      <c r="R115" s="119"/>
      <c r="S115" s="119"/>
      <c r="T115" s="119"/>
      <c r="U115" s="119"/>
      <c r="V115" s="119"/>
      <c r="W115" s="119"/>
    </row>
    <row r="116" spans="1:23" s="9" customFormat="1">
      <c r="A116" s="393" t="s">
        <v>695</v>
      </c>
      <c r="B116" s="104" t="s">
        <v>230</v>
      </c>
      <c r="C116" s="104" t="s">
        <v>229</v>
      </c>
      <c r="D116" s="337">
        <v>18600</v>
      </c>
      <c r="E116" s="337"/>
      <c r="F116" s="337"/>
      <c r="G116" s="337"/>
      <c r="H116" s="337"/>
      <c r="I116" s="337">
        <v>100</v>
      </c>
      <c r="J116" s="337"/>
      <c r="K116" s="395" t="s">
        <v>579</v>
      </c>
      <c r="L116" s="115" t="s">
        <v>211</v>
      </c>
      <c r="M116" s="118" t="s">
        <v>28</v>
      </c>
      <c r="N116" s="115" t="s">
        <v>598</v>
      </c>
      <c r="O116" s="119"/>
      <c r="P116" s="120"/>
      <c r="Q116" s="120"/>
      <c r="R116" s="120"/>
      <c r="S116" s="120"/>
      <c r="T116" s="120"/>
      <c r="U116" s="120"/>
      <c r="V116" s="120"/>
      <c r="W116" s="120"/>
    </row>
    <row r="117" spans="1:23" s="9" customFormat="1">
      <c r="A117" s="393" t="s">
        <v>695</v>
      </c>
      <c r="B117" s="104" t="s">
        <v>231</v>
      </c>
      <c r="C117" s="104" t="s">
        <v>229</v>
      </c>
      <c r="D117" s="337">
        <v>12100</v>
      </c>
      <c r="E117" s="337"/>
      <c r="F117" s="337"/>
      <c r="G117" s="337">
        <v>100</v>
      </c>
      <c r="H117" s="337"/>
      <c r="I117" s="337"/>
      <c r="J117" s="337"/>
      <c r="K117" s="395" t="s">
        <v>579</v>
      </c>
      <c r="L117" s="115" t="s">
        <v>211</v>
      </c>
      <c r="M117" s="118" t="s">
        <v>28</v>
      </c>
      <c r="N117" s="115" t="s">
        <v>598</v>
      </c>
      <c r="O117" s="119"/>
      <c r="P117" s="120"/>
      <c r="Q117" s="120"/>
      <c r="R117" s="120"/>
      <c r="S117" s="120"/>
      <c r="T117" s="120"/>
      <c r="U117" s="120"/>
      <c r="V117" s="120"/>
      <c r="W117" s="120"/>
    </row>
    <row r="118" spans="1:23" s="3" customFormat="1">
      <c r="A118" s="393" t="s">
        <v>552</v>
      </c>
      <c r="B118" s="104" t="s">
        <v>222</v>
      </c>
      <c r="C118" s="104" t="s">
        <v>219</v>
      </c>
      <c r="D118" s="337">
        <v>22600</v>
      </c>
      <c r="E118" s="337"/>
      <c r="F118" s="337"/>
      <c r="G118" s="337"/>
      <c r="H118" s="337"/>
      <c r="I118" s="337">
        <v>100</v>
      </c>
      <c r="J118" s="337"/>
      <c r="K118" s="395" t="s">
        <v>347</v>
      </c>
      <c r="L118" s="115" t="s">
        <v>211</v>
      </c>
      <c r="M118" s="118" t="s">
        <v>30</v>
      </c>
      <c r="N118" s="115" t="s">
        <v>598</v>
      </c>
      <c r="O118" s="119"/>
      <c r="P118" s="119"/>
      <c r="Q118" s="119"/>
      <c r="R118" s="119"/>
      <c r="S118" s="119"/>
      <c r="T118" s="119"/>
      <c r="U118" s="119"/>
      <c r="V118" s="119"/>
      <c r="W118" s="119"/>
    </row>
    <row r="119" spans="1:23" s="9" customFormat="1">
      <c r="A119" s="393" t="s">
        <v>552</v>
      </c>
      <c r="B119" s="104" t="s">
        <v>223</v>
      </c>
      <c r="C119" s="104" t="s">
        <v>219</v>
      </c>
      <c r="D119" s="337">
        <v>20000</v>
      </c>
      <c r="E119" s="337"/>
      <c r="F119" s="337"/>
      <c r="G119" s="337"/>
      <c r="H119" s="337"/>
      <c r="I119" s="337">
        <v>100</v>
      </c>
      <c r="J119" s="337"/>
      <c r="K119" s="395" t="s">
        <v>347</v>
      </c>
      <c r="L119" s="115" t="s">
        <v>211</v>
      </c>
      <c r="M119" s="118" t="s">
        <v>30</v>
      </c>
      <c r="N119" s="115" t="s">
        <v>598</v>
      </c>
      <c r="O119" s="120"/>
      <c r="P119" s="120"/>
      <c r="Q119" s="120"/>
      <c r="R119" s="120"/>
      <c r="S119" s="120"/>
      <c r="T119" s="120"/>
      <c r="U119" s="120"/>
      <c r="V119" s="120"/>
      <c r="W119" s="120"/>
    </row>
    <row r="120" spans="1:23" s="9" customFormat="1">
      <c r="A120" s="393" t="s">
        <v>696</v>
      </c>
      <c r="B120" s="393"/>
      <c r="C120" s="393" t="s">
        <v>245</v>
      </c>
      <c r="D120" s="337">
        <v>241</v>
      </c>
      <c r="E120" s="337"/>
      <c r="F120" s="337"/>
      <c r="G120" s="337">
        <v>100</v>
      </c>
      <c r="H120" s="337"/>
      <c r="I120" s="337"/>
      <c r="J120" s="337"/>
      <c r="K120" s="189" t="s">
        <v>348</v>
      </c>
      <c r="L120" s="115" t="s">
        <v>211</v>
      </c>
      <c r="M120" s="115" t="s">
        <v>30</v>
      </c>
      <c r="N120" s="115" t="s">
        <v>603</v>
      </c>
      <c r="O120" s="119"/>
      <c r="P120" s="120"/>
      <c r="Q120" s="120"/>
      <c r="R120" s="120"/>
      <c r="S120" s="120"/>
      <c r="T120" s="120"/>
      <c r="U120" s="120"/>
      <c r="V120" s="120"/>
      <c r="W120" s="120"/>
    </row>
    <row r="121" spans="1:23" s="9" customFormat="1">
      <c r="A121" s="393" t="s">
        <v>699</v>
      </c>
      <c r="B121" s="104"/>
      <c r="C121" s="104" t="s">
        <v>247</v>
      </c>
      <c r="D121" s="337">
        <v>9000</v>
      </c>
      <c r="E121" s="337"/>
      <c r="F121" s="337"/>
      <c r="G121" s="337">
        <v>100</v>
      </c>
      <c r="H121" s="337"/>
      <c r="I121" s="337"/>
      <c r="J121" s="337"/>
      <c r="K121" s="395" t="s">
        <v>580</v>
      </c>
      <c r="L121" s="115" t="s">
        <v>211</v>
      </c>
      <c r="M121" s="118" t="s">
        <v>28</v>
      </c>
      <c r="N121" s="115" t="s">
        <v>598</v>
      </c>
      <c r="O121" s="119"/>
      <c r="P121" s="120"/>
      <c r="Q121" s="120"/>
      <c r="R121" s="120"/>
      <c r="S121" s="120"/>
      <c r="T121" s="120"/>
      <c r="U121" s="120"/>
      <c r="V121" s="120"/>
      <c r="W121" s="120"/>
    </row>
    <row r="122" spans="1:23" s="9" customFormat="1" ht="15.75" thickBot="1">
      <c r="A122" s="396" t="s">
        <v>592</v>
      </c>
      <c r="B122" s="399"/>
      <c r="C122" s="399" t="s">
        <v>248</v>
      </c>
      <c r="D122" s="348">
        <v>3700</v>
      </c>
      <c r="E122" s="348"/>
      <c r="F122" s="348"/>
      <c r="G122" s="348">
        <v>100</v>
      </c>
      <c r="H122" s="348"/>
      <c r="I122" s="348"/>
      <c r="J122" s="348"/>
      <c r="K122" s="395" t="s">
        <v>349</v>
      </c>
      <c r="L122" s="115" t="s">
        <v>211</v>
      </c>
      <c r="M122" s="118" t="s">
        <v>28</v>
      </c>
      <c r="N122" s="115" t="s">
        <v>603</v>
      </c>
      <c r="O122" s="119"/>
      <c r="P122" s="120"/>
      <c r="Q122" s="120"/>
      <c r="R122" s="120"/>
      <c r="S122" s="120"/>
      <c r="T122" s="120"/>
      <c r="U122" s="120"/>
      <c r="V122" s="120"/>
      <c r="W122" s="120"/>
    </row>
    <row r="123" spans="1:23" s="11" customFormat="1" ht="15.75" thickBot="1">
      <c r="A123" s="377" t="s">
        <v>8</v>
      </c>
      <c r="B123" s="400"/>
      <c r="C123" s="400"/>
      <c r="D123" s="306">
        <f>SUM(D124:D192)</f>
        <v>86462</v>
      </c>
      <c r="E123" s="306">
        <f t="shared" ref="E123:J123" si="8">SUMPRODUCT($D$124:$D$192,E124:E192)/SUM($D$124:$D$192)</f>
        <v>0</v>
      </c>
      <c r="F123" s="306">
        <f t="shared" si="8"/>
        <v>0</v>
      </c>
      <c r="G123" s="306">
        <f t="shared" si="8"/>
        <v>97.171556990990325</v>
      </c>
      <c r="H123" s="306">
        <f t="shared" si="8"/>
        <v>0</v>
      </c>
      <c r="I123" s="306">
        <f t="shared" si="8"/>
        <v>1.9874627003770442</v>
      </c>
      <c r="J123" s="306">
        <f t="shared" si="8"/>
        <v>0.84098030863263684</v>
      </c>
      <c r="K123" s="401"/>
      <c r="L123" s="309"/>
      <c r="M123" s="358"/>
      <c r="N123" s="309"/>
      <c r="O123" s="178"/>
      <c r="P123" s="123"/>
      <c r="Q123" s="123"/>
      <c r="R123" s="123"/>
      <c r="S123" s="123"/>
      <c r="T123" s="123"/>
      <c r="U123" s="123"/>
      <c r="V123" s="123"/>
      <c r="W123" s="123"/>
    </row>
    <row r="124" spans="1:23" s="9" customFormat="1">
      <c r="A124" s="391" t="s">
        <v>496</v>
      </c>
      <c r="B124" s="392"/>
      <c r="C124" s="392" t="s">
        <v>90</v>
      </c>
      <c r="D124" s="337">
        <v>1500</v>
      </c>
      <c r="E124" s="337"/>
      <c r="F124" s="337"/>
      <c r="G124" s="337">
        <v>100</v>
      </c>
      <c r="H124" s="337"/>
      <c r="I124" s="337"/>
      <c r="J124" s="337"/>
      <c r="K124" s="189" t="s">
        <v>296</v>
      </c>
      <c r="L124" s="115" t="s">
        <v>32</v>
      </c>
      <c r="M124" s="115" t="s">
        <v>30</v>
      </c>
      <c r="N124" s="115" t="s">
        <v>603</v>
      </c>
      <c r="O124" s="119"/>
      <c r="P124" s="120"/>
      <c r="Q124" s="120"/>
      <c r="R124" s="120"/>
      <c r="S124" s="120"/>
      <c r="T124" s="120"/>
      <c r="U124" s="120"/>
      <c r="V124" s="120"/>
      <c r="W124" s="120"/>
    </row>
    <row r="125" spans="1:23" s="9" customFormat="1">
      <c r="A125" s="393" t="s">
        <v>497</v>
      </c>
      <c r="B125" s="106"/>
      <c r="C125" s="106" t="s">
        <v>91</v>
      </c>
      <c r="D125" s="337">
        <v>450</v>
      </c>
      <c r="E125" s="337"/>
      <c r="F125" s="337"/>
      <c r="G125" s="337">
        <v>100</v>
      </c>
      <c r="H125" s="337"/>
      <c r="I125" s="337"/>
      <c r="J125" s="337"/>
      <c r="K125" s="189" t="s">
        <v>297</v>
      </c>
      <c r="L125" s="115" t="s">
        <v>32</v>
      </c>
      <c r="M125" s="115" t="s">
        <v>30</v>
      </c>
      <c r="N125" s="115" t="s">
        <v>603</v>
      </c>
      <c r="O125" s="120"/>
      <c r="P125" s="120"/>
      <c r="Q125" s="120"/>
      <c r="R125" s="120"/>
      <c r="S125" s="120"/>
      <c r="T125" s="120"/>
      <c r="U125" s="120"/>
      <c r="V125" s="120"/>
      <c r="W125" s="120"/>
    </row>
    <row r="126" spans="1:23" s="3" customFormat="1">
      <c r="A126" s="393" t="s">
        <v>678</v>
      </c>
      <c r="B126" s="393"/>
      <c r="C126" s="393" t="s">
        <v>35</v>
      </c>
      <c r="D126" s="337">
        <v>325</v>
      </c>
      <c r="E126" s="337"/>
      <c r="F126" s="337"/>
      <c r="G126" s="337">
        <v>67.692307692307693</v>
      </c>
      <c r="H126" s="337"/>
      <c r="I126" s="337">
        <v>32.307692307692307</v>
      </c>
      <c r="J126" s="337"/>
      <c r="K126" s="189" t="s">
        <v>260</v>
      </c>
      <c r="L126" s="115" t="s">
        <v>32</v>
      </c>
      <c r="M126" s="115" t="s">
        <v>30</v>
      </c>
      <c r="N126" s="115" t="s">
        <v>603</v>
      </c>
      <c r="O126" s="120"/>
      <c r="P126" s="119"/>
      <c r="Q126" s="119"/>
      <c r="R126" s="119"/>
      <c r="S126" s="119"/>
      <c r="T126" s="119"/>
      <c r="U126" s="119"/>
      <c r="V126" s="119"/>
      <c r="W126" s="119"/>
    </row>
    <row r="127" spans="1:23">
      <c r="A127" s="393" t="s">
        <v>499</v>
      </c>
      <c r="B127" s="106"/>
      <c r="C127" s="106" t="s">
        <v>98</v>
      </c>
      <c r="D127" s="337">
        <v>579</v>
      </c>
      <c r="E127" s="337"/>
      <c r="F127" s="337"/>
      <c r="G127" s="337">
        <v>100</v>
      </c>
      <c r="H127" s="337"/>
      <c r="I127" s="337"/>
      <c r="J127" s="337"/>
      <c r="K127" s="189" t="s">
        <v>272</v>
      </c>
      <c r="L127" s="115" t="s">
        <v>32</v>
      </c>
      <c r="M127" s="115" t="s">
        <v>30</v>
      </c>
      <c r="N127" s="115" t="s">
        <v>603</v>
      </c>
      <c r="O127" s="119"/>
    </row>
    <row r="128" spans="1:23">
      <c r="A128" s="393" t="s">
        <v>499</v>
      </c>
      <c r="B128" s="106"/>
      <c r="C128" s="106" t="s">
        <v>99</v>
      </c>
      <c r="D128" s="337">
        <v>661</v>
      </c>
      <c r="E128" s="337"/>
      <c r="F128" s="337"/>
      <c r="G128" s="337">
        <v>100</v>
      </c>
      <c r="H128" s="337"/>
      <c r="I128" s="337"/>
      <c r="J128" s="337"/>
      <c r="K128" s="189" t="s">
        <v>272</v>
      </c>
      <c r="L128" s="115" t="s">
        <v>32</v>
      </c>
      <c r="M128" s="115" t="s">
        <v>30</v>
      </c>
      <c r="N128" s="115" t="s">
        <v>603</v>
      </c>
      <c r="O128" s="120"/>
    </row>
    <row r="129" spans="1:23">
      <c r="A129" s="393" t="s">
        <v>499</v>
      </c>
      <c r="B129" s="106"/>
      <c r="C129" s="106" t="s">
        <v>100</v>
      </c>
      <c r="D129" s="337">
        <v>1924</v>
      </c>
      <c r="E129" s="337"/>
      <c r="F129" s="337"/>
      <c r="G129" s="337">
        <v>84.407484407484418</v>
      </c>
      <c r="H129" s="337"/>
      <c r="I129" s="337"/>
      <c r="J129" s="337">
        <v>15.592515592515593</v>
      </c>
      <c r="K129" s="189" t="s">
        <v>272</v>
      </c>
      <c r="L129" s="115" t="s">
        <v>32</v>
      </c>
      <c r="M129" s="115" t="s">
        <v>30</v>
      </c>
      <c r="N129" s="115" t="s">
        <v>603</v>
      </c>
      <c r="O129" s="120"/>
    </row>
    <row r="130" spans="1:23">
      <c r="A130" s="393" t="s">
        <v>499</v>
      </c>
      <c r="B130" s="106"/>
      <c r="C130" s="106" t="s">
        <v>106</v>
      </c>
      <c r="D130" s="337">
        <v>1098</v>
      </c>
      <c r="E130" s="337"/>
      <c r="F130" s="337"/>
      <c r="G130" s="337">
        <v>100</v>
      </c>
      <c r="H130" s="337"/>
      <c r="I130" s="337"/>
      <c r="J130" s="337"/>
      <c r="K130" s="189" t="s">
        <v>272</v>
      </c>
      <c r="L130" s="115" t="s">
        <v>32</v>
      </c>
      <c r="M130" s="115" t="s">
        <v>30</v>
      </c>
      <c r="N130" s="115" t="s">
        <v>603</v>
      </c>
      <c r="O130" s="120"/>
    </row>
    <row r="131" spans="1:23" s="10" customFormat="1">
      <c r="A131" s="393" t="s">
        <v>499</v>
      </c>
      <c r="B131" s="106"/>
      <c r="C131" s="106" t="s">
        <v>107</v>
      </c>
      <c r="D131" s="337">
        <v>664</v>
      </c>
      <c r="E131" s="337"/>
      <c r="F131" s="337"/>
      <c r="G131" s="337">
        <v>100</v>
      </c>
      <c r="H131" s="337"/>
      <c r="I131" s="337"/>
      <c r="J131" s="337"/>
      <c r="K131" s="189" t="s">
        <v>272</v>
      </c>
      <c r="L131" s="115" t="s">
        <v>32</v>
      </c>
      <c r="M131" s="115" t="s">
        <v>30</v>
      </c>
      <c r="N131" s="115" t="s">
        <v>603</v>
      </c>
      <c r="O131" s="120"/>
      <c r="P131" s="122"/>
      <c r="Q131" s="122"/>
      <c r="R131" s="122"/>
      <c r="S131" s="122"/>
      <c r="T131" s="122"/>
      <c r="U131" s="122"/>
      <c r="V131" s="122"/>
      <c r="W131" s="122"/>
    </row>
    <row r="132" spans="1:23" s="10" customFormat="1">
      <c r="A132" s="393" t="s">
        <v>499</v>
      </c>
      <c r="B132" s="106"/>
      <c r="C132" s="106" t="s">
        <v>84</v>
      </c>
      <c r="D132" s="337">
        <v>956</v>
      </c>
      <c r="E132" s="337"/>
      <c r="F132" s="337"/>
      <c r="G132" s="337">
        <v>100</v>
      </c>
      <c r="H132" s="337"/>
      <c r="I132" s="337"/>
      <c r="J132" s="337"/>
      <c r="K132" s="189" t="s">
        <v>272</v>
      </c>
      <c r="L132" s="115" t="s">
        <v>32</v>
      </c>
      <c r="M132" s="115" t="s">
        <v>30</v>
      </c>
      <c r="N132" s="115" t="s">
        <v>603</v>
      </c>
      <c r="O132" s="120"/>
      <c r="P132" s="122"/>
      <c r="Q132" s="122"/>
      <c r="R132" s="122"/>
      <c r="S132" s="122"/>
      <c r="T132" s="122"/>
      <c r="U132" s="122"/>
      <c r="V132" s="122"/>
      <c r="W132" s="122"/>
    </row>
    <row r="133" spans="1:23" s="9" customFormat="1">
      <c r="A133" s="393" t="s">
        <v>499</v>
      </c>
      <c r="B133" s="106"/>
      <c r="C133" s="106" t="s">
        <v>111</v>
      </c>
      <c r="D133" s="337">
        <v>484</v>
      </c>
      <c r="E133" s="337"/>
      <c r="F133" s="337"/>
      <c r="G133" s="337">
        <v>100</v>
      </c>
      <c r="H133" s="337"/>
      <c r="I133" s="337"/>
      <c r="J133" s="337"/>
      <c r="K133" s="189" t="s">
        <v>272</v>
      </c>
      <c r="L133" s="115" t="s">
        <v>32</v>
      </c>
      <c r="M133" s="115" t="s">
        <v>30</v>
      </c>
      <c r="N133" s="115" t="s">
        <v>603</v>
      </c>
      <c r="O133" s="119"/>
      <c r="P133" s="120"/>
      <c r="Q133" s="120"/>
      <c r="R133" s="120"/>
      <c r="S133" s="120"/>
      <c r="T133" s="120"/>
      <c r="U133" s="120"/>
      <c r="V133" s="120"/>
      <c r="W133" s="120"/>
    </row>
    <row r="134" spans="1:23" s="9" customFormat="1">
      <c r="A134" s="393" t="s">
        <v>499</v>
      </c>
      <c r="B134" s="106"/>
      <c r="C134" s="106" t="s">
        <v>112</v>
      </c>
      <c r="D134" s="337">
        <v>350</v>
      </c>
      <c r="E134" s="337"/>
      <c r="F134" s="337"/>
      <c r="G134" s="337">
        <v>100</v>
      </c>
      <c r="H134" s="337"/>
      <c r="I134" s="337"/>
      <c r="J134" s="337"/>
      <c r="K134" s="189" t="s">
        <v>272</v>
      </c>
      <c r="L134" s="115" t="s">
        <v>32</v>
      </c>
      <c r="M134" s="115" t="s">
        <v>30</v>
      </c>
      <c r="N134" s="115" t="s">
        <v>603</v>
      </c>
      <c r="O134" s="81"/>
      <c r="P134" s="120"/>
      <c r="Q134" s="120"/>
      <c r="R134" s="120"/>
      <c r="S134" s="120"/>
      <c r="T134" s="120"/>
      <c r="U134" s="120"/>
      <c r="V134" s="120"/>
      <c r="W134" s="120"/>
    </row>
    <row r="135" spans="1:23" s="9" customFormat="1">
      <c r="A135" s="393" t="s">
        <v>499</v>
      </c>
      <c r="B135" s="106"/>
      <c r="C135" s="106" t="s">
        <v>114</v>
      </c>
      <c r="D135" s="337">
        <v>1061</v>
      </c>
      <c r="E135" s="337"/>
      <c r="F135" s="337"/>
      <c r="G135" s="337">
        <v>100</v>
      </c>
      <c r="H135" s="337"/>
      <c r="I135" s="337"/>
      <c r="J135" s="337"/>
      <c r="K135" s="189" t="s">
        <v>272</v>
      </c>
      <c r="L135" s="115" t="s">
        <v>32</v>
      </c>
      <c r="M135" s="115" t="s">
        <v>30</v>
      </c>
      <c r="N135" s="115" t="s">
        <v>603</v>
      </c>
      <c r="O135" s="81"/>
      <c r="P135" s="120"/>
      <c r="Q135" s="120"/>
      <c r="R135" s="120"/>
      <c r="S135" s="120"/>
      <c r="T135" s="120"/>
      <c r="U135" s="120"/>
      <c r="V135" s="120"/>
      <c r="W135" s="120"/>
    </row>
    <row r="136" spans="1:23" s="3" customFormat="1">
      <c r="A136" s="393" t="s">
        <v>499</v>
      </c>
      <c r="B136" s="393"/>
      <c r="C136" s="393" t="s">
        <v>88</v>
      </c>
      <c r="D136" s="337">
        <v>1673</v>
      </c>
      <c r="E136" s="337"/>
      <c r="F136" s="337"/>
      <c r="G136" s="337">
        <v>100</v>
      </c>
      <c r="H136" s="337"/>
      <c r="I136" s="337"/>
      <c r="J136" s="337"/>
      <c r="K136" s="189" t="s">
        <v>272</v>
      </c>
      <c r="L136" s="115" t="s">
        <v>32</v>
      </c>
      <c r="M136" s="115" t="s">
        <v>30</v>
      </c>
      <c r="N136" s="115" t="s">
        <v>603</v>
      </c>
      <c r="O136" s="81"/>
      <c r="P136" s="119"/>
      <c r="Q136" s="119"/>
      <c r="R136" s="119"/>
      <c r="S136" s="119"/>
      <c r="T136" s="119"/>
      <c r="U136" s="119"/>
      <c r="V136" s="119"/>
      <c r="W136" s="119"/>
    </row>
    <row r="137" spans="1:23" s="3" customFormat="1">
      <c r="A137" s="393" t="s">
        <v>499</v>
      </c>
      <c r="B137" s="393"/>
      <c r="C137" s="393" t="s">
        <v>118</v>
      </c>
      <c r="D137" s="337">
        <v>1918</v>
      </c>
      <c r="E137" s="337"/>
      <c r="F137" s="337"/>
      <c r="G137" s="337">
        <v>80.178394449950446</v>
      </c>
      <c r="H137" s="337"/>
      <c r="I137" s="337"/>
      <c r="J137" s="337">
        <v>19.821605550049554</v>
      </c>
      <c r="K137" s="189" t="s">
        <v>272</v>
      </c>
      <c r="L137" s="115" t="s">
        <v>32</v>
      </c>
      <c r="M137" s="115" t="s">
        <v>30</v>
      </c>
      <c r="N137" s="115" t="s">
        <v>603</v>
      </c>
      <c r="O137" s="81"/>
      <c r="P137" s="119"/>
      <c r="Q137" s="119"/>
      <c r="R137" s="119"/>
      <c r="S137" s="119"/>
      <c r="T137" s="119"/>
      <c r="U137" s="119"/>
      <c r="V137" s="119"/>
      <c r="W137" s="119"/>
    </row>
    <row r="138" spans="1:23" s="3" customFormat="1">
      <c r="A138" s="393" t="s">
        <v>499</v>
      </c>
      <c r="B138" s="393"/>
      <c r="C138" s="393" t="s">
        <v>121</v>
      </c>
      <c r="D138" s="337">
        <v>344</v>
      </c>
      <c r="E138" s="337"/>
      <c r="F138" s="337"/>
      <c r="G138" s="337">
        <v>100</v>
      </c>
      <c r="H138" s="337"/>
      <c r="I138" s="337"/>
      <c r="J138" s="337"/>
      <c r="K138" s="189" t="s">
        <v>272</v>
      </c>
      <c r="L138" s="115" t="s">
        <v>32</v>
      </c>
      <c r="M138" s="115" t="s">
        <v>30</v>
      </c>
      <c r="N138" s="115" t="s">
        <v>603</v>
      </c>
      <c r="O138" s="122"/>
      <c r="P138" s="119"/>
      <c r="Q138" s="119"/>
      <c r="R138" s="119"/>
      <c r="S138" s="119"/>
      <c r="T138" s="119"/>
      <c r="U138" s="119"/>
      <c r="V138" s="119"/>
      <c r="W138" s="119"/>
    </row>
    <row r="139" spans="1:23" s="9" customFormat="1">
      <c r="A139" s="393" t="s">
        <v>501</v>
      </c>
      <c r="B139" s="104"/>
      <c r="C139" s="104" t="s">
        <v>92</v>
      </c>
      <c r="D139" s="337">
        <v>1100</v>
      </c>
      <c r="E139" s="337"/>
      <c r="F139" s="337"/>
      <c r="G139" s="337">
        <v>100</v>
      </c>
      <c r="H139" s="337"/>
      <c r="I139" s="337"/>
      <c r="J139" s="337"/>
      <c r="K139" s="395" t="s">
        <v>298</v>
      </c>
      <c r="L139" s="115" t="s">
        <v>32</v>
      </c>
      <c r="M139" s="118" t="s">
        <v>28</v>
      </c>
      <c r="N139" s="115" t="s">
        <v>603</v>
      </c>
      <c r="O139" s="122"/>
      <c r="P139" s="120"/>
      <c r="Q139" s="120"/>
      <c r="R139" s="120"/>
      <c r="S139" s="120"/>
      <c r="T139" s="120"/>
      <c r="U139" s="120"/>
      <c r="V139" s="120"/>
      <c r="W139" s="120"/>
    </row>
    <row r="140" spans="1:23" s="9" customFormat="1">
      <c r="A140" s="393" t="s">
        <v>679</v>
      </c>
      <c r="B140" s="393"/>
      <c r="C140" s="393" t="s">
        <v>36</v>
      </c>
      <c r="D140" s="337">
        <v>260</v>
      </c>
      <c r="E140" s="337"/>
      <c r="F140" s="337"/>
      <c r="G140" s="337">
        <v>100</v>
      </c>
      <c r="H140" s="337"/>
      <c r="I140" s="337"/>
      <c r="J140" s="337"/>
      <c r="K140" s="189" t="s">
        <v>261</v>
      </c>
      <c r="L140" s="115" t="s">
        <v>32</v>
      </c>
      <c r="M140" s="115" t="s">
        <v>30</v>
      </c>
      <c r="N140" s="115" t="s">
        <v>603</v>
      </c>
      <c r="O140" s="120"/>
      <c r="P140" s="120"/>
      <c r="Q140" s="120"/>
      <c r="R140" s="120"/>
      <c r="S140" s="120"/>
      <c r="T140" s="120"/>
      <c r="U140" s="120"/>
      <c r="V140" s="120"/>
      <c r="W140" s="120"/>
    </row>
    <row r="141" spans="1:23" s="9" customFormat="1">
      <c r="A141" s="393" t="s">
        <v>502</v>
      </c>
      <c r="B141" s="393"/>
      <c r="C141" s="393" t="s">
        <v>93</v>
      </c>
      <c r="D141" s="337">
        <v>395</v>
      </c>
      <c r="E141" s="337"/>
      <c r="F141" s="337"/>
      <c r="G141" s="337">
        <v>100</v>
      </c>
      <c r="H141" s="337"/>
      <c r="I141" s="337"/>
      <c r="J141" s="337"/>
      <c r="K141" s="189" t="s">
        <v>299</v>
      </c>
      <c r="L141" s="115" t="s">
        <v>32</v>
      </c>
      <c r="M141" s="115" t="s">
        <v>30</v>
      </c>
      <c r="N141" s="115" t="s">
        <v>603</v>
      </c>
      <c r="O141" s="120"/>
      <c r="P141" s="120"/>
      <c r="Q141" s="120"/>
      <c r="R141" s="120"/>
      <c r="S141" s="120"/>
      <c r="T141" s="120"/>
      <c r="U141" s="120"/>
      <c r="V141" s="120"/>
      <c r="W141" s="120"/>
    </row>
    <row r="142" spans="1:23" s="9" customFormat="1">
      <c r="A142" s="393" t="s">
        <v>506</v>
      </c>
      <c r="B142" s="104"/>
      <c r="C142" s="104" t="s">
        <v>94</v>
      </c>
      <c r="D142" s="337">
        <v>12600</v>
      </c>
      <c r="E142" s="337"/>
      <c r="F142" s="337"/>
      <c r="G142" s="337">
        <v>100</v>
      </c>
      <c r="H142" s="337"/>
      <c r="I142" s="337"/>
      <c r="J142" s="337"/>
      <c r="K142" s="395" t="s">
        <v>300</v>
      </c>
      <c r="L142" s="115" t="s">
        <v>32</v>
      </c>
      <c r="M142" s="118" t="s">
        <v>28</v>
      </c>
      <c r="N142" s="115" t="s">
        <v>603</v>
      </c>
      <c r="O142" s="120"/>
      <c r="P142" s="120"/>
      <c r="Q142" s="120"/>
      <c r="R142" s="120"/>
      <c r="S142" s="120"/>
      <c r="T142" s="120"/>
      <c r="U142" s="120"/>
      <c r="V142" s="120"/>
      <c r="W142" s="120"/>
    </row>
    <row r="143" spans="1:23" s="3" customFormat="1">
      <c r="A143" s="393" t="s">
        <v>509</v>
      </c>
      <c r="B143" s="104"/>
      <c r="C143" s="104" t="s">
        <v>72</v>
      </c>
      <c r="D143" s="337">
        <v>393</v>
      </c>
      <c r="E143" s="337"/>
      <c r="F143" s="337"/>
      <c r="G143" s="337">
        <v>100</v>
      </c>
      <c r="H143" s="337"/>
      <c r="I143" s="337"/>
      <c r="J143" s="337"/>
      <c r="K143" s="395" t="s">
        <v>278</v>
      </c>
      <c r="L143" s="115" t="s">
        <v>32</v>
      </c>
      <c r="M143" s="118" t="s">
        <v>30</v>
      </c>
      <c r="N143" s="115" t="s">
        <v>603</v>
      </c>
      <c r="O143" s="119"/>
      <c r="P143" s="119"/>
      <c r="Q143" s="119"/>
      <c r="R143" s="119"/>
      <c r="S143" s="119"/>
      <c r="T143" s="119"/>
      <c r="U143" s="119"/>
      <c r="V143" s="119"/>
      <c r="W143" s="119"/>
    </row>
    <row r="144" spans="1:23" s="3" customFormat="1">
      <c r="A144" s="393" t="s">
        <v>510</v>
      </c>
      <c r="B144" s="104"/>
      <c r="C144" s="104" t="s">
        <v>73</v>
      </c>
      <c r="D144" s="337">
        <v>237</v>
      </c>
      <c r="E144" s="337"/>
      <c r="F144" s="337"/>
      <c r="G144" s="337">
        <v>100</v>
      </c>
      <c r="H144" s="337"/>
      <c r="I144" s="337"/>
      <c r="J144" s="337"/>
      <c r="K144" s="395" t="s">
        <v>279</v>
      </c>
      <c r="L144" s="115" t="s">
        <v>32</v>
      </c>
      <c r="M144" s="118" t="s">
        <v>30</v>
      </c>
      <c r="N144" s="115" t="s">
        <v>603</v>
      </c>
      <c r="O144" s="119"/>
      <c r="P144" s="119"/>
      <c r="Q144" s="119"/>
      <c r="R144" s="119"/>
      <c r="S144" s="119"/>
      <c r="T144" s="119"/>
      <c r="U144" s="119"/>
      <c r="V144" s="119"/>
      <c r="W144" s="119"/>
    </row>
    <row r="145" spans="1:23" s="3" customFormat="1">
      <c r="A145" s="393" t="s">
        <v>681</v>
      </c>
      <c r="B145" s="393"/>
      <c r="C145" s="393" t="s">
        <v>74</v>
      </c>
      <c r="D145" s="337">
        <v>525</v>
      </c>
      <c r="E145" s="337"/>
      <c r="F145" s="337"/>
      <c r="G145" s="337">
        <v>100</v>
      </c>
      <c r="H145" s="337"/>
      <c r="I145" s="337"/>
      <c r="J145" s="337"/>
      <c r="K145" s="189" t="s">
        <v>280</v>
      </c>
      <c r="L145" s="115" t="s">
        <v>32</v>
      </c>
      <c r="M145" s="115" t="s">
        <v>30</v>
      </c>
      <c r="N145" s="115" t="s">
        <v>603</v>
      </c>
      <c r="O145" s="119"/>
      <c r="P145" s="119"/>
      <c r="Q145" s="119"/>
      <c r="R145" s="119"/>
      <c r="S145" s="119"/>
      <c r="T145" s="119"/>
      <c r="U145" s="119"/>
      <c r="V145" s="119"/>
      <c r="W145" s="119"/>
    </row>
    <row r="146" spans="1:23" s="3" customFormat="1">
      <c r="A146" s="393" t="s">
        <v>589</v>
      </c>
      <c r="B146" s="393"/>
      <c r="C146" s="393" t="s">
        <v>76</v>
      </c>
      <c r="D146" s="337">
        <v>300</v>
      </c>
      <c r="E146" s="337"/>
      <c r="F146" s="337"/>
      <c r="G146" s="337">
        <v>100</v>
      </c>
      <c r="H146" s="337"/>
      <c r="I146" s="337"/>
      <c r="J146" s="337"/>
      <c r="K146" s="189" t="s">
        <v>281</v>
      </c>
      <c r="L146" s="115" t="s">
        <v>32</v>
      </c>
      <c r="M146" s="115" t="s">
        <v>30</v>
      </c>
      <c r="N146" s="115" t="s">
        <v>603</v>
      </c>
      <c r="O146" s="120"/>
      <c r="P146" s="119"/>
      <c r="Q146" s="119"/>
      <c r="R146" s="119"/>
      <c r="S146" s="119"/>
      <c r="T146" s="119"/>
      <c r="U146" s="119"/>
      <c r="V146" s="119"/>
      <c r="W146" s="119"/>
    </row>
    <row r="147" spans="1:23" s="9" customFormat="1">
      <c r="A147" s="393" t="s">
        <v>682</v>
      </c>
      <c r="B147" s="393"/>
      <c r="C147" s="393" t="s">
        <v>77</v>
      </c>
      <c r="D147" s="337">
        <v>630</v>
      </c>
      <c r="E147" s="337"/>
      <c r="F147" s="337"/>
      <c r="G147" s="337">
        <v>100</v>
      </c>
      <c r="H147" s="337"/>
      <c r="I147" s="337"/>
      <c r="J147" s="337"/>
      <c r="K147" s="189" t="s">
        <v>282</v>
      </c>
      <c r="L147" s="115" t="s">
        <v>32</v>
      </c>
      <c r="M147" s="115" t="s">
        <v>30</v>
      </c>
      <c r="N147" s="115" t="s">
        <v>603</v>
      </c>
      <c r="O147" s="120"/>
      <c r="P147" s="120"/>
      <c r="Q147" s="120"/>
      <c r="R147" s="120"/>
      <c r="S147" s="120"/>
      <c r="T147" s="120"/>
      <c r="U147" s="120"/>
      <c r="V147" s="120"/>
      <c r="W147" s="120"/>
    </row>
    <row r="148" spans="1:23" s="3" customFormat="1">
      <c r="A148" s="393" t="s">
        <v>683</v>
      </c>
      <c r="B148" s="393"/>
      <c r="C148" s="393" t="s">
        <v>38</v>
      </c>
      <c r="D148" s="337">
        <v>450</v>
      </c>
      <c r="E148" s="337"/>
      <c r="F148" s="337"/>
      <c r="G148" s="337">
        <v>100</v>
      </c>
      <c r="H148" s="337"/>
      <c r="I148" s="337"/>
      <c r="J148" s="337"/>
      <c r="K148" s="189" t="s">
        <v>262</v>
      </c>
      <c r="L148" s="115" t="s">
        <v>32</v>
      </c>
      <c r="M148" s="115" t="s">
        <v>30</v>
      </c>
      <c r="N148" s="115" t="s">
        <v>603</v>
      </c>
      <c r="O148" s="120"/>
      <c r="P148" s="119"/>
      <c r="Q148" s="119"/>
      <c r="R148" s="119"/>
      <c r="S148" s="119"/>
      <c r="T148" s="119"/>
      <c r="U148" s="119"/>
      <c r="V148" s="119"/>
      <c r="W148" s="119"/>
    </row>
    <row r="149" spans="1:23" s="3" customFormat="1">
      <c r="A149" s="393" t="s">
        <v>590</v>
      </c>
      <c r="B149" s="393"/>
      <c r="C149" s="393" t="s">
        <v>37</v>
      </c>
      <c r="D149" s="337">
        <v>2620</v>
      </c>
      <c r="E149" s="337"/>
      <c r="F149" s="337"/>
      <c r="G149" s="337">
        <v>100</v>
      </c>
      <c r="H149" s="337"/>
      <c r="I149" s="337"/>
      <c r="J149" s="337"/>
      <c r="K149" s="189" t="s">
        <v>263</v>
      </c>
      <c r="L149" s="115" t="s">
        <v>32</v>
      </c>
      <c r="M149" s="115" t="s">
        <v>30</v>
      </c>
      <c r="N149" s="115" t="s">
        <v>603</v>
      </c>
      <c r="O149" s="120"/>
      <c r="P149" s="119"/>
      <c r="Q149" s="119"/>
      <c r="R149" s="119"/>
      <c r="S149" s="119"/>
      <c r="T149" s="119"/>
      <c r="U149" s="119"/>
      <c r="V149" s="119"/>
      <c r="W149" s="119"/>
    </row>
    <row r="150" spans="1:23" s="3" customFormat="1">
      <c r="A150" s="393" t="s">
        <v>518</v>
      </c>
      <c r="B150" s="106"/>
      <c r="C150" s="106" t="s">
        <v>78</v>
      </c>
      <c r="D150" s="337">
        <v>235</v>
      </c>
      <c r="E150" s="337"/>
      <c r="F150" s="337"/>
      <c r="G150" s="337">
        <v>100</v>
      </c>
      <c r="H150" s="337"/>
      <c r="I150" s="337"/>
      <c r="J150" s="337"/>
      <c r="K150" s="189" t="s">
        <v>283</v>
      </c>
      <c r="L150" s="115" t="s">
        <v>32</v>
      </c>
      <c r="M150" s="115" t="s">
        <v>30</v>
      </c>
      <c r="N150" s="115" t="s">
        <v>603</v>
      </c>
      <c r="O150" s="119"/>
      <c r="P150" s="119"/>
      <c r="Q150" s="119"/>
      <c r="R150" s="119"/>
      <c r="S150" s="119"/>
      <c r="T150" s="119"/>
      <c r="U150" s="119"/>
      <c r="V150" s="119"/>
      <c r="W150" s="119"/>
    </row>
    <row r="151" spans="1:23" s="3" customFormat="1" ht="39">
      <c r="A151" s="393" t="s">
        <v>451</v>
      </c>
      <c r="B151" s="104" t="s">
        <v>585</v>
      </c>
      <c r="C151" s="402" t="s">
        <v>731</v>
      </c>
      <c r="D151" s="337">
        <v>2324</v>
      </c>
      <c r="E151" s="337"/>
      <c r="F151" s="337"/>
      <c r="G151" s="337">
        <v>65</v>
      </c>
      <c r="H151" s="337"/>
      <c r="I151" s="337">
        <v>35</v>
      </c>
      <c r="J151" s="337"/>
      <c r="K151" s="395" t="s">
        <v>574</v>
      </c>
      <c r="L151" s="115" t="s">
        <v>32</v>
      </c>
      <c r="M151" s="118" t="s">
        <v>28</v>
      </c>
      <c r="N151" s="115" t="s">
        <v>598</v>
      </c>
      <c r="O151" s="119"/>
      <c r="P151" s="119"/>
      <c r="Q151" s="119"/>
      <c r="R151" s="119"/>
      <c r="S151" s="119"/>
      <c r="T151" s="119"/>
      <c r="U151" s="119"/>
      <c r="V151" s="119"/>
      <c r="W151" s="119"/>
    </row>
    <row r="152" spans="1:23" s="3" customFormat="1">
      <c r="A152" s="393" t="s">
        <v>685</v>
      </c>
      <c r="B152" s="104"/>
      <c r="C152" s="104" t="s">
        <v>39</v>
      </c>
      <c r="D152" s="337">
        <v>2600</v>
      </c>
      <c r="E152" s="337"/>
      <c r="F152" s="337"/>
      <c r="G152" s="337">
        <v>69.230769230769226</v>
      </c>
      <c r="H152" s="337"/>
      <c r="I152" s="337">
        <v>30.76923076923077</v>
      </c>
      <c r="J152" s="337"/>
      <c r="K152" s="395" t="s">
        <v>264</v>
      </c>
      <c r="L152" s="115" t="s">
        <v>32</v>
      </c>
      <c r="M152" s="118" t="s">
        <v>28</v>
      </c>
      <c r="N152" s="115" t="s">
        <v>603</v>
      </c>
      <c r="O152" s="119"/>
      <c r="P152" s="119"/>
      <c r="Q152" s="119"/>
      <c r="R152" s="119"/>
      <c r="S152" s="119"/>
      <c r="T152" s="119"/>
      <c r="U152" s="119"/>
      <c r="V152" s="119"/>
      <c r="W152" s="119"/>
    </row>
    <row r="153" spans="1:23" s="9" customFormat="1">
      <c r="A153" s="393" t="s">
        <v>522</v>
      </c>
      <c r="B153" s="104"/>
      <c r="C153" s="104" t="s">
        <v>101</v>
      </c>
      <c r="D153" s="337">
        <v>635</v>
      </c>
      <c r="E153" s="337"/>
      <c r="F153" s="337"/>
      <c r="G153" s="337">
        <v>100</v>
      </c>
      <c r="H153" s="337"/>
      <c r="I153" s="337"/>
      <c r="J153" s="337"/>
      <c r="K153" s="395" t="s">
        <v>301</v>
      </c>
      <c r="L153" s="115" t="s">
        <v>32</v>
      </c>
      <c r="M153" s="118" t="s">
        <v>30</v>
      </c>
      <c r="N153" s="115" t="s">
        <v>603</v>
      </c>
      <c r="O153" s="120"/>
      <c r="P153" s="120"/>
      <c r="Q153" s="120"/>
      <c r="R153" s="120"/>
      <c r="S153" s="120"/>
      <c r="T153" s="120"/>
      <c r="U153" s="120"/>
      <c r="V153" s="120"/>
      <c r="W153" s="120"/>
    </row>
    <row r="154" spans="1:23" s="9" customFormat="1">
      <c r="A154" s="393" t="s">
        <v>523</v>
      </c>
      <c r="B154" s="393"/>
      <c r="C154" s="393" t="s">
        <v>79</v>
      </c>
      <c r="D154" s="337">
        <v>495</v>
      </c>
      <c r="E154" s="337"/>
      <c r="F154" s="337"/>
      <c r="G154" s="337">
        <v>100</v>
      </c>
      <c r="H154" s="337"/>
      <c r="I154" s="337"/>
      <c r="J154" s="337"/>
      <c r="K154" s="189" t="s">
        <v>285</v>
      </c>
      <c r="L154" s="115" t="s">
        <v>32</v>
      </c>
      <c r="M154" s="115" t="s">
        <v>30</v>
      </c>
      <c r="N154" s="115" t="s">
        <v>603</v>
      </c>
      <c r="O154" s="119"/>
      <c r="P154" s="120"/>
      <c r="Q154" s="120"/>
      <c r="R154" s="120"/>
      <c r="S154" s="120"/>
      <c r="T154" s="120"/>
      <c r="U154" s="120"/>
      <c r="V154" s="120"/>
      <c r="W154" s="120"/>
    </row>
    <row r="155" spans="1:23" s="9" customFormat="1">
      <c r="A155" s="393" t="s">
        <v>526</v>
      </c>
      <c r="B155" s="393"/>
      <c r="C155" s="393" t="s">
        <v>103</v>
      </c>
      <c r="D155" s="337">
        <v>1050</v>
      </c>
      <c r="E155" s="337"/>
      <c r="F155" s="337"/>
      <c r="G155" s="337">
        <v>100</v>
      </c>
      <c r="H155" s="337"/>
      <c r="I155" s="337"/>
      <c r="J155" s="337"/>
      <c r="K155" s="189" t="s">
        <v>303</v>
      </c>
      <c r="L155" s="115" t="s">
        <v>32</v>
      </c>
      <c r="M155" s="115" t="s">
        <v>30</v>
      </c>
      <c r="N155" s="115" t="s">
        <v>603</v>
      </c>
      <c r="O155" s="119"/>
      <c r="P155" s="120"/>
      <c r="Q155" s="120"/>
      <c r="R155" s="120"/>
      <c r="S155" s="120"/>
      <c r="T155" s="120"/>
      <c r="U155" s="120"/>
      <c r="V155" s="120"/>
      <c r="W155" s="120"/>
    </row>
    <row r="156" spans="1:23" s="9" customFormat="1">
      <c r="A156" s="393" t="s">
        <v>527</v>
      </c>
      <c r="B156" s="393"/>
      <c r="C156" s="393" t="s">
        <v>104</v>
      </c>
      <c r="D156" s="337">
        <v>585</v>
      </c>
      <c r="E156" s="337"/>
      <c r="F156" s="337"/>
      <c r="G156" s="337">
        <v>100</v>
      </c>
      <c r="H156" s="337"/>
      <c r="I156" s="337"/>
      <c r="J156" s="337"/>
      <c r="K156" s="189" t="s">
        <v>304</v>
      </c>
      <c r="L156" s="115" t="s">
        <v>32</v>
      </c>
      <c r="M156" s="115" t="s">
        <v>30</v>
      </c>
      <c r="N156" s="115" t="s">
        <v>603</v>
      </c>
      <c r="O156" s="119"/>
      <c r="P156" s="120"/>
      <c r="Q156" s="120"/>
      <c r="R156" s="120"/>
      <c r="S156" s="120"/>
      <c r="T156" s="120"/>
      <c r="U156" s="120"/>
      <c r="V156" s="120"/>
      <c r="W156" s="120"/>
    </row>
    <row r="157" spans="1:23" s="9" customFormat="1">
      <c r="A157" s="393" t="s">
        <v>529</v>
      </c>
      <c r="B157" s="393"/>
      <c r="C157" s="393" t="s">
        <v>81</v>
      </c>
      <c r="D157" s="337">
        <v>234</v>
      </c>
      <c r="E157" s="337"/>
      <c r="F157" s="337"/>
      <c r="G157" s="337">
        <v>100</v>
      </c>
      <c r="H157" s="337"/>
      <c r="I157" s="337"/>
      <c r="J157" s="337"/>
      <c r="K157" s="189" t="s">
        <v>286</v>
      </c>
      <c r="L157" s="115" t="s">
        <v>32</v>
      </c>
      <c r="M157" s="115" t="s">
        <v>30</v>
      </c>
      <c r="N157" s="115" t="s">
        <v>603</v>
      </c>
      <c r="O157" s="119"/>
      <c r="P157" s="120"/>
      <c r="Q157" s="120"/>
      <c r="R157" s="120"/>
      <c r="S157" s="120"/>
      <c r="T157" s="120"/>
      <c r="U157" s="120"/>
      <c r="V157" s="120"/>
      <c r="W157" s="120"/>
    </row>
    <row r="158" spans="1:23" s="11" customFormat="1">
      <c r="A158" s="393" t="s">
        <v>530</v>
      </c>
      <c r="B158" s="393"/>
      <c r="C158" s="393" t="s">
        <v>105</v>
      </c>
      <c r="D158" s="337">
        <v>56</v>
      </c>
      <c r="E158" s="337"/>
      <c r="F158" s="337"/>
      <c r="G158" s="337">
        <v>100</v>
      </c>
      <c r="H158" s="337"/>
      <c r="I158" s="337"/>
      <c r="J158" s="337"/>
      <c r="K158" s="189" t="s">
        <v>305</v>
      </c>
      <c r="L158" s="115" t="s">
        <v>32</v>
      </c>
      <c r="M158" s="115" t="s">
        <v>30</v>
      </c>
      <c r="N158" s="115" t="s">
        <v>603</v>
      </c>
      <c r="O158" s="119"/>
      <c r="P158" s="123"/>
      <c r="Q158" s="123"/>
      <c r="R158" s="123"/>
      <c r="S158" s="123"/>
      <c r="T158" s="123"/>
      <c r="U158" s="123"/>
      <c r="V158" s="123"/>
      <c r="W158" s="123"/>
    </row>
    <row r="159" spans="1:23" s="9" customFormat="1">
      <c r="A159" s="393" t="s">
        <v>532</v>
      </c>
      <c r="B159" s="393"/>
      <c r="C159" s="393" t="s">
        <v>82</v>
      </c>
      <c r="D159" s="337">
        <v>830</v>
      </c>
      <c r="E159" s="337"/>
      <c r="F159" s="337"/>
      <c r="G159" s="337">
        <v>100</v>
      </c>
      <c r="H159" s="337"/>
      <c r="I159" s="337"/>
      <c r="J159" s="337"/>
      <c r="K159" s="189" t="s">
        <v>287</v>
      </c>
      <c r="L159" s="115" t="s">
        <v>32</v>
      </c>
      <c r="M159" s="115" t="s">
        <v>30</v>
      </c>
      <c r="N159" s="115" t="s">
        <v>603</v>
      </c>
      <c r="O159" s="119"/>
      <c r="P159" s="120"/>
      <c r="Q159" s="120"/>
      <c r="R159" s="120"/>
      <c r="S159" s="120"/>
      <c r="T159" s="120"/>
      <c r="U159" s="120"/>
      <c r="V159" s="120"/>
      <c r="W159" s="120"/>
    </row>
    <row r="160" spans="1:23" s="9" customFormat="1">
      <c r="A160" s="393" t="s">
        <v>533</v>
      </c>
      <c r="B160" s="104"/>
      <c r="C160" s="104" t="s">
        <v>165</v>
      </c>
      <c r="D160" s="337">
        <v>2200</v>
      </c>
      <c r="E160" s="337"/>
      <c r="F160" s="337"/>
      <c r="G160" s="337">
        <v>100</v>
      </c>
      <c r="H160" s="337"/>
      <c r="I160" s="337"/>
      <c r="J160" s="337"/>
      <c r="K160" s="395" t="s">
        <v>330</v>
      </c>
      <c r="L160" s="115" t="s">
        <v>32</v>
      </c>
      <c r="M160" s="118" t="s">
        <v>28</v>
      </c>
      <c r="N160" s="115" t="s">
        <v>603</v>
      </c>
      <c r="O160" s="120"/>
      <c r="P160" s="120"/>
      <c r="Q160" s="120"/>
      <c r="R160" s="120"/>
      <c r="S160" s="120"/>
      <c r="T160" s="120"/>
      <c r="U160" s="120"/>
      <c r="V160" s="120"/>
      <c r="W160" s="120"/>
    </row>
    <row r="161" spans="1:23" s="9" customFormat="1">
      <c r="A161" s="393" t="s">
        <v>534</v>
      </c>
      <c r="B161" s="104"/>
      <c r="C161" s="104" t="s">
        <v>96</v>
      </c>
      <c r="D161" s="337">
        <v>175</v>
      </c>
      <c r="E161" s="337"/>
      <c r="F161" s="337"/>
      <c r="G161" s="337">
        <v>100</v>
      </c>
      <c r="H161" s="337"/>
      <c r="I161" s="337"/>
      <c r="J161" s="337"/>
      <c r="K161" s="395" t="s">
        <v>306</v>
      </c>
      <c r="L161" s="115" t="s">
        <v>32</v>
      </c>
      <c r="M161" s="118" t="s">
        <v>30</v>
      </c>
      <c r="N161" s="115" t="s">
        <v>603</v>
      </c>
      <c r="O161" s="120"/>
      <c r="P161" s="120"/>
      <c r="Q161" s="120"/>
      <c r="R161" s="120"/>
      <c r="S161" s="120"/>
      <c r="T161" s="120"/>
      <c r="U161" s="120"/>
      <c r="V161" s="120"/>
      <c r="W161" s="120"/>
    </row>
    <row r="162" spans="1:23" s="9" customFormat="1">
      <c r="A162" s="393" t="s">
        <v>534</v>
      </c>
      <c r="B162" s="104"/>
      <c r="C162" s="104" t="s">
        <v>97</v>
      </c>
      <c r="D162" s="337">
        <v>223</v>
      </c>
      <c r="E162" s="337"/>
      <c r="F162" s="337"/>
      <c r="G162" s="337">
        <v>100</v>
      </c>
      <c r="H162" s="337"/>
      <c r="I162" s="337"/>
      <c r="J162" s="337"/>
      <c r="K162" s="395" t="s">
        <v>306</v>
      </c>
      <c r="L162" s="115" t="s">
        <v>32</v>
      </c>
      <c r="M162" s="118" t="s">
        <v>30</v>
      </c>
      <c r="N162" s="115" t="s">
        <v>603</v>
      </c>
      <c r="O162" s="120"/>
      <c r="P162" s="120"/>
      <c r="Q162" s="120"/>
      <c r="R162" s="120"/>
      <c r="S162" s="120"/>
      <c r="T162" s="120"/>
      <c r="U162" s="120"/>
      <c r="V162" s="120"/>
      <c r="W162" s="120"/>
    </row>
    <row r="163" spans="1:23" s="9" customFormat="1">
      <c r="A163" s="393" t="s">
        <v>534</v>
      </c>
      <c r="B163" s="104"/>
      <c r="C163" s="104" t="s">
        <v>115</v>
      </c>
      <c r="D163" s="337">
        <v>138</v>
      </c>
      <c r="E163" s="337"/>
      <c r="F163" s="337"/>
      <c r="G163" s="337">
        <v>100</v>
      </c>
      <c r="H163" s="337"/>
      <c r="I163" s="337"/>
      <c r="J163" s="337"/>
      <c r="K163" s="395" t="s">
        <v>306</v>
      </c>
      <c r="L163" s="115" t="s">
        <v>32</v>
      </c>
      <c r="M163" s="118" t="s">
        <v>30</v>
      </c>
      <c r="N163" s="115" t="s">
        <v>603</v>
      </c>
      <c r="O163" s="120"/>
      <c r="P163" s="120"/>
      <c r="Q163" s="120"/>
      <c r="R163" s="120"/>
      <c r="S163" s="120"/>
      <c r="T163" s="120"/>
      <c r="U163" s="120"/>
      <c r="V163" s="120"/>
      <c r="W163" s="120"/>
    </row>
    <row r="164" spans="1:23" s="3" customFormat="1">
      <c r="A164" s="393" t="s">
        <v>534</v>
      </c>
      <c r="B164" s="104"/>
      <c r="C164" s="104" t="s">
        <v>116</v>
      </c>
      <c r="D164" s="337">
        <v>323</v>
      </c>
      <c r="E164" s="337"/>
      <c r="F164" s="337"/>
      <c r="G164" s="337">
        <v>100</v>
      </c>
      <c r="H164" s="337"/>
      <c r="I164" s="337"/>
      <c r="J164" s="337"/>
      <c r="K164" s="395" t="s">
        <v>306</v>
      </c>
      <c r="L164" s="115" t="s">
        <v>32</v>
      </c>
      <c r="M164" s="118" t="s">
        <v>30</v>
      </c>
      <c r="N164" s="115" t="s">
        <v>603</v>
      </c>
      <c r="O164" s="120"/>
      <c r="P164" s="119"/>
      <c r="Q164" s="119"/>
      <c r="R164" s="119"/>
      <c r="S164" s="119"/>
      <c r="T164" s="119"/>
      <c r="U164" s="119"/>
      <c r="V164" s="119"/>
      <c r="W164" s="119"/>
    </row>
    <row r="165" spans="1:23" s="3" customFormat="1">
      <c r="A165" s="393" t="s">
        <v>534</v>
      </c>
      <c r="B165" s="104"/>
      <c r="C165" s="104" t="s">
        <v>117</v>
      </c>
      <c r="D165" s="337">
        <v>138</v>
      </c>
      <c r="E165" s="337"/>
      <c r="F165" s="337"/>
      <c r="G165" s="337">
        <v>100</v>
      </c>
      <c r="H165" s="337"/>
      <c r="I165" s="337"/>
      <c r="J165" s="337"/>
      <c r="K165" s="395" t="s">
        <v>306</v>
      </c>
      <c r="L165" s="115" t="s">
        <v>32</v>
      </c>
      <c r="M165" s="118" t="s">
        <v>30</v>
      </c>
      <c r="N165" s="115" t="s">
        <v>603</v>
      </c>
      <c r="O165" s="123"/>
      <c r="P165" s="119"/>
      <c r="Q165" s="119"/>
      <c r="R165" s="119"/>
      <c r="S165" s="119"/>
      <c r="T165" s="119"/>
      <c r="U165" s="119"/>
      <c r="V165" s="119"/>
      <c r="W165" s="119"/>
    </row>
    <row r="166" spans="1:23" s="3" customFormat="1">
      <c r="A166" s="393" t="s">
        <v>535</v>
      </c>
      <c r="B166" s="104"/>
      <c r="C166" s="104" t="s">
        <v>83</v>
      </c>
      <c r="D166" s="337">
        <v>9900</v>
      </c>
      <c r="E166" s="337"/>
      <c r="F166" s="337"/>
      <c r="G166" s="337">
        <v>100</v>
      </c>
      <c r="H166" s="337"/>
      <c r="I166" s="337"/>
      <c r="J166" s="337"/>
      <c r="K166" s="395" t="s">
        <v>288</v>
      </c>
      <c r="L166" s="115" t="s">
        <v>32</v>
      </c>
      <c r="M166" s="118" t="s">
        <v>28</v>
      </c>
      <c r="N166" s="115" t="s">
        <v>603</v>
      </c>
      <c r="O166" s="120"/>
      <c r="P166" s="119"/>
      <c r="Q166" s="119"/>
      <c r="R166" s="119"/>
      <c r="S166" s="119"/>
      <c r="T166" s="119"/>
      <c r="U166" s="119"/>
      <c r="V166" s="119"/>
      <c r="W166" s="119"/>
    </row>
    <row r="167" spans="1:23" s="3" customFormat="1">
      <c r="A167" s="393" t="s">
        <v>536</v>
      </c>
      <c r="B167" s="104"/>
      <c r="C167" s="104" t="s">
        <v>108</v>
      </c>
      <c r="D167" s="337">
        <v>250</v>
      </c>
      <c r="E167" s="337"/>
      <c r="F167" s="337"/>
      <c r="G167" s="337">
        <v>100</v>
      </c>
      <c r="H167" s="337"/>
      <c r="I167" s="337"/>
      <c r="J167" s="337"/>
      <c r="K167" s="395" t="s">
        <v>307</v>
      </c>
      <c r="L167" s="115" t="s">
        <v>32</v>
      </c>
      <c r="M167" s="118" t="s">
        <v>30</v>
      </c>
      <c r="N167" s="115" t="s">
        <v>603</v>
      </c>
      <c r="O167" s="120"/>
      <c r="P167" s="119"/>
      <c r="Q167" s="119"/>
      <c r="R167" s="119"/>
      <c r="S167" s="119"/>
      <c r="T167" s="119"/>
      <c r="U167" s="119"/>
      <c r="V167" s="119"/>
      <c r="W167" s="119"/>
    </row>
    <row r="168" spans="1:23" s="3" customFormat="1">
      <c r="A168" s="393" t="s">
        <v>537</v>
      </c>
      <c r="B168" s="104"/>
      <c r="C168" s="104" t="s">
        <v>109</v>
      </c>
      <c r="D168" s="337">
        <v>585</v>
      </c>
      <c r="E168" s="337"/>
      <c r="F168" s="337"/>
      <c r="G168" s="337">
        <v>100</v>
      </c>
      <c r="H168" s="337"/>
      <c r="I168" s="337"/>
      <c r="J168" s="337"/>
      <c r="K168" s="395" t="s">
        <v>308</v>
      </c>
      <c r="L168" s="115" t="s">
        <v>32</v>
      </c>
      <c r="M168" s="118" t="s">
        <v>30</v>
      </c>
      <c r="N168" s="115" t="s">
        <v>603</v>
      </c>
      <c r="O168" s="120"/>
      <c r="P168" s="119"/>
      <c r="Q168" s="119"/>
      <c r="R168" s="119"/>
      <c r="S168" s="119"/>
      <c r="T168" s="119"/>
      <c r="U168" s="119"/>
      <c r="V168" s="119"/>
      <c r="W168" s="119"/>
    </row>
    <row r="169" spans="1:23" s="3" customFormat="1">
      <c r="A169" s="393" t="s">
        <v>538</v>
      </c>
      <c r="B169" s="104"/>
      <c r="C169" s="104" t="s">
        <v>95</v>
      </c>
      <c r="D169" s="337">
        <v>1050</v>
      </c>
      <c r="E169" s="337"/>
      <c r="F169" s="337"/>
      <c r="G169" s="337">
        <v>100</v>
      </c>
      <c r="H169" s="337"/>
      <c r="I169" s="337"/>
      <c r="J169" s="337"/>
      <c r="K169" s="395" t="s">
        <v>309</v>
      </c>
      <c r="L169" s="115" t="s">
        <v>32</v>
      </c>
      <c r="M169" s="118" t="s">
        <v>30</v>
      </c>
      <c r="N169" s="115" t="s">
        <v>603</v>
      </c>
      <c r="O169" s="120"/>
      <c r="P169" s="119"/>
      <c r="Q169" s="119"/>
      <c r="R169" s="119"/>
      <c r="S169" s="119"/>
      <c r="T169" s="119"/>
      <c r="U169" s="119"/>
      <c r="V169" s="119"/>
      <c r="W169" s="119"/>
    </row>
    <row r="170" spans="1:23" s="3" customFormat="1">
      <c r="A170" s="393" t="s">
        <v>687</v>
      </c>
      <c r="B170" s="103"/>
      <c r="C170" s="104" t="s">
        <v>70</v>
      </c>
      <c r="D170" s="337">
        <v>499</v>
      </c>
      <c r="E170" s="337"/>
      <c r="F170" s="337"/>
      <c r="G170" s="337">
        <v>95.190380761523045</v>
      </c>
      <c r="H170" s="337"/>
      <c r="I170" s="337"/>
      <c r="J170" s="337">
        <v>4.8096192384769543</v>
      </c>
      <c r="K170" s="395" t="s">
        <v>289</v>
      </c>
      <c r="L170" s="115" t="s">
        <v>32</v>
      </c>
      <c r="M170" s="118" t="s">
        <v>30</v>
      </c>
      <c r="N170" s="115" t="s">
        <v>598</v>
      </c>
      <c r="O170" s="120"/>
      <c r="P170" s="119"/>
      <c r="Q170" s="119"/>
      <c r="R170" s="119"/>
      <c r="S170" s="119"/>
      <c r="T170" s="119"/>
      <c r="U170" s="119"/>
      <c r="V170" s="119"/>
      <c r="W170" s="119"/>
    </row>
    <row r="171" spans="1:23">
      <c r="A171" s="393" t="s">
        <v>539</v>
      </c>
      <c r="B171" s="103"/>
      <c r="C171" s="103" t="s">
        <v>40</v>
      </c>
      <c r="D171" s="337">
        <v>290</v>
      </c>
      <c r="E171" s="337"/>
      <c r="F171" s="337"/>
      <c r="G171" s="337">
        <v>100</v>
      </c>
      <c r="H171" s="337"/>
      <c r="I171" s="337"/>
      <c r="J171" s="337"/>
      <c r="K171" s="395" t="s">
        <v>265</v>
      </c>
      <c r="L171" s="115" t="s">
        <v>32</v>
      </c>
      <c r="M171" s="118" t="s">
        <v>30</v>
      </c>
      <c r="N171" s="115" t="s">
        <v>603</v>
      </c>
      <c r="O171" s="119"/>
    </row>
    <row r="172" spans="1:23">
      <c r="A172" s="393" t="s">
        <v>540</v>
      </c>
      <c r="B172" s="103"/>
      <c r="C172" s="103" t="s">
        <v>80</v>
      </c>
      <c r="D172" s="337">
        <v>340</v>
      </c>
      <c r="E172" s="337"/>
      <c r="F172" s="337"/>
      <c r="G172" s="337">
        <v>100</v>
      </c>
      <c r="H172" s="337"/>
      <c r="I172" s="337"/>
      <c r="J172" s="337"/>
      <c r="K172" s="395" t="s">
        <v>290</v>
      </c>
      <c r="L172" s="115" t="s">
        <v>32</v>
      </c>
      <c r="M172" s="118" t="s">
        <v>30</v>
      </c>
      <c r="N172" s="115" t="s">
        <v>603</v>
      </c>
      <c r="O172" s="119"/>
    </row>
    <row r="173" spans="1:23">
      <c r="A173" s="393" t="s">
        <v>688</v>
      </c>
      <c r="B173" s="106"/>
      <c r="C173" s="106" t="s">
        <v>166</v>
      </c>
      <c r="D173" s="337">
        <v>240</v>
      </c>
      <c r="E173" s="337"/>
      <c r="F173" s="337"/>
      <c r="G173" s="337">
        <v>100</v>
      </c>
      <c r="H173" s="337"/>
      <c r="I173" s="337"/>
      <c r="J173" s="337"/>
      <c r="K173" s="189" t="s">
        <v>331</v>
      </c>
      <c r="L173" s="115" t="s">
        <v>32</v>
      </c>
      <c r="M173" s="115" t="s">
        <v>30</v>
      </c>
      <c r="N173" s="115" t="s">
        <v>603</v>
      </c>
      <c r="O173" s="119"/>
    </row>
    <row r="174" spans="1:23" s="10" customFormat="1">
      <c r="A174" s="393" t="s">
        <v>723</v>
      </c>
      <c r="B174" s="103"/>
      <c r="C174" s="103" t="s">
        <v>75</v>
      </c>
      <c r="D174" s="337">
        <v>6100</v>
      </c>
      <c r="E174" s="337"/>
      <c r="F174" s="337"/>
      <c r="G174" s="337">
        <v>100</v>
      </c>
      <c r="H174" s="337"/>
      <c r="I174" s="337"/>
      <c r="J174" s="337"/>
      <c r="K174" s="395" t="s">
        <v>291</v>
      </c>
      <c r="L174" s="115" t="s">
        <v>32</v>
      </c>
      <c r="M174" s="118" t="s">
        <v>28</v>
      </c>
      <c r="N174" s="115" t="s">
        <v>603</v>
      </c>
      <c r="O174" s="119"/>
      <c r="P174" s="122"/>
      <c r="Q174" s="122"/>
      <c r="R174" s="122"/>
      <c r="S174" s="122"/>
      <c r="T174" s="122"/>
      <c r="U174" s="122"/>
      <c r="V174" s="122"/>
      <c r="W174" s="122"/>
    </row>
    <row r="175" spans="1:23" s="10" customFormat="1">
      <c r="A175" s="393" t="s">
        <v>545</v>
      </c>
      <c r="B175" s="103"/>
      <c r="C175" s="103" t="s">
        <v>86</v>
      </c>
      <c r="D175" s="337">
        <v>260</v>
      </c>
      <c r="E175" s="337"/>
      <c r="F175" s="337"/>
      <c r="G175" s="337">
        <v>100</v>
      </c>
      <c r="H175" s="337"/>
      <c r="I175" s="337"/>
      <c r="J175" s="337"/>
      <c r="K175" s="395" t="s">
        <v>292</v>
      </c>
      <c r="L175" s="115" t="s">
        <v>32</v>
      </c>
      <c r="M175" s="118" t="s">
        <v>30</v>
      </c>
      <c r="N175" s="115" t="s">
        <v>603</v>
      </c>
      <c r="O175" s="119"/>
      <c r="P175" s="122"/>
      <c r="Q175" s="122"/>
      <c r="R175" s="122"/>
      <c r="S175" s="122"/>
      <c r="T175" s="122"/>
      <c r="U175" s="122"/>
      <c r="V175" s="122"/>
      <c r="W175" s="122"/>
    </row>
    <row r="176" spans="1:23" s="10" customFormat="1">
      <c r="A176" s="393" t="s">
        <v>547</v>
      </c>
      <c r="B176" s="103"/>
      <c r="C176" s="103" t="s">
        <v>87</v>
      </c>
      <c r="D176" s="337">
        <v>255</v>
      </c>
      <c r="E176" s="337"/>
      <c r="F176" s="337"/>
      <c r="G176" s="337">
        <v>91</v>
      </c>
      <c r="H176" s="337"/>
      <c r="I176" s="337"/>
      <c r="J176" s="337">
        <v>9</v>
      </c>
      <c r="K176" s="395" t="s">
        <v>293</v>
      </c>
      <c r="L176" s="115" t="s">
        <v>32</v>
      </c>
      <c r="M176" s="118" t="s">
        <v>30</v>
      </c>
      <c r="N176" s="115" t="s">
        <v>603</v>
      </c>
      <c r="O176" s="119"/>
      <c r="P176" s="122"/>
      <c r="Q176" s="122"/>
      <c r="R176" s="122"/>
      <c r="S176" s="122"/>
      <c r="T176" s="122"/>
      <c r="U176" s="122"/>
      <c r="V176" s="122"/>
      <c r="W176" s="122"/>
    </row>
    <row r="177" spans="1:23" s="10" customFormat="1">
      <c r="A177" s="393" t="s">
        <v>691</v>
      </c>
      <c r="B177" s="106"/>
      <c r="C177" s="106" t="s">
        <v>113</v>
      </c>
      <c r="D177" s="337">
        <v>125</v>
      </c>
      <c r="E177" s="337"/>
      <c r="F177" s="337"/>
      <c r="G177" s="337">
        <v>100</v>
      </c>
      <c r="H177" s="337"/>
      <c r="I177" s="337"/>
      <c r="J177" s="337"/>
      <c r="K177" s="189" t="s">
        <v>311</v>
      </c>
      <c r="L177" s="115" t="s">
        <v>32</v>
      </c>
      <c r="M177" s="115" t="s">
        <v>30</v>
      </c>
      <c r="N177" s="115" t="s">
        <v>603</v>
      </c>
      <c r="O177" s="119"/>
      <c r="P177" s="122"/>
      <c r="Q177" s="122"/>
      <c r="R177" s="122"/>
      <c r="S177" s="122"/>
      <c r="T177" s="122"/>
      <c r="U177" s="122"/>
      <c r="V177" s="122"/>
      <c r="W177" s="122"/>
    </row>
    <row r="178" spans="1:23" s="10" customFormat="1">
      <c r="A178" s="393" t="s">
        <v>548</v>
      </c>
      <c r="B178" s="103"/>
      <c r="C178" s="104" t="s">
        <v>71</v>
      </c>
      <c r="D178" s="337">
        <v>430</v>
      </c>
      <c r="E178" s="337"/>
      <c r="F178" s="337"/>
      <c r="G178" s="337">
        <v>100</v>
      </c>
      <c r="H178" s="337"/>
      <c r="I178" s="337"/>
      <c r="J178" s="337"/>
      <c r="K178" s="395" t="s">
        <v>294</v>
      </c>
      <c r="L178" s="115" t="s">
        <v>32</v>
      </c>
      <c r="M178" s="118" t="s">
        <v>30</v>
      </c>
      <c r="N178" s="115" t="s">
        <v>598</v>
      </c>
      <c r="O178" s="81"/>
      <c r="P178" s="122"/>
      <c r="Q178" s="122"/>
      <c r="R178" s="122"/>
      <c r="S178" s="122"/>
      <c r="T178" s="122"/>
      <c r="U178" s="122"/>
      <c r="V178" s="122"/>
      <c r="W178" s="122"/>
    </row>
    <row r="179" spans="1:23" s="9" customFormat="1">
      <c r="A179" s="393" t="s">
        <v>549</v>
      </c>
      <c r="B179" s="103"/>
      <c r="C179" s="103" t="s">
        <v>102</v>
      </c>
      <c r="D179" s="337">
        <v>755</v>
      </c>
      <c r="E179" s="337"/>
      <c r="F179" s="337"/>
      <c r="G179" s="337">
        <v>100</v>
      </c>
      <c r="H179" s="337"/>
      <c r="I179" s="337"/>
      <c r="J179" s="337"/>
      <c r="K179" s="395" t="s">
        <v>312</v>
      </c>
      <c r="L179" s="115" t="s">
        <v>32</v>
      </c>
      <c r="M179" s="118" t="s">
        <v>30</v>
      </c>
      <c r="N179" s="115" t="s">
        <v>603</v>
      </c>
      <c r="O179" s="81"/>
      <c r="P179" s="120"/>
      <c r="Q179" s="120"/>
      <c r="R179" s="120"/>
      <c r="S179" s="120"/>
      <c r="T179" s="120"/>
      <c r="U179" s="120"/>
      <c r="V179" s="120"/>
      <c r="W179" s="120"/>
    </row>
    <row r="180" spans="1:23" s="10" customFormat="1">
      <c r="A180" s="393" t="s">
        <v>693</v>
      </c>
      <c r="B180" s="106"/>
      <c r="C180" s="393" t="s">
        <v>33</v>
      </c>
      <c r="D180" s="337">
        <v>850</v>
      </c>
      <c r="E180" s="337"/>
      <c r="F180" s="337"/>
      <c r="G180" s="337">
        <v>100</v>
      </c>
      <c r="H180" s="337"/>
      <c r="I180" s="337"/>
      <c r="J180" s="337"/>
      <c r="K180" s="189" t="s">
        <v>266</v>
      </c>
      <c r="L180" s="115" t="s">
        <v>32</v>
      </c>
      <c r="M180" s="115" t="s">
        <v>30</v>
      </c>
      <c r="N180" s="115" t="s">
        <v>598</v>
      </c>
      <c r="O180" s="81"/>
      <c r="P180" s="122"/>
      <c r="Q180" s="122"/>
      <c r="R180" s="122"/>
      <c r="S180" s="122"/>
      <c r="T180" s="122"/>
      <c r="U180" s="122"/>
      <c r="V180" s="122"/>
      <c r="W180" s="122"/>
    </row>
    <row r="181" spans="1:23" s="10" customFormat="1">
      <c r="A181" s="393" t="s">
        <v>553</v>
      </c>
      <c r="B181" s="393"/>
      <c r="C181" s="393" t="s">
        <v>42</v>
      </c>
      <c r="D181" s="337">
        <v>3500</v>
      </c>
      <c r="E181" s="337"/>
      <c r="F181" s="337"/>
      <c r="G181" s="337">
        <v>100</v>
      </c>
      <c r="H181" s="337"/>
      <c r="I181" s="337"/>
      <c r="J181" s="337"/>
      <c r="K181" s="189" t="s">
        <v>267</v>
      </c>
      <c r="L181" s="115" t="s">
        <v>32</v>
      </c>
      <c r="M181" s="115" t="s">
        <v>30</v>
      </c>
      <c r="N181" s="115" t="s">
        <v>603</v>
      </c>
      <c r="O181" s="122"/>
      <c r="P181" s="122"/>
      <c r="Q181" s="122"/>
      <c r="R181" s="122"/>
      <c r="S181" s="122"/>
      <c r="T181" s="122"/>
      <c r="U181" s="122"/>
      <c r="V181" s="122"/>
      <c r="W181" s="122"/>
    </row>
    <row r="182" spans="1:23" s="10" customFormat="1">
      <c r="A182" s="393" t="s">
        <v>555</v>
      </c>
      <c r="B182" s="393"/>
      <c r="C182" s="393" t="s">
        <v>167</v>
      </c>
      <c r="D182" s="337">
        <v>216</v>
      </c>
      <c r="E182" s="337"/>
      <c r="F182" s="337"/>
      <c r="G182" s="337">
        <v>100</v>
      </c>
      <c r="H182" s="337"/>
      <c r="I182" s="337"/>
      <c r="J182" s="337"/>
      <c r="K182" s="189" t="s">
        <v>334</v>
      </c>
      <c r="L182" s="115" t="s">
        <v>32</v>
      </c>
      <c r="M182" s="115" t="s">
        <v>30</v>
      </c>
      <c r="N182" s="115" t="s">
        <v>603</v>
      </c>
      <c r="O182" s="122"/>
      <c r="P182" s="122"/>
      <c r="Q182" s="122"/>
      <c r="R182" s="122"/>
      <c r="S182" s="122"/>
      <c r="T182" s="122"/>
      <c r="U182" s="122"/>
      <c r="V182" s="122"/>
      <c r="W182" s="122"/>
    </row>
    <row r="183" spans="1:23" s="10" customFormat="1">
      <c r="A183" s="393" t="s">
        <v>556</v>
      </c>
      <c r="B183" s="393"/>
      <c r="C183" s="393" t="s">
        <v>156</v>
      </c>
      <c r="D183" s="337">
        <v>437</v>
      </c>
      <c r="E183" s="337"/>
      <c r="F183" s="337"/>
      <c r="G183" s="337">
        <v>100</v>
      </c>
      <c r="H183" s="337"/>
      <c r="I183" s="337"/>
      <c r="J183" s="337"/>
      <c r="K183" s="189" t="s">
        <v>319</v>
      </c>
      <c r="L183" s="115" t="s">
        <v>32</v>
      </c>
      <c r="M183" s="115" t="s">
        <v>30</v>
      </c>
      <c r="N183" s="115" t="s">
        <v>603</v>
      </c>
      <c r="O183" s="122"/>
      <c r="P183" s="122"/>
      <c r="Q183" s="122"/>
      <c r="R183" s="122"/>
      <c r="S183" s="122"/>
      <c r="T183" s="122"/>
      <c r="U183" s="122"/>
      <c r="V183" s="122"/>
      <c r="W183" s="122"/>
    </row>
    <row r="184" spans="1:23" s="10" customFormat="1">
      <c r="A184" s="393" t="s">
        <v>721</v>
      </c>
      <c r="B184" s="393"/>
      <c r="C184" s="393" t="s">
        <v>34</v>
      </c>
      <c r="D184" s="337">
        <v>2200</v>
      </c>
      <c r="E184" s="337"/>
      <c r="F184" s="337"/>
      <c r="G184" s="337">
        <v>100</v>
      </c>
      <c r="H184" s="337"/>
      <c r="I184" s="337"/>
      <c r="J184" s="337"/>
      <c r="K184" s="189" t="s">
        <v>268</v>
      </c>
      <c r="L184" s="115" t="s">
        <v>32</v>
      </c>
      <c r="M184" s="115" t="s">
        <v>30</v>
      </c>
      <c r="N184" s="115" t="s">
        <v>603</v>
      </c>
      <c r="O184" s="122"/>
      <c r="P184" s="122"/>
      <c r="Q184" s="122"/>
      <c r="R184" s="122"/>
      <c r="S184" s="122"/>
      <c r="T184" s="122"/>
      <c r="U184" s="122"/>
      <c r="V184" s="122"/>
      <c r="W184" s="122"/>
    </row>
    <row r="185" spans="1:23" s="10" customFormat="1">
      <c r="A185" s="393" t="s">
        <v>722</v>
      </c>
      <c r="B185" s="393"/>
      <c r="C185" s="393" t="s">
        <v>43</v>
      </c>
      <c r="D185" s="337">
        <v>3350</v>
      </c>
      <c r="E185" s="337"/>
      <c r="F185" s="337"/>
      <c r="G185" s="337">
        <v>100</v>
      </c>
      <c r="H185" s="337"/>
      <c r="I185" s="337"/>
      <c r="J185" s="337"/>
      <c r="K185" s="189" t="s">
        <v>269</v>
      </c>
      <c r="L185" s="115" t="s">
        <v>32</v>
      </c>
      <c r="M185" s="115" t="s">
        <v>30</v>
      </c>
      <c r="N185" s="115" t="s">
        <v>603</v>
      </c>
      <c r="O185" s="122"/>
      <c r="P185" s="122"/>
      <c r="Q185" s="122"/>
      <c r="R185" s="122"/>
      <c r="S185" s="122"/>
      <c r="T185" s="122"/>
      <c r="U185" s="122"/>
      <c r="V185" s="122"/>
      <c r="W185" s="122"/>
    </row>
    <row r="186" spans="1:23" s="10" customFormat="1">
      <c r="A186" s="393" t="s">
        <v>561</v>
      </c>
      <c r="B186" s="393"/>
      <c r="C186" s="393" t="s">
        <v>119</v>
      </c>
      <c r="D186" s="337">
        <v>490</v>
      </c>
      <c r="E186" s="337"/>
      <c r="F186" s="337"/>
      <c r="G186" s="337">
        <v>100</v>
      </c>
      <c r="H186" s="337"/>
      <c r="I186" s="337"/>
      <c r="J186" s="337"/>
      <c r="K186" s="189" t="s">
        <v>313</v>
      </c>
      <c r="L186" s="115" t="s">
        <v>32</v>
      </c>
      <c r="M186" s="115" t="s">
        <v>30</v>
      </c>
      <c r="N186" s="115" t="s">
        <v>603</v>
      </c>
      <c r="O186" s="120"/>
      <c r="P186" s="122"/>
      <c r="Q186" s="122"/>
      <c r="R186" s="122"/>
      <c r="S186" s="122"/>
      <c r="T186" s="122"/>
      <c r="U186" s="122"/>
      <c r="V186" s="122"/>
      <c r="W186" s="122"/>
    </row>
    <row r="187" spans="1:23" s="10" customFormat="1">
      <c r="A187" s="393" t="s">
        <v>562</v>
      </c>
      <c r="B187" s="393"/>
      <c r="C187" s="393" t="s">
        <v>120</v>
      </c>
      <c r="D187" s="337">
        <v>577</v>
      </c>
      <c r="E187" s="337"/>
      <c r="F187" s="337"/>
      <c r="G187" s="337">
        <v>100</v>
      </c>
      <c r="H187" s="337"/>
      <c r="I187" s="337"/>
      <c r="J187" s="337"/>
      <c r="K187" s="189" t="s">
        <v>314</v>
      </c>
      <c r="L187" s="115" t="s">
        <v>32</v>
      </c>
      <c r="M187" s="115" t="s">
        <v>30</v>
      </c>
      <c r="N187" s="115" t="s">
        <v>603</v>
      </c>
      <c r="O187" s="122"/>
      <c r="P187" s="122"/>
      <c r="Q187" s="122"/>
      <c r="R187" s="122"/>
      <c r="S187" s="122"/>
      <c r="T187" s="122"/>
      <c r="U187" s="122"/>
      <c r="V187" s="122"/>
      <c r="W187" s="122"/>
    </row>
    <row r="188" spans="1:23" s="10" customFormat="1">
      <c r="A188" s="393" t="s">
        <v>563</v>
      </c>
      <c r="B188" s="393"/>
      <c r="C188" s="393" t="s">
        <v>89</v>
      </c>
      <c r="D188" s="337">
        <v>95</v>
      </c>
      <c r="E188" s="337"/>
      <c r="F188" s="337"/>
      <c r="G188" s="337">
        <v>100</v>
      </c>
      <c r="H188" s="337"/>
      <c r="I188" s="337"/>
      <c r="J188" s="337"/>
      <c r="K188" s="189" t="s">
        <v>295</v>
      </c>
      <c r="L188" s="115" t="s">
        <v>32</v>
      </c>
      <c r="M188" s="115" t="s">
        <v>30</v>
      </c>
      <c r="N188" s="115" t="s">
        <v>603</v>
      </c>
      <c r="O188" s="122"/>
      <c r="P188" s="122"/>
      <c r="Q188" s="122"/>
      <c r="R188" s="122"/>
      <c r="S188" s="122"/>
      <c r="T188" s="122"/>
      <c r="U188" s="122"/>
      <c r="V188" s="122"/>
      <c r="W188" s="122"/>
    </row>
    <row r="189" spans="1:23" s="10" customFormat="1">
      <c r="A189" s="393" t="s">
        <v>564</v>
      </c>
      <c r="B189" s="393"/>
      <c r="C189" s="393" t="s">
        <v>41</v>
      </c>
      <c r="D189" s="337">
        <v>200</v>
      </c>
      <c r="E189" s="337"/>
      <c r="F189" s="337"/>
      <c r="G189" s="337">
        <v>100</v>
      </c>
      <c r="H189" s="337"/>
      <c r="I189" s="337"/>
      <c r="J189" s="337"/>
      <c r="K189" s="189" t="s">
        <v>270</v>
      </c>
      <c r="L189" s="115" t="s">
        <v>32</v>
      </c>
      <c r="M189" s="115" t="s">
        <v>30</v>
      </c>
      <c r="N189" s="115" t="s">
        <v>603</v>
      </c>
      <c r="O189" s="122"/>
      <c r="P189" s="122"/>
      <c r="Q189" s="122"/>
      <c r="R189" s="122"/>
      <c r="S189" s="122"/>
      <c r="T189" s="122"/>
      <c r="U189" s="122"/>
      <c r="V189" s="122"/>
      <c r="W189" s="122"/>
    </row>
    <row r="190" spans="1:23" s="10" customFormat="1">
      <c r="A190" s="393" t="s">
        <v>697</v>
      </c>
      <c r="B190" s="104"/>
      <c r="C190" s="104" t="s">
        <v>31</v>
      </c>
      <c r="D190" s="337">
        <v>6500</v>
      </c>
      <c r="E190" s="337"/>
      <c r="F190" s="337"/>
      <c r="G190" s="337">
        <v>100</v>
      </c>
      <c r="H190" s="337"/>
      <c r="I190" s="337"/>
      <c r="J190" s="337"/>
      <c r="K190" s="395" t="s">
        <v>571</v>
      </c>
      <c r="L190" s="115" t="s">
        <v>32</v>
      </c>
      <c r="M190" s="118" t="s">
        <v>28</v>
      </c>
      <c r="N190" s="115" t="s">
        <v>598</v>
      </c>
      <c r="O190" s="122"/>
      <c r="P190" s="122"/>
      <c r="Q190" s="122"/>
      <c r="R190" s="122"/>
      <c r="S190" s="122"/>
      <c r="T190" s="122"/>
      <c r="U190" s="122"/>
      <c r="V190" s="122"/>
      <c r="W190" s="122"/>
    </row>
    <row r="191" spans="1:23" s="10" customFormat="1" ht="15" customHeight="1">
      <c r="A191" s="393" t="s">
        <v>697</v>
      </c>
      <c r="B191" s="104"/>
      <c r="C191" s="104" t="s">
        <v>44</v>
      </c>
      <c r="D191" s="337">
        <v>1100</v>
      </c>
      <c r="E191" s="337"/>
      <c r="F191" s="337"/>
      <c r="G191" s="337">
        <v>100</v>
      </c>
      <c r="H191" s="337"/>
      <c r="I191" s="337"/>
      <c r="J191" s="337"/>
      <c r="K191" s="395" t="s">
        <v>571</v>
      </c>
      <c r="L191" s="115" t="s">
        <v>32</v>
      </c>
      <c r="M191" s="118" t="s">
        <v>28</v>
      </c>
      <c r="N191" s="115" t="s">
        <v>603</v>
      </c>
      <c r="O191" s="122"/>
      <c r="P191" s="122"/>
      <c r="Q191" s="122"/>
      <c r="R191" s="122"/>
      <c r="S191" s="122"/>
      <c r="T191" s="122"/>
      <c r="U191" s="122"/>
      <c r="V191" s="122"/>
      <c r="W191" s="122"/>
    </row>
    <row r="192" spans="1:23" s="10" customFormat="1" ht="15.75" thickBot="1">
      <c r="A192" s="396" t="s">
        <v>567</v>
      </c>
      <c r="B192" s="396"/>
      <c r="C192" s="396" t="s">
        <v>110</v>
      </c>
      <c r="D192" s="348">
        <v>130</v>
      </c>
      <c r="E192" s="348"/>
      <c r="F192" s="348"/>
      <c r="G192" s="348">
        <v>100</v>
      </c>
      <c r="H192" s="348"/>
      <c r="I192" s="348"/>
      <c r="J192" s="348"/>
      <c r="K192" s="189" t="s">
        <v>315</v>
      </c>
      <c r="L192" s="115" t="s">
        <v>32</v>
      </c>
      <c r="M192" s="115" t="s">
        <v>30</v>
      </c>
      <c r="N192" s="115" t="s">
        <v>603</v>
      </c>
      <c r="O192" s="122"/>
      <c r="P192" s="122"/>
      <c r="Q192" s="122"/>
      <c r="R192" s="122"/>
      <c r="S192" s="122"/>
      <c r="T192" s="122"/>
      <c r="U192" s="122"/>
      <c r="V192" s="122"/>
      <c r="W192" s="122"/>
    </row>
    <row r="193" spans="1:23" s="34" customFormat="1" ht="15.75" thickBot="1">
      <c r="A193" s="377" t="s">
        <v>9</v>
      </c>
      <c r="B193" s="377"/>
      <c r="C193" s="377"/>
      <c r="D193" s="306">
        <f>SUM(D194:D232)</f>
        <v>341182</v>
      </c>
      <c r="E193" s="306">
        <f>SUMPRODUCT($D$194:$D$232,E194:E232)/SUM($D$194:$D$232)</f>
        <v>70.184093467982962</v>
      </c>
      <c r="F193" s="306">
        <f t="shared" ref="F193:J193" si="9">SUMPRODUCT($D$194:$D$232,F194:F232)/SUM($D$194:$D$232)</f>
        <v>16.263781547013252</v>
      </c>
      <c r="G193" s="306">
        <f t="shared" si="9"/>
        <v>13.2424657560402</v>
      </c>
      <c r="H193" s="306">
        <f t="shared" si="9"/>
        <v>0</v>
      </c>
      <c r="I193" s="306">
        <f t="shared" si="9"/>
        <v>0</v>
      </c>
      <c r="J193" s="403">
        <f t="shared" si="9"/>
        <v>0.28445274093081119</v>
      </c>
      <c r="K193" s="292"/>
      <c r="L193" s="309"/>
      <c r="M193" s="309"/>
      <c r="N193" s="309"/>
      <c r="O193" s="297"/>
      <c r="P193" s="297"/>
      <c r="Q193" s="297"/>
      <c r="R193" s="297"/>
      <c r="S193" s="297"/>
      <c r="T193" s="297"/>
      <c r="U193" s="297"/>
      <c r="V193" s="297"/>
      <c r="W193" s="297"/>
    </row>
    <row r="194" spans="1:23" s="9" customFormat="1">
      <c r="A194" s="391" t="s">
        <v>586</v>
      </c>
      <c r="B194" s="392"/>
      <c r="C194" s="392" t="s">
        <v>182</v>
      </c>
      <c r="D194" s="337">
        <v>1000</v>
      </c>
      <c r="E194" s="337"/>
      <c r="F194" s="337"/>
      <c r="G194" s="337">
        <v>100</v>
      </c>
      <c r="H194" s="337"/>
      <c r="I194" s="337"/>
      <c r="J194" s="337"/>
      <c r="K194" s="189" t="s">
        <v>320</v>
      </c>
      <c r="L194" s="115" t="s">
        <v>123</v>
      </c>
      <c r="M194" s="115" t="s">
        <v>30</v>
      </c>
      <c r="N194" s="115" t="s">
        <v>603</v>
      </c>
      <c r="O194" s="122"/>
      <c r="P194" s="120"/>
      <c r="Q194" s="120"/>
      <c r="R194" s="120"/>
      <c r="S194" s="120"/>
      <c r="T194" s="120"/>
      <c r="U194" s="120"/>
      <c r="V194" s="120"/>
      <c r="W194" s="120"/>
    </row>
    <row r="195" spans="1:23" s="10" customFormat="1">
      <c r="A195" s="393" t="s">
        <v>586</v>
      </c>
      <c r="B195" s="106"/>
      <c r="C195" s="106" t="s">
        <v>188</v>
      </c>
      <c r="D195" s="337">
        <v>4800</v>
      </c>
      <c r="E195" s="337"/>
      <c r="F195" s="337"/>
      <c r="G195" s="337">
        <v>100</v>
      </c>
      <c r="H195" s="337"/>
      <c r="I195" s="337"/>
      <c r="J195" s="337"/>
      <c r="K195" s="189" t="s">
        <v>320</v>
      </c>
      <c r="L195" s="115" t="s">
        <v>123</v>
      </c>
      <c r="M195" s="115" t="s">
        <v>30</v>
      </c>
      <c r="N195" s="115" t="s">
        <v>603</v>
      </c>
      <c r="O195" s="122"/>
      <c r="P195" s="122"/>
      <c r="Q195" s="122"/>
      <c r="R195" s="122"/>
      <c r="S195" s="122"/>
      <c r="T195" s="122"/>
      <c r="U195" s="122"/>
      <c r="V195" s="122"/>
      <c r="W195" s="122"/>
    </row>
    <row r="196" spans="1:23" s="9" customFormat="1">
      <c r="A196" s="393" t="s">
        <v>499</v>
      </c>
      <c r="B196" s="106"/>
      <c r="C196" s="106" t="s">
        <v>122</v>
      </c>
      <c r="D196" s="337">
        <v>1199</v>
      </c>
      <c r="E196" s="337"/>
      <c r="F196" s="337"/>
      <c r="G196" s="337">
        <v>100</v>
      </c>
      <c r="H196" s="337"/>
      <c r="I196" s="337"/>
      <c r="J196" s="337"/>
      <c r="K196" s="189" t="s">
        <v>272</v>
      </c>
      <c r="L196" s="115" t="s">
        <v>123</v>
      </c>
      <c r="M196" s="115" t="s">
        <v>30</v>
      </c>
      <c r="N196" s="115" t="s">
        <v>603</v>
      </c>
      <c r="O196" s="122"/>
      <c r="P196" s="120"/>
      <c r="Q196" s="120"/>
      <c r="R196" s="120"/>
      <c r="S196" s="120"/>
      <c r="T196" s="120"/>
      <c r="U196" s="120"/>
      <c r="V196" s="120"/>
      <c r="W196" s="120"/>
    </row>
    <row r="197" spans="1:23" s="9" customFormat="1">
      <c r="A197" s="393" t="s">
        <v>499</v>
      </c>
      <c r="B197" s="106"/>
      <c r="C197" s="106" t="s">
        <v>168</v>
      </c>
      <c r="D197" s="337">
        <v>495</v>
      </c>
      <c r="E197" s="337"/>
      <c r="F197" s="337"/>
      <c r="G197" s="337">
        <v>100</v>
      </c>
      <c r="H197" s="337"/>
      <c r="I197" s="337"/>
      <c r="J197" s="337"/>
      <c r="K197" s="189" t="s">
        <v>272</v>
      </c>
      <c r="L197" s="115" t="s">
        <v>123</v>
      </c>
      <c r="M197" s="115" t="s">
        <v>30</v>
      </c>
      <c r="N197" s="115" t="s">
        <v>603</v>
      </c>
      <c r="O197" s="122"/>
      <c r="P197" s="120"/>
      <c r="Q197" s="120"/>
      <c r="R197" s="120"/>
      <c r="S197" s="120"/>
      <c r="T197" s="120"/>
      <c r="U197" s="120"/>
      <c r="V197" s="120"/>
      <c r="W197" s="120"/>
    </row>
    <row r="198" spans="1:23" s="9" customFormat="1">
      <c r="A198" s="393" t="s">
        <v>499</v>
      </c>
      <c r="B198" s="106"/>
      <c r="C198" s="106" t="s">
        <v>124</v>
      </c>
      <c r="D198" s="337">
        <v>1800</v>
      </c>
      <c r="E198" s="337"/>
      <c r="F198" s="337"/>
      <c r="G198" s="337">
        <v>100</v>
      </c>
      <c r="H198" s="337"/>
      <c r="I198" s="337"/>
      <c r="J198" s="337"/>
      <c r="K198" s="189" t="s">
        <v>272</v>
      </c>
      <c r="L198" s="115" t="s">
        <v>123</v>
      </c>
      <c r="M198" s="115" t="s">
        <v>30</v>
      </c>
      <c r="N198" s="115" t="s">
        <v>603</v>
      </c>
      <c r="O198" s="122"/>
      <c r="P198" s="120"/>
      <c r="Q198" s="120"/>
      <c r="R198" s="120"/>
      <c r="S198" s="120"/>
      <c r="T198" s="120"/>
      <c r="U198" s="120"/>
      <c r="V198" s="120"/>
      <c r="W198" s="120"/>
    </row>
    <row r="199" spans="1:23" s="9" customFormat="1">
      <c r="A199" s="393" t="s">
        <v>499</v>
      </c>
      <c r="B199" s="106"/>
      <c r="C199" s="106" t="s">
        <v>125</v>
      </c>
      <c r="D199" s="337">
        <v>2307</v>
      </c>
      <c r="E199" s="337"/>
      <c r="F199" s="337"/>
      <c r="G199" s="337">
        <v>100</v>
      </c>
      <c r="H199" s="337"/>
      <c r="I199" s="337"/>
      <c r="J199" s="337"/>
      <c r="K199" s="189" t="s">
        <v>272</v>
      </c>
      <c r="L199" s="115" t="s">
        <v>123</v>
      </c>
      <c r="M199" s="115" t="s">
        <v>30</v>
      </c>
      <c r="N199" s="115" t="s">
        <v>603</v>
      </c>
      <c r="O199" s="122"/>
      <c r="P199" s="120"/>
      <c r="Q199" s="120"/>
      <c r="R199" s="120"/>
      <c r="S199" s="120"/>
      <c r="T199" s="120"/>
      <c r="U199" s="120"/>
      <c r="V199" s="120"/>
      <c r="W199" s="120"/>
    </row>
    <row r="200" spans="1:23" s="9" customFormat="1">
      <c r="A200" s="393" t="s">
        <v>499</v>
      </c>
      <c r="B200" s="106"/>
      <c r="C200" s="106" t="s">
        <v>175</v>
      </c>
      <c r="D200" s="337">
        <v>546</v>
      </c>
      <c r="E200" s="337"/>
      <c r="F200" s="337"/>
      <c r="G200" s="337">
        <v>100</v>
      </c>
      <c r="H200" s="337"/>
      <c r="I200" s="337"/>
      <c r="J200" s="337"/>
      <c r="K200" s="189" t="s">
        <v>272</v>
      </c>
      <c r="L200" s="115" t="s">
        <v>123</v>
      </c>
      <c r="M200" s="115" t="s">
        <v>30</v>
      </c>
      <c r="N200" s="115" t="s">
        <v>603</v>
      </c>
      <c r="O200" s="122"/>
      <c r="P200" s="120"/>
      <c r="Q200" s="120"/>
      <c r="R200" s="120"/>
      <c r="S200" s="120"/>
      <c r="T200" s="120"/>
      <c r="U200" s="120"/>
      <c r="V200" s="120"/>
      <c r="W200" s="120"/>
    </row>
    <row r="201" spans="1:23" s="9" customFormat="1">
      <c r="A201" s="393" t="s">
        <v>499</v>
      </c>
      <c r="B201" s="106"/>
      <c r="C201" s="106" t="s">
        <v>176</v>
      </c>
      <c r="D201" s="337">
        <v>632</v>
      </c>
      <c r="E201" s="337"/>
      <c r="F201" s="337"/>
      <c r="G201" s="337">
        <v>100</v>
      </c>
      <c r="H201" s="337"/>
      <c r="I201" s="337"/>
      <c r="J201" s="337"/>
      <c r="K201" s="189" t="s">
        <v>272</v>
      </c>
      <c r="L201" s="115" t="s">
        <v>123</v>
      </c>
      <c r="M201" s="115" t="s">
        <v>30</v>
      </c>
      <c r="N201" s="115" t="s">
        <v>603</v>
      </c>
      <c r="O201" s="120"/>
      <c r="P201" s="120"/>
      <c r="Q201" s="120"/>
      <c r="R201" s="120"/>
      <c r="S201" s="120"/>
      <c r="T201" s="120"/>
      <c r="U201" s="120"/>
      <c r="V201" s="120"/>
      <c r="W201" s="120"/>
    </row>
    <row r="202" spans="1:23" s="9" customFormat="1">
      <c r="A202" s="393" t="s">
        <v>499</v>
      </c>
      <c r="B202" s="106"/>
      <c r="C202" s="106" t="s">
        <v>126</v>
      </c>
      <c r="D202" s="337">
        <v>2531</v>
      </c>
      <c r="E202" s="337"/>
      <c r="F202" s="337"/>
      <c r="G202" s="337">
        <v>100</v>
      </c>
      <c r="H202" s="337"/>
      <c r="I202" s="337"/>
      <c r="J202" s="337"/>
      <c r="K202" s="189" t="s">
        <v>272</v>
      </c>
      <c r="L202" s="115" t="s">
        <v>123</v>
      </c>
      <c r="M202" s="115" t="s">
        <v>30</v>
      </c>
      <c r="N202" s="115" t="s">
        <v>603</v>
      </c>
      <c r="O202" s="122"/>
      <c r="P202" s="120"/>
      <c r="Q202" s="120"/>
      <c r="R202" s="120"/>
      <c r="S202" s="120"/>
      <c r="T202" s="120"/>
      <c r="U202" s="120"/>
      <c r="V202" s="120"/>
      <c r="W202" s="120"/>
    </row>
    <row r="203" spans="1:23" s="9" customFormat="1">
      <c r="A203" s="393" t="s">
        <v>499</v>
      </c>
      <c r="B203" s="106"/>
      <c r="C203" s="106" t="s">
        <v>178</v>
      </c>
      <c r="D203" s="337">
        <v>800</v>
      </c>
      <c r="E203" s="337"/>
      <c r="F203" s="337"/>
      <c r="G203" s="337">
        <v>100</v>
      </c>
      <c r="H203" s="337"/>
      <c r="I203" s="337"/>
      <c r="J203" s="337"/>
      <c r="K203" s="189" t="s">
        <v>272</v>
      </c>
      <c r="L203" s="115" t="s">
        <v>123</v>
      </c>
      <c r="M203" s="115" t="s">
        <v>30</v>
      </c>
      <c r="N203" s="115" t="s">
        <v>603</v>
      </c>
      <c r="O203" s="120"/>
      <c r="P203" s="120"/>
      <c r="Q203" s="120"/>
      <c r="R203" s="120"/>
      <c r="S203" s="120"/>
      <c r="T203" s="120"/>
      <c r="U203" s="120"/>
      <c r="V203" s="120"/>
      <c r="W203" s="120"/>
    </row>
    <row r="204" spans="1:23" s="9" customFormat="1">
      <c r="A204" s="393" t="s">
        <v>499</v>
      </c>
      <c r="B204" s="106"/>
      <c r="C204" s="106" t="s">
        <v>128</v>
      </c>
      <c r="D204" s="337">
        <v>815</v>
      </c>
      <c r="E204" s="337"/>
      <c r="F204" s="337"/>
      <c r="G204" s="337">
        <v>100</v>
      </c>
      <c r="H204" s="337"/>
      <c r="I204" s="337"/>
      <c r="J204" s="337"/>
      <c r="K204" s="189" t="s">
        <v>272</v>
      </c>
      <c r="L204" s="115" t="s">
        <v>123</v>
      </c>
      <c r="M204" s="115" t="s">
        <v>30</v>
      </c>
      <c r="N204" s="115" t="s">
        <v>603</v>
      </c>
      <c r="O204" s="120"/>
      <c r="P204" s="120"/>
      <c r="Q204" s="120"/>
      <c r="R204" s="120"/>
      <c r="S204" s="120"/>
      <c r="T204" s="120"/>
      <c r="U204" s="120"/>
      <c r="V204" s="120"/>
      <c r="W204" s="120"/>
    </row>
    <row r="205" spans="1:23" s="9" customFormat="1">
      <c r="A205" s="393" t="s">
        <v>499</v>
      </c>
      <c r="B205" s="106"/>
      <c r="C205" s="106" t="s">
        <v>181</v>
      </c>
      <c r="D205" s="337">
        <v>573</v>
      </c>
      <c r="E205" s="337"/>
      <c r="F205" s="337"/>
      <c r="G205" s="337">
        <v>100</v>
      </c>
      <c r="H205" s="337"/>
      <c r="I205" s="337"/>
      <c r="J205" s="337"/>
      <c r="K205" s="189" t="s">
        <v>272</v>
      </c>
      <c r="L205" s="115" t="s">
        <v>123</v>
      </c>
      <c r="M205" s="115" t="s">
        <v>30</v>
      </c>
      <c r="N205" s="115" t="s">
        <v>603</v>
      </c>
      <c r="O205" s="120"/>
      <c r="P205" s="120"/>
      <c r="Q205" s="120"/>
      <c r="R205" s="120"/>
      <c r="S205" s="120"/>
      <c r="T205" s="120"/>
      <c r="U205" s="120"/>
      <c r="V205" s="120"/>
      <c r="W205" s="120"/>
    </row>
    <row r="206" spans="1:23" s="9" customFormat="1">
      <c r="A206" s="393" t="s">
        <v>499</v>
      </c>
      <c r="B206" s="106"/>
      <c r="C206" s="106" t="s">
        <v>129</v>
      </c>
      <c r="D206" s="337">
        <v>2212</v>
      </c>
      <c r="E206" s="337"/>
      <c r="F206" s="337"/>
      <c r="G206" s="337">
        <v>100</v>
      </c>
      <c r="H206" s="337"/>
      <c r="I206" s="337"/>
      <c r="J206" s="337"/>
      <c r="K206" s="189" t="s">
        <v>272</v>
      </c>
      <c r="L206" s="115" t="s">
        <v>123</v>
      </c>
      <c r="M206" s="115" t="s">
        <v>30</v>
      </c>
      <c r="N206" s="115" t="s">
        <v>603</v>
      </c>
      <c r="O206" s="120"/>
      <c r="P206" s="120"/>
      <c r="Q206" s="120"/>
      <c r="R206" s="120"/>
      <c r="S206" s="120"/>
      <c r="T206" s="120"/>
      <c r="U206" s="120"/>
      <c r="V206" s="120"/>
      <c r="W206" s="120"/>
    </row>
    <row r="207" spans="1:23" s="9" customFormat="1">
      <c r="A207" s="393" t="s">
        <v>499</v>
      </c>
      <c r="B207" s="106"/>
      <c r="C207" s="106" t="s">
        <v>183</v>
      </c>
      <c r="D207" s="337">
        <v>897</v>
      </c>
      <c r="E207" s="337"/>
      <c r="F207" s="337"/>
      <c r="G207" s="337">
        <v>100</v>
      </c>
      <c r="H207" s="337"/>
      <c r="I207" s="337"/>
      <c r="J207" s="337"/>
      <c r="K207" s="189" t="s">
        <v>272</v>
      </c>
      <c r="L207" s="115" t="s">
        <v>123</v>
      </c>
      <c r="M207" s="115" t="s">
        <v>30</v>
      </c>
      <c r="N207" s="115" t="s">
        <v>603</v>
      </c>
      <c r="O207" s="120"/>
      <c r="P207" s="120"/>
      <c r="Q207" s="120"/>
      <c r="R207" s="120"/>
      <c r="S207" s="120"/>
      <c r="T207" s="120"/>
      <c r="U207" s="120"/>
      <c r="V207" s="120"/>
      <c r="W207" s="120"/>
    </row>
    <row r="208" spans="1:23" s="9" customFormat="1">
      <c r="A208" s="393" t="s">
        <v>499</v>
      </c>
      <c r="B208" s="106"/>
      <c r="C208" s="106" t="s">
        <v>131</v>
      </c>
      <c r="D208" s="337">
        <v>1210</v>
      </c>
      <c r="E208" s="337"/>
      <c r="F208" s="337"/>
      <c r="G208" s="337">
        <v>100</v>
      </c>
      <c r="H208" s="337"/>
      <c r="I208" s="337"/>
      <c r="J208" s="337"/>
      <c r="K208" s="189" t="s">
        <v>272</v>
      </c>
      <c r="L208" s="115" t="s">
        <v>123</v>
      </c>
      <c r="M208" s="115" t="s">
        <v>30</v>
      </c>
      <c r="N208" s="115" t="s">
        <v>603</v>
      </c>
      <c r="O208" s="120"/>
      <c r="P208" s="120"/>
      <c r="Q208" s="120"/>
      <c r="R208" s="120"/>
      <c r="S208" s="120"/>
      <c r="T208" s="120"/>
      <c r="U208" s="120"/>
      <c r="V208" s="120"/>
      <c r="W208" s="120"/>
    </row>
    <row r="209" spans="1:23" s="9" customFormat="1">
      <c r="A209" s="393" t="s">
        <v>499</v>
      </c>
      <c r="B209" s="106"/>
      <c r="C209" s="106" t="s">
        <v>132</v>
      </c>
      <c r="D209" s="337">
        <v>541</v>
      </c>
      <c r="E209" s="337"/>
      <c r="F209" s="337"/>
      <c r="G209" s="337">
        <v>100</v>
      </c>
      <c r="H209" s="337"/>
      <c r="I209" s="337"/>
      <c r="J209" s="337"/>
      <c r="K209" s="189" t="s">
        <v>272</v>
      </c>
      <c r="L209" s="115" t="s">
        <v>123</v>
      </c>
      <c r="M209" s="115" t="s">
        <v>30</v>
      </c>
      <c r="N209" s="115" t="s">
        <v>603</v>
      </c>
      <c r="O209" s="120"/>
      <c r="P209" s="120"/>
      <c r="Q209" s="120"/>
      <c r="R209" s="120"/>
      <c r="S209" s="120"/>
      <c r="T209" s="120"/>
      <c r="U209" s="120"/>
      <c r="V209" s="120"/>
      <c r="W209" s="120"/>
    </row>
    <row r="210" spans="1:23" s="9" customFormat="1">
      <c r="A210" s="393" t="s">
        <v>499</v>
      </c>
      <c r="B210" s="106"/>
      <c r="C210" s="106" t="s">
        <v>133</v>
      </c>
      <c r="D210" s="337">
        <v>2018</v>
      </c>
      <c r="E210" s="337"/>
      <c r="F210" s="337"/>
      <c r="G210" s="337">
        <v>100</v>
      </c>
      <c r="H210" s="337"/>
      <c r="I210" s="337"/>
      <c r="J210" s="337"/>
      <c r="K210" s="189" t="s">
        <v>272</v>
      </c>
      <c r="L210" s="115" t="s">
        <v>123</v>
      </c>
      <c r="M210" s="115" t="s">
        <v>30</v>
      </c>
      <c r="N210" s="115" t="s">
        <v>603</v>
      </c>
      <c r="O210" s="120"/>
      <c r="P210" s="120"/>
      <c r="Q210" s="120"/>
      <c r="R210" s="120"/>
      <c r="S210" s="120"/>
      <c r="T210" s="120"/>
      <c r="U210" s="120"/>
      <c r="V210" s="120"/>
      <c r="W210" s="120"/>
    </row>
    <row r="211" spans="1:23" s="3" customFormat="1">
      <c r="A211" s="393" t="s">
        <v>499</v>
      </c>
      <c r="B211" s="106"/>
      <c r="C211" s="106" t="s">
        <v>134</v>
      </c>
      <c r="D211" s="337">
        <v>1212</v>
      </c>
      <c r="E211" s="337"/>
      <c r="F211" s="337"/>
      <c r="G211" s="337">
        <v>100</v>
      </c>
      <c r="H211" s="337"/>
      <c r="I211" s="337"/>
      <c r="J211" s="337"/>
      <c r="K211" s="189" t="s">
        <v>272</v>
      </c>
      <c r="L211" s="115" t="s">
        <v>123</v>
      </c>
      <c r="M211" s="115" t="s">
        <v>30</v>
      </c>
      <c r="N211" s="115" t="s">
        <v>603</v>
      </c>
      <c r="O211" s="120"/>
      <c r="P211" s="119"/>
      <c r="Q211" s="119"/>
      <c r="R211" s="119"/>
      <c r="S211" s="119"/>
      <c r="T211" s="119"/>
      <c r="U211" s="119"/>
      <c r="V211" s="119"/>
      <c r="W211" s="119"/>
    </row>
    <row r="212" spans="1:23" s="3" customFormat="1">
      <c r="A212" s="393" t="s">
        <v>499</v>
      </c>
      <c r="B212" s="393"/>
      <c r="C212" s="393" t="s">
        <v>185</v>
      </c>
      <c r="D212" s="337">
        <v>385</v>
      </c>
      <c r="E212" s="337"/>
      <c r="F212" s="337"/>
      <c r="G212" s="337">
        <v>100</v>
      </c>
      <c r="H212" s="337"/>
      <c r="I212" s="337"/>
      <c r="J212" s="337"/>
      <c r="K212" s="189" t="s">
        <v>272</v>
      </c>
      <c r="L212" s="115" t="s">
        <v>123</v>
      </c>
      <c r="M212" s="115" t="s">
        <v>30</v>
      </c>
      <c r="N212" s="115" t="s">
        <v>603</v>
      </c>
      <c r="O212" s="120"/>
      <c r="P212" s="119"/>
      <c r="Q212" s="119"/>
      <c r="R212" s="119"/>
      <c r="S212" s="119"/>
      <c r="T212" s="119"/>
      <c r="U212" s="119"/>
      <c r="V212" s="119"/>
      <c r="W212" s="119"/>
    </row>
    <row r="213" spans="1:23" s="3" customFormat="1">
      <c r="A213" s="393" t="s">
        <v>720</v>
      </c>
      <c r="B213" s="104" t="s">
        <v>159</v>
      </c>
      <c r="C213" s="104" t="s">
        <v>160</v>
      </c>
      <c r="D213" s="337">
        <v>27500</v>
      </c>
      <c r="E213" s="337"/>
      <c r="F213" s="337">
        <v>100</v>
      </c>
      <c r="G213" s="337"/>
      <c r="H213" s="337"/>
      <c r="I213" s="337"/>
      <c r="J213" s="337"/>
      <c r="K213" s="395"/>
      <c r="L213" s="115" t="s">
        <v>123</v>
      </c>
      <c r="M213" s="118" t="s">
        <v>28</v>
      </c>
      <c r="N213" s="115" t="s">
        <v>598</v>
      </c>
      <c r="O213" s="120"/>
      <c r="P213" s="119"/>
      <c r="Q213" s="119"/>
      <c r="R213" s="119"/>
      <c r="S213" s="119"/>
      <c r="T213" s="119"/>
      <c r="U213" s="119"/>
      <c r="V213" s="119"/>
      <c r="W213" s="119"/>
    </row>
    <row r="214" spans="1:23" s="3" customFormat="1">
      <c r="A214" s="393" t="s">
        <v>505</v>
      </c>
      <c r="B214" s="104"/>
      <c r="C214" s="104" t="s">
        <v>169</v>
      </c>
      <c r="D214" s="337">
        <v>250</v>
      </c>
      <c r="E214" s="337"/>
      <c r="F214" s="337"/>
      <c r="G214" s="337">
        <v>100</v>
      </c>
      <c r="H214" s="337"/>
      <c r="I214" s="337"/>
      <c r="J214" s="337"/>
      <c r="K214" s="395" t="s">
        <v>321</v>
      </c>
      <c r="L214" s="115" t="s">
        <v>123</v>
      </c>
      <c r="M214" s="118" t="s">
        <v>30</v>
      </c>
      <c r="N214" s="115" t="s">
        <v>603</v>
      </c>
      <c r="O214" s="120"/>
      <c r="P214" s="119"/>
      <c r="Q214" s="119"/>
      <c r="R214" s="119"/>
      <c r="S214" s="119"/>
      <c r="T214" s="119"/>
      <c r="U214" s="119"/>
      <c r="V214" s="119"/>
      <c r="W214" s="119"/>
    </row>
    <row r="215" spans="1:23" s="3" customFormat="1">
      <c r="A215" s="393" t="s">
        <v>587</v>
      </c>
      <c r="B215" s="104"/>
      <c r="C215" s="104" t="s">
        <v>170</v>
      </c>
      <c r="D215" s="337">
        <v>500</v>
      </c>
      <c r="E215" s="337"/>
      <c r="F215" s="337"/>
      <c r="G215" s="337">
        <v>100</v>
      </c>
      <c r="H215" s="337"/>
      <c r="I215" s="337"/>
      <c r="J215" s="337"/>
      <c r="K215" s="395" t="s">
        <v>322</v>
      </c>
      <c r="L215" s="115" t="s">
        <v>123</v>
      </c>
      <c r="M215" s="118" t="s">
        <v>30</v>
      </c>
      <c r="N215" s="115" t="s">
        <v>603</v>
      </c>
      <c r="O215" s="120"/>
      <c r="P215" s="119"/>
      <c r="Q215" s="119"/>
      <c r="R215" s="119"/>
      <c r="S215" s="119"/>
      <c r="T215" s="119"/>
      <c r="U215" s="119"/>
      <c r="V215" s="119"/>
      <c r="W215" s="119"/>
    </row>
    <row r="216" spans="1:23" s="3" customFormat="1">
      <c r="A216" s="393" t="s">
        <v>507</v>
      </c>
      <c r="B216" s="104"/>
      <c r="C216" s="104" t="s">
        <v>171</v>
      </c>
      <c r="D216" s="337">
        <v>290</v>
      </c>
      <c r="E216" s="337"/>
      <c r="F216" s="337"/>
      <c r="G216" s="337">
        <v>100</v>
      </c>
      <c r="H216" s="337"/>
      <c r="I216" s="337"/>
      <c r="J216" s="337"/>
      <c r="K216" s="395" t="s">
        <v>323</v>
      </c>
      <c r="L216" s="115" t="s">
        <v>123</v>
      </c>
      <c r="M216" s="118" t="s">
        <v>30</v>
      </c>
      <c r="N216" s="115" t="s">
        <v>603</v>
      </c>
      <c r="O216" s="120"/>
      <c r="P216" s="119"/>
      <c r="Q216" s="119"/>
      <c r="R216" s="119"/>
      <c r="S216" s="119"/>
      <c r="T216" s="119"/>
      <c r="U216" s="119"/>
      <c r="V216" s="119"/>
      <c r="W216" s="119"/>
    </row>
    <row r="217" spans="1:23" s="3" customFormat="1">
      <c r="A217" s="393" t="s">
        <v>511</v>
      </c>
      <c r="B217" s="393"/>
      <c r="C217" s="393" t="s">
        <v>172</v>
      </c>
      <c r="D217" s="337">
        <v>500</v>
      </c>
      <c r="E217" s="337"/>
      <c r="F217" s="337"/>
      <c r="G217" s="337">
        <v>100</v>
      </c>
      <c r="H217" s="337"/>
      <c r="I217" s="337"/>
      <c r="J217" s="337"/>
      <c r="K217" s="189" t="s">
        <v>324</v>
      </c>
      <c r="L217" s="115" t="s">
        <v>123</v>
      </c>
      <c r="M217" s="115" t="s">
        <v>30</v>
      </c>
      <c r="N217" s="115" t="s">
        <v>603</v>
      </c>
      <c r="O217" s="120"/>
      <c r="P217" s="119"/>
      <c r="Q217" s="119"/>
      <c r="R217" s="119"/>
      <c r="S217" s="119"/>
      <c r="T217" s="119"/>
      <c r="U217" s="119"/>
      <c r="V217" s="119"/>
      <c r="W217" s="119"/>
    </row>
    <row r="218" spans="1:23" s="3" customFormat="1">
      <c r="A218" s="393" t="s">
        <v>684</v>
      </c>
      <c r="B218" s="104"/>
      <c r="C218" s="104" t="s">
        <v>174</v>
      </c>
      <c r="D218" s="337">
        <v>2800</v>
      </c>
      <c r="E218" s="337"/>
      <c r="F218" s="337"/>
      <c r="G218" s="337">
        <v>100</v>
      </c>
      <c r="H218" s="337"/>
      <c r="I218" s="337"/>
      <c r="J218" s="337"/>
      <c r="K218" s="395" t="s">
        <v>325</v>
      </c>
      <c r="L218" s="115" t="s">
        <v>123</v>
      </c>
      <c r="M218" s="118" t="s">
        <v>28</v>
      </c>
      <c r="N218" s="115" t="s">
        <v>603</v>
      </c>
      <c r="O218" s="119"/>
      <c r="P218" s="119"/>
      <c r="Q218" s="119"/>
      <c r="R218" s="119"/>
      <c r="S218" s="119"/>
      <c r="T218" s="119"/>
      <c r="U218" s="119"/>
      <c r="V218" s="119"/>
      <c r="W218" s="119"/>
    </row>
    <row r="219" spans="1:23" s="3" customFormat="1">
      <c r="A219" s="393" t="s">
        <v>449</v>
      </c>
      <c r="B219" s="104" t="s">
        <v>157</v>
      </c>
      <c r="C219" s="104" t="s">
        <v>158</v>
      </c>
      <c r="D219" s="337">
        <v>23100</v>
      </c>
      <c r="E219" s="337">
        <v>95.850622406639005</v>
      </c>
      <c r="F219" s="337"/>
      <c r="G219" s="337"/>
      <c r="H219" s="337"/>
      <c r="I219" s="337"/>
      <c r="J219" s="337">
        <v>4.1493775933609953</v>
      </c>
      <c r="K219" s="395" t="s">
        <v>572</v>
      </c>
      <c r="L219" s="115" t="s">
        <v>123</v>
      </c>
      <c r="M219" s="118" t="s">
        <v>28</v>
      </c>
      <c r="N219" s="115" t="s">
        <v>598</v>
      </c>
      <c r="O219" s="119"/>
      <c r="P219" s="119"/>
      <c r="Q219" s="119"/>
      <c r="R219" s="119"/>
      <c r="S219" s="119"/>
      <c r="T219" s="119"/>
      <c r="U219" s="119"/>
      <c r="V219" s="119"/>
      <c r="W219" s="119"/>
    </row>
    <row r="220" spans="1:23" s="3" customFormat="1">
      <c r="A220" s="393" t="s">
        <v>449</v>
      </c>
      <c r="B220" s="104" t="s">
        <v>160</v>
      </c>
      <c r="C220" s="104" t="s">
        <v>160</v>
      </c>
      <c r="D220" s="337">
        <v>42200</v>
      </c>
      <c r="E220" s="337">
        <v>87</v>
      </c>
      <c r="F220" s="337"/>
      <c r="G220" s="337">
        <v>12.796208530805686</v>
      </c>
      <c r="H220" s="337"/>
      <c r="I220" s="337"/>
      <c r="J220" s="337"/>
      <c r="K220" s="395" t="s">
        <v>572</v>
      </c>
      <c r="L220" s="115" t="s">
        <v>123</v>
      </c>
      <c r="M220" s="118" t="s">
        <v>28</v>
      </c>
      <c r="N220" s="115" t="s">
        <v>598</v>
      </c>
      <c r="O220" s="119"/>
      <c r="P220" s="119"/>
      <c r="Q220" s="119"/>
      <c r="R220" s="119"/>
      <c r="S220" s="119"/>
      <c r="T220" s="119"/>
      <c r="U220" s="119"/>
      <c r="V220" s="119"/>
      <c r="W220" s="119"/>
    </row>
    <row r="221" spans="1:23" s="3" customFormat="1">
      <c r="A221" s="393" t="s">
        <v>449</v>
      </c>
      <c r="B221" s="104" t="s">
        <v>161</v>
      </c>
      <c r="C221" s="104" t="s">
        <v>162</v>
      </c>
      <c r="D221" s="337">
        <v>30800</v>
      </c>
      <c r="E221" s="337"/>
      <c r="F221" s="337">
        <v>90.873685577047908</v>
      </c>
      <c r="G221" s="337">
        <v>9.0873685577047905</v>
      </c>
      <c r="H221" s="337"/>
      <c r="I221" s="337"/>
      <c r="J221" s="404">
        <v>3.8945865247306241E-2</v>
      </c>
      <c r="K221" s="395" t="s">
        <v>572</v>
      </c>
      <c r="L221" s="115" t="s">
        <v>123</v>
      </c>
      <c r="M221" s="118" t="s">
        <v>28</v>
      </c>
      <c r="N221" s="115" t="s">
        <v>603</v>
      </c>
      <c r="O221" s="119"/>
      <c r="P221" s="119"/>
      <c r="Q221" s="119"/>
      <c r="R221" s="119"/>
      <c r="S221" s="119"/>
      <c r="T221" s="119"/>
      <c r="U221" s="119"/>
      <c r="V221" s="119"/>
      <c r="W221" s="119"/>
    </row>
    <row r="222" spans="1:23" s="3" customFormat="1">
      <c r="A222" s="393" t="s">
        <v>449</v>
      </c>
      <c r="B222" s="104" t="s">
        <v>163</v>
      </c>
      <c r="C222" s="104" t="s">
        <v>163</v>
      </c>
      <c r="D222" s="337">
        <v>180600</v>
      </c>
      <c r="E222" s="337">
        <v>100</v>
      </c>
      <c r="F222" s="337"/>
      <c r="G222" s="337"/>
      <c r="H222" s="337"/>
      <c r="I222" s="337"/>
      <c r="J222" s="337"/>
      <c r="K222" s="395" t="s">
        <v>572</v>
      </c>
      <c r="L222" s="115" t="s">
        <v>123</v>
      </c>
      <c r="M222" s="118" t="s">
        <v>28</v>
      </c>
      <c r="N222" s="115" t="s">
        <v>598</v>
      </c>
      <c r="O222" s="119"/>
      <c r="P222" s="119"/>
      <c r="Q222" s="119"/>
      <c r="R222" s="119"/>
      <c r="S222" s="119"/>
      <c r="T222" s="119"/>
      <c r="U222" s="119"/>
      <c r="V222" s="119"/>
      <c r="W222" s="119"/>
    </row>
    <row r="223" spans="1:23" s="3" customFormat="1">
      <c r="A223" s="393" t="s">
        <v>591</v>
      </c>
      <c r="B223" s="104"/>
      <c r="C223" s="104" t="s">
        <v>173</v>
      </c>
      <c r="D223" s="337">
        <v>1700</v>
      </c>
      <c r="E223" s="337"/>
      <c r="F223" s="337"/>
      <c r="G223" s="337">
        <v>100</v>
      </c>
      <c r="H223" s="337"/>
      <c r="I223" s="337"/>
      <c r="J223" s="337"/>
      <c r="K223" s="395" t="s">
        <v>326</v>
      </c>
      <c r="L223" s="115" t="s">
        <v>123</v>
      </c>
      <c r="M223" s="118" t="s">
        <v>28</v>
      </c>
      <c r="N223" s="115" t="s">
        <v>603</v>
      </c>
      <c r="O223" s="119"/>
      <c r="P223" s="119"/>
      <c r="Q223" s="119"/>
      <c r="R223" s="119"/>
      <c r="S223" s="119"/>
      <c r="T223" s="119"/>
      <c r="U223" s="119"/>
      <c r="V223" s="119"/>
      <c r="W223" s="119"/>
    </row>
    <row r="224" spans="1:23" s="3" customFormat="1">
      <c r="A224" s="393" t="s">
        <v>517</v>
      </c>
      <c r="B224" s="393"/>
      <c r="C224" s="393" t="s">
        <v>177</v>
      </c>
      <c r="D224" s="337">
        <v>230</v>
      </c>
      <c r="E224" s="337"/>
      <c r="F224" s="337"/>
      <c r="G224" s="337">
        <v>100</v>
      </c>
      <c r="H224" s="337"/>
      <c r="I224" s="337"/>
      <c r="J224" s="337"/>
      <c r="K224" s="189" t="s">
        <v>327</v>
      </c>
      <c r="L224" s="115" t="s">
        <v>123</v>
      </c>
      <c r="M224" s="115" t="s">
        <v>30</v>
      </c>
      <c r="N224" s="115" t="s">
        <v>603</v>
      </c>
      <c r="O224" s="119"/>
      <c r="P224" s="119"/>
      <c r="Q224" s="119"/>
      <c r="R224" s="119"/>
      <c r="S224" s="119"/>
      <c r="T224" s="119"/>
      <c r="U224" s="119"/>
      <c r="V224" s="119"/>
      <c r="W224" s="119"/>
    </row>
    <row r="225" spans="1:23" s="9" customFormat="1">
      <c r="A225" s="393" t="s">
        <v>524</v>
      </c>
      <c r="B225" s="393"/>
      <c r="C225" s="393" t="s">
        <v>127</v>
      </c>
      <c r="D225" s="337">
        <v>1390</v>
      </c>
      <c r="E225" s="337"/>
      <c r="F225" s="337"/>
      <c r="G225" s="337">
        <v>100</v>
      </c>
      <c r="H225" s="337"/>
      <c r="I225" s="337"/>
      <c r="J225" s="337"/>
      <c r="K225" s="189" t="s">
        <v>302</v>
      </c>
      <c r="L225" s="115" t="s">
        <v>123</v>
      </c>
      <c r="M225" s="115" t="s">
        <v>30</v>
      </c>
      <c r="N225" s="115" t="s">
        <v>603</v>
      </c>
      <c r="O225" s="119"/>
      <c r="P225" s="120"/>
      <c r="Q225" s="120"/>
      <c r="R225" s="120"/>
      <c r="S225" s="120"/>
      <c r="T225" s="120"/>
      <c r="U225" s="120"/>
      <c r="V225" s="120"/>
      <c r="W225" s="120"/>
    </row>
    <row r="226" spans="1:23">
      <c r="A226" s="393" t="s">
        <v>686</v>
      </c>
      <c r="B226" s="393"/>
      <c r="C226" s="393" t="s">
        <v>179</v>
      </c>
      <c r="D226" s="337">
        <v>205</v>
      </c>
      <c r="E226" s="337"/>
      <c r="F226" s="337"/>
      <c r="G226" s="337">
        <v>100</v>
      </c>
      <c r="H226" s="337"/>
      <c r="I226" s="337"/>
      <c r="J226" s="337"/>
      <c r="K226" s="189" t="s">
        <v>328</v>
      </c>
      <c r="L226" s="115" t="s">
        <v>123</v>
      </c>
      <c r="M226" s="115" t="s">
        <v>30</v>
      </c>
      <c r="N226" s="115" t="s">
        <v>603</v>
      </c>
      <c r="O226" s="119"/>
    </row>
    <row r="227" spans="1:23" s="3" customFormat="1">
      <c r="A227" s="393" t="s">
        <v>531</v>
      </c>
      <c r="B227" s="393"/>
      <c r="C227" s="393" t="s">
        <v>180</v>
      </c>
      <c r="D227" s="337">
        <v>340</v>
      </c>
      <c r="E227" s="337"/>
      <c r="F227" s="337"/>
      <c r="G227" s="337">
        <v>100</v>
      </c>
      <c r="H227" s="337"/>
      <c r="I227" s="337"/>
      <c r="J227" s="337"/>
      <c r="K227" s="189" t="s">
        <v>329</v>
      </c>
      <c r="L227" s="115" t="s">
        <v>123</v>
      </c>
      <c r="M227" s="115" t="s">
        <v>30</v>
      </c>
      <c r="N227" s="115" t="s">
        <v>603</v>
      </c>
      <c r="O227" s="119"/>
      <c r="P227" s="119"/>
      <c r="Q227" s="119"/>
      <c r="R227" s="119"/>
      <c r="S227" s="119"/>
      <c r="T227" s="119"/>
      <c r="U227" s="119"/>
      <c r="V227" s="119"/>
      <c r="W227" s="119"/>
    </row>
    <row r="228" spans="1:23">
      <c r="A228" s="393" t="s">
        <v>543</v>
      </c>
      <c r="B228" s="103"/>
      <c r="C228" s="103" t="s">
        <v>130</v>
      </c>
      <c r="D228" s="337">
        <v>284</v>
      </c>
      <c r="E228" s="337"/>
      <c r="F228" s="337"/>
      <c r="G228" s="337">
        <v>100</v>
      </c>
      <c r="H228" s="337"/>
      <c r="I228" s="337"/>
      <c r="J228" s="337"/>
      <c r="K228" s="395" t="s">
        <v>310</v>
      </c>
      <c r="L228" s="115" t="s">
        <v>123</v>
      </c>
      <c r="M228" s="118" t="s">
        <v>30</v>
      </c>
      <c r="N228" s="115" t="s">
        <v>603</v>
      </c>
      <c r="O228" s="119"/>
    </row>
    <row r="229" spans="1:23">
      <c r="A229" s="393" t="s">
        <v>692</v>
      </c>
      <c r="B229" s="106"/>
      <c r="C229" s="106" t="s">
        <v>184</v>
      </c>
      <c r="D229" s="337">
        <v>600</v>
      </c>
      <c r="E229" s="337"/>
      <c r="F229" s="337"/>
      <c r="G229" s="337">
        <v>100</v>
      </c>
      <c r="H229" s="337"/>
      <c r="I229" s="337"/>
      <c r="J229" s="337"/>
      <c r="K229" s="189" t="s">
        <v>332</v>
      </c>
      <c r="L229" s="115" t="s">
        <v>123</v>
      </c>
      <c r="M229" s="115" t="s">
        <v>30</v>
      </c>
      <c r="N229" s="115" t="s">
        <v>603</v>
      </c>
      <c r="O229" s="119"/>
    </row>
    <row r="230" spans="1:23">
      <c r="A230" s="393" t="s">
        <v>554</v>
      </c>
      <c r="B230" s="393"/>
      <c r="C230" s="393" t="s">
        <v>186</v>
      </c>
      <c r="D230" s="337">
        <v>260</v>
      </c>
      <c r="E230" s="337"/>
      <c r="F230" s="337"/>
      <c r="G230" s="337">
        <v>100</v>
      </c>
      <c r="H230" s="337"/>
      <c r="I230" s="337"/>
      <c r="J230" s="337"/>
      <c r="K230" s="189" t="s">
        <v>333</v>
      </c>
      <c r="L230" s="115" t="s">
        <v>123</v>
      </c>
      <c r="M230" s="115" t="s">
        <v>30</v>
      </c>
      <c r="N230" s="115" t="s">
        <v>603</v>
      </c>
      <c r="O230" s="119"/>
    </row>
    <row r="231" spans="1:23">
      <c r="A231" s="393" t="s">
        <v>557</v>
      </c>
      <c r="B231" s="393"/>
      <c r="C231" s="393" t="s">
        <v>187</v>
      </c>
      <c r="D231" s="337">
        <v>1260</v>
      </c>
      <c r="E231" s="337"/>
      <c r="F231" s="337"/>
      <c r="G231" s="337">
        <v>100</v>
      </c>
      <c r="H231" s="337"/>
      <c r="I231" s="337"/>
      <c r="J231" s="337"/>
      <c r="K231" s="189" t="s">
        <v>335</v>
      </c>
      <c r="L231" s="115" t="s">
        <v>123</v>
      </c>
      <c r="M231" s="115" t="s">
        <v>30</v>
      </c>
      <c r="N231" s="115" t="s">
        <v>603</v>
      </c>
      <c r="O231" s="119"/>
    </row>
    <row r="232" spans="1:23" ht="15.75" thickBot="1">
      <c r="A232" s="396" t="s">
        <v>568</v>
      </c>
      <c r="B232" s="396"/>
      <c r="C232" s="396" t="s">
        <v>164</v>
      </c>
      <c r="D232" s="348">
        <v>400</v>
      </c>
      <c r="E232" s="348"/>
      <c r="F232" s="348"/>
      <c r="G232" s="348">
        <v>100</v>
      </c>
      <c r="H232" s="348"/>
      <c r="I232" s="348"/>
      <c r="J232" s="348"/>
      <c r="K232" s="189" t="s">
        <v>336</v>
      </c>
      <c r="L232" s="115" t="s">
        <v>123</v>
      </c>
      <c r="M232" s="115" t="s">
        <v>30</v>
      </c>
      <c r="N232" s="115" t="s">
        <v>603</v>
      </c>
      <c r="O232" s="120"/>
    </row>
    <row r="233" spans="1:23">
      <c r="K233" s="189"/>
      <c r="L233" s="115"/>
      <c r="M233" s="115"/>
      <c r="N233" s="115"/>
    </row>
    <row r="234" spans="1:23">
      <c r="K234" s="189"/>
      <c r="L234" s="115"/>
      <c r="M234" s="115"/>
      <c r="N234" s="115"/>
    </row>
    <row r="235" spans="1:23">
      <c r="K235" s="189"/>
      <c r="L235" s="115"/>
      <c r="M235" s="115"/>
      <c r="N235" s="115"/>
    </row>
    <row r="236" spans="1:23">
      <c r="K236" s="189"/>
      <c r="L236" s="115"/>
      <c r="M236" s="115"/>
      <c r="N236" s="115"/>
    </row>
    <row r="237" spans="1:23">
      <c r="K237" s="189"/>
      <c r="L237" s="115"/>
      <c r="M237" s="115"/>
      <c r="N237" s="115"/>
    </row>
    <row r="238" spans="1:23">
      <c r="K238" s="189"/>
      <c r="L238" s="115"/>
      <c r="M238" s="115"/>
      <c r="N238" s="115"/>
    </row>
    <row r="239" spans="1:23">
      <c r="K239" s="189"/>
      <c r="L239" s="115"/>
      <c r="M239" s="115"/>
      <c r="N239" s="115"/>
    </row>
    <row r="240" spans="1:23">
      <c r="K240" s="189"/>
      <c r="L240" s="115"/>
      <c r="M240" s="115"/>
      <c r="N240" s="115"/>
    </row>
  </sheetData>
  <sortState ref="A6:S220">
    <sortCondition ref="L6:L220"/>
    <sortCondition ref="A6:A220"/>
    <sortCondition ref="C6:C220"/>
    <sortCondition ref="B6:B220"/>
  </sortState>
  <mergeCells count="5">
    <mergeCell ref="A5:J5"/>
    <mergeCell ref="A1:N1"/>
    <mergeCell ref="A2:N2"/>
    <mergeCell ref="A3:N3"/>
    <mergeCell ref="A4:N4"/>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sheetPr>
    <tabColor theme="7"/>
  </sheetPr>
  <dimension ref="A1:P169"/>
  <sheetViews>
    <sheetView showZeros="0" tabSelected="1" topLeftCell="A85" zoomScaleNormal="100" workbookViewId="0">
      <selection activeCell="N102" sqref="N102"/>
    </sheetView>
  </sheetViews>
  <sheetFormatPr defaultColWidth="9.140625" defaultRowHeight="15.75"/>
  <cols>
    <col min="1" max="1" width="27.5703125" style="81" customWidth="1"/>
    <col min="2" max="2" width="13" style="81" customWidth="1"/>
    <col min="3" max="3" width="11.140625" style="81" customWidth="1"/>
    <col min="4" max="4" width="10.140625" style="81" customWidth="1"/>
    <col min="5" max="5" width="11.85546875" style="81" customWidth="1"/>
    <col min="6" max="6" width="10.85546875" style="81" customWidth="1"/>
    <col min="7" max="7" width="9" style="81" customWidth="1"/>
    <col min="8" max="8" width="9.5703125" style="81" customWidth="1"/>
    <col min="9" max="9" width="7.7109375" style="81" customWidth="1"/>
    <col min="10" max="10" width="14.28515625" style="81" customWidth="1"/>
    <col min="11" max="11" width="9.140625" style="190"/>
    <col min="12" max="12" width="17.140625" style="119" bestFit="1" customWidth="1"/>
    <col min="13" max="14" width="9.140625" style="81"/>
    <col min="15" max="16384" width="9.140625" style="18"/>
  </cols>
  <sheetData>
    <row r="1" spans="1:16">
      <c r="A1" s="130" t="s">
        <v>900</v>
      </c>
    </row>
    <row r="2" spans="1:16">
      <c r="A2" s="67" t="s">
        <v>672</v>
      </c>
    </row>
    <row r="3" spans="1:16">
      <c r="A3" s="67" t="s">
        <v>671</v>
      </c>
    </row>
    <row r="4" spans="1:16">
      <c r="A4" s="67" t="s">
        <v>733</v>
      </c>
    </row>
    <row r="5" spans="1:16" ht="16.5" thickBot="1">
      <c r="A5" s="917" t="s">
        <v>899</v>
      </c>
      <c r="B5" s="917"/>
      <c r="C5" s="917"/>
      <c r="D5" s="917"/>
      <c r="E5" s="917"/>
      <c r="F5" s="917"/>
      <c r="G5" s="917"/>
      <c r="H5" s="917"/>
      <c r="I5" s="917"/>
      <c r="J5" s="917"/>
      <c r="K5" s="917"/>
    </row>
    <row r="6" spans="1:16" ht="27" customHeight="1" thickBot="1">
      <c r="A6" s="932" t="s">
        <v>23</v>
      </c>
      <c r="B6" s="934" t="s">
        <v>25</v>
      </c>
      <c r="C6" s="928" t="s">
        <v>673</v>
      </c>
      <c r="D6" s="928"/>
      <c r="E6" s="928"/>
      <c r="F6" s="929" t="s">
        <v>412</v>
      </c>
      <c r="G6" s="929"/>
      <c r="H6" s="929"/>
      <c r="I6" s="929"/>
      <c r="J6" s="929"/>
      <c r="K6" s="930" t="s">
        <v>998</v>
      </c>
    </row>
    <row r="7" spans="1:16" s="46" customFormat="1" ht="39.75" thickBot="1">
      <c r="A7" s="933"/>
      <c r="B7" s="935"/>
      <c r="C7" s="199" t="s">
        <v>413</v>
      </c>
      <c r="D7" s="199" t="s">
        <v>414</v>
      </c>
      <c r="E7" s="199" t="s">
        <v>415</v>
      </c>
      <c r="F7" s="199" t="s">
        <v>416</v>
      </c>
      <c r="G7" s="199" t="s">
        <v>417</v>
      </c>
      <c r="H7" s="199" t="s">
        <v>418</v>
      </c>
      <c r="I7" s="199" t="s">
        <v>419</v>
      </c>
      <c r="J7" s="199" t="s">
        <v>997</v>
      </c>
      <c r="K7" s="931"/>
      <c r="L7" s="113" t="s">
        <v>593</v>
      </c>
      <c r="M7" s="81"/>
      <c r="N7" s="81"/>
      <c r="O7" s="18"/>
      <c r="P7" s="18"/>
    </row>
    <row r="8" spans="1:16" s="45" customFormat="1" ht="16.5" thickBot="1">
      <c r="A8" s="303" t="s">
        <v>371</v>
      </c>
      <c r="B8" s="303"/>
      <c r="C8" s="305">
        <f>SUM(C9:C16)</f>
        <v>5707064.3680000007</v>
      </c>
      <c r="D8" s="305">
        <f t="shared" ref="D8:J8" si="0">SUM(D9:D16)</f>
        <v>3743832.6839999999</v>
      </c>
      <c r="E8" s="305">
        <f t="shared" si="0"/>
        <v>9450897.352</v>
      </c>
      <c r="F8" s="305">
        <f t="shared" si="0"/>
        <v>6325340.3599999994</v>
      </c>
      <c r="G8" s="305">
        <f t="shared" si="0"/>
        <v>2651114</v>
      </c>
      <c r="H8" s="305">
        <f t="shared" si="0"/>
        <v>3817.3340000000003</v>
      </c>
      <c r="I8" s="305">
        <f t="shared" si="0"/>
        <v>38686.869000000006</v>
      </c>
      <c r="J8" s="305">
        <f t="shared" si="0"/>
        <v>431938.78899999999</v>
      </c>
      <c r="K8" s="405"/>
      <c r="L8" s="310"/>
      <c r="M8" s="119"/>
      <c r="N8" s="119"/>
      <c r="O8" s="17"/>
      <c r="P8" s="17"/>
    </row>
    <row r="9" spans="1:16" s="45" customFormat="1">
      <c r="A9" s="311" t="s">
        <v>5</v>
      </c>
      <c r="B9" s="311"/>
      <c r="C9" s="313">
        <f>C18</f>
        <v>190301.75899999999</v>
      </c>
      <c r="D9" s="313">
        <f t="shared" ref="D9:J9" si="1">D18</f>
        <v>895</v>
      </c>
      <c r="E9" s="313">
        <f t="shared" si="1"/>
        <v>191196.75899999999</v>
      </c>
      <c r="F9" s="313">
        <f t="shared" si="1"/>
        <v>180445.83900000001</v>
      </c>
      <c r="G9" s="313">
        <f t="shared" si="1"/>
        <v>0</v>
      </c>
      <c r="H9" s="313">
        <f t="shared" si="1"/>
        <v>1029.549</v>
      </c>
      <c r="I9" s="313">
        <f t="shared" si="1"/>
        <v>2278.2069999999999</v>
      </c>
      <c r="J9" s="313">
        <f t="shared" si="1"/>
        <v>7443.1639999999998</v>
      </c>
      <c r="K9" s="406"/>
      <c r="L9" s="310"/>
      <c r="M9" s="119"/>
      <c r="N9" s="119"/>
      <c r="O9" s="17"/>
      <c r="P9" s="17"/>
    </row>
    <row r="10" spans="1:16" s="45" customFormat="1">
      <c r="A10" s="317" t="s">
        <v>6</v>
      </c>
      <c r="B10" s="317"/>
      <c r="C10" s="319">
        <f>C29</f>
        <v>4122826.1610000003</v>
      </c>
      <c r="D10" s="319">
        <f t="shared" ref="D10:J10" si="2">D29</f>
        <v>2653949</v>
      </c>
      <c r="E10" s="319">
        <f t="shared" si="2"/>
        <v>6776775.1610000003</v>
      </c>
      <c r="F10" s="319">
        <f t="shared" si="2"/>
        <v>3839520.7379999999</v>
      </c>
      <c r="G10" s="319">
        <f t="shared" si="2"/>
        <v>2636707</v>
      </c>
      <c r="H10" s="319">
        <f t="shared" si="2"/>
        <v>24.84</v>
      </c>
      <c r="I10" s="319">
        <f t="shared" si="2"/>
        <v>10582.493999999999</v>
      </c>
      <c r="J10" s="319">
        <f t="shared" si="2"/>
        <v>289940.08900000004</v>
      </c>
      <c r="K10" s="407"/>
      <c r="L10" s="310"/>
      <c r="M10" s="119"/>
      <c r="N10" s="119"/>
      <c r="O10" s="17"/>
      <c r="P10" s="17"/>
    </row>
    <row r="11" spans="1:16" s="45" customFormat="1">
      <c r="A11" s="317" t="s">
        <v>7</v>
      </c>
      <c r="B11" s="317"/>
      <c r="C11" s="319">
        <f>C45</f>
        <v>377053</v>
      </c>
      <c r="D11" s="319">
        <f t="shared" ref="D11:J11" si="3">D45</f>
        <v>356410</v>
      </c>
      <c r="E11" s="319">
        <f t="shared" si="3"/>
        <v>733463</v>
      </c>
      <c r="F11" s="319">
        <f t="shared" si="3"/>
        <v>687309</v>
      </c>
      <c r="G11" s="319">
        <f t="shared" si="3"/>
        <v>103</v>
      </c>
      <c r="H11" s="319">
        <f t="shared" si="3"/>
        <v>2033</v>
      </c>
      <c r="I11" s="319">
        <f t="shared" si="3"/>
        <v>11862</v>
      </c>
      <c r="J11" s="319">
        <f t="shared" si="3"/>
        <v>32156</v>
      </c>
      <c r="K11" s="407"/>
      <c r="L11" s="310"/>
      <c r="M11" s="119"/>
      <c r="N11" s="119"/>
      <c r="O11" s="17"/>
      <c r="P11" s="17"/>
    </row>
    <row r="12" spans="1:16" s="45" customFormat="1">
      <c r="A12" s="317" t="s">
        <v>8</v>
      </c>
      <c r="B12" s="317"/>
      <c r="C12" s="319">
        <f>C58</f>
        <v>160869.86500000002</v>
      </c>
      <c r="D12" s="319">
        <f t="shared" ref="D12:J12" si="4">D58</f>
        <v>6857</v>
      </c>
      <c r="E12" s="319">
        <f t="shared" si="4"/>
        <v>167726.86500000002</v>
      </c>
      <c r="F12" s="319">
        <f t="shared" si="4"/>
        <v>152520.26500000001</v>
      </c>
      <c r="G12" s="319">
        <f t="shared" si="4"/>
        <v>692</v>
      </c>
      <c r="H12" s="319">
        <f t="shared" si="4"/>
        <v>722.721</v>
      </c>
      <c r="I12" s="319">
        <f t="shared" si="4"/>
        <v>2215.2139999999999</v>
      </c>
      <c r="J12" s="319">
        <f t="shared" si="4"/>
        <v>11576.665000000003</v>
      </c>
      <c r="K12" s="407"/>
      <c r="L12" s="310"/>
      <c r="M12" s="119"/>
      <c r="N12" s="119"/>
      <c r="O12" s="17"/>
      <c r="P12" s="17"/>
    </row>
    <row r="13" spans="1:16" s="45" customFormat="1">
      <c r="A13" s="317" t="s">
        <v>9</v>
      </c>
      <c r="B13" s="317"/>
      <c r="C13" s="319">
        <f>C102</f>
        <v>753979.826</v>
      </c>
      <c r="D13" s="319">
        <f t="shared" ref="D13:J13" si="5">D102</f>
        <v>681713</v>
      </c>
      <c r="E13" s="319">
        <f t="shared" si="5"/>
        <v>1435693.1260000002</v>
      </c>
      <c r="F13" s="319">
        <f t="shared" si="5"/>
        <v>1346483.5179999999</v>
      </c>
      <c r="G13" s="319">
        <f t="shared" si="5"/>
        <v>187</v>
      </c>
      <c r="H13" s="319">
        <f t="shared" si="5"/>
        <v>7.2240000000000002</v>
      </c>
      <c r="I13" s="319">
        <f t="shared" si="5"/>
        <v>9235.2790000000005</v>
      </c>
      <c r="J13" s="319">
        <f t="shared" si="5"/>
        <v>79780.104999999996</v>
      </c>
      <c r="K13" s="407"/>
      <c r="L13" s="310"/>
      <c r="M13" s="119"/>
      <c r="N13" s="119"/>
      <c r="O13" s="17"/>
      <c r="P13" s="17"/>
    </row>
    <row r="14" spans="1:16" s="45" customFormat="1">
      <c r="A14" s="317"/>
      <c r="B14" s="408"/>
      <c r="C14" s="409"/>
      <c r="D14" s="409"/>
      <c r="E14" s="409"/>
      <c r="F14" s="409"/>
      <c r="G14" s="409"/>
      <c r="H14" s="409"/>
      <c r="I14" s="409"/>
      <c r="J14" s="409"/>
      <c r="K14" s="410"/>
      <c r="L14" s="310"/>
      <c r="M14" s="119"/>
      <c r="N14" s="119"/>
      <c r="O14" s="17"/>
      <c r="P14" s="17"/>
    </row>
    <row r="15" spans="1:16">
      <c r="A15" s="411" t="s">
        <v>586</v>
      </c>
      <c r="B15" s="412" t="s">
        <v>420</v>
      </c>
      <c r="C15" s="105">
        <v>29416.757000000001</v>
      </c>
      <c r="D15" s="105">
        <v>44008.684000000001</v>
      </c>
      <c r="E15" s="105">
        <v>73425.441000000006</v>
      </c>
      <c r="F15" s="105">
        <v>51006</v>
      </c>
      <c r="G15" s="105">
        <v>13425</v>
      </c>
      <c r="H15" s="105">
        <v>0</v>
      </c>
      <c r="I15" s="105">
        <v>918.67500000000007</v>
      </c>
      <c r="J15" s="105">
        <v>8075.7660000000033</v>
      </c>
      <c r="K15" s="413" t="s">
        <v>2</v>
      </c>
      <c r="L15" s="115"/>
    </row>
    <row r="16" spans="1:16" ht="16.5" thickBot="1">
      <c r="A16" s="414" t="s">
        <v>499</v>
      </c>
      <c r="B16" s="414" t="s">
        <v>420</v>
      </c>
      <c r="C16" s="415">
        <v>72617</v>
      </c>
      <c r="D16" s="415">
        <v>0</v>
      </c>
      <c r="E16" s="415">
        <v>72617</v>
      </c>
      <c r="F16" s="415">
        <v>68055</v>
      </c>
      <c r="G16" s="415">
        <v>0</v>
      </c>
      <c r="H16" s="415">
        <v>0</v>
      </c>
      <c r="I16" s="415">
        <v>1595</v>
      </c>
      <c r="J16" s="415">
        <v>2967</v>
      </c>
      <c r="K16" s="416" t="s">
        <v>28</v>
      </c>
      <c r="L16" s="115"/>
    </row>
    <row r="17" spans="1:16" ht="16.5" thickBot="1">
      <c r="A17" s="417"/>
      <c r="B17" s="417"/>
      <c r="C17" s="418"/>
      <c r="D17" s="418"/>
      <c r="E17" s="418"/>
      <c r="F17" s="418"/>
      <c r="G17" s="418"/>
      <c r="H17" s="418"/>
      <c r="I17" s="418"/>
      <c r="J17" s="418"/>
      <c r="K17" s="419"/>
      <c r="L17" s="115"/>
    </row>
    <row r="18" spans="1:16" s="37" customFormat="1" ht="16.5" thickBot="1">
      <c r="A18" s="355" t="s">
        <v>5</v>
      </c>
      <c r="B18" s="355"/>
      <c r="C18" s="356">
        <f>SUM(C19:C28)</f>
        <v>190301.75899999999</v>
      </c>
      <c r="D18" s="356">
        <f t="shared" ref="D18:J18" si="6">SUM(D19:D28)</f>
        <v>895</v>
      </c>
      <c r="E18" s="356">
        <f t="shared" si="6"/>
        <v>191196.75899999999</v>
      </c>
      <c r="F18" s="356">
        <f t="shared" si="6"/>
        <v>180445.83900000001</v>
      </c>
      <c r="G18" s="356">
        <f t="shared" si="6"/>
        <v>0</v>
      </c>
      <c r="H18" s="356">
        <f t="shared" si="6"/>
        <v>1029.549</v>
      </c>
      <c r="I18" s="356">
        <f t="shared" si="6"/>
        <v>2278.2069999999999</v>
      </c>
      <c r="J18" s="356">
        <f t="shared" si="6"/>
        <v>7443.1639999999998</v>
      </c>
      <c r="K18" s="420"/>
      <c r="L18" s="309"/>
      <c r="M18" s="153"/>
      <c r="N18" s="153"/>
    </row>
    <row r="19" spans="1:16" s="46" customFormat="1">
      <c r="A19" s="411" t="s">
        <v>633</v>
      </c>
      <c r="B19" s="411" t="s">
        <v>48</v>
      </c>
      <c r="C19" s="421">
        <v>47742</v>
      </c>
      <c r="D19" s="421">
        <v>0</v>
      </c>
      <c r="E19" s="421">
        <v>47742</v>
      </c>
      <c r="F19" s="421">
        <v>46238</v>
      </c>
      <c r="G19" s="421">
        <v>0</v>
      </c>
      <c r="H19" s="421">
        <v>0</v>
      </c>
      <c r="I19" s="421">
        <v>0</v>
      </c>
      <c r="J19" s="421">
        <v>1504</v>
      </c>
      <c r="K19" s="422" t="s">
        <v>28</v>
      </c>
      <c r="L19" s="115" t="s">
        <v>46</v>
      </c>
      <c r="M19" s="81"/>
      <c r="N19" s="81"/>
      <c r="O19" s="18"/>
      <c r="P19" s="18"/>
    </row>
    <row r="20" spans="1:16" s="46" customFormat="1">
      <c r="A20" s="411" t="s">
        <v>700</v>
      </c>
      <c r="B20" s="412" t="s">
        <v>200</v>
      </c>
      <c r="C20" s="105">
        <v>1496.058</v>
      </c>
      <c r="D20" s="105">
        <v>0</v>
      </c>
      <c r="E20" s="105">
        <v>1496.058</v>
      </c>
      <c r="F20" s="105">
        <v>1308.6110000000001</v>
      </c>
      <c r="G20" s="105">
        <v>0</v>
      </c>
      <c r="H20" s="105">
        <v>5.6230000000000002</v>
      </c>
      <c r="I20" s="105">
        <v>9.16</v>
      </c>
      <c r="J20" s="105">
        <v>172.66399999999976</v>
      </c>
      <c r="K20" s="413" t="s">
        <v>2</v>
      </c>
      <c r="L20" s="115" t="s">
        <v>46</v>
      </c>
      <c r="M20" s="81"/>
      <c r="N20" s="81"/>
      <c r="O20" s="18"/>
      <c r="P20" s="18"/>
    </row>
    <row r="21" spans="1:16" s="46" customFormat="1">
      <c r="A21" s="411" t="s">
        <v>513</v>
      </c>
      <c r="B21" s="412" t="s">
        <v>55</v>
      </c>
      <c r="C21" s="105">
        <v>441.70100000000002</v>
      </c>
      <c r="D21" s="105">
        <v>0</v>
      </c>
      <c r="E21" s="105">
        <v>441.70100000000002</v>
      </c>
      <c r="F21" s="105">
        <v>374.22800000000001</v>
      </c>
      <c r="G21" s="105">
        <v>0</v>
      </c>
      <c r="H21" s="105">
        <v>18.925999999999998</v>
      </c>
      <c r="I21" s="105">
        <v>14.047000000000001</v>
      </c>
      <c r="J21" s="105">
        <v>34.5</v>
      </c>
      <c r="K21" s="413" t="s">
        <v>2</v>
      </c>
      <c r="L21" s="115" t="s">
        <v>46</v>
      </c>
      <c r="M21" s="81"/>
      <c r="N21" s="81"/>
      <c r="O21" s="18"/>
      <c r="P21" s="18"/>
    </row>
    <row r="22" spans="1:16" s="46" customFormat="1">
      <c r="A22" s="411" t="s">
        <v>521</v>
      </c>
      <c r="B22" s="412" t="s">
        <v>201</v>
      </c>
      <c r="C22" s="105">
        <v>683</v>
      </c>
      <c r="D22" s="105">
        <v>0</v>
      </c>
      <c r="E22" s="105">
        <v>683</v>
      </c>
      <c r="F22" s="105">
        <v>655</v>
      </c>
      <c r="G22" s="105">
        <v>0</v>
      </c>
      <c r="H22" s="105">
        <v>4</v>
      </c>
      <c r="I22" s="105">
        <v>0</v>
      </c>
      <c r="J22" s="105">
        <v>24</v>
      </c>
      <c r="K22" s="423" t="s">
        <v>28</v>
      </c>
      <c r="L22" s="115" t="s">
        <v>46</v>
      </c>
      <c r="M22" s="81"/>
      <c r="N22" s="81"/>
      <c r="O22" s="18"/>
      <c r="P22" s="18"/>
    </row>
    <row r="23" spans="1:16" s="46" customFormat="1">
      <c r="A23" s="411" t="s">
        <v>525</v>
      </c>
      <c r="B23" s="412" t="s">
        <v>392</v>
      </c>
      <c r="C23" s="105">
        <v>21905</v>
      </c>
      <c r="D23" s="105">
        <v>0</v>
      </c>
      <c r="E23" s="105">
        <v>21905</v>
      </c>
      <c r="F23" s="105">
        <v>20380</v>
      </c>
      <c r="G23" s="105">
        <v>0</v>
      </c>
      <c r="H23" s="105">
        <v>0</v>
      </c>
      <c r="I23" s="105">
        <v>619</v>
      </c>
      <c r="J23" s="105">
        <v>906</v>
      </c>
      <c r="K23" s="423" t="s">
        <v>28</v>
      </c>
      <c r="L23" s="115" t="s">
        <v>46</v>
      </c>
      <c r="M23" s="81"/>
      <c r="N23" s="81"/>
      <c r="O23" s="18"/>
      <c r="P23" s="18"/>
    </row>
    <row r="24" spans="1:16" s="46" customFormat="1">
      <c r="A24" s="411" t="s">
        <v>541</v>
      </c>
      <c r="B24" s="412" t="s">
        <v>361</v>
      </c>
      <c r="C24" s="105">
        <v>41881</v>
      </c>
      <c r="D24" s="105">
        <v>0</v>
      </c>
      <c r="E24" s="105">
        <v>41881</v>
      </c>
      <c r="F24" s="105">
        <v>38015</v>
      </c>
      <c r="G24" s="105">
        <v>0</v>
      </c>
      <c r="H24" s="105">
        <v>0</v>
      </c>
      <c r="I24" s="105">
        <v>0</v>
      </c>
      <c r="J24" s="105">
        <v>3866</v>
      </c>
      <c r="K24" s="423" t="s">
        <v>28</v>
      </c>
      <c r="L24" s="115" t="s">
        <v>46</v>
      </c>
      <c r="M24" s="81"/>
      <c r="N24" s="81"/>
      <c r="O24" s="18"/>
      <c r="P24" s="18"/>
    </row>
    <row r="25" spans="1:16" s="46" customFormat="1">
      <c r="A25" s="411" t="s">
        <v>542</v>
      </c>
      <c r="B25" s="412" t="s">
        <v>420</v>
      </c>
      <c r="C25" s="105">
        <v>30909</v>
      </c>
      <c r="D25" s="105">
        <v>0</v>
      </c>
      <c r="E25" s="105">
        <v>30909</v>
      </c>
      <c r="F25" s="105">
        <v>27703</v>
      </c>
      <c r="G25" s="105">
        <v>0</v>
      </c>
      <c r="H25" s="105">
        <v>1001</v>
      </c>
      <c r="I25" s="105">
        <v>1599</v>
      </c>
      <c r="J25" s="105">
        <v>606</v>
      </c>
      <c r="K25" s="423" t="s">
        <v>28</v>
      </c>
      <c r="L25" s="115" t="s">
        <v>46</v>
      </c>
      <c r="M25" s="81"/>
      <c r="N25" s="81"/>
      <c r="O25" s="18"/>
      <c r="P25" s="18"/>
    </row>
    <row r="26" spans="1:16" s="46" customFormat="1">
      <c r="A26" s="411" t="s">
        <v>730</v>
      </c>
      <c r="B26" s="412" t="s">
        <v>420</v>
      </c>
      <c r="C26" s="105">
        <v>41000</v>
      </c>
      <c r="D26" s="105">
        <v>0</v>
      </c>
      <c r="E26" s="105">
        <v>41000</v>
      </c>
      <c r="F26" s="105">
        <v>41000</v>
      </c>
      <c r="G26" s="105">
        <v>0</v>
      </c>
      <c r="H26" s="105">
        <v>0</v>
      </c>
      <c r="I26" s="105">
        <v>0</v>
      </c>
      <c r="J26" s="105">
        <v>0</v>
      </c>
      <c r="K26" s="423" t="s">
        <v>28</v>
      </c>
      <c r="L26" s="115" t="s">
        <v>46</v>
      </c>
      <c r="M26" s="81"/>
      <c r="N26" s="81"/>
      <c r="O26" s="18"/>
      <c r="P26" s="18"/>
    </row>
    <row r="27" spans="1:16" s="46" customFormat="1">
      <c r="A27" s="411" t="s">
        <v>621</v>
      </c>
      <c r="B27" s="412" t="s">
        <v>407</v>
      </c>
      <c r="C27" s="105">
        <v>4244</v>
      </c>
      <c r="D27" s="105">
        <v>0</v>
      </c>
      <c r="E27" s="105">
        <v>4244</v>
      </c>
      <c r="F27" s="105">
        <v>4012</v>
      </c>
      <c r="G27" s="105">
        <v>0</v>
      </c>
      <c r="H27" s="105">
        <v>0</v>
      </c>
      <c r="I27" s="105">
        <v>37</v>
      </c>
      <c r="J27" s="105">
        <v>195</v>
      </c>
      <c r="K27" s="423" t="s">
        <v>28</v>
      </c>
      <c r="L27" s="115" t="s">
        <v>46</v>
      </c>
      <c r="M27" s="81"/>
      <c r="N27" s="81"/>
      <c r="O27" s="18"/>
      <c r="P27" s="18"/>
    </row>
    <row r="28" spans="1:16" s="46" customFormat="1" ht="16.5" thickBot="1">
      <c r="A28" s="417" t="s">
        <v>698</v>
      </c>
      <c r="B28" s="414" t="s">
        <v>69</v>
      </c>
      <c r="C28" s="415">
        <v>0</v>
      </c>
      <c r="D28" s="415">
        <v>895</v>
      </c>
      <c r="E28" s="415">
        <v>895</v>
      </c>
      <c r="F28" s="415">
        <v>760</v>
      </c>
      <c r="G28" s="415">
        <v>0</v>
      </c>
      <c r="H28" s="415">
        <v>0</v>
      </c>
      <c r="I28" s="415">
        <v>0</v>
      </c>
      <c r="J28" s="415">
        <v>135</v>
      </c>
      <c r="K28" s="416" t="s">
        <v>28</v>
      </c>
      <c r="L28" s="115" t="s">
        <v>46</v>
      </c>
      <c r="M28" s="81"/>
      <c r="N28" s="81"/>
      <c r="O28" s="18"/>
      <c r="P28" s="18"/>
    </row>
    <row r="29" spans="1:16" s="47" customFormat="1" ht="16.5" thickBot="1">
      <c r="A29" s="355" t="s">
        <v>6</v>
      </c>
      <c r="B29" s="355"/>
      <c r="C29" s="356">
        <f>SUM(C30:C44)</f>
        <v>4122826.1610000003</v>
      </c>
      <c r="D29" s="356">
        <f t="shared" ref="D29:J29" si="7">SUM(D30:D44)</f>
        <v>2653949</v>
      </c>
      <c r="E29" s="356">
        <f t="shared" si="7"/>
        <v>6776775.1610000003</v>
      </c>
      <c r="F29" s="356">
        <f t="shared" si="7"/>
        <v>3839520.7379999999</v>
      </c>
      <c r="G29" s="356">
        <f t="shared" si="7"/>
        <v>2636707</v>
      </c>
      <c r="H29" s="356">
        <f t="shared" si="7"/>
        <v>24.84</v>
      </c>
      <c r="I29" s="356">
        <f t="shared" si="7"/>
        <v>10582.493999999999</v>
      </c>
      <c r="J29" s="356">
        <f t="shared" si="7"/>
        <v>289940.08900000004</v>
      </c>
      <c r="K29" s="420"/>
      <c r="L29" s="309"/>
      <c r="M29" s="153"/>
      <c r="N29" s="153"/>
      <c r="O29" s="37"/>
      <c r="P29" s="37"/>
    </row>
    <row r="30" spans="1:16" s="46" customFormat="1">
      <c r="A30" s="411" t="s">
        <v>661</v>
      </c>
      <c r="B30" s="411" t="s">
        <v>385</v>
      </c>
      <c r="C30" s="421">
        <v>0</v>
      </c>
      <c r="D30" s="421">
        <v>554939</v>
      </c>
      <c r="E30" s="421">
        <v>554939</v>
      </c>
      <c r="F30" s="421">
        <v>0</v>
      </c>
      <c r="G30" s="421">
        <v>554939</v>
      </c>
      <c r="H30" s="421">
        <v>0</v>
      </c>
      <c r="I30" s="421">
        <v>0</v>
      </c>
      <c r="J30" s="421">
        <v>0</v>
      </c>
      <c r="K30" s="422" t="s">
        <v>28</v>
      </c>
      <c r="L30" s="115" t="s">
        <v>27</v>
      </c>
      <c r="M30" s="81"/>
      <c r="N30" s="81"/>
      <c r="O30" s="18"/>
      <c r="P30" s="18"/>
    </row>
    <row r="31" spans="1:16" s="46" customFormat="1">
      <c r="A31" s="411" t="s">
        <v>1011</v>
      </c>
      <c r="B31" s="412" t="s">
        <v>420</v>
      </c>
      <c r="C31" s="105">
        <v>287562</v>
      </c>
      <c r="D31" s="105">
        <v>0</v>
      </c>
      <c r="E31" s="105">
        <v>287562</v>
      </c>
      <c r="F31" s="105">
        <v>0</v>
      </c>
      <c r="G31" s="105">
        <v>287562</v>
      </c>
      <c r="H31" s="105">
        <v>0</v>
      </c>
      <c r="I31" s="105">
        <v>0</v>
      </c>
      <c r="J31" s="105">
        <v>0</v>
      </c>
      <c r="K31" s="423" t="s">
        <v>28</v>
      </c>
      <c r="L31" s="115" t="s">
        <v>27</v>
      </c>
      <c r="M31" s="81"/>
      <c r="N31" s="81"/>
      <c r="O31" s="18"/>
      <c r="P31" s="18"/>
    </row>
    <row r="32" spans="1:16" s="46" customFormat="1">
      <c r="A32" s="411" t="s">
        <v>500</v>
      </c>
      <c r="B32" s="412" t="s">
        <v>195</v>
      </c>
      <c r="C32" s="105">
        <v>264.161</v>
      </c>
      <c r="D32" s="105">
        <v>0</v>
      </c>
      <c r="E32" s="105">
        <v>264.161</v>
      </c>
      <c r="F32" s="105">
        <v>226.738</v>
      </c>
      <c r="G32" s="105">
        <v>0</v>
      </c>
      <c r="H32" s="105">
        <v>5.84</v>
      </c>
      <c r="I32" s="105">
        <v>3.4940000000000002</v>
      </c>
      <c r="J32" s="105">
        <v>28.088999999999999</v>
      </c>
      <c r="K32" s="413" t="s">
        <v>2</v>
      </c>
      <c r="L32" s="115" t="s">
        <v>27</v>
      </c>
      <c r="M32" s="81"/>
      <c r="N32" s="81"/>
      <c r="O32" s="18"/>
      <c r="P32" s="18"/>
    </row>
    <row r="33" spans="1:16" s="46" customFormat="1">
      <c r="A33" s="411" t="s">
        <v>626</v>
      </c>
      <c r="B33" s="412" t="s">
        <v>144</v>
      </c>
      <c r="C33" s="105">
        <v>1284995</v>
      </c>
      <c r="D33" s="105">
        <v>80651</v>
      </c>
      <c r="E33" s="105">
        <v>1365646</v>
      </c>
      <c r="F33" s="105">
        <v>1118752</v>
      </c>
      <c r="G33" s="105">
        <v>214333</v>
      </c>
      <c r="H33" s="105">
        <v>0</v>
      </c>
      <c r="I33" s="105">
        <v>0</v>
      </c>
      <c r="J33" s="105">
        <v>32561</v>
      </c>
      <c r="K33" s="423" t="s">
        <v>28</v>
      </c>
      <c r="L33" s="115" t="s">
        <v>27</v>
      </c>
      <c r="M33" s="81"/>
      <c r="N33" s="81"/>
      <c r="O33" s="18"/>
      <c r="P33" s="18"/>
    </row>
    <row r="34" spans="1:16" s="46" customFormat="1">
      <c r="A34" s="411" t="s">
        <v>588</v>
      </c>
      <c r="B34" s="412" t="s">
        <v>29</v>
      </c>
      <c r="C34" s="105">
        <v>432</v>
      </c>
      <c r="D34" s="105">
        <v>0</v>
      </c>
      <c r="E34" s="105">
        <v>432</v>
      </c>
      <c r="F34" s="105">
        <v>394</v>
      </c>
      <c r="G34" s="105">
        <v>0</v>
      </c>
      <c r="H34" s="105">
        <v>6</v>
      </c>
      <c r="I34" s="105">
        <v>12</v>
      </c>
      <c r="J34" s="105">
        <v>20</v>
      </c>
      <c r="K34" s="423" t="s">
        <v>28</v>
      </c>
      <c r="L34" s="115" t="s">
        <v>27</v>
      </c>
      <c r="M34" s="81"/>
      <c r="N34" s="81"/>
      <c r="O34" s="18"/>
      <c r="P34" s="18"/>
    </row>
    <row r="35" spans="1:16" s="46" customFormat="1">
      <c r="A35" s="411" t="s">
        <v>373</v>
      </c>
      <c r="B35" s="412" t="s">
        <v>420</v>
      </c>
      <c r="C35" s="105">
        <v>2467183</v>
      </c>
      <c r="D35" s="105">
        <v>491702</v>
      </c>
      <c r="E35" s="105">
        <v>2958885</v>
      </c>
      <c r="F35" s="105">
        <v>1205832</v>
      </c>
      <c r="G35" s="105">
        <v>1579873</v>
      </c>
      <c r="H35" s="105">
        <v>0</v>
      </c>
      <c r="I35" s="105">
        <v>4834</v>
      </c>
      <c r="J35" s="105">
        <v>168346</v>
      </c>
      <c r="K35" s="423" t="s">
        <v>28</v>
      </c>
      <c r="L35" s="115" t="s">
        <v>27</v>
      </c>
      <c r="M35" s="81"/>
      <c r="N35" s="81"/>
      <c r="O35" s="18"/>
      <c r="P35" s="18"/>
    </row>
    <row r="36" spans="1:16" s="46" customFormat="1">
      <c r="A36" s="411" t="s">
        <v>634</v>
      </c>
      <c r="B36" s="412" t="s">
        <v>420</v>
      </c>
      <c r="C36" s="105">
        <v>32238</v>
      </c>
      <c r="D36" s="105">
        <v>45069</v>
      </c>
      <c r="E36" s="105">
        <v>77307</v>
      </c>
      <c r="F36" s="105">
        <v>72659</v>
      </c>
      <c r="G36" s="105">
        <v>0</v>
      </c>
      <c r="H36" s="105">
        <v>0</v>
      </c>
      <c r="I36" s="105">
        <v>229</v>
      </c>
      <c r="J36" s="105">
        <v>4419</v>
      </c>
      <c r="K36" s="423" t="s">
        <v>28</v>
      </c>
      <c r="L36" s="115" t="s">
        <v>27</v>
      </c>
      <c r="M36" s="81"/>
      <c r="N36" s="81"/>
      <c r="O36" s="18"/>
      <c r="P36" s="18"/>
    </row>
    <row r="37" spans="1:16" s="46" customFormat="1">
      <c r="A37" s="411" t="s">
        <v>512</v>
      </c>
      <c r="B37" s="412" t="s">
        <v>139</v>
      </c>
      <c r="C37" s="105">
        <v>25361</v>
      </c>
      <c r="D37" s="105">
        <v>0</v>
      </c>
      <c r="E37" s="105">
        <v>25361</v>
      </c>
      <c r="F37" s="105">
        <v>23482</v>
      </c>
      <c r="G37" s="105">
        <v>0</v>
      </c>
      <c r="H37" s="105">
        <v>0</v>
      </c>
      <c r="I37" s="105">
        <v>297</v>
      </c>
      <c r="J37" s="105">
        <v>1582</v>
      </c>
      <c r="K37" s="423" t="s">
        <v>28</v>
      </c>
      <c r="L37" s="115" t="s">
        <v>27</v>
      </c>
      <c r="M37" s="81"/>
      <c r="N37" s="81"/>
      <c r="O37" s="18"/>
      <c r="P37" s="18"/>
    </row>
    <row r="38" spans="1:16" s="46" customFormat="1">
      <c r="A38" s="411" t="s">
        <v>450</v>
      </c>
      <c r="B38" s="412" t="s">
        <v>420</v>
      </c>
      <c r="C38" s="105">
        <v>24</v>
      </c>
      <c r="D38" s="105">
        <v>554939</v>
      </c>
      <c r="E38" s="105">
        <v>554963</v>
      </c>
      <c r="F38" s="105">
        <v>522027</v>
      </c>
      <c r="G38" s="105">
        <v>0</v>
      </c>
      <c r="H38" s="105">
        <v>0</v>
      </c>
      <c r="I38" s="105">
        <v>2196</v>
      </c>
      <c r="J38" s="105">
        <v>30740</v>
      </c>
      <c r="K38" s="423" t="s">
        <v>28</v>
      </c>
      <c r="L38" s="115" t="s">
        <v>27</v>
      </c>
      <c r="M38" s="81"/>
      <c r="N38" s="81"/>
      <c r="O38" s="18"/>
      <c r="P38" s="18"/>
    </row>
    <row r="39" spans="1:16" s="46" customFormat="1">
      <c r="A39" s="411" t="s">
        <v>454</v>
      </c>
      <c r="B39" s="412" t="s">
        <v>191</v>
      </c>
      <c r="C39" s="105">
        <v>21407</v>
      </c>
      <c r="D39" s="105">
        <v>119643</v>
      </c>
      <c r="E39" s="105">
        <v>141050</v>
      </c>
      <c r="F39" s="105">
        <v>136272</v>
      </c>
      <c r="G39" s="105">
        <v>0</v>
      </c>
      <c r="H39" s="105">
        <v>0</v>
      </c>
      <c r="I39" s="105">
        <v>395</v>
      </c>
      <c r="J39" s="105">
        <v>4383</v>
      </c>
      <c r="K39" s="423" t="s">
        <v>28</v>
      </c>
      <c r="L39" s="115" t="s">
        <v>27</v>
      </c>
      <c r="M39" s="81"/>
      <c r="N39" s="81"/>
      <c r="O39" s="18"/>
      <c r="P39" s="18"/>
    </row>
    <row r="40" spans="1:16" s="46" customFormat="1">
      <c r="A40" s="411" t="s">
        <v>528</v>
      </c>
      <c r="B40" s="412" t="s">
        <v>196</v>
      </c>
      <c r="C40" s="105">
        <v>1195</v>
      </c>
      <c r="D40" s="105">
        <v>0</v>
      </c>
      <c r="E40" s="105">
        <v>1195</v>
      </c>
      <c r="F40" s="105">
        <v>687</v>
      </c>
      <c r="G40" s="105">
        <v>0</v>
      </c>
      <c r="H40" s="105">
        <v>0</v>
      </c>
      <c r="I40" s="105">
        <v>0</v>
      </c>
      <c r="J40" s="105">
        <v>508</v>
      </c>
      <c r="K40" s="423" t="s">
        <v>28</v>
      </c>
      <c r="L40" s="115" t="s">
        <v>27</v>
      </c>
      <c r="M40" s="81"/>
      <c r="N40" s="81"/>
      <c r="O40" s="18"/>
      <c r="P40" s="18"/>
    </row>
    <row r="41" spans="1:16" s="46" customFormat="1">
      <c r="A41" s="411" t="s">
        <v>664</v>
      </c>
      <c r="B41" s="412" t="s">
        <v>420</v>
      </c>
      <c r="C41" s="105"/>
      <c r="D41" s="105">
        <v>743273</v>
      </c>
      <c r="E41" s="105">
        <v>743273</v>
      </c>
      <c r="F41" s="105">
        <v>700924</v>
      </c>
      <c r="G41" s="105">
        <v>0</v>
      </c>
      <c r="H41" s="105">
        <v>0</v>
      </c>
      <c r="I41" s="105">
        <v>2590</v>
      </c>
      <c r="J41" s="105">
        <v>39759</v>
      </c>
      <c r="K41" s="423" t="s">
        <v>28</v>
      </c>
      <c r="L41" s="115" t="s">
        <v>27</v>
      </c>
      <c r="M41" s="81"/>
      <c r="N41" s="81"/>
      <c r="O41" s="18"/>
      <c r="P41" s="18"/>
    </row>
    <row r="42" spans="1:16" s="46" customFormat="1">
      <c r="A42" s="411" t="s">
        <v>689</v>
      </c>
      <c r="B42" s="412" t="s">
        <v>198</v>
      </c>
      <c r="C42" s="105">
        <v>663</v>
      </c>
      <c r="D42" s="105">
        <v>0</v>
      </c>
      <c r="E42" s="105">
        <v>663</v>
      </c>
      <c r="F42" s="105">
        <v>551</v>
      </c>
      <c r="G42" s="105">
        <v>0</v>
      </c>
      <c r="H42" s="105">
        <v>0</v>
      </c>
      <c r="I42" s="105">
        <v>0</v>
      </c>
      <c r="J42" s="105">
        <v>112</v>
      </c>
      <c r="K42" s="423" t="s">
        <v>28</v>
      </c>
      <c r="L42" s="115" t="s">
        <v>27</v>
      </c>
      <c r="M42" s="81"/>
      <c r="N42" s="81"/>
      <c r="O42" s="18"/>
      <c r="P42" s="18"/>
    </row>
    <row r="43" spans="1:16" s="46" customFormat="1">
      <c r="A43" s="411" t="s">
        <v>694</v>
      </c>
      <c r="B43" s="412" t="s">
        <v>141</v>
      </c>
      <c r="C43" s="105">
        <v>1055</v>
      </c>
      <c r="D43" s="105">
        <v>63733</v>
      </c>
      <c r="E43" s="105">
        <v>64788</v>
      </c>
      <c r="F43" s="105">
        <v>57339</v>
      </c>
      <c r="G43" s="105">
        <v>0</v>
      </c>
      <c r="H43" s="105">
        <v>0</v>
      </c>
      <c r="I43" s="105">
        <v>0</v>
      </c>
      <c r="J43" s="105">
        <v>7449</v>
      </c>
      <c r="K43" s="423" t="s">
        <v>28</v>
      </c>
      <c r="L43" s="115" t="s">
        <v>27</v>
      </c>
      <c r="M43" s="81"/>
      <c r="N43" s="81"/>
      <c r="O43" s="18"/>
      <c r="P43" s="18"/>
    </row>
    <row r="44" spans="1:16" s="46" customFormat="1" ht="16.5" thickBot="1">
      <c r="A44" s="417" t="s">
        <v>668</v>
      </c>
      <c r="B44" s="414" t="s">
        <v>142</v>
      </c>
      <c r="C44" s="415">
        <v>447</v>
      </c>
      <c r="D44" s="415">
        <v>0</v>
      </c>
      <c r="E44" s="415">
        <v>447</v>
      </c>
      <c r="F44" s="415">
        <v>375</v>
      </c>
      <c r="G44" s="415">
        <v>0</v>
      </c>
      <c r="H44" s="415">
        <v>13</v>
      </c>
      <c r="I44" s="415">
        <v>26</v>
      </c>
      <c r="J44" s="415">
        <v>33</v>
      </c>
      <c r="K44" s="416" t="s">
        <v>28</v>
      </c>
      <c r="L44" s="115" t="s">
        <v>27</v>
      </c>
      <c r="M44" s="81"/>
      <c r="N44" s="81"/>
      <c r="O44" s="18"/>
      <c r="P44" s="18"/>
    </row>
    <row r="45" spans="1:16" s="47" customFormat="1" ht="16.5" thickBot="1">
      <c r="A45" s="355" t="s">
        <v>7</v>
      </c>
      <c r="B45" s="355"/>
      <c r="C45" s="356">
        <f>SUM(C46:C57)</f>
        <v>377053</v>
      </c>
      <c r="D45" s="356">
        <f t="shared" ref="D45:J45" si="8">SUM(D46:D57)</f>
        <v>356410</v>
      </c>
      <c r="E45" s="356">
        <f t="shared" si="8"/>
        <v>733463</v>
      </c>
      <c r="F45" s="356">
        <f t="shared" si="8"/>
        <v>687309</v>
      </c>
      <c r="G45" s="356">
        <f t="shared" si="8"/>
        <v>103</v>
      </c>
      <c r="H45" s="356">
        <f t="shared" si="8"/>
        <v>2033</v>
      </c>
      <c r="I45" s="356">
        <f t="shared" si="8"/>
        <v>11862</v>
      </c>
      <c r="J45" s="356">
        <f t="shared" si="8"/>
        <v>32156</v>
      </c>
      <c r="K45" s="420"/>
      <c r="L45" s="309"/>
      <c r="M45" s="153"/>
      <c r="N45" s="153"/>
      <c r="O45" s="37"/>
      <c r="P45" s="37"/>
    </row>
    <row r="46" spans="1:16" s="46" customFormat="1">
      <c r="A46" s="411" t="s">
        <v>640</v>
      </c>
      <c r="B46" s="411" t="s">
        <v>210</v>
      </c>
      <c r="C46" s="421">
        <v>105881</v>
      </c>
      <c r="D46" s="421">
        <v>226855</v>
      </c>
      <c r="E46" s="421">
        <v>332736</v>
      </c>
      <c r="F46" s="421">
        <v>310176</v>
      </c>
      <c r="G46" s="421">
        <v>0</v>
      </c>
      <c r="H46" s="421">
        <v>0</v>
      </c>
      <c r="I46" s="421">
        <v>3291</v>
      </c>
      <c r="J46" s="421">
        <v>19269</v>
      </c>
      <c r="K46" s="422" t="s">
        <v>28</v>
      </c>
      <c r="L46" s="115" t="s">
        <v>211</v>
      </c>
      <c r="M46" s="81"/>
      <c r="N46" s="81"/>
      <c r="O46" s="18"/>
      <c r="P46" s="18"/>
    </row>
    <row r="47" spans="1:16" s="46" customFormat="1">
      <c r="A47" s="411" t="s">
        <v>514</v>
      </c>
      <c r="B47" s="412" t="s">
        <v>234</v>
      </c>
      <c r="C47" s="105">
        <v>377</v>
      </c>
      <c r="D47" s="105">
        <v>0</v>
      </c>
      <c r="E47" s="105">
        <v>377</v>
      </c>
      <c r="F47" s="105">
        <v>334</v>
      </c>
      <c r="G47" s="105">
        <v>0</v>
      </c>
      <c r="H47" s="105">
        <v>0</v>
      </c>
      <c r="I47" s="105">
        <v>43</v>
      </c>
      <c r="J47" s="105">
        <v>0</v>
      </c>
      <c r="K47" s="423" t="s">
        <v>28</v>
      </c>
      <c r="L47" s="115" t="s">
        <v>211</v>
      </c>
      <c r="M47" s="81"/>
      <c r="N47" s="81"/>
      <c r="O47" s="18"/>
      <c r="P47" s="18"/>
    </row>
    <row r="48" spans="1:16" s="46" customFormat="1">
      <c r="A48" s="411" t="s">
        <v>516</v>
      </c>
      <c r="B48" s="412" t="s">
        <v>235</v>
      </c>
      <c r="C48" s="105">
        <v>1803</v>
      </c>
      <c r="D48" s="105">
        <v>0</v>
      </c>
      <c r="E48" s="105">
        <v>1803</v>
      </c>
      <c r="F48" s="105">
        <v>1565</v>
      </c>
      <c r="G48" s="105">
        <v>0</v>
      </c>
      <c r="H48" s="105">
        <v>0</v>
      </c>
      <c r="I48" s="105">
        <v>0</v>
      </c>
      <c r="J48" s="105">
        <v>238</v>
      </c>
      <c r="K48" s="423" t="s">
        <v>28</v>
      </c>
      <c r="L48" s="115" t="s">
        <v>211</v>
      </c>
      <c r="M48" s="81"/>
      <c r="N48" s="81"/>
      <c r="O48" s="18"/>
      <c r="P48" s="18"/>
    </row>
    <row r="49" spans="1:16" s="46" customFormat="1">
      <c r="A49" s="411" t="s">
        <v>520</v>
      </c>
      <c r="B49" s="412" t="s">
        <v>420</v>
      </c>
      <c r="C49" s="105">
        <v>9610</v>
      </c>
      <c r="D49" s="105">
        <v>1914</v>
      </c>
      <c r="E49" s="105">
        <v>11524</v>
      </c>
      <c r="F49" s="105">
        <v>10258</v>
      </c>
      <c r="G49" s="105">
        <v>0</v>
      </c>
      <c r="H49" s="105">
        <v>0</v>
      </c>
      <c r="I49" s="105">
        <v>440</v>
      </c>
      <c r="J49" s="105">
        <v>826</v>
      </c>
      <c r="K49" s="423" t="s">
        <v>28</v>
      </c>
      <c r="L49" s="115" t="s">
        <v>211</v>
      </c>
      <c r="M49" s="81"/>
      <c r="N49" s="81"/>
      <c r="O49" s="18"/>
      <c r="P49" s="18"/>
    </row>
    <row r="50" spans="1:16" s="46" customFormat="1">
      <c r="A50" s="411" t="s">
        <v>453</v>
      </c>
      <c r="B50" s="412" t="s">
        <v>219</v>
      </c>
      <c r="C50" s="105">
        <v>99723</v>
      </c>
      <c r="D50" s="105">
        <v>65843</v>
      </c>
      <c r="E50" s="105">
        <v>165566</v>
      </c>
      <c r="F50" s="105">
        <v>159340</v>
      </c>
      <c r="G50" s="105">
        <v>0</v>
      </c>
      <c r="H50" s="105">
        <v>1965</v>
      </c>
      <c r="I50" s="105">
        <v>130</v>
      </c>
      <c r="J50" s="105">
        <v>4131</v>
      </c>
      <c r="K50" s="423" t="s">
        <v>28</v>
      </c>
      <c r="L50" s="115" t="s">
        <v>211</v>
      </c>
      <c r="M50" s="81"/>
      <c r="N50" s="81"/>
      <c r="O50" s="18"/>
      <c r="P50" s="18"/>
    </row>
    <row r="51" spans="1:16" s="46" customFormat="1">
      <c r="A51" s="411" t="s">
        <v>628</v>
      </c>
      <c r="B51" s="412" t="s">
        <v>225</v>
      </c>
      <c r="C51" s="105">
        <v>17294</v>
      </c>
      <c r="D51" s="105">
        <v>0</v>
      </c>
      <c r="E51" s="105">
        <v>17294</v>
      </c>
      <c r="F51" s="105">
        <v>15686</v>
      </c>
      <c r="G51" s="105">
        <v>0</v>
      </c>
      <c r="H51" s="105">
        <v>68</v>
      </c>
      <c r="I51" s="105">
        <v>220</v>
      </c>
      <c r="J51" s="105">
        <v>1320</v>
      </c>
      <c r="K51" s="423" t="s">
        <v>28</v>
      </c>
      <c r="L51" s="115" t="s">
        <v>211</v>
      </c>
      <c r="M51" s="81"/>
      <c r="N51" s="81"/>
      <c r="O51" s="18"/>
      <c r="P51" s="18"/>
    </row>
    <row r="52" spans="1:16" s="46" customFormat="1">
      <c r="A52" s="411" t="s">
        <v>546</v>
      </c>
      <c r="B52" s="412" t="s">
        <v>242</v>
      </c>
      <c r="C52" s="105">
        <v>1870</v>
      </c>
      <c r="D52" s="105">
        <v>0</v>
      </c>
      <c r="E52" s="105">
        <v>1870</v>
      </c>
      <c r="F52" s="105">
        <v>1495</v>
      </c>
      <c r="G52" s="105">
        <v>103</v>
      </c>
      <c r="H52" s="105">
        <v>0</v>
      </c>
      <c r="I52" s="105">
        <v>36</v>
      </c>
      <c r="J52" s="105">
        <v>236</v>
      </c>
      <c r="K52" s="423" t="s">
        <v>28</v>
      </c>
      <c r="L52" s="115" t="s">
        <v>211</v>
      </c>
      <c r="M52" s="81"/>
      <c r="N52" s="81"/>
      <c r="O52" s="18"/>
      <c r="P52" s="18"/>
    </row>
    <row r="53" spans="1:16" s="46" customFormat="1">
      <c r="A53" s="411" t="s">
        <v>690</v>
      </c>
      <c r="B53" s="412" t="s">
        <v>243</v>
      </c>
      <c r="C53" s="105">
        <v>14122</v>
      </c>
      <c r="D53" s="105">
        <v>35988</v>
      </c>
      <c r="E53" s="105">
        <v>50110</v>
      </c>
      <c r="F53" s="105">
        <v>44509</v>
      </c>
      <c r="G53" s="105">
        <v>0</v>
      </c>
      <c r="H53" s="105">
        <v>0</v>
      </c>
      <c r="I53" s="105">
        <v>1189</v>
      </c>
      <c r="J53" s="105">
        <v>4412</v>
      </c>
      <c r="K53" s="423" t="s">
        <v>28</v>
      </c>
      <c r="L53" s="115" t="s">
        <v>211</v>
      </c>
      <c r="M53" s="81"/>
      <c r="N53" s="81"/>
      <c r="O53" s="18"/>
      <c r="P53" s="18"/>
    </row>
    <row r="54" spans="1:16" s="46" customFormat="1">
      <c r="A54" s="411" t="s">
        <v>695</v>
      </c>
      <c r="B54" s="412" t="s">
        <v>229</v>
      </c>
      <c r="C54" s="105">
        <v>118600</v>
      </c>
      <c r="D54" s="105">
        <v>0</v>
      </c>
      <c r="E54" s="105">
        <v>118600</v>
      </c>
      <c r="F54" s="105">
        <v>112906</v>
      </c>
      <c r="G54" s="105">
        <v>0</v>
      </c>
      <c r="H54" s="105">
        <v>0</v>
      </c>
      <c r="I54" s="105">
        <v>5694</v>
      </c>
      <c r="J54" s="105">
        <v>0</v>
      </c>
      <c r="K54" s="423" t="s">
        <v>28</v>
      </c>
      <c r="L54" s="115" t="s">
        <v>211</v>
      </c>
      <c r="M54" s="81"/>
      <c r="N54" s="81"/>
      <c r="O54" s="18"/>
      <c r="P54" s="18"/>
    </row>
    <row r="55" spans="1:16" s="46" customFormat="1">
      <c r="A55" s="411" t="s">
        <v>696</v>
      </c>
      <c r="B55" s="412" t="s">
        <v>245</v>
      </c>
      <c r="C55" s="105">
        <v>373</v>
      </c>
      <c r="D55" s="105">
        <v>0</v>
      </c>
      <c r="E55" s="105">
        <v>373</v>
      </c>
      <c r="F55" s="105">
        <v>322</v>
      </c>
      <c r="G55" s="105">
        <v>0</v>
      </c>
      <c r="H55" s="105">
        <v>0</v>
      </c>
      <c r="I55" s="105">
        <v>0</v>
      </c>
      <c r="J55" s="105">
        <v>51</v>
      </c>
      <c r="K55" s="423" t="s">
        <v>28</v>
      </c>
      <c r="L55" s="115" t="s">
        <v>211</v>
      </c>
      <c r="M55" s="81"/>
      <c r="N55" s="81"/>
      <c r="O55" s="18"/>
      <c r="P55" s="18"/>
    </row>
    <row r="56" spans="1:16" s="46" customFormat="1">
      <c r="A56" s="411" t="s">
        <v>699</v>
      </c>
      <c r="B56" s="412" t="s">
        <v>247</v>
      </c>
      <c r="C56" s="105">
        <v>620</v>
      </c>
      <c r="D56" s="105">
        <v>25810</v>
      </c>
      <c r="E56" s="105">
        <v>26430</v>
      </c>
      <c r="F56" s="105">
        <v>24633</v>
      </c>
      <c r="G56" s="105">
        <v>0</v>
      </c>
      <c r="H56" s="105">
        <v>0</v>
      </c>
      <c r="I56" s="105">
        <v>630</v>
      </c>
      <c r="J56" s="105">
        <v>1167</v>
      </c>
      <c r="K56" s="423" t="s">
        <v>28</v>
      </c>
      <c r="L56" s="115" t="s">
        <v>211</v>
      </c>
      <c r="M56" s="81"/>
      <c r="N56" s="81"/>
      <c r="O56" s="18"/>
      <c r="P56" s="18"/>
    </row>
    <row r="57" spans="1:16" s="46" customFormat="1" ht="16.5" thickBot="1">
      <c r="A57" s="417" t="s">
        <v>592</v>
      </c>
      <c r="B57" s="414" t="s">
        <v>248</v>
      </c>
      <c r="C57" s="415">
        <v>6780</v>
      </c>
      <c r="D57" s="415">
        <v>0</v>
      </c>
      <c r="E57" s="415">
        <v>6780</v>
      </c>
      <c r="F57" s="415">
        <v>6085</v>
      </c>
      <c r="G57" s="415">
        <v>0</v>
      </c>
      <c r="H57" s="415">
        <v>0</v>
      </c>
      <c r="I57" s="415">
        <v>189</v>
      </c>
      <c r="J57" s="415">
        <v>506</v>
      </c>
      <c r="K57" s="416" t="s">
        <v>28</v>
      </c>
      <c r="L57" s="115" t="s">
        <v>211</v>
      </c>
      <c r="M57" s="81"/>
      <c r="N57" s="81"/>
      <c r="O57" s="18"/>
      <c r="P57" s="18"/>
    </row>
    <row r="58" spans="1:16" s="47" customFormat="1" ht="16.5" thickBot="1">
      <c r="A58" s="355" t="s">
        <v>8</v>
      </c>
      <c r="B58" s="355"/>
      <c r="C58" s="356">
        <f>SUM(C59:C101)</f>
        <v>160869.86500000002</v>
      </c>
      <c r="D58" s="356">
        <f t="shared" ref="D58:J58" si="9">SUM(D59:D101)</f>
        <v>6857</v>
      </c>
      <c r="E58" s="356">
        <f t="shared" si="9"/>
        <v>167726.86500000002</v>
      </c>
      <c r="F58" s="356">
        <f t="shared" si="9"/>
        <v>152520.26500000001</v>
      </c>
      <c r="G58" s="356">
        <f t="shared" si="9"/>
        <v>692</v>
      </c>
      <c r="H58" s="356">
        <f t="shared" si="9"/>
        <v>722.721</v>
      </c>
      <c r="I58" s="356">
        <f t="shared" si="9"/>
        <v>2215.2139999999999</v>
      </c>
      <c r="J58" s="356">
        <f t="shared" si="9"/>
        <v>11576.665000000003</v>
      </c>
      <c r="K58" s="420"/>
      <c r="L58" s="309"/>
      <c r="M58" s="153"/>
      <c r="N58" s="153"/>
      <c r="O58" s="37"/>
      <c r="P58" s="37"/>
    </row>
    <row r="59" spans="1:16" s="46" customFormat="1">
      <c r="A59" s="411" t="s">
        <v>496</v>
      </c>
      <c r="B59" s="411" t="s">
        <v>90</v>
      </c>
      <c r="C59" s="421">
        <v>0</v>
      </c>
      <c r="D59" s="421">
        <v>1761</v>
      </c>
      <c r="E59" s="421">
        <v>1761</v>
      </c>
      <c r="F59" s="421">
        <v>1561</v>
      </c>
      <c r="G59" s="421">
        <v>0</v>
      </c>
      <c r="H59" s="421">
        <v>100</v>
      </c>
      <c r="I59" s="421">
        <v>0</v>
      </c>
      <c r="J59" s="421">
        <v>100</v>
      </c>
      <c r="K59" s="422" t="s">
        <v>28</v>
      </c>
      <c r="L59" s="115" t="s">
        <v>32</v>
      </c>
      <c r="M59" s="81"/>
      <c r="N59" s="81"/>
      <c r="O59" s="18"/>
      <c r="P59" s="18"/>
    </row>
    <row r="60" spans="1:16" s="46" customFormat="1">
      <c r="A60" s="411" t="s">
        <v>660</v>
      </c>
      <c r="B60" s="412" t="s">
        <v>35</v>
      </c>
      <c r="C60" s="105">
        <v>653</v>
      </c>
      <c r="D60" s="105">
        <v>0</v>
      </c>
      <c r="E60" s="105">
        <v>653</v>
      </c>
      <c r="F60" s="105">
        <v>405</v>
      </c>
      <c r="G60" s="105">
        <v>0</v>
      </c>
      <c r="H60" s="105">
        <v>0</v>
      </c>
      <c r="I60" s="105">
        <v>118</v>
      </c>
      <c r="J60" s="105">
        <v>130</v>
      </c>
      <c r="K60" s="423" t="s">
        <v>28</v>
      </c>
      <c r="L60" s="115" t="s">
        <v>32</v>
      </c>
      <c r="M60" s="81"/>
      <c r="N60" s="81"/>
      <c r="O60" s="18"/>
      <c r="P60" s="18"/>
    </row>
    <row r="61" spans="1:16" s="46" customFormat="1">
      <c r="A61" s="411" t="s">
        <v>501</v>
      </c>
      <c r="B61" s="412" t="s">
        <v>92</v>
      </c>
      <c r="C61" s="105">
        <v>2553</v>
      </c>
      <c r="D61" s="105">
        <v>0</v>
      </c>
      <c r="E61" s="105">
        <v>2553</v>
      </c>
      <c r="F61" s="105">
        <v>2100</v>
      </c>
      <c r="G61" s="105">
        <v>0</v>
      </c>
      <c r="H61" s="105">
        <v>0</v>
      </c>
      <c r="I61" s="105">
        <v>76</v>
      </c>
      <c r="J61" s="105">
        <v>377</v>
      </c>
      <c r="K61" s="423" t="s">
        <v>28</v>
      </c>
      <c r="L61" s="115" t="s">
        <v>32</v>
      </c>
      <c r="M61" s="81"/>
      <c r="N61" s="81"/>
      <c r="O61" s="18"/>
      <c r="P61" s="18"/>
    </row>
    <row r="62" spans="1:16" s="46" customFormat="1">
      <c r="A62" s="411" t="s">
        <v>679</v>
      </c>
      <c r="B62" s="412" t="s">
        <v>36</v>
      </c>
      <c r="C62" s="105">
        <v>357</v>
      </c>
      <c r="D62" s="105">
        <v>0</v>
      </c>
      <c r="E62" s="105">
        <v>357</v>
      </c>
      <c r="F62" s="105">
        <v>223</v>
      </c>
      <c r="G62" s="105">
        <v>0</v>
      </c>
      <c r="H62" s="105">
        <v>1</v>
      </c>
      <c r="I62" s="105">
        <v>34</v>
      </c>
      <c r="J62" s="105">
        <v>99</v>
      </c>
      <c r="K62" s="423" t="s">
        <v>28</v>
      </c>
      <c r="L62" s="115" t="s">
        <v>32</v>
      </c>
      <c r="M62" s="81"/>
      <c r="N62" s="81"/>
      <c r="O62" s="18"/>
      <c r="P62" s="18"/>
    </row>
    <row r="63" spans="1:16" s="46" customFormat="1">
      <c r="A63" s="411" t="s">
        <v>502</v>
      </c>
      <c r="B63" s="412" t="s">
        <v>93</v>
      </c>
      <c r="C63" s="105">
        <v>680</v>
      </c>
      <c r="D63" s="105"/>
      <c r="E63" s="105">
        <v>680</v>
      </c>
      <c r="F63" s="105">
        <v>412</v>
      </c>
      <c r="G63" s="105">
        <v>0</v>
      </c>
      <c r="H63" s="105">
        <v>108</v>
      </c>
      <c r="I63" s="105">
        <v>150</v>
      </c>
      <c r="J63" s="105">
        <v>10</v>
      </c>
      <c r="K63" s="423" t="s">
        <v>28</v>
      </c>
      <c r="L63" s="115" t="s">
        <v>32</v>
      </c>
      <c r="M63" s="81"/>
      <c r="N63" s="81"/>
      <c r="O63" s="18"/>
      <c r="P63" s="18"/>
    </row>
    <row r="64" spans="1:16" s="46" customFormat="1">
      <c r="A64" s="411" t="s">
        <v>506</v>
      </c>
      <c r="B64" s="412" t="s">
        <v>94</v>
      </c>
      <c r="C64" s="105">
        <v>42342</v>
      </c>
      <c r="D64" s="105">
        <v>0</v>
      </c>
      <c r="E64" s="105">
        <v>42342</v>
      </c>
      <c r="F64" s="105">
        <v>38838</v>
      </c>
      <c r="G64" s="105">
        <v>692</v>
      </c>
      <c r="H64" s="105">
        <v>0</v>
      </c>
      <c r="I64" s="105">
        <v>619</v>
      </c>
      <c r="J64" s="105">
        <v>2193</v>
      </c>
      <c r="K64" s="423" t="s">
        <v>28</v>
      </c>
      <c r="L64" s="115" t="s">
        <v>32</v>
      </c>
      <c r="M64" s="81"/>
      <c r="N64" s="81"/>
      <c r="O64" s="18"/>
      <c r="P64" s="18"/>
    </row>
    <row r="65" spans="1:16" s="46" customFormat="1">
      <c r="A65" s="411" t="s">
        <v>509</v>
      </c>
      <c r="B65" s="412" t="s">
        <v>73</v>
      </c>
      <c r="C65" s="105">
        <v>555.56200000000001</v>
      </c>
      <c r="D65" s="105">
        <v>0</v>
      </c>
      <c r="E65" s="105">
        <v>555.56200000000001</v>
      </c>
      <c r="F65" s="105">
        <v>516.51900000000001</v>
      </c>
      <c r="G65" s="105">
        <v>0</v>
      </c>
      <c r="H65" s="105">
        <v>0</v>
      </c>
      <c r="I65" s="105">
        <v>18.283999999999999</v>
      </c>
      <c r="J65" s="105">
        <v>20.759000000000015</v>
      </c>
      <c r="K65" s="413" t="s">
        <v>2</v>
      </c>
      <c r="L65" s="115" t="s">
        <v>32</v>
      </c>
      <c r="M65" s="81"/>
      <c r="N65" s="81"/>
      <c r="O65" s="18"/>
      <c r="P65" s="18"/>
    </row>
    <row r="66" spans="1:16" s="46" customFormat="1">
      <c r="A66" s="411" t="s">
        <v>681</v>
      </c>
      <c r="B66" s="412" t="s">
        <v>72</v>
      </c>
      <c r="C66" s="105">
        <v>601</v>
      </c>
      <c r="D66" s="105">
        <v>0</v>
      </c>
      <c r="E66" s="105">
        <v>601</v>
      </c>
      <c r="F66" s="105">
        <v>534</v>
      </c>
      <c r="G66" s="105">
        <v>0</v>
      </c>
      <c r="H66" s="105">
        <v>0</v>
      </c>
      <c r="I66" s="105">
        <v>9</v>
      </c>
      <c r="J66" s="105">
        <v>58</v>
      </c>
      <c r="K66" s="423" t="s">
        <v>2</v>
      </c>
      <c r="L66" s="115" t="s">
        <v>32</v>
      </c>
      <c r="M66" s="81"/>
      <c r="N66" s="81"/>
      <c r="O66" s="18"/>
      <c r="P66" s="18"/>
    </row>
    <row r="67" spans="1:16" s="46" customFormat="1">
      <c r="A67" s="411" t="s">
        <v>589</v>
      </c>
      <c r="B67" s="412" t="s">
        <v>76</v>
      </c>
      <c r="C67" s="105">
        <v>771</v>
      </c>
      <c r="D67" s="105">
        <v>0</v>
      </c>
      <c r="E67" s="105">
        <v>771</v>
      </c>
      <c r="F67" s="105">
        <v>657</v>
      </c>
      <c r="G67" s="105">
        <v>0</v>
      </c>
      <c r="H67" s="105">
        <v>15</v>
      </c>
      <c r="I67" s="105">
        <v>8</v>
      </c>
      <c r="J67" s="105">
        <v>91</v>
      </c>
      <c r="K67" s="423" t="s">
        <v>28</v>
      </c>
      <c r="L67" s="115" t="s">
        <v>32</v>
      </c>
      <c r="M67" s="81"/>
      <c r="N67" s="81"/>
      <c r="O67" s="18"/>
      <c r="P67" s="18"/>
    </row>
    <row r="68" spans="1:16" s="46" customFormat="1">
      <c r="A68" s="411" t="s">
        <v>590</v>
      </c>
      <c r="B68" s="412" t="s">
        <v>37</v>
      </c>
      <c r="C68" s="105">
        <v>2923</v>
      </c>
      <c r="D68" s="105">
        <v>0</v>
      </c>
      <c r="E68" s="105">
        <v>2923</v>
      </c>
      <c r="F68" s="105">
        <v>2605</v>
      </c>
      <c r="G68" s="105">
        <v>0</v>
      </c>
      <c r="H68" s="105">
        <v>0</v>
      </c>
      <c r="I68" s="105">
        <v>148</v>
      </c>
      <c r="J68" s="105">
        <v>170</v>
      </c>
      <c r="K68" s="423" t="s">
        <v>28</v>
      </c>
      <c r="L68" s="115" t="s">
        <v>32</v>
      </c>
      <c r="M68" s="81"/>
      <c r="N68" s="81"/>
      <c r="O68" s="18"/>
      <c r="P68" s="18"/>
    </row>
    <row r="69" spans="1:16" s="46" customFormat="1">
      <c r="A69" s="411" t="s">
        <v>518</v>
      </c>
      <c r="B69" s="412" t="s">
        <v>78</v>
      </c>
      <c r="C69" s="105">
        <v>245</v>
      </c>
      <c r="D69" s="105">
        <v>0</v>
      </c>
      <c r="E69" s="105">
        <v>245</v>
      </c>
      <c r="F69" s="105">
        <v>202</v>
      </c>
      <c r="G69" s="105">
        <v>0</v>
      </c>
      <c r="H69" s="105">
        <v>0</v>
      </c>
      <c r="I69" s="105">
        <v>16</v>
      </c>
      <c r="J69" s="105">
        <v>27</v>
      </c>
      <c r="K69" s="423" t="s">
        <v>28</v>
      </c>
      <c r="L69" s="115" t="s">
        <v>32</v>
      </c>
      <c r="M69" s="81"/>
      <c r="N69" s="81"/>
      <c r="O69" s="18"/>
      <c r="P69" s="18"/>
    </row>
    <row r="70" spans="1:16" s="46" customFormat="1" ht="39.75" customHeight="1">
      <c r="A70" s="411" t="s">
        <v>451</v>
      </c>
      <c r="B70" s="424" t="s">
        <v>731</v>
      </c>
      <c r="C70" s="105">
        <v>3158</v>
      </c>
      <c r="D70" s="105">
        <v>0</v>
      </c>
      <c r="E70" s="105">
        <v>3158</v>
      </c>
      <c r="F70" s="105">
        <v>2791</v>
      </c>
      <c r="G70" s="105">
        <v>0</v>
      </c>
      <c r="H70" s="105">
        <v>0</v>
      </c>
      <c r="I70" s="105">
        <v>0</v>
      </c>
      <c r="J70" s="105">
        <v>367</v>
      </c>
      <c r="K70" s="423" t="s">
        <v>28</v>
      </c>
      <c r="L70" s="115" t="s">
        <v>32</v>
      </c>
      <c r="M70" s="81"/>
      <c r="N70" s="81"/>
      <c r="O70" s="18"/>
      <c r="P70" s="18"/>
    </row>
    <row r="71" spans="1:16" s="46" customFormat="1">
      <c r="A71" s="411" t="s">
        <v>685</v>
      </c>
      <c r="B71" s="412" t="s">
        <v>39</v>
      </c>
      <c r="C71" s="105">
        <v>4511</v>
      </c>
      <c r="D71" s="105">
        <v>0</v>
      </c>
      <c r="E71" s="105">
        <v>4511</v>
      </c>
      <c r="F71" s="105">
        <v>3811</v>
      </c>
      <c r="G71" s="105">
        <v>0</v>
      </c>
      <c r="H71" s="105">
        <v>0</v>
      </c>
      <c r="I71" s="105">
        <v>253</v>
      </c>
      <c r="J71" s="105">
        <v>447</v>
      </c>
      <c r="K71" s="423" t="s">
        <v>28</v>
      </c>
      <c r="L71" s="115" t="s">
        <v>32</v>
      </c>
      <c r="M71" s="81"/>
      <c r="N71" s="81"/>
      <c r="O71" s="18"/>
      <c r="P71" s="18"/>
    </row>
    <row r="72" spans="1:16" s="46" customFormat="1">
      <c r="A72" s="411" t="s">
        <v>522</v>
      </c>
      <c r="B72" s="412" t="s">
        <v>101</v>
      </c>
      <c r="C72" s="105">
        <v>1618.498</v>
      </c>
      <c r="D72" s="105">
        <v>0</v>
      </c>
      <c r="E72" s="105">
        <v>1618.498</v>
      </c>
      <c r="F72" s="105">
        <v>1452.7940000000001</v>
      </c>
      <c r="G72" s="105">
        <v>0</v>
      </c>
      <c r="H72" s="105">
        <v>21.033000000000001</v>
      </c>
      <c r="I72" s="105">
        <v>23.338000000000001</v>
      </c>
      <c r="J72" s="105">
        <v>121.33300000000008</v>
      </c>
      <c r="K72" s="413" t="s">
        <v>2</v>
      </c>
      <c r="L72" s="115" t="s">
        <v>32</v>
      </c>
      <c r="M72" s="81"/>
      <c r="N72" s="81"/>
      <c r="O72" s="18"/>
      <c r="P72" s="18"/>
    </row>
    <row r="73" spans="1:16" s="46" customFormat="1">
      <c r="A73" s="411" t="s">
        <v>523</v>
      </c>
      <c r="B73" s="412" t="s">
        <v>79</v>
      </c>
      <c r="C73" s="105">
        <v>477</v>
      </c>
      <c r="D73" s="105">
        <v>0</v>
      </c>
      <c r="E73" s="105">
        <v>477</v>
      </c>
      <c r="F73" s="105">
        <v>404</v>
      </c>
      <c r="G73" s="105">
        <v>0</v>
      </c>
      <c r="H73" s="105">
        <v>3</v>
      </c>
      <c r="I73" s="105">
        <v>20</v>
      </c>
      <c r="J73" s="105">
        <v>50</v>
      </c>
      <c r="K73" s="423" t="s">
        <v>28</v>
      </c>
      <c r="L73" s="115" t="s">
        <v>32</v>
      </c>
      <c r="M73" s="81"/>
      <c r="N73" s="81"/>
      <c r="O73" s="18"/>
      <c r="P73" s="18"/>
    </row>
    <row r="74" spans="1:16" s="46" customFormat="1">
      <c r="A74" s="411" t="s">
        <v>526</v>
      </c>
      <c r="B74" s="412" t="s">
        <v>103</v>
      </c>
      <c r="C74" s="105">
        <v>1414</v>
      </c>
      <c r="D74" s="105">
        <v>0</v>
      </c>
      <c r="E74" s="105">
        <v>1414</v>
      </c>
      <c r="F74" s="105">
        <v>1001</v>
      </c>
      <c r="G74" s="105">
        <v>0</v>
      </c>
      <c r="H74" s="105">
        <v>155</v>
      </c>
      <c r="I74" s="105">
        <v>0</v>
      </c>
      <c r="J74" s="105">
        <v>258</v>
      </c>
      <c r="K74" s="423" t="s">
        <v>28</v>
      </c>
      <c r="L74" s="115" t="s">
        <v>32</v>
      </c>
      <c r="M74" s="81"/>
      <c r="N74" s="81"/>
      <c r="O74" s="18"/>
      <c r="P74" s="18"/>
    </row>
    <row r="75" spans="1:16" s="46" customFormat="1">
      <c r="A75" s="411" t="s">
        <v>527</v>
      </c>
      <c r="B75" s="412" t="s">
        <v>104</v>
      </c>
      <c r="C75" s="105">
        <v>892</v>
      </c>
      <c r="D75" s="105">
        <v>0</v>
      </c>
      <c r="E75" s="105">
        <v>892</v>
      </c>
      <c r="F75" s="105">
        <v>766</v>
      </c>
      <c r="G75" s="105">
        <v>0</v>
      </c>
      <c r="H75" s="105">
        <v>19</v>
      </c>
      <c r="I75" s="105">
        <v>0</v>
      </c>
      <c r="J75" s="105">
        <v>107</v>
      </c>
      <c r="K75" s="423" t="s">
        <v>28</v>
      </c>
      <c r="L75" s="115" t="s">
        <v>32</v>
      </c>
      <c r="M75" s="81"/>
      <c r="N75" s="81"/>
      <c r="O75" s="18"/>
      <c r="P75" s="18"/>
    </row>
    <row r="76" spans="1:16" s="46" customFormat="1">
      <c r="A76" s="411" t="s">
        <v>529</v>
      </c>
      <c r="B76" s="412" t="s">
        <v>81</v>
      </c>
      <c r="C76" s="105">
        <v>188.72</v>
      </c>
      <c r="D76" s="105">
        <v>0</v>
      </c>
      <c r="E76" s="105">
        <v>188.72</v>
      </c>
      <c r="F76" s="105">
        <v>329.68400000000003</v>
      </c>
      <c r="G76" s="105">
        <v>0</v>
      </c>
      <c r="H76" s="105">
        <v>13.656000000000001</v>
      </c>
      <c r="I76" s="105">
        <v>37.898000000000003</v>
      </c>
      <c r="J76" s="105">
        <v>-192.51800000000006</v>
      </c>
      <c r="K76" s="413" t="s">
        <v>2</v>
      </c>
      <c r="L76" s="115" t="s">
        <v>32</v>
      </c>
      <c r="M76" s="81"/>
      <c r="N76" s="81"/>
      <c r="O76" s="18"/>
      <c r="P76" s="18"/>
    </row>
    <row r="77" spans="1:16" s="46" customFormat="1">
      <c r="A77" s="411" t="s">
        <v>530</v>
      </c>
      <c r="B77" s="412" t="s">
        <v>105</v>
      </c>
      <c r="C77" s="105">
        <v>80.944000000000003</v>
      </c>
      <c r="D77" s="105">
        <v>0</v>
      </c>
      <c r="E77" s="105">
        <v>80.944000000000003</v>
      </c>
      <c r="F77" s="105">
        <v>61.713000000000001</v>
      </c>
      <c r="G77" s="105">
        <v>0</v>
      </c>
      <c r="H77" s="105">
        <v>0</v>
      </c>
      <c r="I77" s="105">
        <v>2.0550000000000002</v>
      </c>
      <c r="J77" s="105">
        <v>17.176000000000002</v>
      </c>
      <c r="K77" s="413" t="s">
        <v>2</v>
      </c>
      <c r="L77" s="115" t="s">
        <v>32</v>
      </c>
      <c r="M77" s="81"/>
      <c r="N77" s="81"/>
      <c r="O77" s="18"/>
      <c r="P77" s="18"/>
    </row>
    <row r="78" spans="1:16" s="46" customFormat="1">
      <c r="A78" s="411" t="s">
        <v>532</v>
      </c>
      <c r="B78" s="412" t="s">
        <v>82</v>
      </c>
      <c r="C78" s="105">
        <v>1355</v>
      </c>
      <c r="D78" s="105">
        <v>0</v>
      </c>
      <c r="E78" s="105">
        <v>1355</v>
      </c>
      <c r="F78" s="105">
        <v>1062</v>
      </c>
      <c r="G78" s="105">
        <v>0</v>
      </c>
      <c r="H78" s="105">
        <v>64</v>
      </c>
      <c r="I78" s="105">
        <v>0</v>
      </c>
      <c r="J78" s="105">
        <v>229</v>
      </c>
      <c r="K78" s="423" t="s">
        <v>28</v>
      </c>
      <c r="L78" s="115" t="s">
        <v>32</v>
      </c>
      <c r="M78" s="81"/>
      <c r="N78" s="81"/>
      <c r="O78" s="18"/>
      <c r="P78" s="18"/>
    </row>
    <row r="79" spans="1:16" s="46" customFormat="1">
      <c r="A79" s="411" t="s">
        <v>615</v>
      </c>
      <c r="B79" s="412" t="s">
        <v>165</v>
      </c>
      <c r="C79" s="105">
        <v>2741</v>
      </c>
      <c r="D79" s="105">
        <v>0</v>
      </c>
      <c r="E79" s="105">
        <v>2741</v>
      </c>
      <c r="F79" s="105">
        <v>2522</v>
      </c>
      <c r="G79" s="105">
        <v>0</v>
      </c>
      <c r="H79" s="105">
        <v>0</v>
      </c>
      <c r="I79" s="105">
        <v>120</v>
      </c>
      <c r="J79" s="105">
        <v>99</v>
      </c>
      <c r="K79" s="423" t="s">
        <v>28</v>
      </c>
      <c r="L79" s="115" t="s">
        <v>32</v>
      </c>
      <c r="M79" s="81"/>
      <c r="N79" s="81"/>
      <c r="O79" s="18"/>
      <c r="P79" s="18"/>
    </row>
    <row r="80" spans="1:16">
      <c r="A80" s="411" t="s">
        <v>534</v>
      </c>
      <c r="B80" s="412" t="s">
        <v>420</v>
      </c>
      <c r="C80" s="105">
        <v>1053</v>
      </c>
      <c r="D80" s="105">
        <v>0</v>
      </c>
      <c r="E80" s="105">
        <v>1053</v>
      </c>
      <c r="F80" s="105">
        <v>932</v>
      </c>
      <c r="G80" s="105">
        <v>0</v>
      </c>
      <c r="H80" s="105">
        <v>0</v>
      </c>
      <c r="I80" s="105">
        <v>0</v>
      </c>
      <c r="J80" s="105">
        <v>121</v>
      </c>
      <c r="K80" s="423" t="s">
        <v>28</v>
      </c>
      <c r="L80" s="115" t="s">
        <v>32</v>
      </c>
    </row>
    <row r="81" spans="1:14">
      <c r="A81" s="411" t="s">
        <v>535</v>
      </c>
      <c r="B81" s="412" t="s">
        <v>83</v>
      </c>
      <c r="C81" s="105">
        <v>22128</v>
      </c>
      <c r="D81" s="105">
        <v>0</v>
      </c>
      <c r="E81" s="105">
        <v>22128</v>
      </c>
      <c r="F81" s="105">
        <v>20490</v>
      </c>
      <c r="G81" s="105">
        <v>0</v>
      </c>
      <c r="H81" s="105">
        <v>0</v>
      </c>
      <c r="I81" s="105">
        <v>0</v>
      </c>
      <c r="J81" s="105">
        <v>1638</v>
      </c>
      <c r="K81" s="423" t="s">
        <v>28</v>
      </c>
      <c r="L81" s="115" t="s">
        <v>32</v>
      </c>
    </row>
    <row r="82" spans="1:14">
      <c r="A82" s="411" t="s">
        <v>536</v>
      </c>
      <c r="B82" s="412" t="s">
        <v>108</v>
      </c>
      <c r="C82" s="105">
        <v>0</v>
      </c>
      <c r="D82" s="105">
        <v>602</v>
      </c>
      <c r="E82" s="105">
        <v>602</v>
      </c>
      <c r="F82" s="105">
        <v>530</v>
      </c>
      <c r="G82" s="105">
        <v>0</v>
      </c>
      <c r="H82" s="105">
        <v>8</v>
      </c>
      <c r="I82" s="105">
        <v>0</v>
      </c>
      <c r="J82" s="105">
        <v>64</v>
      </c>
      <c r="K82" s="423" t="s">
        <v>28</v>
      </c>
      <c r="L82" s="115" t="s">
        <v>32</v>
      </c>
    </row>
    <row r="83" spans="1:14">
      <c r="A83" s="411" t="s">
        <v>537</v>
      </c>
      <c r="B83" s="412" t="s">
        <v>109</v>
      </c>
      <c r="C83" s="105">
        <v>961.245</v>
      </c>
      <c r="D83" s="105">
        <v>0</v>
      </c>
      <c r="E83" s="105">
        <v>961.245</v>
      </c>
      <c r="F83" s="105">
        <v>729.61599999999999</v>
      </c>
      <c r="G83" s="105">
        <v>0</v>
      </c>
      <c r="H83" s="105">
        <v>45.564</v>
      </c>
      <c r="I83" s="105">
        <v>37.624000000000002</v>
      </c>
      <c r="J83" s="105">
        <v>148.44100000000003</v>
      </c>
      <c r="K83" s="413" t="s">
        <v>2</v>
      </c>
      <c r="L83" s="115" t="s">
        <v>32</v>
      </c>
    </row>
    <row r="84" spans="1:14">
      <c r="A84" s="411" t="s">
        <v>538</v>
      </c>
      <c r="B84" s="412" t="s">
        <v>95</v>
      </c>
      <c r="C84" s="105">
        <v>1174</v>
      </c>
      <c r="D84" s="105">
        <v>0</v>
      </c>
      <c r="E84" s="105">
        <v>1174</v>
      </c>
      <c r="F84" s="105">
        <v>955</v>
      </c>
      <c r="G84" s="105">
        <v>0</v>
      </c>
      <c r="H84" s="105">
        <v>34</v>
      </c>
      <c r="I84" s="105">
        <v>24</v>
      </c>
      <c r="J84" s="105">
        <v>161</v>
      </c>
      <c r="K84" s="423" t="s">
        <v>28</v>
      </c>
      <c r="L84" s="115" t="s">
        <v>32</v>
      </c>
    </row>
    <row r="85" spans="1:14">
      <c r="A85" s="411" t="s">
        <v>687</v>
      </c>
      <c r="B85" s="412" t="s">
        <v>399</v>
      </c>
      <c r="C85" s="105">
        <v>584</v>
      </c>
      <c r="D85" s="105">
        <v>0</v>
      </c>
      <c r="E85" s="105">
        <v>584</v>
      </c>
      <c r="F85" s="105">
        <v>298</v>
      </c>
      <c r="G85" s="105">
        <v>0</v>
      </c>
      <c r="H85" s="105">
        <v>78</v>
      </c>
      <c r="I85" s="105">
        <v>0</v>
      </c>
      <c r="J85" s="105">
        <v>208</v>
      </c>
      <c r="K85" s="423" t="s">
        <v>28</v>
      </c>
      <c r="L85" s="115" t="s">
        <v>32</v>
      </c>
    </row>
    <row r="86" spans="1:14">
      <c r="A86" s="411" t="s">
        <v>665</v>
      </c>
      <c r="B86" s="412" t="s">
        <v>40</v>
      </c>
      <c r="C86" s="105">
        <v>444</v>
      </c>
      <c r="D86" s="105"/>
      <c r="E86" s="105">
        <v>444</v>
      </c>
      <c r="F86" s="105">
        <v>353</v>
      </c>
      <c r="G86" s="105">
        <v>0</v>
      </c>
      <c r="H86" s="105">
        <v>0</v>
      </c>
      <c r="I86" s="105">
        <v>57</v>
      </c>
      <c r="J86" s="105">
        <v>34</v>
      </c>
      <c r="K86" s="423" t="s">
        <v>28</v>
      </c>
      <c r="L86" s="115" t="s">
        <v>32</v>
      </c>
    </row>
    <row r="87" spans="1:14">
      <c r="A87" s="411" t="s">
        <v>540</v>
      </c>
      <c r="B87" s="412" t="s">
        <v>80</v>
      </c>
      <c r="C87" s="105">
        <v>232.92</v>
      </c>
      <c r="D87" s="105">
        <v>0</v>
      </c>
      <c r="E87" s="105">
        <v>232.92</v>
      </c>
      <c r="F87" s="105">
        <v>525.01199999999994</v>
      </c>
      <c r="G87" s="105">
        <v>0</v>
      </c>
      <c r="H87" s="105">
        <v>0</v>
      </c>
      <c r="I87" s="105">
        <v>11.109</v>
      </c>
      <c r="J87" s="105">
        <v>-303.20100000000002</v>
      </c>
      <c r="K87" s="413" t="s">
        <v>2</v>
      </c>
      <c r="L87" s="115" t="s">
        <v>32</v>
      </c>
    </row>
    <row r="88" spans="1:14">
      <c r="A88" s="411" t="s">
        <v>666</v>
      </c>
      <c r="B88" s="412" t="s">
        <v>75</v>
      </c>
      <c r="C88" s="105">
        <v>18000</v>
      </c>
      <c r="D88" s="105">
        <v>0</v>
      </c>
      <c r="E88" s="105">
        <v>18000</v>
      </c>
      <c r="F88" s="105">
        <v>17000</v>
      </c>
      <c r="G88" s="105">
        <v>0</v>
      </c>
      <c r="H88" s="105">
        <v>0</v>
      </c>
      <c r="I88" s="105">
        <v>0</v>
      </c>
      <c r="J88" s="105">
        <v>1000</v>
      </c>
      <c r="K88" s="423" t="s">
        <v>28</v>
      </c>
      <c r="L88" s="115" t="s">
        <v>32</v>
      </c>
    </row>
    <row r="89" spans="1:14" s="2" customFormat="1" ht="13.5">
      <c r="A89" s="411" t="s">
        <v>545</v>
      </c>
      <c r="B89" s="412" t="s">
        <v>86</v>
      </c>
      <c r="C89" s="105">
        <v>245</v>
      </c>
      <c r="D89" s="105">
        <v>0</v>
      </c>
      <c r="E89" s="105">
        <v>245</v>
      </c>
      <c r="F89" s="105">
        <v>226</v>
      </c>
      <c r="G89" s="105">
        <v>0</v>
      </c>
      <c r="H89" s="105">
        <v>0</v>
      </c>
      <c r="I89" s="105">
        <v>0</v>
      </c>
      <c r="J89" s="105">
        <v>19</v>
      </c>
      <c r="K89" s="423" t="s">
        <v>28</v>
      </c>
      <c r="L89" s="115" t="s">
        <v>32</v>
      </c>
      <c r="M89" s="81"/>
      <c r="N89" s="81"/>
    </row>
    <row r="90" spans="1:14" s="2" customFormat="1" ht="13.5">
      <c r="A90" s="411" t="s">
        <v>547</v>
      </c>
      <c r="B90" s="412" t="s">
        <v>87</v>
      </c>
      <c r="C90" s="105">
        <v>419.11399999999998</v>
      </c>
      <c r="D90" s="105">
        <v>0</v>
      </c>
      <c r="E90" s="105">
        <v>419.11399999999998</v>
      </c>
      <c r="F90" s="105">
        <v>372.67200000000003</v>
      </c>
      <c r="G90" s="105">
        <v>0</v>
      </c>
      <c r="H90" s="105">
        <v>0</v>
      </c>
      <c r="I90" s="105">
        <v>9.3559999999999999</v>
      </c>
      <c r="J90" s="105">
        <v>37.085999999999956</v>
      </c>
      <c r="K90" s="413" t="s">
        <v>2</v>
      </c>
      <c r="L90" s="115" t="s">
        <v>32</v>
      </c>
      <c r="M90" s="81"/>
      <c r="N90" s="81"/>
    </row>
    <row r="91" spans="1:14" s="2" customFormat="1" ht="13.5">
      <c r="A91" s="411" t="s">
        <v>549</v>
      </c>
      <c r="B91" s="412" t="s">
        <v>102</v>
      </c>
      <c r="C91" s="105">
        <v>1065.1089999999999</v>
      </c>
      <c r="D91" s="105">
        <v>0</v>
      </c>
      <c r="E91" s="105">
        <v>1065.1089999999999</v>
      </c>
      <c r="F91" s="105">
        <v>929.76900000000001</v>
      </c>
      <c r="G91" s="105">
        <v>0</v>
      </c>
      <c r="H91" s="105">
        <v>14.462999999999999</v>
      </c>
      <c r="I91" s="105">
        <v>0</v>
      </c>
      <c r="J91" s="105">
        <v>120.87699999999995</v>
      </c>
      <c r="K91" s="413" t="s">
        <v>2</v>
      </c>
      <c r="L91" s="115" t="s">
        <v>32</v>
      </c>
      <c r="M91" s="81"/>
      <c r="N91" s="81"/>
    </row>
    <row r="92" spans="1:14" s="2" customFormat="1" ht="13.5">
      <c r="A92" s="411" t="s">
        <v>553</v>
      </c>
      <c r="B92" s="412" t="s">
        <v>401</v>
      </c>
      <c r="C92" s="105">
        <v>5537</v>
      </c>
      <c r="D92" s="105">
        <v>0</v>
      </c>
      <c r="E92" s="105">
        <v>5537</v>
      </c>
      <c r="F92" s="105">
        <v>4743</v>
      </c>
      <c r="G92" s="105">
        <v>0</v>
      </c>
      <c r="H92" s="105">
        <v>0</v>
      </c>
      <c r="I92" s="105">
        <v>0</v>
      </c>
      <c r="J92" s="105">
        <v>794</v>
      </c>
      <c r="K92" s="423" t="s">
        <v>28</v>
      </c>
      <c r="L92" s="115" t="s">
        <v>32</v>
      </c>
      <c r="M92" s="81"/>
      <c r="N92" s="81"/>
    </row>
    <row r="93" spans="1:14" s="2" customFormat="1" ht="13.5">
      <c r="A93" s="411" t="s">
        <v>555</v>
      </c>
      <c r="B93" s="412" t="s">
        <v>167</v>
      </c>
      <c r="C93" s="105">
        <v>251.91900000000001</v>
      </c>
      <c r="D93" s="105">
        <v>0</v>
      </c>
      <c r="E93" s="105">
        <v>251.91900000000001</v>
      </c>
      <c r="F93" s="105">
        <v>228.25800000000001</v>
      </c>
      <c r="G93" s="105">
        <v>0</v>
      </c>
      <c r="H93" s="105">
        <v>0</v>
      </c>
      <c r="I93" s="105">
        <v>25.222000000000001</v>
      </c>
      <c r="J93" s="105">
        <v>-1.561000000000007</v>
      </c>
      <c r="K93" s="413" t="s">
        <v>2</v>
      </c>
      <c r="L93" s="115" t="s">
        <v>32</v>
      </c>
      <c r="M93" s="81"/>
      <c r="N93" s="81"/>
    </row>
    <row r="94" spans="1:14" s="2" customFormat="1" ht="13.5">
      <c r="A94" s="411" t="s">
        <v>556</v>
      </c>
      <c r="B94" s="412" t="s">
        <v>156</v>
      </c>
      <c r="C94" s="105">
        <v>607.19100000000003</v>
      </c>
      <c r="D94" s="105">
        <v>0</v>
      </c>
      <c r="E94" s="105">
        <v>607.19100000000003</v>
      </c>
      <c r="F94" s="105">
        <v>548.02099999999996</v>
      </c>
      <c r="G94" s="105">
        <v>0</v>
      </c>
      <c r="H94" s="105">
        <v>0</v>
      </c>
      <c r="I94" s="105">
        <v>18.975000000000001</v>
      </c>
      <c r="J94" s="105">
        <v>40.19500000000005</v>
      </c>
      <c r="K94" s="413" t="s">
        <v>2</v>
      </c>
      <c r="L94" s="115" t="s">
        <v>32</v>
      </c>
      <c r="M94" s="81"/>
      <c r="N94" s="81"/>
    </row>
    <row r="95" spans="1:14" s="2" customFormat="1" ht="13.5">
      <c r="A95" s="411" t="s">
        <v>722</v>
      </c>
      <c r="B95" s="412" t="s">
        <v>43</v>
      </c>
      <c r="C95" s="105">
        <v>4343.5</v>
      </c>
      <c r="D95" s="105">
        <v>0</v>
      </c>
      <c r="E95" s="105">
        <v>4343.5</v>
      </c>
      <c r="F95" s="105">
        <v>4036.9740000000002</v>
      </c>
      <c r="G95" s="105">
        <v>0</v>
      </c>
      <c r="H95" s="105">
        <v>0</v>
      </c>
      <c r="I95" s="105">
        <v>160.4</v>
      </c>
      <c r="J95" s="105">
        <v>146.1260000000002</v>
      </c>
      <c r="K95" s="413" t="s">
        <v>2</v>
      </c>
      <c r="L95" s="115" t="s">
        <v>32</v>
      </c>
      <c r="M95" s="81"/>
      <c r="N95" s="81"/>
    </row>
    <row r="96" spans="1:14" s="2" customFormat="1" ht="13.5">
      <c r="A96" s="411" t="s">
        <v>561</v>
      </c>
      <c r="B96" s="412" t="s">
        <v>119</v>
      </c>
      <c r="C96" s="105">
        <v>636.89499999999998</v>
      </c>
      <c r="D96" s="105">
        <v>0</v>
      </c>
      <c r="E96" s="105">
        <v>636.89499999999998</v>
      </c>
      <c r="F96" s="105">
        <v>433.517</v>
      </c>
      <c r="G96" s="105">
        <v>0</v>
      </c>
      <c r="H96" s="105">
        <v>9.0739999999999998</v>
      </c>
      <c r="I96" s="105">
        <v>38.530999999999999</v>
      </c>
      <c r="J96" s="105">
        <v>155.773</v>
      </c>
      <c r="K96" s="413" t="s">
        <v>2</v>
      </c>
      <c r="L96" s="115" t="s">
        <v>32</v>
      </c>
      <c r="M96" s="81"/>
      <c r="N96" s="81"/>
    </row>
    <row r="97" spans="1:16" s="19" customFormat="1" ht="15">
      <c r="A97" s="411" t="s">
        <v>562</v>
      </c>
      <c r="B97" s="412" t="s">
        <v>120</v>
      </c>
      <c r="C97" s="105">
        <v>969</v>
      </c>
      <c r="D97" s="105">
        <v>0</v>
      </c>
      <c r="E97" s="105">
        <v>969</v>
      </c>
      <c r="F97" s="105">
        <v>744</v>
      </c>
      <c r="G97" s="105">
        <v>0</v>
      </c>
      <c r="H97" s="105">
        <v>25</v>
      </c>
      <c r="I97" s="105">
        <v>25</v>
      </c>
      <c r="J97" s="105">
        <v>175</v>
      </c>
      <c r="K97" s="423" t="s">
        <v>28</v>
      </c>
      <c r="L97" s="115" t="s">
        <v>32</v>
      </c>
      <c r="M97" s="139"/>
      <c r="N97" s="139"/>
    </row>
    <row r="98" spans="1:16" s="2" customFormat="1" ht="13.5">
      <c r="A98" s="411" t="s">
        <v>563</v>
      </c>
      <c r="B98" s="412" t="s">
        <v>89</v>
      </c>
      <c r="C98" s="105">
        <v>275.55</v>
      </c>
      <c r="D98" s="105">
        <v>0</v>
      </c>
      <c r="E98" s="105">
        <v>275.55</v>
      </c>
      <c r="F98" s="105">
        <v>202.62</v>
      </c>
      <c r="G98" s="105">
        <v>0</v>
      </c>
      <c r="H98" s="105">
        <v>6.5510000000000002</v>
      </c>
      <c r="I98" s="105">
        <v>0</v>
      </c>
      <c r="J98" s="105">
        <v>66.379000000000019</v>
      </c>
      <c r="K98" s="413" t="s">
        <v>2</v>
      </c>
      <c r="L98" s="115" t="s">
        <v>32</v>
      </c>
      <c r="M98" s="81"/>
      <c r="N98" s="81"/>
    </row>
    <row r="99" spans="1:16" s="2" customFormat="1" ht="13.5">
      <c r="A99" s="411" t="s">
        <v>564</v>
      </c>
      <c r="B99" s="412" t="s">
        <v>396</v>
      </c>
      <c r="C99" s="105">
        <v>303.73899999999998</v>
      </c>
      <c r="D99" s="105">
        <v>0</v>
      </c>
      <c r="E99" s="105">
        <v>303.73899999999998</v>
      </c>
      <c r="F99" s="105">
        <v>246.12299999999999</v>
      </c>
      <c r="G99" s="105">
        <v>0</v>
      </c>
      <c r="H99" s="105">
        <v>0</v>
      </c>
      <c r="I99" s="105">
        <v>151.38200000000001</v>
      </c>
      <c r="J99" s="105">
        <v>-93.76600000000002</v>
      </c>
      <c r="K99" s="413" t="s">
        <v>2</v>
      </c>
      <c r="L99" s="115" t="s">
        <v>32</v>
      </c>
      <c r="M99" s="81"/>
      <c r="N99" s="81"/>
    </row>
    <row r="100" spans="1:16" s="2" customFormat="1" ht="13.5">
      <c r="A100" s="411" t="s">
        <v>697</v>
      </c>
      <c r="B100" s="412" t="s">
        <v>44</v>
      </c>
      <c r="C100" s="105">
        <v>33152</v>
      </c>
      <c r="D100" s="105">
        <v>4494</v>
      </c>
      <c r="E100" s="105">
        <v>37646</v>
      </c>
      <c r="F100" s="105">
        <v>35552</v>
      </c>
      <c r="G100" s="105">
        <v>0</v>
      </c>
      <c r="H100" s="105">
        <v>0</v>
      </c>
      <c r="I100" s="105">
        <v>0</v>
      </c>
      <c r="J100" s="105">
        <v>2094</v>
      </c>
      <c r="K100" s="423" t="s">
        <v>28</v>
      </c>
      <c r="L100" s="115" t="s">
        <v>32</v>
      </c>
      <c r="M100" s="81"/>
      <c r="N100" s="81"/>
    </row>
    <row r="101" spans="1:16" s="2" customFormat="1" ht="14.25" thickBot="1">
      <c r="A101" s="417" t="s">
        <v>567</v>
      </c>
      <c r="B101" s="414" t="s">
        <v>110</v>
      </c>
      <c r="C101" s="415">
        <v>369.959</v>
      </c>
      <c r="D101" s="415">
        <v>0</v>
      </c>
      <c r="E101" s="415">
        <v>369.959</v>
      </c>
      <c r="F101" s="415">
        <v>189.97300000000001</v>
      </c>
      <c r="G101" s="415">
        <v>0</v>
      </c>
      <c r="H101" s="415">
        <v>2.38</v>
      </c>
      <c r="I101" s="415">
        <v>4.04</v>
      </c>
      <c r="J101" s="415">
        <v>173.566</v>
      </c>
      <c r="K101" s="425" t="s">
        <v>2</v>
      </c>
      <c r="L101" s="115" t="s">
        <v>32</v>
      </c>
      <c r="M101" s="81"/>
      <c r="N101" s="81"/>
    </row>
    <row r="102" spans="1:16" s="1" customFormat="1" ht="13.5" thickBot="1">
      <c r="A102" s="355" t="s">
        <v>9</v>
      </c>
      <c r="B102" s="355"/>
      <c r="C102" s="356">
        <f>SUM(C103:C115)</f>
        <v>753979.826</v>
      </c>
      <c r="D102" s="356">
        <f t="shared" ref="D102:J102" si="10">SUM(D103:D115)</f>
        <v>681713</v>
      </c>
      <c r="E102" s="356">
        <f t="shared" si="10"/>
        <v>1435693.1260000002</v>
      </c>
      <c r="F102" s="356">
        <f t="shared" si="10"/>
        <v>1346483.5179999999</v>
      </c>
      <c r="G102" s="356">
        <f t="shared" si="10"/>
        <v>187</v>
      </c>
      <c r="H102" s="356">
        <f t="shared" si="10"/>
        <v>7.2240000000000002</v>
      </c>
      <c r="I102" s="356">
        <f t="shared" si="10"/>
        <v>9235.2790000000005</v>
      </c>
      <c r="J102" s="356">
        <f t="shared" si="10"/>
        <v>79780.104999999996</v>
      </c>
      <c r="K102" s="426"/>
      <c r="L102" s="309"/>
      <c r="M102" s="153"/>
      <c r="N102" s="153"/>
    </row>
    <row r="103" spans="1:16">
      <c r="A103" s="411" t="s">
        <v>622</v>
      </c>
      <c r="B103" s="411" t="s">
        <v>375</v>
      </c>
      <c r="C103" s="421">
        <v>85</v>
      </c>
      <c r="D103" s="421">
        <v>0</v>
      </c>
      <c r="E103" s="421">
        <v>85</v>
      </c>
      <c r="F103" s="421">
        <v>80</v>
      </c>
      <c r="G103" s="421">
        <v>0</v>
      </c>
      <c r="H103" s="421">
        <v>0</v>
      </c>
      <c r="I103" s="421">
        <v>0</v>
      </c>
      <c r="J103" s="421">
        <v>5</v>
      </c>
      <c r="K103" s="422" t="s">
        <v>28</v>
      </c>
      <c r="L103" s="115" t="s">
        <v>123</v>
      </c>
    </row>
    <row r="104" spans="1:16">
      <c r="A104" s="411" t="s">
        <v>587</v>
      </c>
      <c r="B104" s="412" t="s">
        <v>170</v>
      </c>
      <c r="C104" s="105">
        <v>408</v>
      </c>
      <c r="D104" s="105">
        <v>0</v>
      </c>
      <c r="E104" s="105">
        <v>408</v>
      </c>
      <c r="F104" s="105">
        <v>408</v>
      </c>
      <c r="G104" s="105">
        <v>0</v>
      </c>
      <c r="H104" s="105">
        <v>0</v>
      </c>
      <c r="I104" s="105">
        <v>0</v>
      </c>
      <c r="J104" s="105">
        <v>0</v>
      </c>
      <c r="K104" s="423" t="s">
        <v>28</v>
      </c>
      <c r="L104" s="115" t="s">
        <v>123</v>
      </c>
    </row>
    <row r="105" spans="1:16">
      <c r="A105" s="411" t="s">
        <v>511</v>
      </c>
      <c r="B105" s="412" t="s">
        <v>172</v>
      </c>
      <c r="C105" s="105">
        <v>331.28</v>
      </c>
      <c r="D105" s="105">
        <v>0</v>
      </c>
      <c r="E105" s="105">
        <v>331.28</v>
      </c>
      <c r="F105" s="105">
        <v>289.67899999999997</v>
      </c>
      <c r="G105" s="105">
        <v>0</v>
      </c>
      <c r="H105" s="105">
        <v>0</v>
      </c>
      <c r="I105" s="105">
        <v>15.558</v>
      </c>
      <c r="J105" s="105">
        <v>26.043000000000006</v>
      </c>
      <c r="K105" s="413" t="s">
        <v>2</v>
      </c>
      <c r="L105" s="115" t="s">
        <v>123</v>
      </c>
    </row>
    <row r="106" spans="1:16">
      <c r="A106" s="411" t="s">
        <v>663</v>
      </c>
      <c r="B106" s="412" t="s">
        <v>174</v>
      </c>
      <c r="C106" s="105">
        <v>7641</v>
      </c>
      <c r="D106" s="105">
        <v>0</v>
      </c>
      <c r="E106" s="105">
        <v>7641</v>
      </c>
      <c r="F106" s="105">
        <v>4247</v>
      </c>
      <c r="G106" s="105">
        <v>0</v>
      </c>
      <c r="H106" s="105">
        <v>0</v>
      </c>
      <c r="I106" s="105">
        <v>657</v>
      </c>
      <c r="J106" s="105">
        <v>2737</v>
      </c>
      <c r="K106" s="423" t="s">
        <v>28</v>
      </c>
      <c r="L106" s="115" t="s">
        <v>123</v>
      </c>
    </row>
    <row r="107" spans="1:16">
      <c r="A107" s="411" t="s">
        <v>591</v>
      </c>
      <c r="B107" s="412" t="s">
        <v>173</v>
      </c>
      <c r="C107" s="105">
        <v>2308</v>
      </c>
      <c r="D107" s="105">
        <v>0</v>
      </c>
      <c r="E107" s="105">
        <v>2308</v>
      </c>
      <c r="F107" s="105">
        <v>2308</v>
      </c>
      <c r="G107" s="105">
        <v>0</v>
      </c>
      <c r="H107" s="105">
        <v>0</v>
      </c>
      <c r="I107" s="105">
        <v>0</v>
      </c>
      <c r="J107" s="105">
        <v>0</v>
      </c>
      <c r="K107" s="423" t="s">
        <v>28</v>
      </c>
      <c r="L107" s="115" t="s">
        <v>123</v>
      </c>
    </row>
    <row r="108" spans="1:16" s="46" customFormat="1">
      <c r="A108" s="411" t="s">
        <v>449</v>
      </c>
      <c r="B108" s="412" t="s">
        <v>420</v>
      </c>
      <c r="C108" s="105">
        <v>738173</v>
      </c>
      <c r="D108" s="105">
        <v>681713</v>
      </c>
      <c r="E108" s="105">
        <v>1419886</v>
      </c>
      <c r="F108" s="105">
        <v>1334723</v>
      </c>
      <c r="G108" s="105">
        <v>187</v>
      </c>
      <c r="H108" s="105">
        <v>0</v>
      </c>
      <c r="I108" s="105">
        <v>8449</v>
      </c>
      <c r="J108" s="105">
        <v>76527</v>
      </c>
      <c r="K108" s="423" t="s">
        <v>28</v>
      </c>
      <c r="L108" s="115" t="s">
        <v>123</v>
      </c>
      <c r="M108" s="81"/>
      <c r="N108" s="81"/>
      <c r="O108" s="18"/>
      <c r="P108" s="18"/>
    </row>
    <row r="109" spans="1:16">
      <c r="A109" s="411" t="s">
        <v>517</v>
      </c>
      <c r="B109" s="412" t="s">
        <v>177</v>
      </c>
      <c r="C109" s="105">
        <v>243</v>
      </c>
      <c r="D109" s="105">
        <v>0</v>
      </c>
      <c r="E109" s="105">
        <v>243</v>
      </c>
      <c r="F109" s="105">
        <v>226</v>
      </c>
      <c r="G109" s="105">
        <v>0</v>
      </c>
      <c r="H109" s="105">
        <v>0</v>
      </c>
      <c r="I109" s="105">
        <v>0</v>
      </c>
      <c r="J109" s="105">
        <v>17</v>
      </c>
      <c r="K109" s="423" t="s">
        <v>28</v>
      </c>
      <c r="L109" s="115" t="s">
        <v>123</v>
      </c>
    </row>
    <row r="110" spans="1:16">
      <c r="A110" s="411" t="s">
        <v>524</v>
      </c>
      <c r="B110" s="412" t="s">
        <v>127</v>
      </c>
      <c r="C110" s="105">
        <v>1875.7</v>
      </c>
      <c r="D110" s="105">
        <v>0</v>
      </c>
      <c r="E110" s="105">
        <v>1876</v>
      </c>
      <c r="F110" s="105">
        <v>1609.922</v>
      </c>
      <c r="G110" s="105">
        <v>0</v>
      </c>
      <c r="H110" s="105">
        <v>0</v>
      </c>
      <c r="I110" s="105">
        <v>32</v>
      </c>
      <c r="J110" s="105">
        <v>234.07799999999997</v>
      </c>
      <c r="K110" s="413" t="s">
        <v>2</v>
      </c>
      <c r="L110" s="115" t="s">
        <v>123</v>
      </c>
    </row>
    <row r="111" spans="1:16">
      <c r="A111" s="411" t="s">
        <v>531</v>
      </c>
      <c r="B111" s="412" t="s">
        <v>180</v>
      </c>
      <c r="C111" s="105">
        <v>304.8</v>
      </c>
      <c r="D111" s="105">
        <v>0</v>
      </c>
      <c r="E111" s="105">
        <v>304.8</v>
      </c>
      <c r="F111" s="105">
        <v>243.32</v>
      </c>
      <c r="G111" s="105">
        <v>0</v>
      </c>
      <c r="H111" s="105">
        <v>0</v>
      </c>
      <c r="I111" s="105">
        <v>12.496</v>
      </c>
      <c r="J111" s="105">
        <v>48.984000000000009</v>
      </c>
      <c r="K111" s="413" t="s">
        <v>2</v>
      </c>
      <c r="L111" s="115" t="s">
        <v>123</v>
      </c>
    </row>
    <row r="112" spans="1:16">
      <c r="A112" s="411" t="s">
        <v>543</v>
      </c>
      <c r="B112" s="412" t="s">
        <v>130</v>
      </c>
      <c r="C112" s="105">
        <v>875.79700000000003</v>
      </c>
      <c r="D112" s="105">
        <v>0</v>
      </c>
      <c r="E112" s="105">
        <v>875.79700000000003</v>
      </c>
      <c r="F112" s="105">
        <v>827.07600000000002</v>
      </c>
      <c r="G112" s="105">
        <v>0</v>
      </c>
      <c r="H112" s="105">
        <v>4.4550000000000001</v>
      </c>
      <c r="I112" s="105">
        <v>19.190000000000001</v>
      </c>
      <c r="J112" s="105">
        <v>25.075999999999908</v>
      </c>
      <c r="K112" s="413" t="s">
        <v>2</v>
      </c>
      <c r="L112" s="115" t="s">
        <v>123</v>
      </c>
    </row>
    <row r="113" spans="1:14">
      <c r="A113" s="411" t="s">
        <v>667</v>
      </c>
      <c r="B113" s="412" t="s">
        <v>398</v>
      </c>
      <c r="C113" s="105">
        <v>180</v>
      </c>
      <c r="D113" s="105">
        <v>0</v>
      </c>
      <c r="E113" s="105">
        <v>180</v>
      </c>
      <c r="F113" s="105">
        <v>180</v>
      </c>
      <c r="G113" s="105">
        <v>0</v>
      </c>
      <c r="H113" s="105">
        <v>0</v>
      </c>
      <c r="I113" s="105">
        <v>0</v>
      </c>
      <c r="J113" s="105">
        <v>0</v>
      </c>
      <c r="K113" s="423" t="s">
        <v>28</v>
      </c>
      <c r="L113" s="115" t="s">
        <v>123</v>
      </c>
    </row>
    <row r="114" spans="1:14">
      <c r="A114" s="411" t="s">
        <v>554</v>
      </c>
      <c r="B114" s="412" t="s">
        <v>186</v>
      </c>
      <c r="C114" s="105">
        <v>290.24900000000002</v>
      </c>
      <c r="D114" s="105">
        <v>0</v>
      </c>
      <c r="E114" s="105">
        <v>290.24900000000002</v>
      </c>
      <c r="F114" s="105">
        <v>249.52099999999999</v>
      </c>
      <c r="G114" s="105">
        <v>0</v>
      </c>
      <c r="H114" s="105">
        <v>2.7690000000000001</v>
      </c>
      <c r="I114" s="105">
        <v>9.0350000000000001</v>
      </c>
      <c r="J114" s="105">
        <v>28.924000000000035</v>
      </c>
      <c r="K114" s="413" t="s">
        <v>2</v>
      </c>
      <c r="L114" s="115" t="s">
        <v>123</v>
      </c>
    </row>
    <row r="115" spans="1:14" ht="16.5" thickBot="1">
      <c r="A115" s="417" t="s">
        <v>557</v>
      </c>
      <c r="B115" s="414" t="s">
        <v>187</v>
      </c>
      <c r="C115" s="415">
        <v>1264</v>
      </c>
      <c r="D115" s="415">
        <v>0</v>
      </c>
      <c r="E115" s="415">
        <v>1264</v>
      </c>
      <c r="F115" s="415">
        <v>1092</v>
      </c>
      <c r="G115" s="415">
        <v>0</v>
      </c>
      <c r="H115" s="415">
        <v>0</v>
      </c>
      <c r="I115" s="415">
        <v>41</v>
      </c>
      <c r="J115" s="415">
        <v>131</v>
      </c>
      <c r="K115" s="416" t="s">
        <v>28</v>
      </c>
      <c r="L115" s="115" t="s">
        <v>123</v>
      </c>
    </row>
    <row r="116" spans="1:14" s="2" customFormat="1" ht="13.5">
      <c r="A116" s="159"/>
      <c r="B116" s="159"/>
      <c r="C116" s="81"/>
      <c r="D116" s="81"/>
      <c r="E116" s="81"/>
      <c r="F116" s="81"/>
      <c r="G116" s="81"/>
      <c r="H116" s="81"/>
      <c r="I116" s="81"/>
      <c r="J116" s="81"/>
      <c r="K116" s="427"/>
      <c r="L116" s="428"/>
      <c r="M116" s="81"/>
      <c r="N116" s="81"/>
    </row>
    <row r="117" spans="1:14" s="2" customFormat="1" ht="13.5">
      <c r="A117" s="159"/>
      <c r="B117" s="159"/>
      <c r="C117" s="141"/>
      <c r="D117" s="141"/>
      <c r="E117" s="141"/>
      <c r="F117" s="141"/>
      <c r="G117" s="141"/>
      <c r="H117" s="141"/>
      <c r="I117" s="141"/>
      <c r="J117" s="141"/>
      <c r="K117" s="429"/>
      <c r="L117" s="430"/>
      <c r="M117" s="81"/>
      <c r="N117" s="81"/>
    </row>
    <row r="118" spans="1:14" s="2" customFormat="1" ht="13.5">
      <c r="A118" s="159"/>
      <c r="B118" s="159"/>
      <c r="C118" s="81"/>
      <c r="D118" s="81"/>
      <c r="E118" s="81"/>
      <c r="F118" s="81"/>
      <c r="G118" s="81"/>
      <c r="H118" s="81"/>
      <c r="I118" s="81"/>
      <c r="J118" s="81"/>
      <c r="K118" s="429"/>
      <c r="L118" s="430"/>
      <c r="M118" s="81"/>
      <c r="N118" s="81"/>
    </row>
    <row r="119" spans="1:14" s="20" customFormat="1" ht="15">
      <c r="A119" s="159"/>
      <c r="B119" s="159"/>
      <c r="C119" s="81"/>
      <c r="D119" s="81"/>
      <c r="E119" s="81"/>
      <c r="F119" s="81"/>
      <c r="G119" s="81"/>
      <c r="H119" s="81"/>
      <c r="I119" s="81"/>
      <c r="J119" s="81"/>
      <c r="K119" s="429"/>
      <c r="L119" s="430"/>
      <c r="M119" s="142"/>
      <c r="N119" s="142"/>
    </row>
    <row r="120" spans="1:14" s="20" customFormat="1" ht="15">
      <c r="A120" s="159"/>
      <c r="B120" s="159"/>
      <c r="C120" s="81"/>
      <c r="D120" s="81"/>
      <c r="E120" s="81"/>
      <c r="F120" s="81"/>
      <c r="G120" s="81"/>
      <c r="H120" s="81"/>
      <c r="I120" s="81"/>
      <c r="J120" s="81"/>
      <c r="K120" s="431"/>
      <c r="L120" s="115"/>
      <c r="M120" s="142"/>
      <c r="N120" s="142"/>
    </row>
    <row r="121" spans="1:14" s="20" customFormat="1" ht="15">
      <c r="A121" s="159"/>
      <c r="B121" s="159"/>
      <c r="C121" s="81"/>
      <c r="D121" s="81"/>
      <c r="E121" s="81"/>
      <c r="F121" s="81"/>
      <c r="G121" s="81"/>
      <c r="H121" s="81"/>
      <c r="I121" s="81"/>
      <c r="J121" s="81"/>
      <c r="K121" s="431"/>
      <c r="L121" s="115"/>
      <c r="M121" s="142"/>
      <c r="N121" s="142"/>
    </row>
    <row r="122" spans="1:14" s="20" customFormat="1" ht="15">
      <c r="A122" s="159"/>
      <c r="B122" s="159"/>
      <c r="C122" s="81"/>
      <c r="D122" s="81"/>
      <c r="E122" s="81"/>
      <c r="F122" s="81"/>
      <c r="G122" s="81"/>
      <c r="H122" s="81"/>
      <c r="I122" s="81"/>
      <c r="J122" s="81"/>
      <c r="K122" s="431"/>
      <c r="L122" s="115"/>
      <c r="M122" s="142"/>
      <c r="N122" s="142"/>
    </row>
    <row r="123" spans="1:14" s="20" customFormat="1" ht="15">
      <c r="A123" s="159"/>
      <c r="B123" s="159"/>
      <c r="C123" s="81"/>
      <c r="D123" s="81"/>
      <c r="E123" s="81"/>
      <c r="F123" s="81"/>
      <c r="G123" s="81"/>
      <c r="H123" s="81"/>
      <c r="I123" s="81"/>
      <c r="J123" s="81"/>
      <c r="K123" s="431"/>
      <c r="L123" s="115"/>
      <c r="M123" s="142"/>
      <c r="N123" s="142"/>
    </row>
    <row r="124" spans="1:14" s="20" customFormat="1" ht="15">
      <c r="A124" s="159"/>
      <c r="B124" s="159"/>
      <c r="C124" s="81"/>
      <c r="D124" s="81"/>
      <c r="E124" s="81"/>
      <c r="F124" s="81"/>
      <c r="G124" s="81"/>
      <c r="H124" s="81"/>
      <c r="I124" s="81"/>
      <c r="J124" s="81"/>
      <c r="K124" s="431"/>
      <c r="L124" s="115"/>
      <c r="M124" s="142"/>
      <c r="N124" s="142"/>
    </row>
    <row r="125" spans="1:14" s="20" customFormat="1" ht="15">
      <c r="A125" s="159"/>
      <c r="B125" s="159"/>
      <c r="C125" s="81"/>
      <c r="D125" s="81"/>
      <c r="E125" s="81"/>
      <c r="F125" s="81"/>
      <c r="G125" s="81"/>
      <c r="H125" s="81"/>
      <c r="I125" s="81"/>
      <c r="J125" s="81"/>
      <c r="K125" s="427"/>
      <c r="L125" s="428"/>
      <c r="M125" s="142"/>
      <c r="N125" s="142"/>
    </row>
    <row r="126" spans="1:14" s="20" customFormat="1" ht="15">
      <c r="A126" s="159"/>
      <c r="B126" s="159"/>
      <c r="C126" s="81"/>
      <c r="D126" s="81"/>
      <c r="E126" s="81"/>
      <c r="F126" s="81"/>
      <c r="G126" s="81"/>
      <c r="H126" s="81"/>
      <c r="I126" s="81"/>
      <c r="J126" s="81"/>
      <c r="K126" s="431"/>
      <c r="L126" s="115"/>
      <c r="M126" s="142"/>
      <c r="N126" s="142"/>
    </row>
    <row r="127" spans="1:14" s="20" customFormat="1" ht="15">
      <c r="A127" s="159"/>
      <c r="B127" s="159"/>
      <c r="C127" s="81"/>
      <c r="D127" s="81"/>
      <c r="E127" s="81"/>
      <c r="F127" s="81"/>
      <c r="G127" s="81"/>
      <c r="H127" s="81"/>
      <c r="I127" s="81"/>
      <c r="J127" s="81"/>
      <c r="K127" s="431"/>
      <c r="L127" s="115"/>
      <c r="M127" s="142"/>
      <c r="N127" s="142"/>
    </row>
    <row r="128" spans="1:14" s="20" customFormat="1" ht="15">
      <c r="A128" s="159"/>
      <c r="B128" s="159"/>
      <c r="C128" s="81"/>
      <c r="D128" s="81"/>
      <c r="E128" s="81"/>
      <c r="F128" s="81"/>
      <c r="G128" s="81"/>
      <c r="H128" s="81"/>
      <c r="I128" s="81"/>
      <c r="J128" s="81"/>
      <c r="K128" s="431"/>
      <c r="L128" s="115"/>
      <c r="M128" s="142"/>
      <c r="N128" s="142"/>
    </row>
    <row r="129" spans="1:14" s="20" customFormat="1" ht="15">
      <c r="A129" s="159"/>
      <c r="B129" s="159"/>
      <c r="C129" s="81"/>
      <c r="D129" s="81"/>
      <c r="E129" s="81"/>
      <c r="F129" s="81"/>
      <c r="G129" s="81"/>
      <c r="H129" s="81"/>
      <c r="I129" s="81"/>
      <c r="J129" s="81"/>
      <c r="K129" s="431"/>
      <c r="L129" s="115"/>
      <c r="M129" s="142"/>
      <c r="N129" s="142"/>
    </row>
    <row r="130" spans="1:14" s="20" customFormat="1" ht="15">
      <c r="A130" s="159"/>
      <c r="B130" s="159"/>
      <c r="C130" s="81"/>
      <c r="D130" s="81"/>
      <c r="E130" s="81"/>
      <c r="F130" s="81"/>
      <c r="G130" s="81"/>
      <c r="H130" s="81"/>
      <c r="I130" s="81"/>
      <c r="J130" s="81"/>
      <c r="K130" s="431"/>
      <c r="L130" s="115"/>
      <c r="M130" s="142"/>
      <c r="N130" s="142"/>
    </row>
    <row r="131" spans="1:14" s="20" customFormat="1" ht="15">
      <c r="A131" s="159"/>
      <c r="B131" s="159"/>
      <c r="C131" s="81"/>
      <c r="D131" s="81"/>
      <c r="E131" s="81"/>
      <c r="F131" s="81"/>
      <c r="G131" s="81"/>
      <c r="H131" s="81"/>
      <c r="I131" s="81"/>
      <c r="J131" s="81"/>
      <c r="K131" s="431"/>
      <c r="L131" s="115"/>
      <c r="M131" s="142"/>
      <c r="N131" s="142"/>
    </row>
    <row r="132" spans="1:14" s="20" customFormat="1" ht="15">
      <c r="A132" s="159"/>
      <c r="B132" s="159"/>
      <c r="C132" s="81"/>
      <c r="D132" s="81"/>
      <c r="E132" s="81"/>
      <c r="F132" s="81"/>
      <c r="G132" s="81"/>
      <c r="H132" s="81"/>
      <c r="I132" s="81"/>
      <c r="J132" s="81"/>
      <c r="K132" s="431"/>
      <c r="L132" s="115"/>
      <c r="M132" s="142"/>
      <c r="N132" s="142"/>
    </row>
    <row r="133" spans="1:14" s="20" customFormat="1" ht="15">
      <c r="A133" s="159"/>
      <c r="B133" s="159"/>
      <c r="C133" s="81"/>
      <c r="D133" s="81"/>
      <c r="E133" s="81"/>
      <c r="F133" s="81"/>
      <c r="G133" s="81"/>
      <c r="H133" s="81"/>
      <c r="I133" s="81"/>
      <c r="J133" s="81"/>
      <c r="K133" s="431"/>
      <c r="L133" s="115"/>
      <c r="M133" s="142"/>
      <c r="N133" s="142"/>
    </row>
    <row r="134" spans="1:14" s="20" customFormat="1" ht="15">
      <c r="A134" s="159"/>
      <c r="B134" s="159"/>
      <c r="C134" s="81"/>
      <c r="D134" s="81"/>
      <c r="E134" s="81"/>
      <c r="F134" s="81"/>
      <c r="G134" s="81"/>
      <c r="H134" s="81"/>
      <c r="I134" s="81"/>
      <c r="J134" s="81"/>
      <c r="K134" s="431"/>
      <c r="L134" s="115"/>
      <c r="M134" s="142"/>
      <c r="N134" s="142"/>
    </row>
    <row r="135" spans="1:14" s="20" customFormat="1" ht="15">
      <c r="A135" s="81"/>
      <c r="B135" s="81"/>
      <c r="C135" s="81"/>
      <c r="D135" s="81"/>
      <c r="E135" s="81"/>
      <c r="F135" s="81"/>
      <c r="G135" s="81"/>
      <c r="H135" s="81"/>
      <c r="I135" s="81"/>
      <c r="J135" s="81"/>
      <c r="K135" s="431"/>
      <c r="L135" s="115"/>
      <c r="M135" s="142"/>
      <c r="N135" s="142"/>
    </row>
    <row r="136" spans="1:14" s="20" customFormat="1" ht="15">
      <c r="A136" s="81"/>
      <c r="B136" s="81"/>
      <c r="C136" s="81"/>
      <c r="D136" s="81"/>
      <c r="E136" s="81"/>
      <c r="F136" s="81"/>
      <c r="G136" s="81"/>
      <c r="H136" s="81"/>
      <c r="I136" s="81"/>
      <c r="J136" s="81"/>
      <c r="K136" s="431"/>
      <c r="L136" s="115"/>
      <c r="M136" s="142"/>
      <c r="N136" s="142"/>
    </row>
    <row r="137" spans="1:14" s="20" customFormat="1" ht="15">
      <c r="A137" s="81"/>
      <c r="B137" s="81"/>
      <c r="C137" s="81"/>
      <c r="D137" s="81"/>
      <c r="E137" s="81"/>
      <c r="F137" s="81"/>
      <c r="G137" s="81"/>
      <c r="H137" s="81"/>
      <c r="I137" s="81"/>
      <c r="J137" s="81"/>
      <c r="K137" s="431"/>
      <c r="L137" s="115"/>
      <c r="M137" s="142"/>
      <c r="N137" s="142"/>
    </row>
    <row r="138" spans="1:14" s="20" customFormat="1" ht="15">
      <c r="A138" s="81"/>
      <c r="B138" s="81"/>
      <c r="C138" s="81"/>
      <c r="D138" s="81"/>
      <c r="E138" s="81"/>
      <c r="F138" s="81"/>
      <c r="G138" s="81"/>
      <c r="H138" s="81"/>
      <c r="I138" s="81"/>
      <c r="J138" s="81"/>
      <c r="K138" s="431"/>
      <c r="L138" s="115"/>
      <c r="M138" s="142"/>
      <c r="N138" s="142"/>
    </row>
    <row r="139" spans="1:14" s="20" customFormat="1" ht="15">
      <c r="A139" s="81"/>
      <c r="B139" s="81"/>
      <c r="C139" s="81"/>
      <c r="D139" s="81"/>
      <c r="E139" s="81"/>
      <c r="F139" s="81"/>
      <c r="G139" s="81"/>
      <c r="H139" s="81"/>
      <c r="I139" s="81"/>
      <c r="J139" s="81"/>
      <c r="K139" s="427"/>
      <c r="L139" s="428"/>
      <c r="M139" s="142"/>
      <c r="N139" s="142"/>
    </row>
    <row r="140" spans="1:14" s="20" customFormat="1" ht="15">
      <c r="A140" s="81"/>
      <c r="B140" s="81"/>
      <c r="C140" s="81"/>
      <c r="D140" s="81"/>
      <c r="E140" s="81"/>
      <c r="F140" s="81"/>
      <c r="G140" s="81"/>
      <c r="H140" s="81"/>
      <c r="I140" s="81"/>
      <c r="J140" s="81"/>
      <c r="K140" s="431"/>
      <c r="L140" s="115"/>
      <c r="M140" s="142"/>
      <c r="N140" s="142"/>
    </row>
    <row r="141" spans="1:14" s="20" customFormat="1" ht="15">
      <c r="A141" s="81"/>
      <c r="B141" s="81"/>
      <c r="C141" s="81"/>
      <c r="D141" s="81"/>
      <c r="E141" s="81"/>
      <c r="F141" s="81"/>
      <c r="G141" s="81"/>
      <c r="H141" s="81"/>
      <c r="I141" s="81"/>
      <c r="J141" s="81"/>
      <c r="K141" s="427"/>
      <c r="L141" s="428"/>
      <c r="M141" s="142"/>
      <c r="N141" s="142"/>
    </row>
    <row r="142" spans="1:14" s="20" customFormat="1" ht="15">
      <c r="A142" s="81"/>
      <c r="B142" s="81"/>
      <c r="C142" s="81"/>
      <c r="D142" s="81"/>
      <c r="E142" s="81"/>
      <c r="F142" s="81"/>
      <c r="G142" s="81"/>
      <c r="H142" s="81"/>
      <c r="I142" s="81"/>
      <c r="J142" s="81"/>
      <c r="K142" s="431"/>
      <c r="L142" s="115"/>
      <c r="M142" s="142"/>
      <c r="N142" s="142"/>
    </row>
    <row r="143" spans="1:14" s="20" customFormat="1" ht="15">
      <c r="A143" s="81"/>
      <c r="B143" s="81"/>
      <c r="C143" s="81"/>
      <c r="D143" s="81"/>
      <c r="E143" s="81"/>
      <c r="F143" s="81"/>
      <c r="G143" s="81"/>
      <c r="H143" s="81"/>
      <c r="I143" s="81"/>
      <c r="J143" s="81"/>
      <c r="K143" s="431"/>
      <c r="L143" s="115"/>
      <c r="M143" s="142"/>
      <c r="N143" s="142"/>
    </row>
    <row r="144" spans="1:14" s="20" customFormat="1" ht="15">
      <c r="A144" s="81"/>
      <c r="B144" s="81"/>
      <c r="C144" s="81"/>
      <c r="D144" s="81"/>
      <c r="E144" s="81"/>
      <c r="F144" s="81"/>
      <c r="G144" s="81"/>
      <c r="H144" s="81"/>
      <c r="I144" s="81"/>
      <c r="J144" s="81"/>
      <c r="K144" s="429"/>
      <c r="L144" s="430"/>
      <c r="M144" s="142"/>
      <c r="N144" s="142"/>
    </row>
    <row r="145" spans="1:14" s="20" customFormat="1" ht="15">
      <c r="A145" s="81"/>
      <c r="B145" s="81"/>
      <c r="C145" s="81"/>
      <c r="D145" s="81"/>
      <c r="E145" s="81"/>
      <c r="F145" s="81"/>
      <c r="G145" s="81"/>
      <c r="H145" s="81"/>
      <c r="I145" s="81"/>
      <c r="J145" s="81"/>
      <c r="K145" s="429"/>
      <c r="L145" s="430"/>
      <c r="M145" s="142"/>
      <c r="N145" s="142"/>
    </row>
    <row r="146" spans="1:14" s="20" customFormat="1" ht="15">
      <c r="A146" s="81"/>
      <c r="B146" s="81"/>
      <c r="C146" s="81"/>
      <c r="D146" s="81"/>
      <c r="E146" s="81"/>
      <c r="F146" s="81"/>
      <c r="G146" s="81"/>
      <c r="H146" s="81"/>
      <c r="I146" s="81"/>
      <c r="J146" s="81"/>
      <c r="K146" s="429"/>
      <c r="L146" s="430"/>
      <c r="M146" s="142"/>
      <c r="N146" s="142"/>
    </row>
    <row r="147" spans="1:14" s="20" customFormat="1" ht="15">
      <c r="A147" s="81"/>
      <c r="B147" s="81"/>
      <c r="C147" s="81"/>
      <c r="D147" s="81"/>
      <c r="E147" s="81"/>
      <c r="F147" s="81"/>
      <c r="G147" s="81"/>
      <c r="H147" s="81"/>
      <c r="I147" s="81"/>
      <c r="J147" s="81"/>
      <c r="K147" s="431"/>
      <c r="L147" s="115"/>
      <c r="M147" s="142"/>
      <c r="N147" s="142"/>
    </row>
    <row r="148" spans="1:14" s="20" customFormat="1" ht="15">
      <c r="A148" s="81"/>
      <c r="B148" s="81"/>
      <c r="C148" s="81"/>
      <c r="D148" s="81"/>
      <c r="E148" s="81"/>
      <c r="F148" s="81"/>
      <c r="G148" s="81"/>
      <c r="H148" s="81"/>
      <c r="I148" s="81"/>
      <c r="J148" s="81"/>
      <c r="K148" s="429"/>
      <c r="L148" s="430"/>
      <c r="M148" s="142"/>
      <c r="N148" s="142"/>
    </row>
    <row r="149" spans="1:14" s="20" customFormat="1" ht="15">
      <c r="A149" s="81"/>
      <c r="B149" s="81"/>
      <c r="C149" s="81"/>
      <c r="D149" s="81"/>
      <c r="E149" s="81"/>
      <c r="F149" s="81"/>
      <c r="G149" s="81"/>
      <c r="H149" s="81"/>
      <c r="I149" s="81"/>
      <c r="J149" s="81"/>
      <c r="K149" s="431"/>
      <c r="L149" s="115"/>
      <c r="M149" s="142"/>
      <c r="N149" s="142"/>
    </row>
    <row r="150" spans="1:14" s="20" customFormat="1" ht="15">
      <c r="A150" s="81"/>
      <c r="B150" s="81"/>
      <c r="C150" s="81"/>
      <c r="D150" s="81"/>
      <c r="E150" s="81"/>
      <c r="F150" s="81"/>
      <c r="G150" s="81"/>
      <c r="H150" s="81"/>
      <c r="I150" s="81"/>
      <c r="J150" s="81"/>
      <c r="K150" s="431"/>
      <c r="L150" s="115"/>
      <c r="M150" s="142"/>
      <c r="N150" s="142"/>
    </row>
    <row r="151" spans="1:14" s="20" customFormat="1" ht="15">
      <c r="A151" s="81"/>
      <c r="B151" s="81"/>
      <c r="C151" s="81"/>
      <c r="D151" s="81"/>
      <c r="E151" s="81"/>
      <c r="F151" s="81"/>
      <c r="G151" s="81"/>
      <c r="H151" s="81"/>
      <c r="I151" s="81"/>
      <c r="J151" s="81"/>
      <c r="K151" s="431"/>
      <c r="L151" s="115"/>
      <c r="M151" s="142"/>
      <c r="N151" s="142"/>
    </row>
    <row r="152" spans="1:14" s="20" customFormat="1" ht="15">
      <c r="A152" s="81"/>
      <c r="B152" s="81"/>
      <c r="C152" s="81"/>
      <c r="D152" s="81"/>
      <c r="E152" s="81"/>
      <c r="F152" s="81"/>
      <c r="G152" s="81"/>
      <c r="H152" s="81"/>
      <c r="I152" s="81"/>
      <c r="J152" s="81"/>
      <c r="K152" s="431"/>
      <c r="L152" s="115"/>
      <c r="M152" s="142"/>
      <c r="N152" s="142"/>
    </row>
    <row r="153" spans="1:14" s="20" customFormat="1" ht="15">
      <c r="A153" s="81"/>
      <c r="B153" s="81"/>
      <c r="C153" s="81"/>
      <c r="D153" s="81"/>
      <c r="E153" s="81"/>
      <c r="F153" s="81"/>
      <c r="G153" s="81"/>
      <c r="H153" s="81"/>
      <c r="I153" s="81"/>
      <c r="J153" s="81"/>
      <c r="K153" s="431"/>
      <c r="L153" s="115"/>
      <c r="M153" s="142"/>
      <c r="N153" s="142"/>
    </row>
    <row r="154" spans="1:14" s="20" customFormat="1" ht="15">
      <c r="A154" s="81"/>
      <c r="B154" s="81"/>
      <c r="C154" s="81"/>
      <c r="D154" s="81"/>
      <c r="E154" s="81"/>
      <c r="F154" s="81"/>
      <c r="G154" s="81"/>
      <c r="H154" s="81"/>
      <c r="I154" s="81"/>
      <c r="J154" s="81"/>
      <c r="K154" s="431"/>
      <c r="L154" s="115"/>
      <c r="M154" s="142"/>
      <c r="N154" s="142"/>
    </row>
    <row r="155" spans="1:14" s="20" customFormat="1" ht="15">
      <c r="A155" s="81"/>
      <c r="B155" s="81"/>
      <c r="C155" s="81"/>
      <c r="D155" s="81"/>
      <c r="E155" s="81"/>
      <c r="F155" s="81"/>
      <c r="G155" s="81"/>
      <c r="H155" s="81"/>
      <c r="I155" s="81"/>
      <c r="J155" s="81"/>
      <c r="K155" s="431"/>
      <c r="L155" s="115"/>
      <c r="M155" s="142"/>
      <c r="N155" s="142"/>
    </row>
    <row r="156" spans="1:14" s="20" customFormat="1" ht="15">
      <c r="A156" s="81"/>
      <c r="B156" s="81"/>
      <c r="C156" s="81"/>
      <c r="D156" s="81"/>
      <c r="E156" s="81"/>
      <c r="F156" s="81"/>
      <c r="G156" s="81"/>
      <c r="H156" s="81"/>
      <c r="I156" s="81"/>
      <c r="J156" s="81"/>
      <c r="K156" s="431"/>
      <c r="L156" s="115"/>
      <c r="M156" s="142"/>
      <c r="N156" s="142"/>
    </row>
    <row r="157" spans="1:14" s="20" customFormat="1" ht="15">
      <c r="A157" s="81"/>
      <c r="B157" s="81"/>
      <c r="C157" s="81"/>
      <c r="D157" s="81"/>
      <c r="E157" s="81"/>
      <c r="F157" s="81"/>
      <c r="G157" s="81"/>
      <c r="H157" s="81"/>
      <c r="I157" s="81"/>
      <c r="J157" s="81"/>
      <c r="K157" s="431"/>
      <c r="L157" s="119"/>
      <c r="M157" s="142"/>
      <c r="N157" s="142"/>
    </row>
    <row r="158" spans="1:14" s="20" customFormat="1" ht="15">
      <c r="A158" s="81"/>
      <c r="B158" s="81"/>
      <c r="C158" s="81"/>
      <c r="D158" s="81"/>
      <c r="E158" s="81"/>
      <c r="F158" s="81"/>
      <c r="G158" s="81"/>
      <c r="H158" s="81"/>
      <c r="I158" s="81"/>
      <c r="J158" s="81"/>
      <c r="K158" s="431"/>
      <c r="L158" s="119"/>
      <c r="M158" s="142"/>
      <c r="N158" s="142"/>
    </row>
    <row r="159" spans="1:14" s="20" customFormat="1" ht="15">
      <c r="A159" s="81"/>
      <c r="B159" s="81"/>
      <c r="C159" s="81"/>
      <c r="D159" s="81"/>
      <c r="E159" s="81"/>
      <c r="F159" s="81"/>
      <c r="G159" s="81"/>
      <c r="H159" s="81"/>
      <c r="I159" s="81"/>
      <c r="J159" s="81"/>
      <c r="K159" s="431"/>
      <c r="L159" s="119"/>
      <c r="M159" s="142"/>
      <c r="N159" s="142"/>
    </row>
    <row r="160" spans="1:14" s="21" customFormat="1" ht="15">
      <c r="A160" s="81"/>
      <c r="B160" s="81"/>
      <c r="C160" s="81"/>
      <c r="D160" s="81"/>
      <c r="E160" s="81"/>
      <c r="F160" s="81"/>
      <c r="G160" s="81"/>
      <c r="H160" s="81"/>
      <c r="I160" s="81"/>
      <c r="J160" s="81"/>
      <c r="K160" s="431"/>
      <c r="L160" s="119"/>
      <c r="M160" s="144"/>
      <c r="N160" s="144"/>
    </row>
    <row r="161" spans="1:14" s="22" customFormat="1" ht="16.149999999999999" customHeight="1">
      <c r="A161" s="81"/>
      <c r="B161" s="81"/>
      <c r="C161" s="81"/>
      <c r="D161" s="81"/>
      <c r="E161" s="81"/>
      <c r="F161" s="81"/>
      <c r="G161" s="81"/>
      <c r="H161" s="81"/>
      <c r="I161" s="81"/>
      <c r="J161" s="81"/>
      <c r="K161" s="431"/>
      <c r="L161" s="119"/>
      <c r="M161" s="145"/>
      <c r="N161" s="145"/>
    </row>
    <row r="162" spans="1:14" s="22" customFormat="1" ht="15">
      <c r="A162" s="81"/>
      <c r="B162" s="81"/>
      <c r="C162" s="81"/>
      <c r="D162" s="81"/>
      <c r="E162" s="81"/>
      <c r="F162" s="81"/>
      <c r="G162" s="81"/>
      <c r="H162" s="81"/>
      <c r="I162" s="81"/>
      <c r="J162" s="81"/>
      <c r="K162" s="432"/>
      <c r="L162" s="145"/>
      <c r="M162" s="145"/>
      <c r="N162" s="145"/>
    </row>
    <row r="163" spans="1:14" s="22" customFormat="1" ht="15">
      <c r="A163" s="81"/>
      <c r="B163" s="81"/>
      <c r="C163" s="81"/>
      <c r="D163" s="81"/>
      <c r="E163" s="81"/>
      <c r="F163" s="81"/>
      <c r="G163" s="81"/>
      <c r="H163" s="81"/>
      <c r="I163" s="81"/>
      <c r="J163" s="81"/>
      <c r="K163" s="432"/>
      <c r="L163" s="145"/>
      <c r="M163" s="145"/>
      <c r="N163" s="145"/>
    </row>
    <row r="164" spans="1:14" s="22" customFormat="1" ht="15">
      <c r="A164" s="81"/>
      <c r="B164" s="81"/>
      <c r="C164" s="81"/>
      <c r="D164" s="81"/>
      <c r="E164" s="81"/>
      <c r="F164" s="81"/>
      <c r="G164" s="81"/>
      <c r="H164" s="81"/>
      <c r="I164" s="81"/>
      <c r="J164" s="81"/>
      <c r="K164" s="432"/>
      <c r="L164" s="145"/>
      <c r="M164" s="145"/>
      <c r="N164" s="145"/>
    </row>
    <row r="165" spans="1:14" s="22" customFormat="1" ht="15">
      <c r="A165" s="81"/>
      <c r="B165" s="81"/>
      <c r="C165" s="81"/>
      <c r="D165" s="81"/>
      <c r="E165" s="81"/>
      <c r="F165" s="81"/>
      <c r="G165" s="81"/>
      <c r="H165" s="81"/>
      <c r="I165" s="81"/>
      <c r="J165" s="81"/>
      <c r="K165" s="432"/>
      <c r="L165" s="145"/>
      <c r="M165" s="145"/>
      <c r="N165" s="145"/>
    </row>
    <row r="166" spans="1:14" s="22" customFormat="1" ht="15">
      <c r="A166" s="81"/>
      <c r="B166" s="81"/>
      <c r="C166" s="81"/>
      <c r="D166" s="81"/>
      <c r="E166" s="81"/>
      <c r="F166" s="81"/>
      <c r="G166" s="81"/>
      <c r="H166" s="81"/>
      <c r="I166" s="81"/>
      <c r="J166" s="81"/>
      <c r="K166" s="432"/>
      <c r="L166" s="145"/>
      <c r="M166" s="145"/>
      <c r="N166" s="145"/>
    </row>
    <row r="167" spans="1:14" s="22" customFormat="1" ht="15">
      <c r="A167" s="81"/>
      <c r="B167" s="81"/>
      <c r="C167" s="81"/>
      <c r="D167" s="81"/>
      <c r="E167" s="81"/>
      <c r="F167" s="81"/>
      <c r="G167" s="81"/>
      <c r="H167" s="81"/>
      <c r="I167" s="81"/>
      <c r="J167" s="81"/>
      <c r="K167" s="432"/>
      <c r="L167" s="145"/>
      <c r="M167" s="145"/>
      <c r="N167" s="145"/>
    </row>
    <row r="168" spans="1:14" s="22" customFormat="1" ht="15">
      <c r="A168" s="81"/>
      <c r="B168" s="81"/>
      <c r="C168" s="81"/>
      <c r="D168" s="81"/>
      <c r="E168" s="81"/>
      <c r="F168" s="81"/>
      <c r="G168" s="81"/>
      <c r="H168" s="81"/>
      <c r="I168" s="81"/>
      <c r="J168" s="81"/>
      <c r="K168" s="432"/>
      <c r="L168" s="145"/>
      <c r="M168" s="145"/>
      <c r="N168" s="145"/>
    </row>
    <row r="169" spans="1:14" s="22" customFormat="1" ht="15">
      <c r="A169" s="81"/>
      <c r="B169" s="81"/>
      <c r="C169" s="81"/>
      <c r="D169" s="81"/>
      <c r="E169" s="81"/>
      <c r="F169" s="81"/>
      <c r="G169" s="81"/>
      <c r="H169" s="81"/>
      <c r="I169" s="81"/>
      <c r="J169" s="81"/>
      <c r="K169" s="432"/>
      <c r="L169" s="145"/>
      <c r="M169" s="145"/>
      <c r="N169" s="145"/>
    </row>
  </sheetData>
  <sortState ref="A6:O100">
    <sortCondition ref="L6:L100"/>
    <sortCondition ref="A6:A100"/>
    <sortCondition ref="B6:B100"/>
  </sortState>
  <mergeCells count="6">
    <mergeCell ref="A5:K5"/>
    <mergeCell ref="C6:E6"/>
    <mergeCell ref="F6:J6"/>
    <mergeCell ref="K6:K7"/>
    <mergeCell ref="A6:A7"/>
    <mergeCell ref="B6:B7"/>
  </mergeCells>
  <pageMargins left="0.7" right="0.7" top="0.75" bottom="0.75" header="0.3" footer="0.3"/>
  <pageSetup scale="70" fitToHeight="2" orientation="landscape" r:id="rId1"/>
</worksheet>
</file>

<file path=xl/worksheets/sheet18.xml><?xml version="1.0" encoding="utf-8"?>
<worksheet xmlns="http://schemas.openxmlformats.org/spreadsheetml/2006/main" xmlns:r="http://schemas.openxmlformats.org/officeDocument/2006/relationships">
  <sheetPr>
    <tabColor theme="7"/>
  </sheetPr>
  <dimension ref="A1:R243"/>
  <sheetViews>
    <sheetView showZeros="0" zoomScaleNormal="100" workbookViewId="0">
      <selection activeCell="M12" sqref="M12"/>
    </sheetView>
  </sheetViews>
  <sheetFormatPr defaultColWidth="9.140625" defaultRowHeight="15.75"/>
  <cols>
    <col min="1" max="1" width="25.28515625" style="449" customWidth="1"/>
    <col min="2" max="2" width="14.28515625" style="449" customWidth="1"/>
    <col min="3" max="3" width="12.7109375" style="449" customWidth="1"/>
    <col min="4" max="4" width="9.5703125" style="449" customWidth="1"/>
    <col min="5" max="5" width="8.42578125" style="449" customWidth="1"/>
    <col min="6" max="6" width="9.85546875" style="449" customWidth="1"/>
    <col min="7" max="7" width="10" style="449" customWidth="1"/>
    <col min="8" max="9" width="8.7109375" style="449" customWidth="1"/>
    <col min="10" max="10" width="9.85546875" style="449" customWidth="1"/>
    <col min="11" max="11" width="6.28515625" style="449" customWidth="1"/>
    <col min="12" max="12" width="14" style="449" bestFit="1" customWidth="1"/>
    <col min="13" max="13" width="11.28515625" style="449" customWidth="1"/>
    <col min="14" max="15" width="9.140625" style="78"/>
    <col min="16" max="16" width="9.140625" style="433"/>
    <col min="17" max="16384" width="9.140625" style="18"/>
  </cols>
  <sheetData>
    <row r="1" spans="1:16">
      <c r="A1" s="66" t="s">
        <v>987</v>
      </c>
    </row>
    <row r="2" spans="1:16">
      <c r="A2" s="77" t="s">
        <v>903</v>
      </c>
    </row>
    <row r="3" spans="1:16" ht="15.75" customHeight="1">
      <c r="A3" s="66" t="s">
        <v>904</v>
      </c>
      <c r="B3" s="450"/>
      <c r="C3" s="450"/>
      <c r="D3" s="450"/>
      <c r="E3" s="450"/>
      <c r="F3" s="450"/>
      <c r="G3" s="450"/>
      <c r="H3" s="450"/>
      <c r="I3" s="450"/>
      <c r="J3" s="450"/>
      <c r="K3" s="450"/>
      <c r="L3" s="450"/>
      <c r="M3" s="450"/>
      <c r="N3" s="450"/>
    </row>
    <row r="4" spans="1:16">
      <c r="A4" s="66" t="s">
        <v>905</v>
      </c>
      <c r="B4" s="451"/>
      <c r="C4" s="451"/>
      <c r="D4" s="451"/>
      <c r="E4" s="451"/>
      <c r="F4" s="451"/>
      <c r="G4" s="451"/>
      <c r="H4" s="451"/>
      <c r="I4" s="451"/>
      <c r="J4" s="451"/>
      <c r="K4" s="451"/>
      <c r="L4" s="451"/>
      <c r="M4" s="451"/>
      <c r="N4" s="451"/>
    </row>
    <row r="5" spans="1:16" ht="87.75" customHeight="1">
      <c r="A5" s="937" t="s">
        <v>988</v>
      </c>
      <c r="B5" s="937"/>
      <c r="C5" s="937"/>
      <c r="D5" s="937"/>
      <c r="E5" s="937"/>
      <c r="F5" s="937"/>
      <c r="G5" s="937"/>
      <c r="H5" s="937"/>
      <c r="I5" s="937"/>
      <c r="J5" s="937"/>
      <c r="K5" s="937"/>
      <c r="L5" s="937"/>
      <c r="M5" s="937"/>
      <c r="N5" s="452"/>
    </row>
    <row r="6" spans="1:16">
      <c r="A6" s="280" t="s">
        <v>989</v>
      </c>
      <c r="B6" s="452"/>
      <c r="C6" s="452"/>
      <c r="D6" s="452"/>
      <c r="E6" s="452"/>
      <c r="F6" s="452"/>
      <c r="G6" s="452"/>
      <c r="H6" s="452"/>
      <c r="I6" s="452"/>
      <c r="J6" s="452"/>
      <c r="K6" s="452"/>
      <c r="L6" s="452"/>
      <c r="M6" s="452"/>
      <c r="N6" s="452"/>
    </row>
    <row r="7" spans="1:16">
      <c r="A7" s="280" t="s">
        <v>990</v>
      </c>
      <c r="B7" s="452"/>
      <c r="C7" s="452"/>
      <c r="D7" s="452"/>
      <c r="E7" s="452"/>
      <c r="F7" s="452"/>
      <c r="G7" s="452"/>
      <c r="H7" s="452"/>
      <c r="I7" s="452"/>
      <c r="J7" s="452"/>
      <c r="K7" s="452"/>
      <c r="L7" s="452"/>
      <c r="M7" s="452"/>
      <c r="N7" s="452"/>
    </row>
    <row r="8" spans="1:16" ht="16.5" thickBot="1">
      <c r="A8" s="936" t="s">
        <v>901</v>
      </c>
      <c r="B8" s="936"/>
      <c r="C8" s="936"/>
      <c r="D8" s="936"/>
      <c r="E8" s="936"/>
      <c r="F8" s="936"/>
      <c r="G8" s="936"/>
      <c r="H8" s="936"/>
      <c r="I8" s="936"/>
      <c r="J8" s="936"/>
      <c r="K8" s="936"/>
    </row>
    <row r="9" spans="1:16" ht="42.75" customHeight="1" thickBot="1">
      <c r="A9" s="453" t="s">
        <v>23</v>
      </c>
      <c r="B9" s="453" t="s">
        <v>24</v>
      </c>
      <c r="C9" s="453" t="s">
        <v>25</v>
      </c>
      <c r="D9" s="453" t="s">
        <v>250</v>
      </c>
      <c r="E9" s="453" t="s">
        <v>253</v>
      </c>
      <c r="F9" s="454" t="s">
        <v>462</v>
      </c>
      <c r="G9" s="453" t="s">
        <v>766</v>
      </c>
      <c r="H9" s="453" t="s">
        <v>597</v>
      </c>
      <c r="I9" s="453" t="s">
        <v>1012</v>
      </c>
      <c r="J9" s="453" t="s">
        <v>1013</v>
      </c>
      <c r="K9" s="453" t="s">
        <v>256</v>
      </c>
      <c r="L9" s="455" t="s">
        <v>487</v>
      </c>
      <c r="M9" s="456" t="s">
        <v>593</v>
      </c>
      <c r="N9" s="434"/>
      <c r="O9" s="434"/>
    </row>
    <row r="10" spans="1:16" s="17" customFormat="1" ht="16.5" thickBot="1">
      <c r="A10" s="457" t="s">
        <v>371</v>
      </c>
      <c r="B10" s="457"/>
      <c r="C10" s="457"/>
      <c r="D10" s="458">
        <f>SUM(D11:D15)</f>
        <v>2163985</v>
      </c>
      <c r="E10" s="458">
        <f t="shared" ref="E10:I10" si="0">SUM(E11:E15)</f>
        <v>397681.20999999996</v>
      </c>
      <c r="F10" s="458">
        <f t="shared" si="0"/>
        <v>480065.10600000003</v>
      </c>
      <c r="G10" s="458">
        <f t="shared" si="0"/>
        <v>2339914</v>
      </c>
      <c r="H10" s="458">
        <f t="shared" si="0"/>
        <v>1133396.4689999998</v>
      </c>
      <c r="I10" s="458">
        <f t="shared" si="0"/>
        <v>2246.4580000000001</v>
      </c>
      <c r="J10" s="458">
        <f>SUM(J11:J15)</f>
        <v>6517288.2429999998</v>
      </c>
      <c r="K10" s="459"/>
      <c r="L10" s="460"/>
      <c r="M10" s="461"/>
      <c r="N10" s="435"/>
      <c r="O10" s="436"/>
      <c r="P10" s="437"/>
    </row>
    <row r="11" spans="1:16" s="17" customFormat="1">
      <c r="A11" s="462" t="s">
        <v>5</v>
      </c>
      <c r="B11" s="462"/>
      <c r="C11" s="462"/>
      <c r="D11" s="463">
        <f>D17</f>
        <v>47808</v>
      </c>
      <c r="E11" s="463">
        <f t="shared" ref="E11:J11" si="1">E17</f>
        <v>0</v>
      </c>
      <c r="F11" s="463">
        <f t="shared" si="1"/>
        <v>126214.261</v>
      </c>
      <c r="G11" s="463">
        <f t="shared" si="1"/>
        <v>0</v>
      </c>
      <c r="H11" s="463">
        <f t="shared" si="1"/>
        <v>0</v>
      </c>
      <c r="I11" s="463">
        <f t="shared" si="1"/>
        <v>982.91</v>
      </c>
      <c r="J11" s="463">
        <f t="shared" si="1"/>
        <v>175005.171</v>
      </c>
      <c r="K11" s="464"/>
      <c r="L11" s="460"/>
      <c r="M11" s="461"/>
      <c r="N11" s="435"/>
      <c r="O11" s="436"/>
      <c r="P11" s="437"/>
    </row>
    <row r="12" spans="1:16" s="17" customFormat="1">
      <c r="A12" s="465" t="s">
        <v>6</v>
      </c>
      <c r="B12" s="465"/>
      <c r="C12" s="465"/>
      <c r="D12" s="466">
        <f>D53</f>
        <v>1578745</v>
      </c>
      <c r="E12" s="466">
        <f t="shared" ref="E12:J12" si="2">E53</f>
        <v>0</v>
      </c>
      <c r="F12" s="466">
        <f t="shared" si="2"/>
        <v>51283.803999999996</v>
      </c>
      <c r="G12" s="466">
        <f t="shared" si="2"/>
        <v>2339914</v>
      </c>
      <c r="H12" s="466">
        <f t="shared" si="2"/>
        <v>544833.04200000002</v>
      </c>
      <c r="I12" s="466">
        <f t="shared" si="2"/>
        <v>0</v>
      </c>
      <c r="J12" s="466">
        <f t="shared" si="2"/>
        <v>4514775.845999999</v>
      </c>
      <c r="K12" s="467"/>
      <c r="L12" s="460"/>
      <c r="M12" s="461"/>
      <c r="N12" s="435"/>
      <c r="O12" s="436"/>
      <c r="P12" s="437"/>
    </row>
    <row r="13" spans="1:16" s="17" customFormat="1">
      <c r="A13" s="465" t="s">
        <v>7</v>
      </c>
      <c r="B13" s="465"/>
      <c r="C13" s="465"/>
      <c r="D13" s="466">
        <f>D82</f>
        <v>19521</v>
      </c>
      <c r="E13" s="466">
        <f t="shared" ref="E13:J13" si="3">E82</f>
        <v>0</v>
      </c>
      <c r="F13" s="466">
        <f t="shared" si="3"/>
        <v>71894.036000000007</v>
      </c>
      <c r="G13" s="466">
        <f t="shared" si="3"/>
        <v>0</v>
      </c>
      <c r="H13" s="466">
        <f t="shared" si="3"/>
        <v>582863.96</v>
      </c>
      <c r="I13" s="466">
        <f t="shared" si="3"/>
        <v>0</v>
      </c>
      <c r="J13" s="466">
        <f t="shared" si="3"/>
        <v>674278.99600000004</v>
      </c>
      <c r="K13" s="467"/>
      <c r="L13" s="460"/>
      <c r="M13" s="461"/>
      <c r="N13" s="435"/>
      <c r="O13" s="436"/>
      <c r="P13" s="437"/>
    </row>
    <row r="14" spans="1:16" s="17" customFormat="1">
      <c r="A14" s="465" t="s">
        <v>8</v>
      </c>
      <c r="B14" s="465"/>
      <c r="C14" s="465"/>
      <c r="D14" s="466">
        <f>D122</f>
        <v>0</v>
      </c>
      <c r="E14" s="466">
        <f t="shared" ref="E14:J14" si="4">E122</f>
        <v>0</v>
      </c>
      <c r="F14" s="466">
        <f t="shared" si="4"/>
        <v>171630.16800000001</v>
      </c>
      <c r="G14" s="466">
        <f t="shared" si="4"/>
        <v>0</v>
      </c>
      <c r="H14" s="466">
        <f t="shared" si="4"/>
        <v>5699.4670000000006</v>
      </c>
      <c r="I14" s="466">
        <f t="shared" si="4"/>
        <v>1263.548</v>
      </c>
      <c r="J14" s="466">
        <f t="shared" si="4"/>
        <v>178593.18300000002</v>
      </c>
      <c r="K14" s="467"/>
      <c r="L14" s="460"/>
      <c r="M14" s="461"/>
      <c r="N14" s="435"/>
      <c r="O14" s="436"/>
      <c r="P14" s="437"/>
    </row>
    <row r="15" spans="1:16" s="17" customFormat="1" ht="16.5" thickBot="1">
      <c r="A15" s="468" t="s">
        <v>9</v>
      </c>
      <c r="B15" s="468"/>
      <c r="C15" s="468"/>
      <c r="D15" s="469">
        <f>D188</f>
        <v>517911</v>
      </c>
      <c r="E15" s="469">
        <f t="shared" ref="E15:J15" si="5">E188</f>
        <v>397681.20999999996</v>
      </c>
      <c r="F15" s="469">
        <f t="shared" si="5"/>
        <v>59042.837000000014</v>
      </c>
      <c r="G15" s="469">
        <f t="shared" si="5"/>
        <v>0</v>
      </c>
      <c r="H15" s="469">
        <f t="shared" si="5"/>
        <v>0</v>
      </c>
      <c r="I15" s="469">
        <f t="shared" si="5"/>
        <v>0</v>
      </c>
      <c r="J15" s="469">
        <f t="shared" si="5"/>
        <v>974635.04700000002</v>
      </c>
      <c r="K15" s="470"/>
      <c r="L15" s="460"/>
      <c r="M15" s="461"/>
      <c r="N15" s="435"/>
      <c r="O15" s="436"/>
      <c r="P15" s="437"/>
    </row>
    <row r="16" spans="1:16" s="17" customFormat="1" ht="16.5" thickBot="1">
      <c r="A16" s="471"/>
      <c r="B16" s="471"/>
      <c r="C16" s="471"/>
      <c r="D16" s="472"/>
      <c r="E16" s="472"/>
      <c r="F16" s="472"/>
      <c r="G16" s="472"/>
      <c r="H16" s="472"/>
      <c r="I16" s="472"/>
      <c r="J16" s="472"/>
      <c r="K16" s="473"/>
      <c r="L16" s="460"/>
      <c r="M16" s="461"/>
      <c r="N16" s="435"/>
      <c r="O16" s="436"/>
      <c r="P16" s="437"/>
    </row>
    <row r="17" spans="1:18" s="36" customFormat="1" ht="16.5" thickBot="1">
      <c r="A17" s="457" t="s">
        <v>5</v>
      </c>
      <c r="B17" s="457"/>
      <c r="C17" s="457"/>
      <c r="D17" s="458">
        <f>SUM(D18:D52)</f>
        <v>47808</v>
      </c>
      <c r="E17" s="458">
        <f t="shared" ref="E17:J17" si="6">SUM(E18:E52)</f>
        <v>0</v>
      </c>
      <c r="F17" s="458">
        <f t="shared" si="6"/>
        <v>126214.261</v>
      </c>
      <c r="G17" s="458">
        <f t="shared" si="6"/>
        <v>0</v>
      </c>
      <c r="H17" s="458">
        <f t="shared" si="6"/>
        <v>0</v>
      </c>
      <c r="I17" s="458">
        <f t="shared" si="6"/>
        <v>982.91</v>
      </c>
      <c r="J17" s="458">
        <f t="shared" si="6"/>
        <v>175005.171</v>
      </c>
      <c r="K17" s="459"/>
      <c r="L17" s="474"/>
      <c r="M17" s="475"/>
      <c r="N17" s="438"/>
      <c r="O17" s="439"/>
      <c r="P17" s="440"/>
    </row>
    <row r="18" spans="1:18">
      <c r="A18" s="476" t="s">
        <v>499</v>
      </c>
      <c r="B18" s="477"/>
      <c r="C18" s="476" t="s">
        <v>199</v>
      </c>
      <c r="D18" s="478"/>
      <c r="E18" s="478"/>
      <c r="F18" s="478">
        <v>1259.105</v>
      </c>
      <c r="G18" s="478"/>
      <c r="H18" s="478"/>
      <c r="I18" s="478"/>
      <c r="J18" s="478">
        <f t="shared" ref="J18:J52" si="7">SUM(D18:I18)</f>
        <v>1259.105</v>
      </c>
      <c r="K18" s="476" t="s">
        <v>2</v>
      </c>
      <c r="L18" s="479" t="s">
        <v>272</v>
      </c>
      <c r="M18" s="479" t="s">
        <v>46</v>
      </c>
      <c r="N18" s="441"/>
    </row>
    <row r="19" spans="1:18">
      <c r="A19" s="442" t="s">
        <v>499</v>
      </c>
      <c r="B19" s="480"/>
      <c r="C19" s="442" t="s">
        <v>54</v>
      </c>
      <c r="D19" s="481"/>
      <c r="E19" s="481"/>
      <c r="F19" s="481">
        <v>1025.0650000000001</v>
      </c>
      <c r="G19" s="481"/>
      <c r="H19" s="481"/>
      <c r="I19" s="481"/>
      <c r="J19" s="481">
        <f t="shared" si="7"/>
        <v>1025.0650000000001</v>
      </c>
      <c r="K19" s="442" t="s">
        <v>2</v>
      </c>
      <c r="L19" s="479" t="s">
        <v>272</v>
      </c>
      <c r="M19" s="479" t="s">
        <v>46</v>
      </c>
      <c r="N19" s="441"/>
    </row>
    <row r="20" spans="1:18">
      <c r="A20" s="442" t="s">
        <v>499</v>
      </c>
      <c r="B20" s="480"/>
      <c r="C20" s="442" t="s">
        <v>56</v>
      </c>
      <c r="D20" s="481"/>
      <c r="E20" s="481"/>
      <c r="F20" s="481">
        <v>1092.873</v>
      </c>
      <c r="G20" s="481"/>
      <c r="H20" s="481"/>
      <c r="I20" s="481"/>
      <c r="J20" s="481">
        <f t="shared" si="7"/>
        <v>1092.873</v>
      </c>
      <c r="K20" s="442" t="s">
        <v>2</v>
      </c>
      <c r="L20" s="479" t="s">
        <v>272</v>
      </c>
      <c r="M20" s="479" t="s">
        <v>46</v>
      </c>
      <c r="N20" s="441"/>
    </row>
    <row r="21" spans="1:18">
      <c r="A21" s="442" t="s">
        <v>499</v>
      </c>
      <c r="B21" s="480"/>
      <c r="C21" s="442" t="s">
        <v>382</v>
      </c>
      <c r="D21" s="481"/>
      <c r="E21" s="481"/>
      <c r="F21" s="481">
        <v>1902.018</v>
      </c>
      <c r="G21" s="481"/>
      <c r="H21" s="481"/>
      <c r="I21" s="481"/>
      <c r="J21" s="481">
        <f t="shared" si="7"/>
        <v>1902.018</v>
      </c>
      <c r="K21" s="442" t="s">
        <v>2</v>
      </c>
      <c r="L21" s="479" t="s">
        <v>272</v>
      </c>
      <c r="M21" s="479" t="s">
        <v>46</v>
      </c>
      <c r="N21" s="441"/>
    </row>
    <row r="22" spans="1:18">
      <c r="A22" s="442" t="s">
        <v>499</v>
      </c>
      <c r="B22" s="480"/>
      <c r="C22" s="442" t="s">
        <v>202</v>
      </c>
      <c r="D22" s="481"/>
      <c r="E22" s="481"/>
      <c r="F22" s="481">
        <v>1627</v>
      </c>
      <c r="G22" s="481"/>
      <c r="H22" s="481"/>
      <c r="I22" s="481"/>
      <c r="J22" s="481">
        <f t="shared" si="7"/>
        <v>1627</v>
      </c>
      <c r="K22" s="442" t="s">
        <v>28</v>
      </c>
      <c r="L22" s="479" t="s">
        <v>272</v>
      </c>
      <c r="M22" s="479" t="s">
        <v>46</v>
      </c>
      <c r="N22" s="441"/>
    </row>
    <row r="23" spans="1:18">
      <c r="A23" s="442" t="s">
        <v>499</v>
      </c>
      <c r="B23" s="480"/>
      <c r="C23" s="442" t="s">
        <v>203</v>
      </c>
      <c r="D23" s="481"/>
      <c r="E23" s="481"/>
      <c r="F23" s="481">
        <v>1233.8800000000001</v>
      </c>
      <c r="G23" s="481"/>
      <c r="H23" s="481"/>
      <c r="I23" s="481"/>
      <c r="J23" s="481">
        <f t="shared" si="7"/>
        <v>1233.8800000000001</v>
      </c>
      <c r="K23" s="442" t="s">
        <v>2</v>
      </c>
      <c r="L23" s="479" t="s">
        <v>272</v>
      </c>
      <c r="M23" s="479" t="s">
        <v>46</v>
      </c>
      <c r="N23" s="441"/>
    </row>
    <row r="24" spans="1:18">
      <c r="A24" s="442" t="s">
        <v>499</v>
      </c>
      <c r="B24" s="480"/>
      <c r="C24" s="442" t="s">
        <v>59</v>
      </c>
      <c r="D24" s="481"/>
      <c r="E24" s="481"/>
      <c r="F24" s="481">
        <v>1360.444</v>
      </c>
      <c r="G24" s="481"/>
      <c r="H24" s="481"/>
      <c r="I24" s="481"/>
      <c r="J24" s="481">
        <f t="shared" si="7"/>
        <v>1360.444</v>
      </c>
      <c r="K24" s="442" t="s">
        <v>2</v>
      </c>
      <c r="L24" s="479" t="s">
        <v>272</v>
      </c>
      <c r="M24" s="479" t="s">
        <v>46</v>
      </c>
      <c r="N24" s="441"/>
    </row>
    <row r="25" spans="1:18">
      <c r="A25" s="442" t="s">
        <v>499</v>
      </c>
      <c r="B25" s="480"/>
      <c r="C25" s="442" t="s">
        <v>205</v>
      </c>
      <c r="D25" s="481"/>
      <c r="E25" s="481"/>
      <c r="F25" s="481">
        <v>1965.0060000000001</v>
      </c>
      <c r="G25" s="481"/>
      <c r="H25" s="481"/>
      <c r="I25" s="481"/>
      <c r="J25" s="481">
        <f t="shared" si="7"/>
        <v>1965.0060000000001</v>
      </c>
      <c r="K25" s="442" t="s">
        <v>2</v>
      </c>
      <c r="L25" s="479" t="s">
        <v>272</v>
      </c>
      <c r="M25" s="479" t="s">
        <v>46</v>
      </c>
      <c r="N25" s="441"/>
    </row>
    <row r="26" spans="1:18">
      <c r="A26" s="442" t="s">
        <v>499</v>
      </c>
      <c r="B26" s="480"/>
      <c r="C26" s="442" t="s">
        <v>206</v>
      </c>
      <c r="D26" s="481"/>
      <c r="E26" s="481"/>
      <c r="F26" s="481">
        <v>1983</v>
      </c>
      <c r="G26" s="481"/>
      <c r="H26" s="481"/>
      <c r="I26" s="481"/>
      <c r="J26" s="481">
        <f t="shared" si="7"/>
        <v>1983</v>
      </c>
      <c r="K26" s="442" t="s">
        <v>28</v>
      </c>
      <c r="L26" s="479" t="s">
        <v>272</v>
      </c>
      <c r="M26" s="479" t="s">
        <v>46</v>
      </c>
      <c r="N26" s="441"/>
    </row>
    <row r="27" spans="1:18">
      <c r="A27" s="442" t="s">
        <v>499</v>
      </c>
      <c r="B27" s="480"/>
      <c r="C27" s="442" t="s">
        <v>61</v>
      </c>
      <c r="D27" s="481"/>
      <c r="E27" s="481"/>
      <c r="F27" s="481">
        <v>1858.9380000000001</v>
      </c>
      <c r="G27" s="481"/>
      <c r="H27" s="481"/>
      <c r="I27" s="481"/>
      <c r="J27" s="481">
        <f t="shared" si="7"/>
        <v>1858.9380000000001</v>
      </c>
      <c r="K27" s="442" t="s">
        <v>2</v>
      </c>
      <c r="L27" s="479" t="s">
        <v>272</v>
      </c>
      <c r="M27" s="479" t="s">
        <v>46</v>
      </c>
      <c r="N27" s="441"/>
    </row>
    <row r="28" spans="1:18">
      <c r="A28" s="442" t="s">
        <v>499</v>
      </c>
      <c r="B28" s="480"/>
      <c r="C28" s="442" t="s">
        <v>62</v>
      </c>
      <c r="D28" s="481"/>
      <c r="E28" s="481"/>
      <c r="F28" s="481">
        <v>2059.5549999999998</v>
      </c>
      <c r="G28" s="481"/>
      <c r="H28" s="481"/>
      <c r="I28" s="481"/>
      <c r="J28" s="481">
        <f t="shared" si="7"/>
        <v>2059.5549999999998</v>
      </c>
      <c r="K28" s="442" t="s">
        <v>2</v>
      </c>
      <c r="L28" s="479" t="s">
        <v>272</v>
      </c>
      <c r="M28" s="479" t="s">
        <v>46</v>
      </c>
      <c r="N28" s="441"/>
    </row>
    <row r="29" spans="1:18">
      <c r="A29" s="442" t="s">
        <v>499</v>
      </c>
      <c r="B29" s="480"/>
      <c r="C29" s="442" t="s">
        <v>402</v>
      </c>
      <c r="D29" s="481"/>
      <c r="E29" s="481"/>
      <c r="F29" s="481">
        <v>2890</v>
      </c>
      <c r="G29" s="481"/>
      <c r="H29" s="481"/>
      <c r="I29" s="481">
        <v>108.01</v>
      </c>
      <c r="J29" s="481">
        <f t="shared" si="7"/>
        <v>2998.01</v>
      </c>
      <c r="K29" s="442" t="s">
        <v>28</v>
      </c>
      <c r="L29" s="479" t="s">
        <v>272</v>
      </c>
      <c r="M29" s="479" t="s">
        <v>46</v>
      </c>
      <c r="N29" s="441"/>
    </row>
    <row r="30" spans="1:18">
      <c r="A30" s="442" t="s">
        <v>499</v>
      </c>
      <c r="B30" s="480"/>
      <c r="C30" s="442" t="s">
        <v>63</v>
      </c>
      <c r="D30" s="481"/>
      <c r="E30" s="481"/>
      <c r="F30" s="481">
        <v>836.19200000000001</v>
      </c>
      <c r="G30" s="481"/>
      <c r="H30" s="481"/>
      <c r="I30" s="481"/>
      <c r="J30" s="481">
        <f t="shared" si="7"/>
        <v>836.19200000000001</v>
      </c>
      <c r="K30" s="442" t="s">
        <v>2</v>
      </c>
      <c r="L30" s="479" t="s">
        <v>272</v>
      </c>
      <c r="M30" s="479" t="s">
        <v>46</v>
      </c>
      <c r="N30" s="441"/>
    </row>
    <row r="31" spans="1:18" s="2" customFormat="1">
      <c r="A31" s="442" t="s">
        <v>499</v>
      </c>
      <c r="B31" s="480"/>
      <c r="C31" s="442" t="s">
        <v>64</v>
      </c>
      <c r="D31" s="481"/>
      <c r="E31" s="481"/>
      <c r="F31" s="481">
        <v>1606</v>
      </c>
      <c r="G31" s="481"/>
      <c r="H31" s="481"/>
      <c r="I31" s="481"/>
      <c r="J31" s="481">
        <f t="shared" si="7"/>
        <v>1606</v>
      </c>
      <c r="K31" s="442" t="s">
        <v>28</v>
      </c>
      <c r="L31" s="479" t="s">
        <v>272</v>
      </c>
      <c r="M31" s="479" t="s">
        <v>46</v>
      </c>
      <c r="N31" s="441"/>
      <c r="O31" s="78"/>
      <c r="P31" s="433"/>
      <c r="Q31" s="18"/>
      <c r="R31" s="18"/>
    </row>
    <row r="32" spans="1:18" s="2" customFormat="1">
      <c r="A32" s="442" t="s">
        <v>499</v>
      </c>
      <c r="B32" s="480"/>
      <c r="C32" s="442" t="s">
        <v>208</v>
      </c>
      <c r="D32" s="481"/>
      <c r="E32" s="481"/>
      <c r="F32" s="481">
        <v>1478.2840000000001</v>
      </c>
      <c r="G32" s="481"/>
      <c r="H32" s="481"/>
      <c r="I32" s="481"/>
      <c r="J32" s="481">
        <f t="shared" si="7"/>
        <v>1478.2840000000001</v>
      </c>
      <c r="K32" s="442" t="s">
        <v>2</v>
      </c>
      <c r="L32" s="479" t="s">
        <v>272</v>
      </c>
      <c r="M32" s="479" t="s">
        <v>46</v>
      </c>
      <c r="N32" s="441"/>
      <c r="O32" s="78"/>
      <c r="P32" s="433"/>
      <c r="Q32" s="18"/>
      <c r="R32" s="18"/>
    </row>
    <row r="33" spans="1:18" s="2" customFormat="1">
      <c r="A33" s="442" t="s">
        <v>499</v>
      </c>
      <c r="B33" s="480"/>
      <c r="C33" s="442" t="s">
        <v>65</v>
      </c>
      <c r="D33" s="481"/>
      <c r="E33" s="481"/>
      <c r="F33" s="481">
        <v>1402.741</v>
      </c>
      <c r="G33" s="481"/>
      <c r="H33" s="481"/>
      <c r="I33" s="481"/>
      <c r="J33" s="481">
        <f t="shared" si="7"/>
        <v>1402.741</v>
      </c>
      <c r="K33" s="442" t="s">
        <v>2</v>
      </c>
      <c r="L33" s="479" t="s">
        <v>272</v>
      </c>
      <c r="M33" s="479" t="s">
        <v>46</v>
      </c>
      <c r="N33" s="441"/>
      <c r="O33" s="78"/>
      <c r="P33" s="433"/>
      <c r="Q33" s="18"/>
      <c r="R33" s="18"/>
    </row>
    <row r="34" spans="1:18" s="2" customFormat="1">
      <c r="A34" s="442" t="s">
        <v>499</v>
      </c>
      <c r="B34" s="480"/>
      <c r="C34" s="442" t="s">
        <v>66</v>
      </c>
      <c r="D34" s="481"/>
      <c r="E34" s="481"/>
      <c r="F34" s="481">
        <v>876.226</v>
      </c>
      <c r="G34" s="481"/>
      <c r="H34" s="481"/>
      <c r="I34" s="481"/>
      <c r="J34" s="481">
        <f t="shared" si="7"/>
        <v>876.226</v>
      </c>
      <c r="K34" s="442" t="s">
        <v>2</v>
      </c>
      <c r="L34" s="479" t="s">
        <v>272</v>
      </c>
      <c r="M34" s="479" t="s">
        <v>46</v>
      </c>
      <c r="N34" s="441"/>
      <c r="O34" s="78"/>
      <c r="P34" s="433"/>
      <c r="Q34" s="18"/>
      <c r="R34" s="18"/>
    </row>
    <row r="35" spans="1:18" s="2" customFormat="1">
      <c r="A35" s="442" t="s">
        <v>499</v>
      </c>
      <c r="B35" s="480"/>
      <c r="C35" s="442" t="s">
        <v>409</v>
      </c>
      <c r="D35" s="481"/>
      <c r="E35" s="481"/>
      <c r="F35" s="481">
        <v>584.18299999999999</v>
      </c>
      <c r="G35" s="481"/>
      <c r="H35" s="481"/>
      <c r="I35" s="481"/>
      <c r="J35" s="481">
        <f t="shared" si="7"/>
        <v>584.18299999999999</v>
      </c>
      <c r="K35" s="442" t="s">
        <v>2</v>
      </c>
      <c r="L35" s="479" t="s">
        <v>272</v>
      </c>
      <c r="M35" s="479" t="s">
        <v>46</v>
      </c>
      <c r="N35" s="441"/>
      <c r="O35" s="78"/>
      <c r="P35" s="433"/>
      <c r="Q35" s="18"/>
      <c r="R35" s="18"/>
    </row>
    <row r="36" spans="1:18" s="2" customFormat="1">
      <c r="A36" s="442" t="s">
        <v>633</v>
      </c>
      <c r="B36" s="480"/>
      <c r="C36" s="442" t="s">
        <v>48</v>
      </c>
      <c r="D36" s="481">
        <v>47412</v>
      </c>
      <c r="E36" s="481"/>
      <c r="F36" s="481"/>
      <c r="G36" s="481"/>
      <c r="H36" s="481"/>
      <c r="I36" s="481"/>
      <c r="J36" s="481">
        <f t="shared" si="7"/>
        <v>47412</v>
      </c>
      <c r="K36" s="442" t="s">
        <v>28</v>
      </c>
      <c r="L36" s="479"/>
      <c r="M36" s="479" t="s">
        <v>46</v>
      </c>
      <c r="N36" s="441"/>
      <c r="O36" s="78"/>
      <c r="P36" s="433"/>
      <c r="Q36" s="18"/>
      <c r="R36" s="18"/>
    </row>
    <row r="37" spans="1:18" s="2" customFormat="1">
      <c r="A37" s="442" t="s">
        <v>701</v>
      </c>
      <c r="B37" s="480"/>
      <c r="C37" s="442" t="s">
        <v>200</v>
      </c>
      <c r="D37" s="481"/>
      <c r="E37" s="481"/>
      <c r="F37" s="481">
        <v>1496.058</v>
      </c>
      <c r="G37" s="481"/>
      <c r="H37" s="481"/>
      <c r="I37" s="481"/>
      <c r="J37" s="481">
        <f t="shared" si="7"/>
        <v>1496.058</v>
      </c>
      <c r="K37" s="442" t="s">
        <v>2</v>
      </c>
      <c r="L37" s="479" t="s">
        <v>341</v>
      </c>
      <c r="M37" s="479" t="s">
        <v>46</v>
      </c>
      <c r="N37" s="441"/>
      <c r="O37" s="78"/>
      <c r="P37" s="433"/>
      <c r="Q37" s="18"/>
      <c r="R37" s="18"/>
    </row>
    <row r="38" spans="1:18" s="2" customFormat="1">
      <c r="A38" s="442" t="s">
        <v>702</v>
      </c>
      <c r="B38" s="480"/>
      <c r="C38" s="442" t="s">
        <v>69</v>
      </c>
      <c r="D38" s="481"/>
      <c r="E38" s="481"/>
      <c r="F38" s="481">
        <v>791.3</v>
      </c>
      <c r="G38" s="481"/>
      <c r="H38" s="481"/>
      <c r="I38" s="481"/>
      <c r="J38" s="481">
        <f t="shared" si="7"/>
        <v>791.3</v>
      </c>
      <c r="K38" s="442" t="s">
        <v>2</v>
      </c>
      <c r="L38" s="479" t="s">
        <v>277</v>
      </c>
      <c r="M38" s="479" t="s">
        <v>46</v>
      </c>
      <c r="N38" s="441"/>
      <c r="O38" s="78"/>
      <c r="P38" s="433"/>
      <c r="Q38" s="18"/>
      <c r="R38" s="18"/>
    </row>
    <row r="39" spans="1:18" s="2" customFormat="1">
      <c r="A39" s="442" t="s">
        <v>513</v>
      </c>
      <c r="B39" s="480"/>
      <c r="C39" s="442" t="s">
        <v>55</v>
      </c>
      <c r="D39" s="481"/>
      <c r="E39" s="481"/>
      <c r="F39" s="481">
        <v>441.70100000000002</v>
      </c>
      <c r="G39" s="481"/>
      <c r="H39" s="481"/>
      <c r="I39" s="481"/>
      <c r="J39" s="481">
        <f t="shared" si="7"/>
        <v>441.70100000000002</v>
      </c>
      <c r="K39" s="442" t="s">
        <v>2</v>
      </c>
      <c r="L39" s="479" t="s">
        <v>273</v>
      </c>
      <c r="M39" s="479" t="s">
        <v>46</v>
      </c>
      <c r="N39" s="441"/>
      <c r="O39" s="78"/>
      <c r="P39" s="433"/>
      <c r="Q39" s="18"/>
      <c r="R39" s="18"/>
    </row>
    <row r="40" spans="1:18" s="2" customFormat="1">
      <c r="A40" s="442" t="s">
        <v>515</v>
      </c>
      <c r="B40" s="480"/>
      <c r="C40" s="442" t="s">
        <v>58</v>
      </c>
      <c r="D40" s="481"/>
      <c r="E40" s="481"/>
      <c r="F40" s="481">
        <v>380.8</v>
      </c>
      <c r="G40" s="481"/>
      <c r="H40" s="481"/>
      <c r="I40" s="481"/>
      <c r="J40" s="481">
        <f t="shared" si="7"/>
        <v>380.8</v>
      </c>
      <c r="K40" s="442" t="s">
        <v>2</v>
      </c>
      <c r="L40" s="479" t="s">
        <v>274</v>
      </c>
      <c r="M40" s="479" t="s">
        <v>46</v>
      </c>
      <c r="N40" s="441"/>
      <c r="O40" s="78"/>
      <c r="P40" s="433"/>
      <c r="Q40" s="18"/>
      <c r="R40" s="18"/>
    </row>
    <row r="41" spans="1:18" s="2" customFormat="1">
      <c r="A41" s="442" t="s">
        <v>521</v>
      </c>
      <c r="B41" s="480"/>
      <c r="C41" s="442" t="s">
        <v>201</v>
      </c>
      <c r="D41" s="481"/>
      <c r="E41" s="481"/>
      <c r="F41" s="481">
        <v>699.89200000000005</v>
      </c>
      <c r="G41" s="481"/>
      <c r="H41" s="481"/>
      <c r="I41" s="481"/>
      <c r="J41" s="481">
        <f t="shared" si="7"/>
        <v>699.89200000000005</v>
      </c>
      <c r="K41" s="442" t="s">
        <v>2</v>
      </c>
      <c r="L41" s="479" t="s">
        <v>342</v>
      </c>
      <c r="M41" s="479" t="s">
        <v>46</v>
      </c>
      <c r="N41" s="441"/>
      <c r="O41" s="78"/>
      <c r="P41" s="433"/>
      <c r="Q41" s="18"/>
      <c r="R41" s="18"/>
    </row>
    <row r="42" spans="1:18" s="2" customFormat="1">
      <c r="A42" s="442" t="s">
        <v>613</v>
      </c>
      <c r="B42" s="480"/>
      <c r="C42" s="442" t="s">
        <v>390</v>
      </c>
      <c r="D42" s="481"/>
      <c r="E42" s="481"/>
      <c r="F42" s="481"/>
      <c r="G42" s="481"/>
      <c r="H42" s="481"/>
      <c r="I42" s="481"/>
      <c r="J42" s="481">
        <f t="shared" si="7"/>
        <v>0</v>
      </c>
      <c r="K42" s="442" t="s">
        <v>2</v>
      </c>
      <c r="L42" s="479" t="s">
        <v>391</v>
      </c>
      <c r="M42" s="479" t="s">
        <v>46</v>
      </c>
      <c r="N42" s="441"/>
      <c r="O42" s="78"/>
      <c r="P42" s="433"/>
      <c r="Q42" s="18"/>
      <c r="R42" s="18"/>
    </row>
    <row r="43" spans="1:18" s="2" customFormat="1">
      <c r="A43" s="442" t="s">
        <v>525</v>
      </c>
      <c r="B43" s="480"/>
      <c r="C43" s="442" t="s">
        <v>392</v>
      </c>
      <c r="D43" s="481"/>
      <c r="E43" s="481"/>
      <c r="F43" s="481">
        <v>21554</v>
      </c>
      <c r="G43" s="481"/>
      <c r="H43" s="481"/>
      <c r="I43" s="481">
        <v>874.9</v>
      </c>
      <c r="J43" s="481">
        <f t="shared" si="7"/>
        <v>22428.9</v>
      </c>
      <c r="K43" s="442" t="s">
        <v>28</v>
      </c>
      <c r="L43" s="479" t="s">
        <v>343</v>
      </c>
      <c r="M43" s="479" t="s">
        <v>46</v>
      </c>
      <c r="N43" s="441"/>
      <c r="O43" s="78"/>
      <c r="P43" s="433"/>
      <c r="Q43" s="18"/>
      <c r="R43" s="18"/>
    </row>
    <row r="44" spans="1:18" s="2" customFormat="1">
      <c r="A44" s="442" t="s">
        <v>629</v>
      </c>
      <c r="B44" s="480" t="s">
        <v>422</v>
      </c>
      <c r="C44" s="442" t="s">
        <v>361</v>
      </c>
      <c r="D44" s="481"/>
      <c r="E44" s="481"/>
      <c r="F44" s="481">
        <v>40049</v>
      </c>
      <c r="G44" s="481"/>
      <c r="H44" s="481"/>
      <c r="I44" s="481"/>
      <c r="J44" s="481">
        <f t="shared" si="7"/>
        <v>40049</v>
      </c>
      <c r="K44" s="442" t="s">
        <v>28</v>
      </c>
      <c r="L44" s="479"/>
      <c r="M44" s="479" t="s">
        <v>46</v>
      </c>
      <c r="N44" s="441"/>
      <c r="O44" s="78"/>
      <c r="P44" s="433"/>
      <c r="Q44" s="18"/>
      <c r="R44" s="18"/>
    </row>
    <row r="45" spans="1:18" s="2" customFormat="1">
      <c r="A45" s="442" t="s">
        <v>542</v>
      </c>
      <c r="B45" s="480"/>
      <c r="C45" s="442" t="s">
        <v>45</v>
      </c>
      <c r="D45" s="481"/>
      <c r="E45" s="481"/>
      <c r="F45" s="481">
        <v>3185</v>
      </c>
      <c r="G45" s="481"/>
      <c r="H45" s="481"/>
      <c r="I45" s="481"/>
      <c r="J45" s="481">
        <f t="shared" si="7"/>
        <v>3185</v>
      </c>
      <c r="K45" s="442" t="s">
        <v>2</v>
      </c>
      <c r="L45" s="479" t="s">
        <v>271</v>
      </c>
      <c r="M45" s="479" t="s">
        <v>46</v>
      </c>
      <c r="N45" s="441"/>
      <c r="O45" s="78"/>
      <c r="P45" s="433"/>
      <c r="Q45" s="18"/>
      <c r="R45" s="18"/>
    </row>
    <row r="46" spans="1:18" s="2" customFormat="1">
      <c r="A46" s="442" t="s">
        <v>542</v>
      </c>
      <c r="B46" s="480"/>
      <c r="C46" s="442" t="s">
        <v>47</v>
      </c>
      <c r="D46" s="481"/>
      <c r="E46" s="481"/>
      <c r="F46" s="481">
        <v>2948</v>
      </c>
      <c r="G46" s="481"/>
      <c r="H46" s="481"/>
      <c r="I46" s="481"/>
      <c r="J46" s="481">
        <f t="shared" si="7"/>
        <v>2948</v>
      </c>
      <c r="K46" s="442" t="s">
        <v>2</v>
      </c>
      <c r="L46" s="479" t="s">
        <v>271</v>
      </c>
      <c r="M46" s="479" t="s">
        <v>46</v>
      </c>
      <c r="N46" s="441"/>
      <c r="O46" s="78"/>
      <c r="P46" s="433"/>
      <c r="Q46" s="18"/>
      <c r="R46" s="18"/>
    </row>
    <row r="47" spans="1:18" s="2" customFormat="1">
      <c r="A47" s="442" t="s">
        <v>542</v>
      </c>
      <c r="B47" s="480"/>
      <c r="C47" s="442" t="s">
        <v>49</v>
      </c>
      <c r="D47" s="481"/>
      <c r="E47" s="481"/>
      <c r="F47" s="481">
        <v>5074</v>
      </c>
      <c r="G47" s="481"/>
      <c r="H47" s="481"/>
      <c r="I47" s="481"/>
      <c r="J47" s="481">
        <f t="shared" si="7"/>
        <v>5074</v>
      </c>
      <c r="K47" s="442" t="s">
        <v>2</v>
      </c>
      <c r="L47" s="479" t="s">
        <v>271</v>
      </c>
      <c r="M47" s="479" t="s">
        <v>46</v>
      </c>
      <c r="N47" s="441"/>
      <c r="O47" s="78"/>
      <c r="P47" s="433"/>
      <c r="Q47" s="18"/>
      <c r="R47" s="18"/>
    </row>
    <row r="48" spans="1:18" s="2" customFormat="1">
      <c r="A48" s="442" t="s">
        <v>542</v>
      </c>
      <c r="B48" s="480"/>
      <c r="C48" s="442" t="s">
        <v>50</v>
      </c>
      <c r="D48" s="481">
        <v>396</v>
      </c>
      <c r="E48" s="481"/>
      <c r="F48" s="481">
        <v>4319</v>
      </c>
      <c r="G48" s="481"/>
      <c r="H48" s="481"/>
      <c r="I48" s="481"/>
      <c r="J48" s="481">
        <f t="shared" si="7"/>
        <v>4715</v>
      </c>
      <c r="K48" s="442" t="s">
        <v>2</v>
      </c>
      <c r="L48" s="479" t="s">
        <v>271</v>
      </c>
      <c r="M48" s="479" t="s">
        <v>46</v>
      </c>
      <c r="N48" s="441"/>
      <c r="O48" s="78"/>
      <c r="P48" s="433"/>
      <c r="Q48" s="18"/>
      <c r="R48" s="18"/>
    </row>
    <row r="49" spans="1:18" s="2" customFormat="1">
      <c r="A49" s="442" t="s">
        <v>542</v>
      </c>
      <c r="B49" s="480"/>
      <c r="C49" s="442" t="s">
        <v>51</v>
      </c>
      <c r="D49" s="481"/>
      <c r="E49" s="481"/>
      <c r="F49" s="481">
        <v>5091</v>
      </c>
      <c r="G49" s="481"/>
      <c r="H49" s="481"/>
      <c r="I49" s="481"/>
      <c r="J49" s="481">
        <f t="shared" si="7"/>
        <v>5091</v>
      </c>
      <c r="K49" s="442" t="s">
        <v>2</v>
      </c>
      <c r="L49" s="479" t="s">
        <v>271</v>
      </c>
      <c r="M49" s="479" t="s">
        <v>46</v>
      </c>
      <c r="N49" s="441"/>
      <c r="O49" s="78"/>
      <c r="P49" s="433"/>
      <c r="Q49" s="18"/>
      <c r="R49" s="18"/>
    </row>
    <row r="50" spans="1:18" s="2" customFormat="1">
      <c r="A50" s="442" t="s">
        <v>542</v>
      </c>
      <c r="B50" s="480"/>
      <c r="C50" s="442" t="s">
        <v>52</v>
      </c>
      <c r="D50" s="481"/>
      <c r="E50" s="481"/>
      <c r="F50" s="481">
        <v>3221</v>
      </c>
      <c r="G50" s="481"/>
      <c r="H50" s="481"/>
      <c r="I50" s="481"/>
      <c r="J50" s="481">
        <f t="shared" si="7"/>
        <v>3221</v>
      </c>
      <c r="K50" s="442" t="s">
        <v>2</v>
      </c>
      <c r="L50" s="479" t="s">
        <v>271</v>
      </c>
      <c r="M50" s="479" t="s">
        <v>46</v>
      </c>
      <c r="N50" s="441"/>
      <c r="O50" s="78"/>
      <c r="P50" s="433"/>
      <c r="Q50" s="18"/>
      <c r="R50" s="18"/>
    </row>
    <row r="51" spans="1:18" s="2" customFormat="1">
      <c r="A51" s="442" t="s">
        <v>542</v>
      </c>
      <c r="B51" s="480"/>
      <c r="C51" s="442" t="s">
        <v>53</v>
      </c>
      <c r="D51" s="481"/>
      <c r="E51" s="481"/>
      <c r="F51" s="481">
        <v>5679</v>
      </c>
      <c r="G51" s="481"/>
      <c r="H51" s="481"/>
      <c r="I51" s="481"/>
      <c r="J51" s="481">
        <f t="shared" si="7"/>
        <v>5679</v>
      </c>
      <c r="K51" s="442" t="s">
        <v>2</v>
      </c>
      <c r="L51" s="479" t="s">
        <v>271</v>
      </c>
      <c r="M51" s="479" t="s">
        <v>46</v>
      </c>
      <c r="N51" s="441"/>
      <c r="O51" s="78"/>
      <c r="P51" s="433"/>
      <c r="Q51" s="18"/>
      <c r="R51" s="18"/>
    </row>
    <row r="52" spans="1:18" s="2" customFormat="1" ht="16.5" thickBot="1">
      <c r="A52" s="482" t="s">
        <v>565</v>
      </c>
      <c r="B52" s="483"/>
      <c r="C52" s="482" t="s">
        <v>407</v>
      </c>
      <c r="D52" s="484"/>
      <c r="E52" s="484"/>
      <c r="F52" s="484">
        <v>4244</v>
      </c>
      <c r="G52" s="484"/>
      <c r="H52" s="484"/>
      <c r="I52" s="484"/>
      <c r="J52" s="484">
        <f t="shared" si="7"/>
        <v>4244</v>
      </c>
      <c r="K52" s="482" t="s">
        <v>28</v>
      </c>
      <c r="L52" s="479"/>
      <c r="M52" s="479" t="s">
        <v>46</v>
      </c>
      <c r="N52" s="441"/>
      <c r="O52" s="78"/>
      <c r="P52" s="433"/>
      <c r="Q52" s="18"/>
      <c r="R52" s="18"/>
    </row>
    <row r="53" spans="1:18" s="1" customFormat="1" ht="16.5" thickBot="1">
      <c r="A53" s="485" t="s">
        <v>6</v>
      </c>
      <c r="B53" s="486"/>
      <c r="C53" s="485"/>
      <c r="D53" s="487">
        <f>SUM(D54:D81)</f>
        <v>1578745</v>
      </c>
      <c r="E53" s="487">
        <f t="shared" ref="E53:J53" si="8">SUM(E54:E81)</f>
        <v>0</v>
      </c>
      <c r="F53" s="487">
        <f t="shared" si="8"/>
        <v>51283.803999999996</v>
      </c>
      <c r="G53" s="487">
        <f t="shared" si="8"/>
        <v>2339914</v>
      </c>
      <c r="H53" s="487">
        <f t="shared" si="8"/>
        <v>544833.04200000002</v>
      </c>
      <c r="I53" s="487">
        <f t="shared" si="8"/>
        <v>0</v>
      </c>
      <c r="J53" s="487">
        <f t="shared" si="8"/>
        <v>4514775.845999999</v>
      </c>
      <c r="K53" s="485"/>
      <c r="L53" s="488"/>
      <c r="M53" s="488"/>
      <c r="N53" s="443"/>
      <c r="O53" s="434"/>
      <c r="P53" s="444"/>
      <c r="Q53" s="37"/>
      <c r="R53" s="37"/>
    </row>
    <row r="54" spans="1:18" s="2" customFormat="1">
      <c r="A54" s="476" t="s">
        <v>499</v>
      </c>
      <c r="B54" s="477"/>
      <c r="C54" s="476" t="s">
        <v>197</v>
      </c>
      <c r="D54" s="478"/>
      <c r="E54" s="478"/>
      <c r="F54" s="478">
        <v>712.61599999999999</v>
      </c>
      <c r="G54" s="478"/>
      <c r="H54" s="478"/>
      <c r="I54" s="478"/>
      <c r="J54" s="478">
        <f t="shared" ref="J54:J81" si="9">SUM(D54:I54)</f>
        <v>712.61599999999999</v>
      </c>
      <c r="K54" s="476" t="s">
        <v>2</v>
      </c>
      <c r="L54" s="479" t="s">
        <v>272</v>
      </c>
      <c r="M54" s="479" t="s">
        <v>27</v>
      </c>
      <c r="N54" s="441"/>
      <c r="O54" s="78"/>
      <c r="P54" s="433"/>
      <c r="Q54" s="18"/>
      <c r="R54" s="18"/>
    </row>
    <row r="55" spans="1:18" s="2" customFormat="1">
      <c r="A55" s="442" t="s">
        <v>500</v>
      </c>
      <c r="B55" s="480"/>
      <c r="C55" s="442" t="s">
        <v>195</v>
      </c>
      <c r="D55" s="481"/>
      <c r="E55" s="481"/>
      <c r="F55" s="481">
        <v>264.161</v>
      </c>
      <c r="G55" s="481"/>
      <c r="H55" s="481"/>
      <c r="I55" s="481"/>
      <c r="J55" s="481">
        <f t="shared" si="9"/>
        <v>264.161</v>
      </c>
      <c r="K55" s="442" t="s">
        <v>2</v>
      </c>
      <c r="L55" s="479" t="s">
        <v>338</v>
      </c>
      <c r="M55" s="479" t="s">
        <v>27</v>
      </c>
      <c r="N55" s="441"/>
      <c r="O55" s="78"/>
      <c r="P55" s="433"/>
      <c r="Q55" s="18"/>
      <c r="R55" s="18"/>
    </row>
    <row r="56" spans="1:18" s="2" customFormat="1">
      <c r="A56" s="442" t="s">
        <v>626</v>
      </c>
      <c r="B56" s="480" t="s">
        <v>143</v>
      </c>
      <c r="C56" s="442" t="s">
        <v>144</v>
      </c>
      <c r="D56" s="481">
        <v>73547</v>
      </c>
      <c r="E56" s="481"/>
      <c r="F56" s="481">
        <v>7</v>
      </c>
      <c r="G56" s="481"/>
      <c r="H56" s="481"/>
      <c r="I56" s="481"/>
      <c r="J56" s="481">
        <f t="shared" si="9"/>
        <v>73554</v>
      </c>
      <c r="K56" s="442" t="s">
        <v>28</v>
      </c>
      <c r="L56" s="479" t="s">
        <v>582</v>
      </c>
      <c r="M56" s="479" t="s">
        <v>27</v>
      </c>
      <c r="N56" s="441"/>
      <c r="O56" s="78"/>
      <c r="P56" s="433"/>
      <c r="Q56" s="18"/>
      <c r="R56" s="18"/>
    </row>
    <row r="57" spans="1:18" s="2" customFormat="1" ht="26.25">
      <c r="A57" s="442" t="s">
        <v>626</v>
      </c>
      <c r="B57" s="480" t="s">
        <v>154</v>
      </c>
      <c r="C57" s="442" t="s">
        <v>144</v>
      </c>
      <c r="D57" s="481"/>
      <c r="E57" s="481"/>
      <c r="F57" s="481"/>
      <c r="G57" s="481"/>
      <c r="H57" s="481">
        <v>57824</v>
      </c>
      <c r="I57" s="481"/>
      <c r="J57" s="481">
        <f t="shared" si="9"/>
        <v>57824</v>
      </c>
      <c r="K57" s="442" t="s">
        <v>28</v>
      </c>
      <c r="L57" s="479" t="s">
        <v>582</v>
      </c>
      <c r="M57" s="479" t="s">
        <v>27</v>
      </c>
      <c r="N57" s="441"/>
      <c r="O57" s="78"/>
      <c r="P57" s="433"/>
      <c r="Q57" s="18"/>
      <c r="R57" s="18"/>
    </row>
    <row r="58" spans="1:18" s="2" customFormat="1" ht="51.75">
      <c r="A58" s="442" t="s">
        <v>626</v>
      </c>
      <c r="B58" s="480" t="s">
        <v>145</v>
      </c>
      <c r="C58" s="442" t="s">
        <v>144</v>
      </c>
      <c r="D58" s="481">
        <v>100299</v>
      </c>
      <c r="E58" s="481"/>
      <c r="F58" s="481"/>
      <c r="G58" s="481">
        <v>1049168</v>
      </c>
      <c r="H58" s="481"/>
      <c r="I58" s="481"/>
      <c r="J58" s="481">
        <f t="shared" si="9"/>
        <v>1149467</v>
      </c>
      <c r="K58" s="442" t="s">
        <v>28</v>
      </c>
      <c r="L58" s="479" t="s">
        <v>582</v>
      </c>
      <c r="M58" s="479" t="s">
        <v>27</v>
      </c>
      <c r="N58" s="441"/>
      <c r="O58" s="78"/>
      <c r="P58" s="433"/>
      <c r="Q58" s="18"/>
      <c r="R58" s="18"/>
    </row>
    <row r="59" spans="1:18" s="2" customFormat="1">
      <c r="A59" s="442" t="s">
        <v>508</v>
      </c>
      <c r="B59" s="480"/>
      <c r="C59" s="442" t="s">
        <v>138</v>
      </c>
      <c r="D59" s="481"/>
      <c r="E59" s="481"/>
      <c r="F59" s="481">
        <v>183.36</v>
      </c>
      <c r="G59" s="481"/>
      <c r="H59" s="481"/>
      <c r="I59" s="481"/>
      <c r="J59" s="481">
        <f t="shared" si="9"/>
        <v>183.36</v>
      </c>
      <c r="K59" s="442" t="s">
        <v>2</v>
      </c>
      <c r="L59" s="479" t="s">
        <v>316</v>
      </c>
      <c r="M59" s="479" t="s">
        <v>27</v>
      </c>
      <c r="N59" s="441"/>
      <c r="O59" s="78"/>
      <c r="P59" s="433"/>
      <c r="Q59" s="18"/>
      <c r="R59" s="18"/>
    </row>
    <row r="60" spans="1:18" s="2" customFormat="1">
      <c r="A60" s="442" t="s">
        <v>588</v>
      </c>
      <c r="B60" s="480"/>
      <c r="C60" s="442" t="s">
        <v>29</v>
      </c>
      <c r="D60" s="481"/>
      <c r="E60" s="481"/>
      <c r="F60" s="481">
        <v>431.69200000000001</v>
      </c>
      <c r="G60" s="481"/>
      <c r="H60" s="481"/>
      <c r="I60" s="481"/>
      <c r="J60" s="481">
        <f t="shared" si="9"/>
        <v>431.69200000000001</v>
      </c>
      <c r="K60" s="442" t="s">
        <v>2</v>
      </c>
      <c r="L60" s="479" t="s">
        <v>259</v>
      </c>
      <c r="M60" s="479" t="s">
        <v>27</v>
      </c>
      <c r="N60" s="441"/>
      <c r="O60" s="78"/>
      <c r="P60" s="433"/>
      <c r="Q60" s="18"/>
      <c r="R60" s="18"/>
    </row>
    <row r="61" spans="1:18" s="2" customFormat="1">
      <c r="A61" s="442" t="s">
        <v>373</v>
      </c>
      <c r="B61" s="480" t="s">
        <v>153</v>
      </c>
      <c r="C61" s="442" t="s">
        <v>144</v>
      </c>
      <c r="D61" s="481"/>
      <c r="E61" s="481"/>
      <c r="F61" s="481"/>
      <c r="G61" s="481"/>
      <c r="H61" s="481">
        <v>6663</v>
      </c>
      <c r="I61" s="481"/>
      <c r="J61" s="481">
        <f t="shared" si="9"/>
        <v>6663</v>
      </c>
      <c r="K61" s="442" t="s">
        <v>28</v>
      </c>
      <c r="L61" s="479"/>
      <c r="M61" s="479" t="s">
        <v>27</v>
      </c>
      <c r="N61" s="441"/>
      <c r="O61" s="78"/>
      <c r="P61" s="433"/>
      <c r="Q61" s="18"/>
      <c r="R61" s="18"/>
    </row>
    <row r="62" spans="1:18" s="2" customFormat="1">
      <c r="A62" s="442" t="s">
        <v>373</v>
      </c>
      <c r="B62" s="480" t="s">
        <v>146</v>
      </c>
      <c r="C62" s="442" t="s">
        <v>144</v>
      </c>
      <c r="D62" s="481">
        <v>-324</v>
      </c>
      <c r="E62" s="481"/>
      <c r="F62" s="481"/>
      <c r="G62" s="481"/>
      <c r="H62" s="481"/>
      <c r="I62" s="481"/>
      <c r="J62" s="481">
        <f t="shared" si="9"/>
        <v>-324</v>
      </c>
      <c r="K62" s="442" t="s">
        <v>28</v>
      </c>
      <c r="L62" s="479"/>
      <c r="M62" s="479" t="s">
        <v>27</v>
      </c>
      <c r="N62" s="441"/>
      <c r="O62" s="78"/>
      <c r="P62" s="433"/>
      <c r="Q62" s="18"/>
      <c r="R62" s="18"/>
    </row>
    <row r="63" spans="1:18" s="2" customFormat="1">
      <c r="A63" s="442" t="s">
        <v>373</v>
      </c>
      <c r="B63" s="480" t="s">
        <v>147</v>
      </c>
      <c r="C63" s="442" t="s">
        <v>148</v>
      </c>
      <c r="D63" s="481">
        <v>93631</v>
      </c>
      <c r="E63" s="481"/>
      <c r="F63" s="481"/>
      <c r="G63" s="481"/>
      <c r="H63" s="481"/>
      <c r="I63" s="481"/>
      <c r="J63" s="481">
        <f t="shared" si="9"/>
        <v>93631</v>
      </c>
      <c r="K63" s="442" t="s">
        <v>28</v>
      </c>
      <c r="L63" s="479"/>
      <c r="M63" s="479" t="s">
        <v>27</v>
      </c>
      <c r="N63" s="441"/>
      <c r="O63" s="78"/>
      <c r="P63" s="433"/>
      <c r="Q63" s="18"/>
      <c r="R63" s="18"/>
    </row>
    <row r="64" spans="1:18" s="2" customFormat="1">
      <c r="A64" s="442" t="s">
        <v>373</v>
      </c>
      <c r="B64" s="480" t="s">
        <v>150</v>
      </c>
      <c r="C64" s="442" t="s">
        <v>151</v>
      </c>
      <c r="D64" s="481">
        <v>967801</v>
      </c>
      <c r="E64" s="481"/>
      <c r="F64" s="481"/>
      <c r="G64" s="481">
        <v>1290746</v>
      </c>
      <c r="H64" s="481"/>
      <c r="I64" s="481"/>
      <c r="J64" s="481">
        <f t="shared" si="9"/>
        <v>2258547</v>
      </c>
      <c r="K64" s="442" t="s">
        <v>28</v>
      </c>
      <c r="L64" s="479"/>
      <c r="M64" s="479" t="s">
        <v>27</v>
      </c>
      <c r="N64" s="441"/>
      <c r="O64" s="78"/>
      <c r="P64" s="433"/>
      <c r="Q64" s="18"/>
      <c r="R64" s="18"/>
    </row>
    <row r="65" spans="1:18" s="2" customFormat="1">
      <c r="A65" s="442" t="s">
        <v>712</v>
      </c>
      <c r="B65" s="480"/>
      <c r="C65" s="442" t="s">
        <v>198</v>
      </c>
      <c r="D65" s="481"/>
      <c r="E65" s="481"/>
      <c r="F65" s="481">
        <v>199.17599999999999</v>
      </c>
      <c r="G65" s="481"/>
      <c r="H65" s="481">
        <v>78.162000000000006</v>
      </c>
      <c r="I65" s="481"/>
      <c r="J65" s="481">
        <f t="shared" si="9"/>
        <v>277.33799999999997</v>
      </c>
      <c r="K65" s="442" t="s">
        <v>2</v>
      </c>
      <c r="L65" s="479" t="s">
        <v>340</v>
      </c>
      <c r="M65" s="479" t="s">
        <v>27</v>
      </c>
      <c r="N65" s="441"/>
      <c r="O65" s="78"/>
      <c r="P65" s="433"/>
      <c r="Q65" s="18"/>
      <c r="R65" s="18"/>
    </row>
    <row r="66" spans="1:18" s="2" customFormat="1">
      <c r="A66" s="442" t="s">
        <v>512</v>
      </c>
      <c r="B66" s="480" t="s">
        <v>140</v>
      </c>
      <c r="C66" s="442" t="s">
        <v>139</v>
      </c>
      <c r="D66" s="481"/>
      <c r="E66" s="481"/>
      <c r="F66" s="481">
        <v>10726</v>
      </c>
      <c r="G66" s="481"/>
      <c r="H66" s="481"/>
      <c r="I66" s="481"/>
      <c r="J66" s="481">
        <f t="shared" si="9"/>
        <v>10726</v>
      </c>
      <c r="K66" s="442" t="s">
        <v>28</v>
      </c>
      <c r="L66" s="479" t="s">
        <v>317</v>
      </c>
      <c r="M66" s="479" t="s">
        <v>27</v>
      </c>
      <c r="N66" s="441"/>
      <c r="O66" s="78"/>
      <c r="P66" s="433"/>
      <c r="Q66" s="18"/>
      <c r="R66" s="18"/>
    </row>
    <row r="67" spans="1:18" s="2" customFormat="1">
      <c r="A67" s="442" t="s">
        <v>512</v>
      </c>
      <c r="B67" s="480" t="s">
        <v>424</v>
      </c>
      <c r="C67" s="442" t="s">
        <v>139</v>
      </c>
      <c r="D67" s="481"/>
      <c r="E67" s="481"/>
      <c r="F67" s="481"/>
      <c r="G67" s="481"/>
      <c r="H67" s="481">
        <v>14670</v>
      </c>
      <c r="I67" s="481"/>
      <c r="J67" s="481">
        <f t="shared" si="9"/>
        <v>14670</v>
      </c>
      <c r="K67" s="442" t="s">
        <v>28</v>
      </c>
      <c r="L67" s="479" t="s">
        <v>317</v>
      </c>
      <c r="M67" s="479" t="s">
        <v>27</v>
      </c>
      <c r="N67" s="441"/>
      <c r="O67" s="78"/>
      <c r="P67" s="433"/>
      <c r="Q67" s="18"/>
      <c r="R67" s="18"/>
    </row>
    <row r="68" spans="1:18" s="2" customFormat="1">
      <c r="A68" s="442" t="s">
        <v>634</v>
      </c>
      <c r="B68" s="480" t="s">
        <v>26</v>
      </c>
      <c r="C68" s="442" t="s">
        <v>26</v>
      </c>
      <c r="D68" s="481"/>
      <c r="E68" s="481"/>
      <c r="F68" s="481">
        <v>6748</v>
      </c>
      <c r="G68" s="481"/>
      <c r="H68" s="481"/>
      <c r="I68" s="481"/>
      <c r="J68" s="481">
        <f t="shared" si="9"/>
        <v>6748</v>
      </c>
      <c r="K68" s="442" t="s">
        <v>28</v>
      </c>
      <c r="L68" s="479"/>
      <c r="M68" s="479" t="s">
        <v>27</v>
      </c>
      <c r="N68" s="441"/>
      <c r="O68" s="78"/>
      <c r="P68" s="433"/>
      <c r="Q68" s="18"/>
      <c r="R68" s="18"/>
    </row>
    <row r="69" spans="1:18" s="2" customFormat="1">
      <c r="A69" s="442" t="s">
        <v>634</v>
      </c>
      <c r="B69" s="480" t="s">
        <v>135</v>
      </c>
      <c r="C69" s="442" t="s">
        <v>136</v>
      </c>
      <c r="D69" s="481"/>
      <c r="E69" s="481"/>
      <c r="F69" s="481"/>
      <c r="G69" s="481"/>
      <c r="H69" s="481">
        <v>47429</v>
      </c>
      <c r="I69" s="481"/>
      <c r="J69" s="481">
        <f t="shared" si="9"/>
        <v>47429</v>
      </c>
      <c r="K69" s="442" t="s">
        <v>28</v>
      </c>
      <c r="L69" s="479"/>
      <c r="M69" s="479" t="s">
        <v>27</v>
      </c>
      <c r="N69" s="441"/>
      <c r="O69" s="78"/>
      <c r="P69" s="433"/>
      <c r="Q69" s="18"/>
      <c r="R69" s="18"/>
    </row>
    <row r="70" spans="1:18" s="2" customFormat="1">
      <c r="A70" s="442" t="s">
        <v>634</v>
      </c>
      <c r="B70" s="480" t="s">
        <v>136</v>
      </c>
      <c r="C70" s="442" t="s">
        <v>136</v>
      </c>
      <c r="D70" s="481"/>
      <c r="E70" s="481"/>
      <c r="F70" s="481">
        <v>1467</v>
      </c>
      <c r="G70" s="481"/>
      <c r="H70" s="481"/>
      <c r="I70" s="481"/>
      <c r="J70" s="481">
        <f t="shared" si="9"/>
        <v>1467</v>
      </c>
      <c r="K70" s="442" t="s">
        <v>28</v>
      </c>
      <c r="L70" s="479"/>
      <c r="M70" s="479" t="s">
        <v>27</v>
      </c>
      <c r="N70" s="441"/>
      <c r="O70" s="78"/>
      <c r="P70" s="433"/>
      <c r="Q70" s="18"/>
      <c r="R70" s="18"/>
    </row>
    <row r="71" spans="1:18" s="2" customFormat="1">
      <c r="A71" s="442" t="s">
        <v>634</v>
      </c>
      <c r="B71" s="480" t="s">
        <v>137</v>
      </c>
      <c r="C71" s="442" t="s">
        <v>136</v>
      </c>
      <c r="D71" s="481">
        <v>24031</v>
      </c>
      <c r="E71" s="481"/>
      <c r="F71" s="481"/>
      <c r="G71" s="481"/>
      <c r="H71" s="481"/>
      <c r="I71" s="481"/>
      <c r="J71" s="481">
        <f t="shared" si="9"/>
        <v>24031</v>
      </c>
      <c r="K71" s="442" t="s">
        <v>28</v>
      </c>
      <c r="L71" s="479"/>
      <c r="M71" s="479" t="s">
        <v>27</v>
      </c>
      <c r="N71" s="441"/>
      <c r="O71" s="78"/>
      <c r="P71" s="433"/>
      <c r="Q71" s="18"/>
      <c r="R71" s="18"/>
    </row>
    <row r="72" spans="1:18" s="2" customFormat="1" ht="26.25">
      <c r="A72" s="442" t="s">
        <v>1014</v>
      </c>
      <c r="B72" s="489" t="s">
        <v>437</v>
      </c>
      <c r="C72" s="442" t="s">
        <v>151</v>
      </c>
      <c r="D72" s="481"/>
      <c r="E72" s="481"/>
      <c r="F72" s="481">
        <v>8901.9760000000006</v>
      </c>
      <c r="G72" s="481"/>
      <c r="H72" s="481"/>
      <c r="I72" s="481"/>
      <c r="J72" s="481">
        <f t="shared" si="9"/>
        <v>8901.9760000000006</v>
      </c>
      <c r="K72" s="442" t="s">
        <v>28</v>
      </c>
      <c r="L72" s="479"/>
      <c r="M72" s="479" t="s">
        <v>27</v>
      </c>
      <c r="N72" s="441"/>
      <c r="O72" s="78"/>
      <c r="P72" s="433"/>
      <c r="Q72" s="18"/>
      <c r="R72" s="18"/>
    </row>
    <row r="73" spans="1:18" s="2" customFormat="1" ht="26.25">
      <c r="A73" s="442" t="s">
        <v>450</v>
      </c>
      <c r="B73" s="480" t="s">
        <v>149</v>
      </c>
      <c r="C73" s="490" t="s">
        <v>148</v>
      </c>
      <c r="D73" s="481">
        <v>319760</v>
      </c>
      <c r="E73" s="481"/>
      <c r="F73" s="481"/>
      <c r="G73" s="481"/>
      <c r="H73" s="481"/>
      <c r="I73" s="481"/>
      <c r="J73" s="481">
        <f t="shared" si="9"/>
        <v>319760</v>
      </c>
      <c r="K73" s="442" t="s">
        <v>28</v>
      </c>
      <c r="L73" s="479"/>
      <c r="M73" s="479" t="s">
        <v>27</v>
      </c>
      <c r="N73" s="441"/>
      <c r="O73" s="78"/>
      <c r="P73" s="433"/>
      <c r="Q73" s="18"/>
      <c r="R73" s="18"/>
    </row>
    <row r="74" spans="1:18" s="2" customFormat="1">
      <c r="A74" s="442" t="s">
        <v>450</v>
      </c>
      <c r="B74" s="480" t="s">
        <v>1015</v>
      </c>
      <c r="C74" s="490" t="s">
        <v>151</v>
      </c>
      <c r="D74" s="481"/>
      <c r="E74" s="481"/>
      <c r="F74" s="481"/>
      <c r="G74" s="481"/>
      <c r="H74" s="481">
        <v>296759</v>
      </c>
      <c r="I74" s="481"/>
      <c r="J74" s="481">
        <f t="shared" si="9"/>
        <v>296759</v>
      </c>
      <c r="K74" s="442" t="s">
        <v>28</v>
      </c>
      <c r="L74" s="479"/>
      <c r="M74" s="479" t="s">
        <v>27</v>
      </c>
      <c r="N74" s="441"/>
      <c r="O74" s="78"/>
      <c r="P74" s="433"/>
      <c r="Q74" s="18"/>
      <c r="R74" s="18"/>
    </row>
    <row r="75" spans="1:18" s="2" customFormat="1">
      <c r="A75" s="442" t="s">
        <v>450</v>
      </c>
      <c r="B75" s="480" t="s">
        <v>155</v>
      </c>
      <c r="C75" s="490" t="s">
        <v>155</v>
      </c>
      <c r="D75" s="481"/>
      <c r="E75" s="481"/>
      <c r="F75" s="481">
        <v>22</v>
      </c>
      <c r="G75" s="481"/>
      <c r="H75" s="481"/>
      <c r="I75" s="481"/>
      <c r="J75" s="481">
        <f t="shared" si="9"/>
        <v>22</v>
      </c>
      <c r="K75" s="442" t="s">
        <v>28</v>
      </c>
      <c r="L75" s="479"/>
      <c r="M75" s="479" t="s">
        <v>27</v>
      </c>
      <c r="N75" s="441"/>
      <c r="O75" s="78"/>
      <c r="P75" s="433"/>
      <c r="Q75" s="18"/>
      <c r="R75" s="18"/>
    </row>
    <row r="76" spans="1:18" s="2" customFormat="1">
      <c r="A76" s="442" t="s">
        <v>454</v>
      </c>
      <c r="B76" s="480" t="s">
        <v>190</v>
      </c>
      <c r="C76" s="490" t="s">
        <v>191</v>
      </c>
      <c r="D76" s="481"/>
      <c r="E76" s="481"/>
      <c r="F76" s="481">
        <v>5289</v>
      </c>
      <c r="G76" s="481"/>
      <c r="H76" s="481"/>
      <c r="I76" s="481"/>
      <c r="J76" s="481">
        <f t="shared" si="9"/>
        <v>5289</v>
      </c>
      <c r="K76" s="442" t="s">
        <v>28</v>
      </c>
      <c r="L76" s="479"/>
      <c r="M76" s="479" t="s">
        <v>27</v>
      </c>
      <c r="N76" s="441"/>
      <c r="O76" s="78"/>
      <c r="P76" s="433"/>
      <c r="Q76" s="18"/>
      <c r="R76" s="18"/>
    </row>
    <row r="77" spans="1:18" s="2" customFormat="1">
      <c r="A77" s="442" t="s">
        <v>454</v>
      </c>
      <c r="B77" s="480" t="s">
        <v>194</v>
      </c>
      <c r="C77" s="490" t="s">
        <v>191</v>
      </c>
      <c r="D77" s="481"/>
      <c r="E77" s="481"/>
      <c r="F77" s="481"/>
      <c r="G77" s="481"/>
      <c r="H77" s="481"/>
      <c r="I77" s="481"/>
      <c r="J77" s="481">
        <f t="shared" si="9"/>
        <v>0</v>
      </c>
      <c r="K77" s="442" t="s">
        <v>28</v>
      </c>
      <c r="L77" s="479"/>
      <c r="M77" s="479" t="s">
        <v>27</v>
      </c>
      <c r="N77" s="441"/>
      <c r="O77" s="78"/>
      <c r="P77" s="433"/>
      <c r="Q77" s="18"/>
      <c r="R77" s="18"/>
    </row>
    <row r="78" spans="1:18" s="2" customFormat="1">
      <c r="A78" s="442" t="s">
        <v>454</v>
      </c>
      <c r="B78" s="480" t="s">
        <v>192</v>
      </c>
      <c r="C78" s="490" t="s">
        <v>191</v>
      </c>
      <c r="D78" s="481"/>
      <c r="E78" s="481"/>
      <c r="F78" s="481"/>
      <c r="G78" s="481"/>
      <c r="H78" s="481">
        <v>120879</v>
      </c>
      <c r="I78" s="481"/>
      <c r="J78" s="481">
        <f t="shared" si="9"/>
        <v>120879</v>
      </c>
      <c r="K78" s="442" t="s">
        <v>28</v>
      </c>
      <c r="L78" s="479"/>
      <c r="M78" s="479" t="s">
        <v>27</v>
      </c>
      <c r="N78" s="441"/>
      <c r="O78" s="78"/>
      <c r="P78" s="433"/>
      <c r="Q78" s="18"/>
      <c r="R78" s="18"/>
    </row>
    <row r="79" spans="1:18" s="2" customFormat="1">
      <c r="A79" s="442" t="s">
        <v>454</v>
      </c>
      <c r="B79" s="480" t="s">
        <v>191</v>
      </c>
      <c r="C79" s="490" t="s">
        <v>193</v>
      </c>
      <c r="D79" s="481"/>
      <c r="E79" s="481"/>
      <c r="F79" s="481">
        <v>15746</v>
      </c>
      <c r="G79" s="481"/>
      <c r="H79" s="481"/>
      <c r="I79" s="481"/>
      <c r="J79" s="481">
        <f t="shared" si="9"/>
        <v>15746</v>
      </c>
      <c r="K79" s="442" t="s">
        <v>28</v>
      </c>
      <c r="L79" s="479"/>
      <c r="M79" s="479" t="s">
        <v>27</v>
      </c>
      <c r="N79" s="441"/>
      <c r="O79" s="78"/>
      <c r="P79" s="433"/>
      <c r="Q79" s="18"/>
      <c r="R79" s="18"/>
    </row>
    <row r="80" spans="1:18" s="2" customFormat="1">
      <c r="A80" s="442" t="s">
        <v>528</v>
      </c>
      <c r="B80" s="480"/>
      <c r="C80" s="442" t="s">
        <v>196</v>
      </c>
      <c r="D80" s="481"/>
      <c r="E80" s="481"/>
      <c r="F80" s="481">
        <v>138.82300000000001</v>
      </c>
      <c r="G80" s="481"/>
      <c r="H80" s="481">
        <v>530.88</v>
      </c>
      <c r="I80" s="481"/>
      <c r="J80" s="481">
        <f t="shared" si="9"/>
        <v>669.70299999999997</v>
      </c>
      <c r="K80" s="442" t="s">
        <v>2</v>
      </c>
      <c r="L80" s="479" t="s">
        <v>339</v>
      </c>
      <c r="M80" s="479" t="s">
        <v>27</v>
      </c>
      <c r="N80" s="441"/>
      <c r="O80" s="78"/>
      <c r="P80" s="433"/>
      <c r="Q80" s="18"/>
      <c r="R80" s="18"/>
    </row>
    <row r="81" spans="1:18" s="2" customFormat="1" ht="16.5" thickBot="1">
      <c r="A81" s="482" t="s">
        <v>558</v>
      </c>
      <c r="B81" s="483"/>
      <c r="C81" s="482" t="s">
        <v>142</v>
      </c>
      <c r="D81" s="484"/>
      <c r="E81" s="484"/>
      <c r="F81" s="484">
        <v>447</v>
      </c>
      <c r="G81" s="484"/>
      <c r="H81" s="484"/>
      <c r="I81" s="484"/>
      <c r="J81" s="484">
        <f t="shared" si="9"/>
        <v>447</v>
      </c>
      <c r="K81" s="482" t="s">
        <v>2</v>
      </c>
      <c r="L81" s="479" t="s">
        <v>318</v>
      </c>
      <c r="M81" s="479" t="s">
        <v>27</v>
      </c>
      <c r="N81" s="441"/>
      <c r="O81" s="78"/>
      <c r="P81" s="433"/>
      <c r="Q81" s="18"/>
      <c r="R81" s="18"/>
    </row>
    <row r="82" spans="1:18" s="1" customFormat="1" ht="16.5" thickBot="1">
      <c r="A82" s="485" t="s">
        <v>7</v>
      </c>
      <c r="B82" s="486"/>
      <c r="C82" s="485"/>
      <c r="D82" s="487">
        <f>SUM(D83:D121)</f>
        <v>19521</v>
      </c>
      <c r="E82" s="487">
        <f t="shared" ref="E82:J82" si="10">SUM(E83:E121)</f>
        <v>0</v>
      </c>
      <c r="F82" s="487">
        <f t="shared" si="10"/>
        <v>71894.036000000007</v>
      </c>
      <c r="G82" s="487">
        <f t="shared" si="10"/>
        <v>0</v>
      </c>
      <c r="H82" s="487">
        <f t="shared" si="10"/>
        <v>582863.96</v>
      </c>
      <c r="I82" s="487">
        <f t="shared" si="10"/>
        <v>0</v>
      </c>
      <c r="J82" s="487">
        <f t="shared" si="10"/>
        <v>674278.99600000004</v>
      </c>
      <c r="K82" s="485"/>
      <c r="L82" s="488"/>
      <c r="M82" s="488"/>
      <c r="N82" s="443"/>
      <c r="O82" s="434"/>
      <c r="P82" s="444"/>
      <c r="Q82" s="37"/>
      <c r="R82" s="37"/>
    </row>
    <row r="83" spans="1:18" s="2" customFormat="1">
      <c r="A83" s="476" t="s">
        <v>498</v>
      </c>
      <c r="B83" s="477" t="s">
        <v>209</v>
      </c>
      <c r="C83" s="476" t="s">
        <v>210</v>
      </c>
      <c r="D83" s="478"/>
      <c r="E83" s="478"/>
      <c r="F83" s="478"/>
      <c r="G83" s="478"/>
      <c r="H83" s="478">
        <v>28475</v>
      </c>
      <c r="I83" s="478"/>
      <c r="J83" s="478">
        <f t="shared" ref="J83:J121" si="11">SUM(D83:I83)</f>
        <v>28475</v>
      </c>
      <c r="K83" s="476" t="s">
        <v>28</v>
      </c>
      <c r="L83" s="479" t="s">
        <v>581</v>
      </c>
      <c r="M83" s="479" t="s">
        <v>211</v>
      </c>
      <c r="N83" s="441"/>
      <c r="O83" s="78"/>
      <c r="P83" s="433"/>
      <c r="Q83" s="18"/>
      <c r="R83" s="18"/>
    </row>
    <row r="84" spans="1:18" s="2" customFormat="1">
      <c r="A84" s="442" t="s">
        <v>498</v>
      </c>
      <c r="B84" s="480" t="s">
        <v>212</v>
      </c>
      <c r="C84" s="442" t="s">
        <v>210</v>
      </c>
      <c r="D84" s="481">
        <v>14455</v>
      </c>
      <c r="E84" s="481"/>
      <c r="F84" s="481">
        <v>1137</v>
      </c>
      <c r="G84" s="481"/>
      <c r="H84" s="481"/>
      <c r="I84" s="481"/>
      <c r="J84" s="481">
        <f t="shared" si="11"/>
        <v>15592</v>
      </c>
      <c r="K84" s="442" t="s">
        <v>28</v>
      </c>
      <c r="L84" s="479" t="s">
        <v>581</v>
      </c>
      <c r="M84" s="479" t="s">
        <v>211</v>
      </c>
      <c r="N84" s="441"/>
      <c r="O84" s="78"/>
      <c r="P84" s="433"/>
      <c r="Q84" s="18"/>
      <c r="R84" s="18"/>
    </row>
    <row r="85" spans="1:18" s="2" customFormat="1">
      <c r="A85" s="442" t="s">
        <v>498</v>
      </c>
      <c r="B85" s="480" t="s">
        <v>213</v>
      </c>
      <c r="C85" s="442" t="s">
        <v>210</v>
      </c>
      <c r="D85" s="481"/>
      <c r="E85" s="481"/>
      <c r="F85" s="481">
        <v>16</v>
      </c>
      <c r="G85" s="481"/>
      <c r="H85" s="481">
        <v>4731</v>
      </c>
      <c r="I85" s="481"/>
      <c r="J85" s="481">
        <f t="shared" si="11"/>
        <v>4747</v>
      </c>
      <c r="K85" s="442" t="s">
        <v>28</v>
      </c>
      <c r="L85" s="479" t="s">
        <v>581</v>
      </c>
      <c r="M85" s="479" t="s">
        <v>211</v>
      </c>
      <c r="N85" s="441"/>
      <c r="O85" s="78"/>
      <c r="P85" s="433"/>
      <c r="Q85" s="18"/>
      <c r="R85" s="18"/>
    </row>
    <row r="86" spans="1:18" s="2" customFormat="1">
      <c r="A86" s="442" t="s">
        <v>498</v>
      </c>
      <c r="B86" s="480" t="s">
        <v>215</v>
      </c>
      <c r="C86" s="442" t="s">
        <v>210</v>
      </c>
      <c r="D86" s="481">
        <v>5066</v>
      </c>
      <c r="E86" s="481"/>
      <c r="F86" s="481">
        <v>23297</v>
      </c>
      <c r="G86" s="481"/>
      <c r="H86" s="481"/>
      <c r="I86" s="481"/>
      <c r="J86" s="481">
        <f t="shared" si="11"/>
        <v>28363</v>
      </c>
      <c r="K86" s="442" t="s">
        <v>28</v>
      </c>
      <c r="L86" s="479" t="s">
        <v>581</v>
      </c>
      <c r="M86" s="479" t="s">
        <v>211</v>
      </c>
      <c r="N86" s="441"/>
      <c r="O86" s="78"/>
      <c r="P86" s="433"/>
      <c r="Q86" s="18"/>
      <c r="R86" s="18"/>
    </row>
    <row r="87" spans="1:18" s="2" customFormat="1">
      <c r="A87" s="442" t="s">
        <v>498</v>
      </c>
      <c r="B87" s="480" t="s">
        <v>425</v>
      </c>
      <c r="C87" s="442" t="s">
        <v>210</v>
      </c>
      <c r="D87" s="481"/>
      <c r="E87" s="481"/>
      <c r="F87" s="481"/>
      <c r="G87" s="481"/>
      <c r="H87" s="481">
        <v>26042</v>
      </c>
      <c r="I87" s="481"/>
      <c r="J87" s="481">
        <f t="shared" si="11"/>
        <v>26042</v>
      </c>
      <c r="K87" s="442" t="s">
        <v>28</v>
      </c>
      <c r="L87" s="479" t="s">
        <v>581</v>
      </c>
      <c r="M87" s="479" t="s">
        <v>211</v>
      </c>
      <c r="N87" s="441"/>
      <c r="O87" s="78"/>
      <c r="P87" s="433"/>
      <c r="Q87" s="18"/>
      <c r="R87" s="18"/>
    </row>
    <row r="88" spans="1:18" s="2" customFormat="1">
      <c r="A88" s="442" t="s">
        <v>498</v>
      </c>
      <c r="B88" s="480" t="s">
        <v>217</v>
      </c>
      <c r="C88" s="442" t="s">
        <v>210</v>
      </c>
      <c r="D88" s="481"/>
      <c r="E88" s="481"/>
      <c r="F88" s="481"/>
      <c r="G88" s="481"/>
      <c r="H88" s="481">
        <v>220640</v>
      </c>
      <c r="I88" s="481"/>
      <c r="J88" s="481">
        <f t="shared" si="11"/>
        <v>220640</v>
      </c>
      <c r="K88" s="442" t="s">
        <v>28</v>
      </c>
      <c r="L88" s="479" t="s">
        <v>581</v>
      </c>
      <c r="M88" s="479" t="s">
        <v>211</v>
      </c>
      <c r="N88" s="441"/>
      <c r="O88" s="78"/>
      <c r="P88" s="433"/>
      <c r="Q88" s="18"/>
      <c r="R88" s="18"/>
    </row>
    <row r="89" spans="1:18" s="2" customFormat="1">
      <c r="A89" s="442" t="s">
        <v>586</v>
      </c>
      <c r="B89" s="480"/>
      <c r="C89" s="442" t="s">
        <v>378</v>
      </c>
      <c r="D89" s="481"/>
      <c r="E89" s="481"/>
      <c r="F89" s="481">
        <v>884.62099999999998</v>
      </c>
      <c r="G89" s="481"/>
      <c r="H89" s="481"/>
      <c r="I89" s="481"/>
      <c r="J89" s="481">
        <f t="shared" si="11"/>
        <v>884.62099999999998</v>
      </c>
      <c r="K89" s="442" t="s">
        <v>2</v>
      </c>
      <c r="L89" s="479" t="s">
        <v>320</v>
      </c>
      <c r="M89" s="479" t="s">
        <v>211</v>
      </c>
      <c r="N89" s="441"/>
      <c r="O89" s="78"/>
      <c r="P89" s="433"/>
      <c r="Q89" s="18"/>
      <c r="R89" s="18"/>
    </row>
    <row r="90" spans="1:18" s="2" customFormat="1">
      <c r="A90" s="442" t="s">
        <v>586</v>
      </c>
      <c r="B90" s="480"/>
      <c r="C90" s="442" t="s">
        <v>233</v>
      </c>
      <c r="D90" s="481"/>
      <c r="E90" s="481"/>
      <c r="F90" s="481">
        <v>4657.1360000000004</v>
      </c>
      <c r="G90" s="481"/>
      <c r="H90" s="481"/>
      <c r="I90" s="481"/>
      <c r="J90" s="481">
        <f t="shared" si="11"/>
        <v>4657.1360000000004</v>
      </c>
      <c r="K90" s="442" t="s">
        <v>2</v>
      </c>
      <c r="L90" s="479" t="s">
        <v>320</v>
      </c>
      <c r="M90" s="479" t="s">
        <v>211</v>
      </c>
      <c r="N90" s="441"/>
      <c r="O90" s="78"/>
      <c r="P90" s="433"/>
      <c r="Q90" s="18"/>
      <c r="R90" s="18"/>
    </row>
    <row r="91" spans="1:18" s="2" customFormat="1">
      <c r="A91" s="442" t="s">
        <v>586</v>
      </c>
      <c r="B91" s="480"/>
      <c r="C91" s="442" t="s">
        <v>11</v>
      </c>
      <c r="D91" s="481"/>
      <c r="E91" s="481"/>
      <c r="F91" s="481">
        <v>195.81</v>
      </c>
      <c r="G91" s="481"/>
      <c r="H91" s="481"/>
      <c r="I91" s="481"/>
      <c r="J91" s="481">
        <f t="shared" si="11"/>
        <v>195.81</v>
      </c>
      <c r="K91" s="442" t="s">
        <v>2</v>
      </c>
      <c r="L91" s="479" t="s">
        <v>320</v>
      </c>
      <c r="M91" s="479" t="s">
        <v>211</v>
      </c>
      <c r="N91" s="441"/>
      <c r="O91" s="78"/>
      <c r="P91" s="433"/>
      <c r="Q91" s="18"/>
      <c r="R91" s="18"/>
    </row>
    <row r="92" spans="1:18" s="2" customFormat="1">
      <c r="A92" s="442" t="s">
        <v>586</v>
      </c>
      <c r="B92" s="480"/>
      <c r="C92" s="442" t="s">
        <v>384</v>
      </c>
      <c r="D92" s="481"/>
      <c r="E92" s="481"/>
      <c r="F92" s="481"/>
      <c r="G92" s="481"/>
      <c r="H92" s="481"/>
      <c r="I92" s="481"/>
      <c r="J92" s="481">
        <f t="shared" si="11"/>
        <v>0</v>
      </c>
      <c r="K92" s="442" t="s">
        <v>2</v>
      </c>
      <c r="L92" s="479" t="s">
        <v>320</v>
      </c>
      <c r="M92" s="479" t="s">
        <v>211</v>
      </c>
      <c r="N92" s="441"/>
      <c r="O92" s="78"/>
      <c r="P92" s="433"/>
      <c r="Q92" s="18"/>
      <c r="R92" s="18"/>
    </row>
    <row r="93" spans="1:18" s="2" customFormat="1">
      <c r="A93" s="442" t="s">
        <v>586</v>
      </c>
      <c r="B93" s="480"/>
      <c r="C93" s="442" t="s">
        <v>237</v>
      </c>
      <c r="D93" s="481"/>
      <c r="E93" s="481"/>
      <c r="F93" s="481"/>
      <c r="G93" s="481"/>
      <c r="H93" s="481"/>
      <c r="I93" s="481"/>
      <c r="J93" s="481">
        <f t="shared" si="11"/>
        <v>0</v>
      </c>
      <c r="K93" s="442" t="s">
        <v>2</v>
      </c>
      <c r="L93" s="479" t="s">
        <v>320</v>
      </c>
      <c r="M93" s="479" t="s">
        <v>211</v>
      </c>
      <c r="N93" s="441"/>
      <c r="O93" s="78"/>
      <c r="P93" s="433"/>
      <c r="Q93" s="18"/>
      <c r="R93" s="18"/>
    </row>
    <row r="94" spans="1:18" s="2" customFormat="1">
      <c r="A94" s="442" t="s">
        <v>586</v>
      </c>
      <c r="B94" s="480"/>
      <c r="C94" s="442" t="s">
        <v>239</v>
      </c>
      <c r="D94" s="481"/>
      <c r="E94" s="481"/>
      <c r="F94" s="481"/>
      <c r="G94" s="481"/>
      <c r="H94" s="481"/>
      <c r="I94" s="481"/>
      <c r="J94" s="481">
        <f t="shared" si="11"/>
        <v>0</v>
      </c>
      <c r="K94" s="442" t="s">
        <v>2</v>
      </c>
      <c r="L94" s="479" t="s">
        <v>320</v>
      </c>
      <c r="M94" s="479" t="s">
        <v>211</v>
      </c>
      <c r="N94" s="441"/>
      <c r="O94" s="78"/>
      <c r="P94" s="433"/>
      <c r="Q94" s="18"/>
      <c r="R94" s="18"/>
    </row>
    <row r="95" spans="1:18" s="2" customFormat="1">
      <c r="A95" s="442" t="s">
        <v>586</v>
      </c>
      <c r="B95" s="480"/>
      <c r="C95" s="442" t="s">
        <v>241</v>
      </c>
      <c r="D95" s="481"/>
      <c r="E95" s="481"/>
      <c r="F95" s="481">
        <v>496.85500000000002</v>
      </c>
      <c r="G95" s="481"/>
      <c r="H95" s="481"/>
      <c r="I95" s="481"/>
      <c r="J95" s="481">
        <f t="shared" si="11"/>
        <v>496.85500000000002</v>
      </c>
      <c r="K95" s="442" t="s">
        <v>2</v>
      </c>
      <c r="L95" s="479" t="s">
        <v>320</v>
      </c>
      <c r="M95" s="479" t="s">
        <v>211</v>
      </c>
      <c r="N95" s="441"/>
      <c r="O95" s="78"/>
      <c r="P95" s="433"/>
      <c r="Q95" s="18"/>
      <c r="R95" s="18"/>
    </row>
    <row r="96" spans="1:18" s="2" customFormat="1">
      <c r="A96" s="442" t="s">
        <v>586</v>
      </c>
      <c r="B96" s="480"/>
      <c r="C96" s="442" t="s">
        <v>244</v>
      </c>
      <c r="D96" s="481"/>
      <c r="E96" s="481"/>
      <c r="F96" s="481">
        <v>2811.96</v>
      </c>
      <c r="G96" s="481"/>
      <c r="H96" s="481">
        <v>3321.96</v>
      </c>
      <c r="I96" s="481"/>
      <c r="J96" s="481">
        <f t="shared" si="11"/>
        <v>6133.92</v>
      </c>
      <c r="K96" s="442" t="s">
        <v>2</v>
      </c>
      <c r="L96" s="479" t="s">
        <v>320</v>
      </c>
      <c r="M96" s="479" t="s">
        <v>211</v>
      </c>
      <c r="N96" s="441"/>
      <c r="O96" s="78"/>
      <c r="P96" s="433"/>
      <c r="Q96" s="18"/>
      <c r="R96" s="18"/>
    </row>
    <row r="97" spans="1:18" s="2" customFormat="1">
      <c r="A97" s="442" t="s">
        <v>586</v>
      </c>
      <c r="B97" s="480"/>
      <c r="C97" s="442" t="s">
        <v>246</v>
      </c>
      <c r="D97" s="481"/>
      <c r="E97" s="481"/>
      <c r="F97" s="481"/>
      <c r="G97" s="481"/>
      <c r="H97" s="481"/>
      <c r="I97" s="481"/>
      <c r="J97" s="481">
        <f t="shared" si="11"/>
        <v>0</v>
      </c>
      <c r="K97" s="442" t="s">
        <v>2</v>
      </c>
      <c r="L97" s="479" t="s">
        <v>320</v>
      </c>
      <c r="M97" s="479" t="s">
        <v>211</v>
      </c>
      <c r="N97" s="441"/>
      <c r="O97" s="78"/>
      <c r="P97" s="433"/>
      <c r="Q97" s="18"/>
      <c r="R97" s="18"/>
    </row>
    <row r="98" spans="1:18" s="2" customFormat="1">
      <c r="A98" s="442" t="s">
        <v>586</v>
      </c>
      <c r="B98" s="480"/>
      <c r="C98" s="442" t="s">
        <v>410</v>
      </c>
      <c r="D98" s="481"/>
      <c r="E98" s="481"/>
      <c r="F98" s="481">
        <v>270.33600000000001</v>
      </c>
      <c r="G98" s="481"/>
      <c r="H98" s="481"/>
      <c r="I98" s="481"/>
      <c r="J98" s="481">
        <f t="shared" si="11"/>
        <v>270.33600000000001</v>
      </c>
      <c r="K98" s="442" t="s">
        <v>2</v>
      </c>
      <c r="L98" s="479" t="s">
        <v>320</v>
      </c>
      <c r="M98" s="479" t="s">
        <v>211</v>
      </c>
      <c r="N98" s="441"/>
      <c r="O98" s="78"/>
      <c r="P98" s="433"/>
      <c r="Q98" s="18"/>
      <c r="R98" s="18"/>
    </row>
    <row r="99" spans="1:18" s="2" customFormat="1">
      <c r="A99" s="442" t="s">
        <v>713</v>
      </c>
      <c r="B99" s="480"/>
      <c r="C99" s="442" t="s">
        <v>243</v>
      </c>
      <c r="D99" s="481"/>
      <c r="E99" s="481"/>
      <c r="F99" s="481">
        <v>946</v>
      </c>
      <c r="G99" s="481"/>
      <c r="H99" s="481">
        <v>13176</v>
      </c>
      <c r="I99" s="481"/>
      <c r="J99" s="481">
        <f t="shared" si="11"/>
        <v>14122</v>
      </c>
      <c r="K99" s="442" t="s">
        <v>28</v>
      </c>
      <c r="L99" s="479"/>
      <c r="M99" s="479" t="s">
        <v>211</v>
      </c>
      <c r="N99" s="441"/>
      <c r="O99" s="78"/>
      <c r="P99" s="433"/>
      <c r="Q99" s="18"/>
      <c r="R99" s="18"/>
    </row>
    <row r="100" spans="1:18" s="2" customFormat="1">
      <c r="A100" s="442" t="s">
        <v>716</v>
      </c>
      <c r="B100" s="480"/>
      <c r="C100" s="442" t="s">
        <v>245</v>
      </c>
      <c r="D100" s="481"/>
      <c r="E100" s="481"/>
      <c r="F100" s="481">
        <v>413.76299999999998</v>
      </c>
      <c r="G100" s="481"/>
      <c r="H100" s="481"/>
      <c r="I100" s="481"/>
      <c r="J100" s="481">
        <f t="shared" si="11"/>
        <v>413.76299999999998</v>
      </c>
      <c r="K100" s="442" t="s">
        <v>2</v>
      </c>
      <c r="L100" s="479" t="s">
        <v>348</v>
      </c>
      <c r="M100" s="479" t="s">
        <v>211</v>
      </c>
      <c r="N100" s="441"/>
      <c r="O100" s="78"/>
      <c r="P100" s="433"/>
      <c r="Q100" s="18"/>
      <c r="R100" s="18"/>
    </row>
    <row r="101" spans="1:18" s="2" customFormat="1">
      <c r="A101" s="442" t="s">
        <v>495</v>
      </c>
      <c r="B101" s="480"/>
      <c r="C101" s="442" t="s">
        <v>247</v>
      </c>
      <c r="D101" s="481"/>
      <c r="E101" s="481"/>
      <c r="F101" s="481">
        <v>621</v>
      </c>
      <c r="G101" s="481"/>
      <c r="H101" s="481"/>
      <c r="I101" s="481"/>
      <c r="J101" s="481">
        <f t="shared" si="11"/>
        <v>621</v>
      </c>
      <c r="K101" s="442" t="s">
        <v>28</v>
      </c>
      <c r="L101" s="479"/>
      <c r="M101" s="479" t="s">
        <v>211</v>
      </c>
      <c r="N101" s="441"/>
      <c r="O101" s="78"/>
      <c r="P101" s="433"/>
      <c r="Q101" s="18"/>
      <c r="R101" s="18"/>
    </row>
    <row r="102" spans="1:18" s="2" customFormat="1">
      <c r="A102" s="442" t="s">
        <v>514</v>
      </c>
      <c r="B102" s="480"/>
      <c r="C102" s="442" t="s">
        <v>234</v>
      </c>
      <c r="D102" s="481"/>
      <c r="E102" s="481"/>
      <c r="F102" s="481">
        <v>377.15</v>
      </c>
      <c r="G102" s="481"/>
      <c r="H102" s="481"/>
      <c r="I102" s="481"/>
      <c r="J102" s="481">
        <f t="shared" si="11"/>
        <v>377.15</v>
      </c>
      <c r="K102" s="442" t="s">
        <v>2</v>
      </c>
      <c r="L102" s="479" t="s">
        <v>344</v>
      </c>
      <c r="M102" s="479" t="s">
        <v>211</v>
      </c>
      <c r="N102" s="441"/>
      <c r="O102" s="78"/>
      <c r="P102" s="433"/>
      <c r="Q102" s="18"/>
      <c r="R102" s="18"/>
    </row>
    <row r="103" spans="1:18" s="2" customFormat="1">
      <c r="A103" s="442" t="s">
        <v>516</v>
      </c>
      <c r="B103" s="480"/>
      <c r="C103" s="442" t="s">
        <v>235</v>
      </c>
      <c r="D103" s="481"/>
      <c r="E103" s="481"/>
      <c r="F103" s="481">
        <v>1802.615</v>
      </c>
      <c r="G103" s="481"/>
      <c r="H103" s="481"/>
      <c r="I103" s="481"/>
      <c r="J103" s="481">
        <f t="shared" si="11"/>
        <v>1802.615</v>
      </c>
      <c r="K103" s="442" t="s">
        <v>2</v>
      </c>
      <c r="L103" s="479" t="s">
        <v>345</v>
      </c>
      <c r="M103" s="479" t="s">
        <v>211</v>
      </c>
      <c r="N103" s="441"/>
      <c r="O103" s="78"/>
      <c r="P103" s="433"/>
      <c r="Q103" s="18"/>
      <c r="R103" s="18"/>
    </row>
    <row r="104" spans="1:18" s="2" customFormat="1">
      <c r="A104" s="442" t="s">
        <v>520</v>
      </c>
      <c r="B104" s="480"/>
      <c r="C104" s="442" t="s">
        <v>232</v>
      </c>
      <c r="D104" s="481"/>
      <c r="E104" s="481"/>
      <c r="F104" s="481">
        <v>1814</v>
      </c>
      <c r="G104" s="481"/>
      <c r="H104" s="481"/>
      <c r="I104" s="481"/>
      <c r="J104" s="481">
        <f t="shared" si="11"/>
        <v>1814</v>
      </c>
      <c r="K104" s="442" t="s">
        <v>28</v>
      </c>
      <c r="L104" s="479" t="s">
        <v>346</v>
      </c>
      <c r="M104" s="479" t="s">
        <v>211</v>
      </c>
      <c r="N104" s="441"/>
      <c r="O104" s="78"/>
      <c r="P104" s="433"/>
      <c r="Q104" s="18"/>
      <c r="R104" s="18"/>
    </row>
    <row r="105" spans="1:18" s="2" customFormat="1">
      <c r="A105" s="442" t="s">
        <v>520</v>
      </c>
      <c r="B105" s="480" t="s">
        <v>426</v>
      </c>
      <c r="C105" s="442" t="s">
        <v>11</v>
      </c>
      <c r="D105" s="481"/>
      <c r="E105" s="481"/>
      <c r="F105" s="481"/>
      <c r="G105" s="481"/>
      <c r="H105" s="481"/>
      <c r="I105" s="481"/>
      <c r="J105" s="481">
        <f t="shared" si="11"/>
        <v>0</v>
      </c>
      <c r="K105" s="442" t="s">
        <v>28</v>
      </c>
      <c r="L105" s="479" t="s">
        <v>346</v>
      </c>
      <c r="M105" s="479" t="s">
        <v>211</v>
      </c>
      <c r="N105" s="441"/>
      <c r="O105" s="78"/>
      <c r="P105" s="433"/>
      <c r="Q105" s="18"/>
      <c r="R105" s="18"/>
    </row>
    <row r="106" spans="1:18" s="2" customFormat="1">
      <c r="A106" s="442" t="s">
        <v>520</v>
      </c>
      <c r="B106" s="480"/>
      <c r="C106" s="442" t="s">
        <v>236</v>
      </c>
      <c r="D106" s="481"/>
      <c r="E106" s="481"/>
      <c r="F106" s="481">
        <v>5012</v>
      </c>
      <c r="G106" s="481"/>
      <c r="H106" s="481"/>
      <c r="I106" s="481"/>
      <c r="J106" s="481">
        <f t="shared" si="11"/>
        <v>5012</v>
      </c>
      <c r="K106" s="442" t="s">
        <v>28</v>
      </c>
      <c r="L106" s="479" t="s">
        <v>346</v>
      </c>
      <c r="M106" s="479" t="s">
        <v>211</v>
      </c>
      <c r="N106" s="441"/>
      <c r="O106" s="78"/>
      <c r="P106" s="433"/>
      <c r="Q106" s="18"/>
      <c r="R106" s="18"/>
    </row>
    <row r="107" spans="1:18" s="2" customFormat="1">
      <c r="A107" s="442" t="s">
        <v>520</v>
      </c>
      <c r="B107" s="480"/>
      <c r="C107" s="442" t="s">
        <v>238</v>
      </c>
      <c r="D107" s="481"/>
      <c r="E107" s="481"/>
      <c r="F107" s="481">
        <v>2447</v>
      </c>
      <c r="G107" s="481"/>
      <c r="H107" s="481"/>
      <c r="I107" s="481"/>
      <c r="J107" s="481">
        <f t="shared" si="11"/>
        <v>2447</v>
      </c>
      <c r="K107" s="442" t="s">
        <v>28</v>
      </c>
      <c r="L107" s="479" t="s">
        <v>346</v>
      </c>
      <c r="M107" s="479" t="s">
        <v>211</v>
      </c>
      <c r="N107" s="441"/>
      <c r="O107" s="78"/>
      <c r="P107" s="433"/>
      <c r="Q107" s="18"/>
      <c r="R107" s="18"/>
    </row>
    <row r="108" spans="1:18" s="2" customFormat="1">
      <c r="A108" s="442" t="s">
        <v>520</v>
      </c>
      <c r="B108" s="480"/>
      <c r="C108" s="442" t="s">
        <v>240</v>
      </c>
      <c r="D108" s="481"/>
      <c r="E108" s="481"/>
      <c r="F108" s="481"/>
      <c r="G108" s="481"/>
      <c r="H108" s="481"/>
      <c r="I108" s="481"/>
      <c r="J108" s="481">
        <f t="shared" si="11"/>
        <v>0</v>
      </c>
      <c r="K108" s="442" t="s">
        <v>2</v>
      </c>
      <c r="L108" s="479" t="s">
        <v>346</v>
      </c>
      <c r="M108" s="479" t="s">
        <v>211</v>
      </c>
      <c r="N108" s="441"/>
      <c r="O108" s="78"/>
      <c r="P108" s="433"/>
      <c r="Q108" s="18"/>
      <c r="R108" s="18"/>
    </row>
    <row r="109" spans="1:18" s="2" customFormat="1">
      <c r="A109" s="442" t="s">
        <v>453</v>
      </c>
      <c r="B109" s="480" t="s">
        <v>218</v>
      </c>
      <c r="C109" s="490" t="s">
        <v>219</v>
      </c>
      <c r="D109" s="481"/>
      <c r="E109" s="481"/>
      <c r="F109" s="481"/>
      <c r="G109" s="481"/>
      <c r="H109" s="481">
        <v>46581</v>
      </c>
      <c r="I109" s="481"/>
      <c r="J109" s="481">
        <f t="shared" si="11"/>
        <v>46581</v>
      </c>
      <c r="K109" s="442" t="s">
        <v>28</v>
      </c>
      <c r="L109" s="479"/>
      <c r="M109" s="479" t="s">
        <v>211</v>
      </c>
      <c r="N109" s="441"/>
      <c r="O109" s="78"/>
      <c r="P109" s="433"/>
      <c r="Q109" s="18"/>
      <c r="R109" s="18"/>
    </row>
    <row r="110" spans="1:18" s="2" customFormat="1">
      <c r="A110" s="442" t="s">
        <v>453</v>
      </c>
      <c r="B110" s="480" t="s">
        <v>219</v>
      </c>
      <c r="C110" s="490" t="s">
        <v>219</v>
      </c>
      <c r="D110" s="481"/>
      <c r="E110" s="481"/>
      <c r="F110" s="481"/>
      <c r="G110" s="481"/>
      <c r="H110" s="481">
        <v>23871</v>
      </c>
      <c r="I110" s="481"/>
      <c r="J110" s="481">
        <f t="shared" si="11"/>
        <v>23871</v>
      </c>
      <c r="K110" s="442" t="s">
        <v>28</v>
      </c>
      <c r="L110" s="479"/>
      <c r="M110" s="479" t="s">
        <v>211</v>
      </c>
      <c r="N110" s="441"/>
      <c r="O110" s="78"/>
      <c r="P110" s="433"/>
      <c r="Q110" s="18"/>
      <c r="R110" s="18"/>
    </row>
    <row r="111" spans="1:18" s="2" customFormat="1">
      <c r="A111" s="442" t="s">
        <v>453</v>
      </c>
      <c r="B111" s="480" t="s">
        <v>220</v>
      </c>
      <c r="C111" s="490" t="s">
        <v>219</v>
      </c>
      <c r="D111" s="481"/>
      <c r="E111" s="481"/>
      <c r="F111" s="481">
        <v>16184</v>
      </c>
      <c r="G111" s="481"/>
      <c r="H111" s="481"/>
      <c r="I111" s="481"/>
      <c r="J111" s="481">
        <f t="shared" si="11"/>
        <v>16184</v>
      </c>
      <c r="K111" s="442" t="s">
        <v>28</v>
      </c>
      <c r="L111" s="479"/>
      <c r="M111" s="479" t="s">
        <v>211</v>
      </c>
      <c r="N111" s="441"/>
      <c r="O111" s="78"/>
      <c r="P111" s="433"/>
      <c r="Q111" s="18"/>
      <c r="R111" s="18"/>
    </row>
    <row r="112" spans="1:18" s="2" customFormat="1">
      <c r="A112" s="442" t="s">
        <v>453</v>
      </c>
      <c r="B112" s="480" t="s">
        <v>221</v>
      </c>
      <c r="C112" s="490" t="s">
        <v>219</v>
      </c>
      <c r="D112" s="481"/>
      <c r="E112" s="481"/>
      <c r="F112" s="481"/>
      <c r="G112" s="481"/>
      <c r="H112" s="481">
        <v>13177</v>
      </c>
      <c r="I112" s="481"/>
      <c r="J112" s="481">
        <f t="shared" si="11"/>
        <v>13177</v>
      </c>
      <c r="K112" s="442" t="s">
        <v>28</v>
      </c>
      <c r="L112" s="479"/>
      <c r="M112" s="479" t="s">
        <v>211</v>
      </c>
      <c r="N112" s="441"/>
      <c r="O112" s="78"/>
      <c r="P112" s="433"/>
      <c r="Q112" s="18"/>
      <c r="R112" s="18"/>
    </row>
    <row r="113" spans="1:18" s="2" customFormat="1">
      <c r="A113" s="442" t="s">
        <v>453</v>
      </c>
      <c r="B113" s="480" t="s">
        <v>222</v>
      </c>
      <c r="C113" s="490" t="s">
        <v>219</v>
      </c>
      <c r="D113" s="481"/>
      <c r="E113" s="481"/>
      <c r="F113" s="481"/>
      <c r="G113" s="481"/>
      <c r="H113" s="481">
        <v>67246</v>
      </c>
      <c r="I113" s="481"/>
      <c r="J113" s="481">
        <f t="shared" si="11"/>
        <v>67246</v>
      </c>
      <c r="K113" s="442" t="s">
        <v>28</v>
      </c>
      <c r="L113" s="479"/>
      <c r="M113" s="479" t="s">
        <v>211</v>
      </c>
      <c r="N113" s="441"/>
      <c r="O113" s="78"/>
      <c r="P113" s="433"/>
      <c r="Q113" s="18"/>
      <c r="R113" s="18"/>
    </row>
    <row r="114" spans="1:18" s="2" customFormat="1">
      <c r="A114" s="442" t="s">
        <v>628</v>
      </c>
      <c r="B114" s="480" t="s">
        <v>224</v>
      </c>
      <c r="C114" s="490" t="s">
        <v>225</v>
      </c>
      <c r="D114" s="481"/>
      <c r="E114" s="481"/>
      <c r="F114" s="481">
        <v>263.62</v>
      </c>
      <c r="G114" s="481"/>
      <c r="H114" s="481"/>
      <c r="I114" s="481"/>
      <c r="J114" s="481">
        <f t="shared" si="11"/>
        <v>263.62</v>
      </c>
      <c r="K114" s="442" t="s">
        <v>28</v>
      </c>
      <c r="L114" s="479"/>
      <c r="M114" s="479" t="s">
        <v>211</v>
      </c>
      <c r="N114" s="441"/>
      <c r="O114" s="78"/>
      <c r="P114" s="433"/>
      <c r="Q114" s="18"/>
      <c r="R114" s="18"/>
    </row>
    <row r="115" spans="1:18" s="2" customFormat="1">
      <c r="A115" s="442" t="s">
        <v>628</v>
      </c>
      <c r="B115" s="480" t="s">
        <v>226</v>
      </c>
      <c r="C115" s="490" t="s">
        <v>225</v>
      </c>
      <c r="D115" s="481"/>
      <c r="E115" s="481"/>
      <c r="F115" s="481"/>
      <c r="G115" s="481"/>
      <c r="H115" s="481">
        <v>3802</v>
      </c>
      <c r="I115" s="481"/>
      <c r="J115" s="481">
        <f t="shared" si="11"/>
        <v>3802</v>
      </c>
      <c r="K115" s="442" t="s">
        <v>28</v>
      </c>
      <c r="L115" s="479"/>
      <c r="M115" s="479" t="s">
        <v>211</v>
      </c>
      <c r="N115" s="441"/>
      <c r="O115" s="78"/>
      <c r="P115" s="433"/>
      <c r="Q115" s="18"/>
      <c r="R115" s="18"/>
    </row>
    <row r="116" spans="1:18" s="2" customFormat="1">
      <c r="A116" s="442" t="s">
        <v>628</v>
      </c>
      <c r="B116" s="480" t="s">
        <v>227</v>
      </c>
      <c r="C116" s="490" t="s">
        <v>225</v>
      </c>
      <c r="D116" s="481"/>
      <c r="E116" s="481"/>
      <c r="F116" s="481"/>
      <c r="G116" s="481"/>
      <c r="H116" s="481">
        <v>13583</v>
      </c>
      <c r="I116" s="481"/>
      <c r="J116" s="481">
        <f t="shared" si="11"/>
        <v>13583</v>
      </c>
      <c r="K116" s="442" t="s">
        <v>28</v>
      </c>
      <c r="L116" s="479"/>
      <c r="M116" s="479" t="s">
        <v>211</v>
      </c>
      <c r="N116" s="441"/>
      <c r="O116" s="78"/>
      <c r="P116" s="433"/>
      <c r="Q116" s="18"/>
      <c r="R116" s="18"/>
    </row>
    <row r="117" spans="1:18" s="2" customFormat="1">
      <c r="A117" s="442" t="s">
        <v>546</v>
      </c>
      <c r="B117" s="480"/>
      <c r="C117" s="442" t="s">
        <v>242</v>
      </c>
      <c r="D117" s="481"/>
      <c r="E117" s="481"/>
      <c r="F117" s="481">
        <v>298</v>
      </c>
      <c r="G117" s="481"/>
      <c r="H117" s="481">
        <v>1340</v>
      </c>
      <c r="I117" s="481"/>
      <c r="J117" s="481">
        <f t="shared" si="11"/>
        <v>1638</v>
      </c>
      <c r="K117" s="442" t="s">
        <v>28</v>
      </c>
      <c r="L117" s="479"/>
      <c r="M117" s="479" t="s">
        <v>211</v>
      </c>
      <c r="N117" s="441"/>
      <c r="O117" s="78"/>
      <c r="P117" s="433"/>
      <c r="Q117" s="18"/>
      <c r="R117" s="18"/>
    </row>
    <row r="118" spans="1:18" s="2" customFormat="1">
      <c r="A118" s="442" t="s">
        <v>695</v>
      </c>
      <c r="B118" s="480" t="s">
        <v>228</v>
      </c>
      <c r="C118" s="442" t="s">
        <v>229</v>
      </c>
      <c r="D118" s="481"/>
      <c r="E118" s="481"/>
      <c r="F118" s="481"/>
      <c r="G118" s="481"/>
      <c r="H118" s="481">
        <v>55760</v>
      </c>
      <c r="I118" s="481"/>
      <c r="J118" s="481">
        <f t="shared" si="11"/>
        <v>55760</v>
      </c>
      <c r="K118" s="442" t="s">
        <v>28</v>
      </c>
      <c r="L118" s="479"/>
      <c r="M118" s="479" t="s">
        <v>211</v>
      </c>
      <c r="N118" s="441"/>
      <c r="O118" s="78"/>
      <c r="P118" s="433"/>
      <c r="Q118" s="18"/>
      <c r="R118" s="18"/>
    </row>
    <row r="119" spans="1:18" s="2" customFormat="1">
      <c r="A119" s="442" t="s">
        <v>695</v>
      </c>
      <c r="B119" s="480" t="s">
        <v>230</v>
      </c>
      <c r="C119" s="442" t="s">
        <v>229</v>
      </c>
      <c r="D119" s="481"/>
      <c r="E119" s="481"/>
      <c r="F119" s="481"/>
      <c r="G119" s="481"/>
      <c r="H119" s="481">
        <v>61118</v>
      </c>
      <c r="I119" s="481"/>
      <c r="J119" s="481">
        <f t="shared" si="11"/>
        <v>61118</v>
      </c>
      <c r="K119" s="442" t="s">
        <v>28</v>
      </c>
      <c r="L119" s="479"/>
      <c r="M119" s="479" t="s">
        <v>211</v>
      </c>
      <c r="N119" s="441"/>
      <c r="O119" s="78"/>
      <c r="P119" s="433"/>
      <c r="Q119" s="18"/>
      <c r="R119" s="18"/>
    </row>
    <row r="120" spans="1:18" s="2" customFormat="1">
      <c r="A120" s="442" t="s">
        <v>695</v>
      </c>
      <c r="B120" s="480" t="s">
        <v>231</v>
      </c>
      <c r="C120" s="442" t="s">
        <v>229</v>
      </c>
      <c r="D120" s="481"/>
      <c r="E120" s="481"/>
      <c r="F120" s="481">
        <v>1130</v>
      </c>
      <c r="G120" s="481"/>
      <c r="H120" s="481"/>
      <c r="I120" s="481"/>
      <c r="J120" s="481">
        <f t="shared" si="11"/>
        <v>1130</v>
      </c>
      <c r="K120" s="442" t="s">
        <v>28</v>
      </c>
      <c r="L120" s="479"/>
      <c r="M120" s="479" t="s">
        <v>211</v>
      </c>
      <c r="N120" s="441"/>
      <c r="O120" s="78"/>
      <c r="P120" s="433"/>
      <c r="Q120" s="18"/>
      <c r="R120" s="18"/>
    </row>
    <row r="121" spans="1:18" s="2" customFormat="1" ht="16.5" thickBot="1">
      <c r="A121" s="482" t="s">
        <v>592</v>
      </c>
      <c r="B121" s="483"/>
      <c r="C121" s="482" t="s">
        <v>248</v>
      </c>
      <c r="D121" s="484"/>
      <c r="E121" s="484"/>
      <c r="F121" s="484">
        <v>6818.17</v>
      </c>
      <c r="G121" s="484"/>
      <c r="H121" s="484"/>
      <c r="I121" s="484"/>
      <c r="J121" s="484">
        <f t="shared" si="11"/>
        <v>6818.17</v>
      </c>
      <c r="K121" s="482" t="s">
        <v>2</v>
      </c>
      <c r="L121" s="479" t="s">
        <v>349</v>
      </c>
      <c r="M121" s="479" t="s">
        <v>211</v>
      </c>
      <c r="N121" s="441"/>
      <c r="O121" s="78"/>
      <c r="P121" s="433"/>
      <c r="Q121" s="18"/>
      <c r="R121" s="18"/>
    </row>
    <row r="122" spans="1:18" s="1" customFormat="1" ht="16.5" thickBot="1">
      <c r="A122" s="485" t="s">
        <v>8</v>
      </c>
      <c r="B122" s="486"/>
      <c r="C122" s="485"/>
      <c r="D122" s="487">
        <f>SUM(D123:D187)</f>
        <v>0</v>
      </c>
      <c r="E122" s="487">
        <f t="shared" ref="E122:J122" si="12">SUM(E123:E187)</f>
        <v>0</v>
      </c>
      <c r="F122" s="487">
        <f t="shared" si="12"/>
        <v>171630.16800000001</v>
      </c>
      <c r="G122" s="487">
        <f t="shared" si="12"/>
        <v>0</v>
      </c>
      <c r="H122" s="487">
        <f t="shared" si="12"/>
        <v>5699.4670000000006</v>
      </c>
      <c r="I122" s="487">
        <f t="shared" si="12"/>
        <v>1263.548</v>
      </c>
      <c r="J122" s="487">
        <f t="shared" si="12"/>
        <v>178593.18300000002</v>
      </c>
      <c r="K122" s="485"/>
      <c r="L122" s="488"/>
      <c r="M122" s="488"/>
      <c r="N122" s="443"/>
      <c r="O122" s="434"/>
      <c r="P122" s="444"/>
      <c r="Q122" s="37"/>
      <c r="R122" s="37"/>
    </row>
    <row r="123" spans="1:18" s="2" customFormat="1">
      <c r="A123" s="476" t="s">
        <v>496</v>
      </c>
      <c r="B123" s="477"/>
      <c r="C123" s="476" t="s">
        <v>90</v>
      </c>
      <c r="D123" s="478"/>
      <c r="E123" s="478"/>
      <c r="F123" s="478">
        <v>1584.37</v>
      </c>
      <c r="G123" s="478"/>
      <c r="H123" s="478"/>
      <c r="I123" s="478"/>
      <c r="J123" s="478">
        <f t="shared" ref="J123:J153" si="13">SUM(D123:I123)</f>
        <v>1584.37</v>
      </c>
      <c r="K123" s="476" t="s">
        <v>2</v>
      </c>
      <c r="L123" s="479" t="s">
        <v>296</v>
      </c>
      <c r="M123" s="479" t="s">
        <v>32</v>
      </c>
      <c r="N123" s="441"/>
      <c r="O123" s="78"/>
      <c r="P123" s="433"/>
      <c r="Q123" s="18"/>
      <c r="R123" s="18"/>
    </row>
    <row r="124" spans="1:18" s="2" customFormat="1">
      <c r="A124" s="442" t="s">
        <v>497</v>
      </c>
      <c r="B124" s="480"/>
      <c r="C124" s="442" t="s">
        <v>91</v>
      </c>
      <c r="D124" s="481"/>
      <c r="E124" s="481"/>
      <c r="F124" s="481">
        <v>1091.2629999999999</v>
      </c>
      <c r="G124" s="481"/>
      <c r="H124" s="481"/>
      <c r="I124" s="481"/>
      <c r="J124" s="481">
        <f t="shared" si="13"/>
        <v>1091.2629999999999</v>
      </c>
      <c r="K124" s="442" t="s">
        <v>2</v>
      </c>
      <c r="L124" s="479" t="s">
        <v>297</v>
      </c>
      <c r="M124" s="479" t="s">
        <v>32</v>
      </c>
      <c r="N124" s="441"/>
      <c r="O124" s="78"/>
      <c r="P124" s="433"/>
      <c r="Q124" s="18"/>
      <c r="R124" s="18"/>
    </row>
    <row r="125" spans="1:18" s="2" customFormat="1">
      <c r="A125" s="442" t="s">
        <v>499</v>
      </c>
      <c r="B125" s="480"/>
      <c r="C125" s="442" t="s">
        <v>98</v>
      </c>
      <c r="D125" s="481"/>
      <c r="E125" s="481"/>
      <c r="F125" s="481">
        <v>778.98</v>
      </c>
      <c r="G125" s="481"/>
      <c r="H125" s="481"/>
      <c r="I125" s="481"/>
      <c r="J125" s="481">
        <f t="shared" si="13"/>
        <v>778.98</v>
      </c>
      <c r="K125" s="442" t="s">
        <v>2</v>
      </c>
      <c r="L125" s="479" t="s">
        <v>272</v>
      </c>
      <c r="M125" s="479" t="s">
        <v>32</v>
      </c>
      <c r="N125" s="441"/>
      <c r="O125" s="78"/>
      <c r="P125" s="433"/>
      <c r="Q125" s="18"/>
      <c r="R125" s="18"/>
    </row>
    <row r="126" spans="1:18" s="2" customFormat="1">
      <c r="A126" s="442" t="s">
        <v>499</v>
      </c>
      <c r="B126" s="480"/>
      <c r="C126" s="442" t="s">
        <v>99</v>
      </c>
      <c r="D126" s="481"/>
      <c r="E126" s="481"/>
      <c r="F126" s="481">
        <v>703.07299999999998</v>
      </c>
      <c r="G126" s="481"/>
      <c r="H126" s="481"/>
      <c r="I126" s="481"/>
      <c r="J126" s="481">
        <f t="shared" si="13"/>
        <v>703.07299999999998</v>
      </c>
      <c r="K126" s="442" t="s">
        <v>2</v>
      </c>
      <c r="L126" s="479" t="s">
        <v>272</v>
      </c>
      <c r="M126" s="479" t="s">
        <v>32</v>
      </c>
      <c r="N126" s="441"/>
      <c r="O126" s="78"/>
      <c r="P126" s="433"/>
      <c r="Q126" s="18"/>
      <c r="R126" s="18"/>
    </row>
    <row r="127" spans="1:18" s="2" customFormat="1">
      <c r="A127" s="442" t="s">
        <v>499</v>
      </c>
      <c r="B127" s="480"/>
      <c r="C127" s="442" t="s">
        <v>388</v>
      </c>
      <c r="D127" s="481"/>
      <c r="E127" s="481"/>
      <c r="F127" s="481">
        <v>1219.7049999999999</v>
      </c>
      <c r="G127" s="481"/>
      <c r="H127" s="481"/>
      <c r="I127" s="481"/>
      <c r="J127" s="481">
        <f t="shared" si="13"/>
        <v>1219.7049999999999</v>
      </c>
      <c r="K127" s="442" t="s">
        <v>2</v>
      </c>
      <c r="L127" s="479" t="s">
        <v>272</v>
      </c>
      <c r="M127" s="479" t="s">
        <v>32</v>
      </c>
      <c r="N127" s="441"/>
      <c r="O127" s="78"/>
      <c r="P127" s="433"/>
      <c r="Q127" s="18"/>
      <c r="R127" s="18"/>
    </row>
    <row r="128" spans="1:18" s="2" customFormat="1">
      <c r="A128" s="442" t="s">
        <v>499</v>
      </c>
      <c r="B128" s="480"/>
      <c r="C128" s="442" t="s">
        <v>389</v>
      </c>
      <c r="D128" s="481"/>
      <c r="E128" s="481"/>
      <c r="F128" s="481">
        <v>2191.8440000000001</v>
      </c>
      <c r="G128" s="481"/>
      <c r="H128" s="481"/>
      <c r="I128" s="481">
        <v>593.66</v>
      </c>
      <c r="J128" s="481">
        <f t="shared" si="13"/>
        <v>2785.5039999999999</v>
      </c>
      <c r="K128" s="442" t="s">
        <v>2</v>
      </c>
      <c r="L128" s="479" t="s">
        <v>272</v>
      </c>
      <c r="M128" s="479" t="s">
        <v>32</v>
      </c>
      <c r="N128" s="441"/>
      <c r="O128" s="78"/>
      <c r="P128" s="433"/>
      <c r="Q128" s="18"/>
      <c r="R128" s="18"/>
    </row>
    <row r="129" spans="1:18" s="2" customFormat="1">
      <c r="A129" s="442" t="s">
        <v>499</v>
      </c>
      <c r="B129" s="480"/>
      <c r="C129" s="442" t="s">
        <v>106</v>
      </c>
      <c r="D129" s="481"/>
      <c r="E129" s="481"/>
      <c r="F129" s="481"/>
      <c r="G129" s="481"/>
      <c r="H129" s="481"/>
      <c r="I129" s="481"/>
      <c r="J129" s="481">
        <f t="shared" si="13"/>
        <v>0</v>
      </c>
      <c r="K129" s="442" t="s">
        <v>2</v>
      </c>
      <c r="L129" s="479" t="s">
        <v>272</v>
      </c>
      <c r="M129" s="479" t="s">
        <v>32</v>
      </c>
      <c r="N129" s="441"/>
      <c r="O129" s="78"/>
      <c r="P129" s="433"/>
      <c r="Q129" s="18"/>
      <c r="R129" s="18"/>
    </row>
    <row r="130" spans="1:18" s="2" customFormat="1">
      <c r="A130" s="442" t="s">
        <v>499</v>
      </c>
      <c r="B130" s="480"/>
      <c r="C130" s="442" t="s">
        <v>393</v>
      </c>
      <c r="D130" s="481"/>
      <c r="E130" s="481"/>
      <c r="F130" s="481">
        <v>904.62</v>
      </c>
      <c r="G130" s="481"/>
      <c r="H130" s="481"/>
      <c r="I130" s="481"/>
      <c r="J130" s="481">
        <f t="shared" si="13"/>
        <v>904.62</v>
      </c>
      <c r="K130" s="442" t="s">
        <v>2</v>
      </c>
      <c r="L130" s="479" t="s">
        <v>272</v>
      </c>
      <c r="M130" s="479" t="s">
        <v>32</v>
      </c>
      <c r="N130" s="441"/>
      <c r="O130" s="78"/>
      <c r="P130" s="433"/>
      <c r="Q130" s="18"/>
      <c r="R130" s="18"/>
    </row>
    <row r="131" spans="1:18" s="2" customFormat="1">
      <c r="A131" s="442" t="s">
        <v>499</v>
      </c>
      <c r="B131" s="480"/>
      <c r="C131" s="442" t="s">
        <v>84</v>
      </c>
      <c r="D131" s="481"/>
      <c r="E131" s="481"/>
      <c r="F131" s="481">
        <v>1611.5029999999999</v>
      </c>
      <c r="G131" s="481"/>
      <c r="H131" s="481"/>
      <c r="I131" s="481"/>
      <c r="J131" s="481">
        <f t="shared" si="13"/>
        <v>1611.5029999999999</v>
      </c>
      <c r="K131" s="442" t="s">
        <v>2</v>
      </c>
      <c r="L131" s="479" t="s">
        <v>272</v>
      </c>
      <c r="M131" s="479" t="s">
        <v>32</v>
      </c>
      <c r="N131" s="441"/>
      <c r="O131" s="78"/>
      <c r="P131" s="433"/>
      <c r="Q131" s="18"/>
      <c r="R131" s="18"/>
    </row>
    <row r="132" spans="1:18" s="2" customFormat="1">
      <c r="A132" s="442" t="s">
        <v>499</v>
      </c>
      <c r="B132" s="480"/>
      <c r="C132" s="442" t="s">
        <v>111</v>
      </c>
      <c r="D132" s="481"/>
      <c r="E132" s="481"/>
      <c r="F132" s="481">
        <v>219.60599999999999</v>
      </c>
      <c r="G132" s="481"/>
      <c r="H132" s="481"/>
      <c r="I132" s="481"/>
      <c r="J132" s="481">
        <f t="shared" si="13"/>
        <v>219.60599999999999</v>
      </c>
      <c r="K132" s="442" t="s">
        <v>2</v>
      </c>
      <c r="L132" s="479" t="s">
        <v>272</v>
      </c>
      <c r="M132" s="479" t="s">
        <v>32</v>
      </c>
      <c r="N132" s="441"/>
      <c r="O132" s="78"/>
      <c r="P132" s="433"/>
      <c r="Q132" s="18"/>
      <c r="R132" s="18"/>
    </row>
    <row r="133" spans="1:18" s="2" customFormat="1">
      <c r="A133" s="442" t="s">
        <v>499</v>
      </c>
      <c r="B133" s="480"/>
      <c r="C133" s="442" t="s">
        <v>112</v>
      </c>
      <c r="D133" s="481"/>
      <c r="E133" s="481"/>
      <c r="F133" s="481">
        <v>0.13600000000000001</v>
      </c>
      <c r="G133" s="481"/>
      <c r="H133" s="481"/>
      <c r="I133" s="481"/>
      <c r="J133" s="481">
        <f t="shared" si="13"/>
        <v>0.13600000000000001</v>
      </c>
      <c r="K133" s="442" t="s">
        <v>2</v>
      </c>
      <c r="L133" s="479" t="s">
        <v>272</v>
      </c>
      <c r="M133" s="479" t="s">
        <v>32</v>
      </c>
      <c r="N133" s="441"/>
      <c r="O133" s="78"/>
      <c r="P133" s="433"/>
      <c r="Q133" s="18"/>
      <c r="R133" s="18"/>
    </row>
    <row r="134" spans="1:18" s="2" customFormat="1">
      <c r="A134" s="442" t="s">
        <v>499</v>
      </c>
      <c r="B134" s="480"/>
      <c r="C134" s="442" t="s">
        <v>114</v>
      </c>
      <c r="D134" s="481"/>
      <c r="E134" s="481"/>
      <c r="F134" s="481">
        <v>2019.203</v>
      </c>
      <c r="G134" s="481"/>
      <c r="H134" s="481"/>
      <c r="I134" s="481"/>
      <c r="J134" s="481">
        <f t="shared" si="13"/>
        <v>2019.203</v>
      </c>
      <c r="K134" s="442" t="s">
        <v>2</v>
      </c>
      <c r="L134" s="479" t="s">
        <v>272</v>
      </c>
      <c r="M134" s="479" t="s">
        <v>32</v>
      </c>
      <c r="N134" s="441"/>
      <c r="O134" s="78"/>
      <c r="P134" s="433"/>
      <c r="Q134" s="18"/>
      <c r="R134" s="18"/>
    </row>
    <row r="135" spans="1:18" s="2" customFormat="1">
      <c r="A135" s="442" t="s">
        <v>499</v>
      </c>
      <c r="B135" s="480"/>
      <c r="C135" s="442" t="s">
        <v>88</v>
      </c>
      <c r="D135" s="481"/>
      <c r="E135" s="481"/>
      <c r="F135" s="481">
        <v>2591</v>
      </c>
      <c r="G135" s="481"/>
      <c r="H135" s="481"/>
      <c r="I135" s="481"/>
      <c r="J135" s="481">
        <f t="shared" si="13"/>
        <v>2591</v>
      </c>
      <c r="K135" s="442" t="s">
        <v>28</v>
      </c>
      <c r="L135" s="479" t="s">
        <v>272</v>
      </c>
      <c r="M135" s="479" t="s">
        <v>32</v>
      </c>
      <c r="N135" s="441"/>
      <c r="O135" s="78"/>
      <c r="P135" s="433"/>
      <c r="Q135" s="18"/>
      <c r="R135" s="18"/>
    </row>
    <row r="136" spans="1:18" s="2" customFormat="1">
      <c r="A136" s="442" t="s">
        <v>499</v>
      </c>
      <c r="B136" s="480"/>
      <c r="C136" s="442" t="s">
        <v>406</v>
      </c>
      <c r="D136" s="481"/>
      <c r="E136" s="481"/>
      <c r="F136" s="481">
        <v>2284.576</v>
      </c>
      <c r="G136" s="481"/>
      <c r="H136" s="481"/>
      <c r="I136" s="481">
        <v>659.03399999999999</v>
      </c>
      <c r="J136" s="481">
        <f t="shared" si="13"/>
        <v>2943.61</v>
      </c>
      <c r="K136" s="442" t="s">
        <v>2</v>
      </c>
      <c r="L136" s="479" t="s">
        <v>272</v>
      </c>
      <c r="M136" s="479" t="s">
        <v>32</v>
      </c>
      <c r="N136" s="441"/>
      <c r="O136" s="78"/>
      <c r="P136" s="433"/>
      <c r="Q136" s="18"/>
      <c r="R136" s="18"/>
    </row>
    <row r="137" spans="1:18" s="2" customFormat="1">
      <c r="A137" s="442" t="s">
        <v>499</v>
      </c>
      <c r="B137" s="480"/>
      <c r="C137" s="442" t="s">
        <v>121</v>
      </c>
      <c r="D137" s="481"/>
      <c r="E137" s="481"/>
      <c r="F137" s="481">
        <v>16.271000000000001</v>
      </c>
      <c r="G137" s="481"/>
      <c r="H137" s="481"/>
      <c r="I137" s="481"/>
      <c r="J137" s="481">
        <f t="shared" si="13"/>
        <v>16.271000000000001</v>
      </c>
      <c r="K137" s="442" t="s">
        <v>2</v>
      </c>
      <c r="L137" s="479" t="s">
        <v>272</v>
      </c>
      <c r="M137" s="479" t="s">
        <v>32</v>
      </c>
      <c r="N137" s="441"/>
      <c r="O137" s="78"/>
      <c r="P137" s="433"/>
      <c r="Q137" s="18"/>
      <c r="R137" s="18"/>
    </row>
    <row r="138" spans="1:18" s="2" customFormat="1">
      <c r="A138" s="442" t="s">
        <v>501</v>
      </c>
      <c r="B138" s="480"/>
      <c r="C138" s="442" t="s">
        <v>92</v>
      </c>
      <c r="D138" s="481"/>
      <c r="E138" s="481"/>
      <c r="F138" s="481">
        <v>2501.94</v>
      </c>
      <c r="G138" s="481"/>
      <c r="H138" s="481"/>
      <c r="I138" s="481"/>
      <c r="J138" s="481">
        <f t="shared" si="13"/>
        <v>2501.94</v>
      </c>
      <c r="K138" s="442" t="s">
        <v>28</v>
      </c>
      <c r="L138" s="479" t="s">
        <v>298</v>
      </c>
      <c r="M138" s="479" t="s">
        <v>32</v>
      </c>
      <c r="N138" s="441"/>
      <c r="O138" s="78"/>
      <c r="P138" s="433"/>
      <c r="Q138" s="18"/>
      <c r="R138" s="18"/>
    </row>
    <row r="139" spans="1:18" s="2" customFormat="1">
      <c r="A139" s="442" t="s">
        <v>502</v>
      </c>
      <c r="B139" s="480"/>
      <c r="C139" s="442" t="s">
        <v>93</v>
      </c>
      <c r="D139" s="481"/>
      <c r="E139" s="481"/>
      <c r="F139" s="481">
        <v>680</v>
      </c>
      <c r="G139" s="481"/>
      <c r="H139" s="481"/>
      <c r="I139" s="481"/>
      <c r="J139" s="481">
        <f t="shared" si="13"/>
        <v>680</v>
      </c>
      <c r="K139" s="442" t="s">
        <v>2</v>
      </c>
      <c r="L139" s="479" t="s">
        <v>299</v>
      </c>
      <c r="M139" s="479" t="s">
        <v>32</v>
      </c>
      <c r="N139" s="441"/>
      <c r="O139" s="78"/>
      <c r="P139" s="433"/>
      <c r="Q139" s="18"/>
      <c r="R139" s="18"/>
    </row>
    <row r="140" spans="1:18" s="2" customFormat="1">
      <c r="A140" s="442" t="s">
        <v>506</v>
      </c>
      <c r="B140" s="480"/>
      <c r="C140" s="442" t="s">
        <v>94</v>
      </c>
      <c r="D140" s="481"/>
      <c r="E140" s="481"/>
      <c r="F140" s="481">
        <v>41723</v>
      </c>
      <c r="G140" s="481"/>
      <c r="H140" s="481"/>
      <c r="I140" s="481"/>
      <c r="J140" s="481">
        <f t="shared" si="13"/>
        <v>41723</v>
      </c>
      <c r="K140" s="442" t="s">
        <v>28</v>
      </c>
      <c r="L140" s="479" t="s">
        <v>300</v>
      </c>
      <c r="M140" s="479" t="s">
        <v>32</v>
      </c>
      <c r="N140" s="441"/>
      <c r="O140" s="78"/>
      <c r="P140" s="433"/>
      <c r="Q140" s="18"/>
      <c r="R140" s="18"/>
    </row>
    <row r="141" spans="1:18" s="2" customFormat="1">
      <c r="A141" s="442" t="s">
        <v>509</v>
      </c>
      <c r="B141" s="480"/>
      <c r="C141" s="442" t="s">
        <v>73</v>
      </c>
      <c r="D141" s="481"/>
      <c r="E141" s="481"/>
      <c r="F141" s="481">
        <v>556</v>
      </c>
      <c r="G141" s="481"/>
      <c r="H141" s="481"/>
      <c r="I141" s="481"/>
      <c r="J141" s="481">
        <f t="shared" si="13"/>
        <v>556</v>
      </c>
      <c r="K141" s="442" t="s">
        <v>2</v>
      </c>
      <c r="L141" s="479" t="s">
        <v>278</v>
      </c>
      <c r="M141" s="479" t="s">
        <v>32</v>
      </c>
      <c r="N141" s="441"/>
      <c r="O141" s="78"/>
      <c r="P141" s="433"/>
      <c r="Q141" s="18"/>
      <c r="R141" s="18"/>
    </row>
    <row r="142" spans="1:18" s="2" customFormat="1">
      <c r="A142" s="442" t="s">
        <v>703</v>
      </c>
      <c r="B142" s="480"/>
      <c r="C142" s="442" t="s">
        <v>35</v>
      </c>
      <c r="D142" s="481"/>
      <c r="E142" s="481"/>
      <c r="F142" s="481">
        <v>667.06700000000001</v>
      </c>
      <c r="G142" s="481"/>
      <c r="H142" s="481"/>
      <c r="I142" s="481"/>
      <c r="J142" s="481">
        <f t="shared" si="13"/>
        <v>667.06700000000001</v>
      </c>
      <c r="K142" s="442" t="s">
        <v>2</v>
      </c>
      <c r="L142" s="479" t="s">
        <v>260</v>
      </c>
      <c r="M142" s="479" t="s">
        <v>32</v>
      </c>
      <c r="N142" s="441"/>
      <c r="O142" s="78"/>
      <c r="P142" s="433"/>
      <c r="Q142" s="18"/>
      <c r="R142" s="18"/>
    </row>
    <row r="143" spans="1:18" s="2" customFormat="1">
      <c r="A143" s="442" t="s">
        <v>704</v>
      </c>
      <c r="B143" s="480"/>
      <c r="C143" s="442" t="s">
        <v>36</v>
      </c>
      <c r="D143" s="481"/>
      <c r="E143" s="481"/>
      <c r="F143" s="481">
        <v>473.42500000000001</v>
      </c>
      <c r="G143" s="481"/>
      <c r="H143" s="481"/>
      <c r="I143" s="481"/>
      <c r="J143" s="481">
        <f t="shared" si="13"/>
        <v>473.42500000000001</v>
      </c>
      <c r="K143" s="442" t="s">
        <v>2</v>
      </c>
      <c r="L143" s="479" t="s">
        <v>261</v>
      </c>
      <c r="M143" s="479" t="s">
        <v>32</v>
      </c>
      <c r="N143" s="441"/>
      <c r="O143" s="78"/>
      <c r="P143" s="433"/>
      <c r="Q143" s="18"/>
      <c r="R143" s="18"/>
    </row>
    <row r="144" spans="1:18" s="2" customFormat="1">
      <c r="A144" s="442" t="s">
        <v>705</v>
      </c>
      <c r="B144" s="480"/>
      <c r="C144" s="442" t="s">
        <v>72</v>
      </c>
      <c r="D144" s="481"/>
      <c r="E144" s="481"/>
      <c r="F144" s="481">
        <v>595</v>
      </c>
      <c r="G144" s="481"/>
      <c r="H144" s="481">
        <v>6.06</v>
      </c>
      <c r="I144" s="481"/>
      <c r="J144" s="481">
        <f t="shared" si="13"/>
        <v>601.05999999999995</v>
      </c>
      <c r="K144" s="442" t="s">
        <v>2</v>
      </c>
      <c r="L144" s="479" t="s">
        <v>280</v>
      </c>
      <c r="M144" s="479" t="s">
        <v>32</v>
      </c>
      <c r="N144" s="441"/>
      <c r="O144" s="78"/>
      <c r="P144" s="433"/>
      <c r="Q144" s="18"/>
      <c r="R144" s="18"/>
    </row>
    <row r="145" spans="1:18" s="2" customFormat="1">
      <c r="A145" s="442" t="s">
        <v>706</v>
      </c>
      <c r="B145" s="480"/>
      <c r="C145" s="442" t="s">
        <v>77</v>
      </c>
      <c r="D145" s="481"/>
      <c r="E145" s="481"/>
      <c r="F145" s="481"/>
      <c r="G145" s="481"/>
      <c r="H145" s="481"/>
      <c r="I145" s="481"/>
      <c r="J145" s="481">
        <f t="shared" si="13"/>
        <v>0</v>
      </c>
      <c r="K145" s="442" t="s">
        <v>2</v>
      </c>
      <c r="L145" s="479" t="s">
        <v>282</v>
      </c>
      <c r="M145" s="479" t="s">
        <v>32</v>
      </c>
      <c r="N145" s="441"/>
      <c r="O145" s="78"/>
      <c r="P145" s="433"/>
      <c r="Q145" s="18"/>
      <c r="R145" s="18"/>
    </row>
    <row r="146" spans="1:18" s="2" customFormat="1">
      <c r="A146" s="442" t="s">
        <v>709</v>
      </c>
      <c r="B146" s="480"/>
      <c r="C146" s="442" t="s">
        <v>39</v>
      </c>
      <c r="D146" s="481"/>
      <c r="E146" s="481"/>
      <c r="F146" s="481">
        <v>2105</v>
      </c>
      <c r="G146" s="481"/>
      <c r="H146" s="481">
        <v>2449</v>
      </c>
      <c r="I146" s="481"/>
      <c r="J146" s="481">
        <f t="shared" si="13"/>
        <v>4554</v>
      </c>
      <c r="K146" s="442" t="s">
        <v>28</v>
      </c>
      <c r="L146" s="479" t="s">
        <v>264</v>
      </c>
      <c r="M146" s="479" t="s">
        <v>32</v>
      </c>
      <c r="N146" s="441"/>
      <c r="O146" s="78"/>
      <c r="P146" s="433"/>
      <c r="Q146" s="18"/>
      <c r="R146" s="18"/>
    </row>
    <row r="147" spans="1:18" s="2" customFormat="1">
      <c r="A147" s="442" t="s">
        <v>711</v>
      </c>
      <c r="B147" s="480"/>
      <c r="C147" s="442" t="s">
        <v>166</v>
      </c>
      <c r="D147" s="481"/>
      <c r="E147" s="481"/>
      <c r="F147" s="481"/>
      <c r="G147" s="481"/>
      <c r="H147" s="481"/>
      <c r="I147" s="481"/>
      <c r="J147" s="481">
        <f t="shared" si="13"/>
        <v>0</v>
      </c>
      <c r="K147" s="442" t="s">
        <v>2</v>
      </c>
      <c r="L147" s="479" t="s">
        <v>331</v>
      </c>
      <c r="M147" s="479" t="s">
        <v>32</v>
      </c>
      <c r="N147" s="441"/>
      <c r="O147" s="78"/>
      <c r="P147" s="433"/>
      <c r="Q147" s="18"/>
      <c r="R147" s="18"/>
    </row>
    <row r="148" spans="1:18" s="2" customFormat="1">
      <c r="A148" s="442" t="s">
        <v>714</v>
      </c>
      <c r="B148" s="480"/>
      <c r="C148" s="442" t="s">
        <v>113</v>
      </c>
      <c r="D148" s="481"/>
      <c r="E148" s="481"/>
      <c r="F148" s="481">
        <v>178.624</v>
      </c>
      <c r="G148" s="481"/>
      <c r="H148" s="481"/>
      <c r="I148" s="481"/>
      <c r="J148" s="481">
        <f t="shared" si="13"/>
        <v>178.624</v>
      </c>
      <c r="K148" s="442" t="s">
        <v>2</v>
      </c>
      <c r="L148" s="479" t="s">
        <v>311</v>
      </c>
      <c r="M148" s="479" t="s">
        <v>32</v>
      </c>
      <c r="N148" s="441"/>
      <c r="O148" s="78"/>
      <c r="P148" s="433"/>
      <c r="Q148" s="18"/>
      <c r="R148" s="18"/>
    </row>
    <row r="149" spans="1:18" s="2" customFormat="1">
      <c r="A149" s="442" t="s">
        <v>589</v>
      </c>
      <c r="B149" s="480"/>
      <c r="C149" s="442" t="s">
        <v>76</v>
      </c>
      <c r="D149" s="481"/>
      <c r="E149" s="481"/>
      <c r="F149" s="481">
        <v>721</v>
      </c>
      <c r="G149" s="481"/>
      <c r="H149" s="481"/>
      <c r="I149" s="481"/>
      <c r="J149" s="481">
        <f t="shared" si="13"/>
        <v>721</v>
      </c>
      <c r="K149" s="442" t="s">
        <v>2</v>
      </c>
      <c r="L149" s="479" t="s">
        <v>281</v>
      </c>
      <c r="M149" s="479" t="s">
        <v>32</v>
      </c>
      <c r="N149" s="441"/>
      <c r="O149" s="78"/>
      <c r="P149" s="433"/>
      <c r="Q149" s="18"/>
      <c r="R149" s="18"/>
    </row>
    <row r="150" spans="1:18" s="2" customFormat="1">
      <c r="A150" s="442" t="s">
        <v>590</v>
      </c>
      <c r="B150" s="480"/>
      <c r="C150" s="442" t="s">
        <v>37</v>
      </c>
      <c r="D150" s="481"/>
      <c r="E150" s="481"/>
      <c r="F150" s="481">
        <v>2922.6039999999998</v>
      </c>
      <c r="G150" s="481"/>
      <c r="H150" s="481"/>
      <c r="I150" s="481"/>
      <c r="J150" s="481">
        <f t="shared" si="13"/>
        <v>2922.6039999999998</v>
      </c>
      <c r="K150" s="442" t="s">
        <v>2</v>
      </c>
      <c r="L150" s="479" t="s">
        <v>263</v>
      </c>
      <c r="M150" s="479" t="s">
        <v>32</v>
      </c>
      <c r="N150" s="441"/>
      <c r="O150" s="78"/>
      <c r="P150" s="433"/>
      <c r="Q150" s="18"/>
      <c r="R150" s="18"/>
    </row>
    <row r="151" spans="1:18" s="2" customFormat="1">
      <c r="A151" s="442" t="s">
        <v>518</v>
      </c>
      <c r="B151" s="480"/>
      <c r="C151" s="442" t="s">
        <v>78</v>
      </c>
      <c r="D151" s="481"/>
      <c r="E151" s="481"/>
      <c r="F151" s="481">
        <v>245.251</v>
      </c>
      <c r="G151" s="481"/>
      <c r="H151" s="481"/>
      <c r="I151" s="481"/>
      <c r="J151" s="481">
        <f t="shared" si="13"/>
        <v>245.251</v>
      </c>
      <c r="K151" s="442" t="s">
        <v>2</v>
      </c>
      <c r="L151" s="479" t="s">
        <v>283</v>
      </c>
      <c r="M151" s="479" t="s">
        <v>32</v>
      </c>
      <c r="N151" s="441"/>
      <c r="O151" s="78"/>
      <c r="P151" s="433"/>
      <c r="Q151" s="18"/>
      <c r="R151" s="18"/>
    </row>
    <row r="152" spans="1:18" s="2" customFormat="1" ht="39">
      <c r="A152" s="442" t="s">
        <v>623</v>
      </c>
      <c r="B152" s="480" t="s">
        <v>859</v>
      </c>
      <c r="C152" s="480" t="s">
        <v>731</v>
      </c>
      <c r="D152" s="481"/>
      <c r="E152" s="481"/>
      <c r="F152" s="481">
        <v>546.61</v>
      </c>
      <c r="G152" s="481"/>
      <c r="H152" s="481">
        <v>3244.4070000000002</v>
      </c>
      <c r="I152" s="481"/>
      <c r="J152" s="481">
        <f t="shared" si="13"/>
        <v>3791.0170000000003</v>
      </c>
      <c r="K152" s="442" t="s">
        <v>2</v>
      </c>
      <c r="L152" s="479" t="s">
        <v>574</v>
      </c>
      <c r="M152" s="479" t="s">
        <v>32</v>
      </c>
      <c r="N152" s="441"/>
      <c r="O152" s="78"/>
      <c r="P152" s="433"/>
      <c r="Q152" s="18"/>
      <c r="R152" s="18"/>
    </row>
    <row r="153" spans="1:18" s="2" customFormat="1">
      <c r="A153" s="442" t="s">
        <v>522</v>
      </c>
      <c r="B153" s="480"/>
      <c r="C153" s="442" t="s">
        <v>101</v>
      </c>
      <c r="D153" s="481"/>
      <c r="E153" s="481"/>
      <c r="F153" s="481">
        <v>1618.498</v>
      </c>
      <c r="G153" s="481"/>
      <c r="H153" s="481"/>
      <c r="I153" s="481"/>
      <c r="J153" s="481">
        <f t="shared" si="13"/>
        <v>1618.498</v>
      </c>
      <c r="K153" s="442" t="s">
        <v>2</v>
      </c>
      <c r="L153" s="479" t="s">
        <v>301</v>
      </c>
      <c r="M153" s="479" t="s">
        <v>32</v>
      </c>
      <c r="N153" s="441"/>
      <c r="O153" s="78"/>
      <c r="P153" s="433"/>
      <c r="Q153" s="18"/>
      <c r="R153" s="18"/>
    </row>
    <row r="154" spans="1:18" s="2" customFormat="1">
      <c r="A154" s="442" t="s">
        <v>523</v>
      </c>
      <c r="B154" s="480"/>
      <c r="C154" s="442" t="s">
        <v>79</v>
      </c>
      <c r="D154" s="481"/>
      <c r="E154" s="481"/>
      <c r="F154" s="481">
        <v>466.64400000000001</v>
      </c>
      <c r="G154" s="481"/>
      <c r="H154" s="481"/>
      <c r="I154" s="481"/>
      <c r="J154" s="481">
        <f t="shared" ref="J154:J185" si="14">SUM(D154:I154)</f>
        <v>466.64400000000001</v>
      </c>
      <c r="K154" s="442" t="s">
        <v>2</v>
      </c>
      <c r="L154" s="479" t="s">
        <v>285</v>
      </c>
      <c r="M154" s="479" t="s">
        <v>32</v>
      </c>
      <c r="N154" s="441"/>
      <c r="O154" s="78"/>
      <c r="P154" s="433"/>
      <c r="Q154" s="18"/>
      <c r="R154" s="18"/>
    </row>
    <row r="155" spans="1:18" s="2" customFormat="1">
      <c r="A155" s="442" t="s">
        <v>526</v>
      </c>
      <c r="B155" s="480"/>
      <c r="C155" s="442" t="s">
        <v>103</v>
      </c>
      <c r="D155" s="481"/>
      <c r="E155" s="481"/>
      <c r="F155" s="481">
        <v>1320.299</v>
      </c>
      <c r="G155" s="481"/>
      <c r="H155" s="481"/>
      <c r="I155" s="481"/>
      <c r="J155" s="481">
        <f t="shared" si="14"/>
        <v>1320.299</v>
      </c>
      <c r="K155" s="442" t="s">
        <v>2</v>
      </c>
      <c r="L155" s="479" t="s">
        <v>303</v>
      </c>
      <c r="M155" s="479" t="s">
        <v>32</v>
      </c>
      <c r="N155" s="441"/>
      <c r="O155" s="78"/>
      <c r="P155" s="433"/>
      <c r="Q155" s="18"/>
      <c r="R155" s="18"/>
    </row>
    <row r="156" spans="1:18" s="2" customFormat="1">
      <c r="A156" s="442" t="s">
        <v>527</v>
      </c>
      <c r="B156" s="480"/>
      <c r="C156" s="442" t="s">
        <v>104</v>
      </c>
      <c r="D156" s="481"/>
      <c r="E156" s="481"/>
      <c r="F156" s="481">
        <v>880.73199999999997</v>
      </c>
      <c r="G156" s="481"/>
      <c r="H156" s="481"/>
      <c r="I156" s="481"/>
      <c r="J156" s="481">
        <f t="shared" si="14"/>
        <v>880.73199999999997</v>
      </c>
      <c r="K156" s="442" t="s">
        <v>2</v>
      </c>
      <c r="L156" s="479" t="s">
        <v>304</v>
      </c>
      <c r="M156" s="479" t="s">
        <v>32</v>
      </c>
      <c r="N156" s="441"/>
      <c r="O156" s="78"/>
      <c r="P156" s="433"/>
      <c r="Q156" s="18"/>
      <c r="R156" s="18"/>
    </row>
    <row r="157" spans="1:18" s="2" customFormat="1">
      <c r="A157" s="442" t="s">
        <v>529</v>
      </c>
      <c r="B157" s="480"/>
      <c r="C157" s="442" t="s">
        <v>81</v>
      </c>
      <c r="D157" s="481"/>
      <c r="E157" s="481"/>
      <c r="F157" s="481">
        <v>188.72</v>
      </c>
      <c r="G157" s="481"/>
      <c r="H157" s="481"/>
      <c r="I157" s="481"/>
      <c r="J157" s="481">
        <f t="shared" si="14"/>
        <v>188.72</v>
      </c>
      <c r="K157" s="442" t="s">
        <v>2</v>
      </c>
      <c r="L157" s="479" t="s">
        <v>286</v>
      </c>
      <c r="M157" s="479" t="s">
        <v>32</v>
      </c>
      <c r="N157" s="441"/>
      <c r="O157" s="78"/>
      <c r="P157" s="433"/>
      <c r="Q157" s="18"/>
      <c r="R157" s="18"/>
    </row>
    <row r="158" spans="1:18" s="2" customFormat="1">
      <c r="A158" s="442" t="s">
        <v>530</v>
      </c>
      <c r="B158" s="480"/>
      <c r="C158" s="442" t="s">
        <v>105</v>
      </c>
      <c r="D158" s="481"/>
      <c r="E158" s="481"/>
      <c r="F158" s="481">
        <v>80.944000000000003</v>
      </c>
      <c r="G158" s="481"/>
      <c r="H158" s="481"/>
      <c r="I158" s="481"/>
      <c r="J158" s="481">
        <f t="shared" si="14"/>
        <v>80.944000000000003</v>
      </c>
      <c r="K158" s="442" t="s">
        <v>2</v>
      </c>
      <c r="L158" s="479" t="s">
        <v>305</v>
      </c>
      <c r="M158" s="479" t="s">
        <v>32</v>
      </c>
      <c r="N158" s="441"/>
      <c r="O158" s="78"/>
      <c r="P158" s="433"/>
      <c r="Q158" s="18"/>
      <c r="R158" s="18"/>
    </row>
    <row r="159" spans="1:18" s="2" customFormat="1">
      <c r="A159" s="442" t="s">
        <v>532</v>
      </c>
      <c r="B159" s="480"/>
      <c r="C159" s="442" t="s">
        <v>82</v>
      </c>
      <c r="D159" s="481"/>
      <c r="E159" s="481"/>
      <c r="F159" s="481">
        <v>1353.4760000000001</v>
      </c>
      <c r="G159" s="481"/>
      <c r="H159" s="481"/>
      <c r="I159" s="481"/>
      <c r="J159" s="481">
        <f t="shared" si="14"/>
        <v>1353.4760000000001</v>
      </c>
      <c r="K159" s="442" t="s">
        <v>2</v>
      </c>
      <c r="L159" s="479" t="s">
        <v>287</v>
      </c>
      <c r="M159" s="479" t="s">
        <v>32</v>
      </c>
      <c r="N159" s="441"/>
      <c r="O159" s="78"/>
      <c r="P159" s="433"/>
      <c r="Q159" s="18"/>
      <c r="R159" s="18"/>
    </row>
    <row r="160" spans="1:18" s="2" customFormat="1">
      <c r="A160" s="442" t="s">
        <v>615</v>
      </c>
      <c r="B160" s="480"/>
      <c r="C160" s="442" t="s">
        <v>165</v>
      </c>
      <c r="D160" s="481"/>
      <c r="E160" s="481"/>
      <c r="F160" s="481">
        <v>2621</v>
      </c>
      <c r="G160" s="481"/>
      <c r="H160" s="481"/>
      <c r="I160" s="481"/>
      <c r="J160" s="481">
        <f t="shared" si="14"/>
        <v>2621</v>
      </c>
      <c r="K160" s="442" t="s">
        <v>28</v>
      </c>
      <c r="L160" s="479" t="s">
        <v>330</v>
      </c>
      <c r="M160" s="479" t="s">
        <v>32</v>
      </c>
      <c r="N160" s="441"/>
      <c r="O160" s="78"/>
      <c r="P160" s="433"/>
      <c r="Q160" s="18"/>
      <c r="R160" s="18"/>
    </row>
    <row r="161" spans="1:18" s="2" customFormat="1">
      <c r="A161" s="442" t="s">
        <v>534</v>
      </c>
      <c r="B161" s="480"/>
      <c r="C161" s="442" t="s">
        <v>96</v>
      </c>
      <c r="D161" s="481"/>
      <c r="E161" s="481"/>
      <c r="F161" s="481">
        <v>253.81399999999999</v>
      </c>
      <c r="G161" s="481"/>
      <c r="H161" s="481"/>
      <c r="I161" s="481"/>
      <c r="J161" s="481">
        <f t="shared" si="14"/>
        <v>253.81399999999999</v>
      </c>
      <c r="K161" s="442" t="s">
        <v>2</v>
      </c>
      <c r="L161" s="479" t="s">
        <v>306</v>
      </c>
      <c r="M161" s="479" t="s">
        <v>32</v>
      </c>
      <c r="N161" s="441"/>
      <c r="O161" s="78"/>
      <c r="P161" s="433"/>
      <c r="Q161" s="18"/>
      <c r="R161" s="18"/>
    </row>
    <row r="162" spans="1:18" s="2" customFormat="1">
      <c r="A162" s="442" t="s">
        <v>534</v>
      </c>
      <c r="B162" s="480"/>
      <c r="C162" s="442" t="s">
        <v>97</v>
      </c>
      <c r="D162" s="481"/>
      <c r="E162" s="481"/>
      <c r="F162" s="481">
        <v>276.505</v>
      </c>
      <c r="G162" s="481"/>
      <c r="H162" s="481"/>
      <c r="I162" s="481"/>
      <c r="J162" s="481">
        <f t="shared" si="14"/>
        <v>276.505</v>
      </c>
      <c r="K162" s="442" t="s">
        <v>2</v>
      </c>
      <c r="L162" s="479" t="s">
        <v>306</v>
      </c>
      <c r="M162" s="479" t="s">
        <v>32</v>
      </c>
      <c r="N162" s="441"/>
      <c r="O162" s="78"/>
      <c r="P162" s="433"/>
      <c r="Q162" s="18"/>
      <c r="R162" s="18"/>
    </row>
    <row r="163" spans="1:18" s="2" customFormat="1" ht="13.5">
      <c r="A163" s="442" t="s">
        <v>534</v>
      </c>
      <c r="B163" s="480"/>
      <c r="C163" s="442" t="s">
        <v>115</v>
      </c>
      <c r="D163" s="481"/>
      <c r="E163" s="481"/>
      <c r="F163" s="481">
        <v>145.67500000000001</v>
      </c>
      <c r="G163" s="481"/>
      <c r="H163" s="481"/>
      <c r="I163" s="481"/>
      <c r="J163" s="481">
        <f t="shared" si="14"/>
        <v>145.67500000000001</v>
      </c>
      <c r="K163" s="442" t="s">
        <v>2</v>
      </c>
      <c r="L163" s="479" t="s">
        <v>306</v>
      </c>
      <c r="M163" s="479" t="s">
        <v>32</v>
      </c>
      <c r="N163" s="441"/>
      <c r="O163" s="78"/>
      <c r="P163" s="78"/>
    </row>
    <row r="164" spans="1:18" s="2" customFormat="1" ht="13.5">
      <c r="A164" s="442" t="s">
        <v>534</v>
      </c>
      <c r="B164" s="480"/>
      <c r="C164" s="442" t="s">
        <v>116</v>
      </c>
      <c r="D164" s="481"/>
      <c r="E164" s="481"/>
      <c r="F164" s="481">
        <v>258.17399999999998</v>
      </c>
      <c r="G164" s="481"/>
      <c r="H164" s="481"/>
      <c r="I164" s="481"/>
      <c r="J164" s="481">
        <f t="shared" si="14"/>
        <v>258.17399999999998</v>
      </c>
      <c r="K164" s="442" t="s">
        <v>2</v>
      </c>
      <c r="L164" s="479" t="s">
        <v>306</v>
      </c>
      <c r="M164" s="479" t="s">
        <v>32</v>
      </c>
      <c r="N164" s="441"/>
      <c r="O164" s="78"/>
      <c r="P164" s="78"/>
    </row>
    <row r="165" spans="1:18" s="2" customFormat="1" ht="13.5">
      <c r="A165" s="442" t="s">
        <v>534</v>
      </c>
      <c r="B165" s="480"/>
      <c r="C165" s="442" t="s">
        <v>117</v>
      </c>
      <c r="D165" s="481"/>
      <c r="E165" s="481"/>
      <c r="F165" s="481">
        <v>134.63</v>
      </c>
      <c r="G165" s="481"/>
      <c r="H165" s="481"/>
      <c r="I165" s="481"/>
      <c r="J165" s="481">
        <f t="shared" si="14"/>
        <v>134.63</v>
      </c>
      <c r="K165" s="442" t="s">
        <v>2</v>
      </c>
      <c r="L165" s="479" t="s">
        <v>306</v>
      </c>
      <c r="M165" s="479" t="s">
        <v>32</v>
      </c>
      <c r="N165" s="441"/>
      <c r="O165" s="78"/>
      <c r="P165" s="78"/>
    </row>
    <row r="166" spans="1:18" s="2" customFormat="1" ht="13.5">
      <c r="A166" s="442" t="s">
        <v>535</v>
      </c>
      <c r="B166" s="480"/>
      <c r="C166" s="442" t="s">
        <v>83</v>
      </c>
      <c r="D166" s="481"/>
      <c r="E166" s="481"/>
      <c r="F166" s="481">
        <v>22129</v>
      </c>
      <c r="G166" s="481"/>
      <c r="H166" s="481"/>
      <c r="I166" s="481"/>
      <c r="J166" s="481">
        <f t="shared" si="14"/>
        <v>22129</v>
      </c>
      <c r="K166" s="442" t="s">
        <v>28</v>
      </c>
      <c r="L166" s="479" t="s">
        <v>288</v>
      </c>
      <c r="M166" s="479" t="s">
        <v>32</v>
      </c>
      <c r="N166" s="441"/>
      <c r="O166" s="78"/>
      <c r="P166" s="78"/>
    </row>
    <row r="167" spans="1:18" s="2" customFormat="1" ht="13.5">
      <c r="A167" s="442" t="s">
        <v>536</v>
      </c>
      <c r="B167" s="480"/>
      <c r="C167" s="442" t="s">
        <v>108</v>
      </c>
      <c r="D167" s="481"/>
      <c r="E167" s="481"/>
      <c r="F167" s="481"/>
      <c r="G167" s="481"/>
      <c r="H167" s="481"/>
      <c r="I167" s="481"/>
      <c r="J167" s="481">
        <f t="shared" si="14"/>
        <v>0</v>
      </c>
      <c r="K167" s="442" t="s">
        <v>2</v>
      </c>
      <c r="L167" s="479" t="s">
        <v>307</v>
      </c>
      <c r="M167" s="479" t="s">
        <v>32</v>
      </c>
      <c r="N167" s="441"/>
      <c r="O167" s="78"/>
      <c r="P167" s="78"/>
    </row>
    <row r="168" spans="1:18" s="2" customFormat="1" ht="13.5">
      <c r="A168" s="442" t="s">
        <v>537</v>
      </c>
      <c r="B168" s="480"/>
      <c r="C168" s="442" t="s">
        <v>109</v>
      </c>
      <c r="D168" s="481"/>
      <c r="E168" s="481"/>
      <c r="F168" s="481">
        <v>961.245</v>
      </c>
      <c r="G168" s="481"/>
      <c r="H168" s="481"/>
      <c r="I168" s="481"/>
      <c r="J168" s="481">
        <f t="shared" si="14"/>
        <v>961.245</v>
      </c>
      <c r="K168" s="442" t="s">
        <v>2</v>
      </c>
      <c r="L168" s="479" t="s">
        <v>308</v>
      </c>
      <c r="M168" s="479" t="s">
        <v>32</v>
      </c>
      <c r="N168" s="441"/>
      <c r="O168" s="78"/>
      <c r="P168" s="78"/>
    </row>
    <row r="169" spans="1:18" s="2" customFormat="1" ht="13.5">
      <c r="A169" s="442" t="s">
        <v>538</v>
      </c>
      <c r="B169" s="480"/>
      <c r="C169" s="442" t="s">
        <v>95</v>
      </c>
      <c r="D169" s="481"/>
      <c r="E169" s="481"/>
      <c r="F169" s="481">
        <v>1062.5999999999999</v>
      </c>
      <c r="G169" s="481"/>
      <c r="H169" s="481"/>
      <c r="I169" s="481"/>
      <c r="J169" s="481">
        <f t="shared" si="14"/>
        <v>1062.5999999999999</v>
      </c>
      <c r="K169" s="442" t="s">
        <v>2</v>
      </c>
      <c r="L169" s="479" t="s">
        <v>309</v>
      </c>
      <c r="M169" s="479" t="s">
        <v>32</v>
      </c>
      <c r="N169" s="441"/>
      <c r="O169" s="78"/>
      <c r="P169" s="78"/>
    </row>
    <row r="170" spans="1:18" s="2" customFormat="1" ht="13.5">
      <c r="A170" s="442" t="s">
        <v>539</v>
      </c>
      <c r="B170" s="480"/>
      <c r="C170" s="442" t="s">
        <v>40</v>
      </c>
      <c r="D170" s="481"/>
      <c r="E170" s="481"/>
      <c r="F170" s="481">
        <v>444</v>
      </c>
      <c r="G170" s="481"/>
      <c r="H170" s="481"/>
      <c r="I170" s="481"/>
      <c r="J170" s="481">
        <f t="shared" si="14"/>
        <v>444</v>
      </c>
      <c r="K170" s="442" t="s">
        <v>2</v>
      </c>
      <c r="L170" s="479" t="s">
        <v>265</v>
      </c>
      <c r="M170" s="479" t="s">
        <v>32</v>
      </c>
      <c r="N170" s="441"/>
      <c r="O170" s="78"/>
      <c r="P170" s="78"/>
    </row>
    <row r="171" spans="1:18" s="2" customFormat="1" ht="13.5">
      <c r="A171" s="442" t="s">
        <v>540</v>
      </c>
      <c r="B171" s="480"/>
      <c r="C171" s="442" t="s">
        <v>80</v>
      </c>
      <c r="D171" s="481"/>
      <c r="E171" s="481"/>
      <c r="F171" s="481">
        <v>232.92</v>
      </c>
      <c r="G171" s="481"/>
      <c r="H171" s="481"/>
      <c r="I171" s="481"/>
      <c r="J171" s="481">
        <f t="shared" si="14"/>
        <v>232.92</v>
      </c>
      <c r="K171" s="442" t="s">
        <v>2</v>
      </c>
      <c r="L171" s="479" t="s">
        <v>290</v>
      </c>
      <c r="M171" s="479" t="s">
        <v>32</v>
      </c>
      <c r="N171" s="441"/>
      <c r="O171" s="78"/>
      <c r="P171" s="78"/>
    </row>
    <row r="172" spans="1:18" s="2" customFormat="1" ht="13.5">
      <c r="A172" s="442" t="s">
        <v>723</v>
      </c>
      <c r="B172" s="480"/>
      <c r="C172" s="442" t="s">
        <v>75</v>
      </c>
      <c r="D172" s="481"/>
      <c r="E172" s="481"/>
      <c r="F172" s="481">
        <v>18527</v>
      </c>
      <c r="G172" s="481"/>
      <c r="H172" s="481"/>
      <c r="I172" s="481"/>
      <c r="J172" s="481">
        <f t="shared" si="14"/>
        <v>18527</v>
      </c>
      <c r="K172" s="442" t="s">
        <v>28</v>
      </c>
      <c r="L172" s="479" t="s">
        <v>291</v>
      </c>
      <c r="M172" s="479" t="s">
        <v>32</v>
      </c>
      <c r="N172" s="441"/>
      <c r="O172" s="78"/>
      <c r="P172" s="78"/>
    </row>
    <row r="173" spans="1:18" s="2" customFormat="1" ht="13.5">
      <c r="A173" s="442" t="s">
        <v>545</v>
      </c>
      <c r="B173" s="480"/>
      <c r="C173" s="442" t="s">
        <v>86</v>
      </c>
      <c r="D173" s="481"/>
      <c r="E173" s="481"/>
      <c r="F173" s="481">
        <v>262.75900000000001</v>
      </c>
      <c r="G173" s="481"/>
      <c r="H173" s="481"/>
      <c r="I173" s="481"/>
      <c r="J173" s="481">
        <f t="shared" si="14"/>
        <v>262.75900000000001</v>
      </c>
      <c r="K173" s="442" t="s">
        <v>2</v>
      </c>
      <c r="L173" s="479" t="s">
        <v>292</v>
      </c>
      <c r="M173" s="479" t="s">
        <v>32</v>
      </c>
      <c r="N173" s="441"/>
      <c r="O173" s="78"/>
      <c r="P173" s="78"/>
    </row>
    <row r="174" spans="1:18" s="2" customFormat="1" ht="13.5">
      <c r="A174" s="442" t="s">
        <v>547</v>
      </c>
      <c r="B174" s="480"/>
      <c r="C174" s="442" t="s">
        <v>87</v>
      </c>
      <c r="D174" s="481"/>
      <c r="E174" s="481"/>
      <c r="F174" s="481">
        <v>407.96</v>
      </c>
      <c r="G174" s="481"/>
      <c r="H174" s="481"/>
      <c r="I174" s="481">
        <v>10.853999999999999</v>
      </c>
      <c r="J174" s="481">
        <f t="shared" si="14"/>
        <v>418.81399999999996</v>
      </c>
      <c r="K174" s="442" t="s">
        <v>2</v>
      </c>
      <c r="L174" s="479" t="s">
        <v>293</v>
      </c>
      <c r="M174" s="479" t="s">
        <v>32</v>
      </c>
      <c r="N174" s="441"/>
      <c r="O174" s="78"/>
      <c r="P174" s="78"/>
    </row>
    <row r="175" spans="1:18" s="2" customFormat="1" ht="13.5">
      <c r="A175" s="442" t="s">
        <v>549</v>
      </c>
      <c r="B175" s="480"/>
      <c r="C175" s="442" t="s">
        <v>102</v>
      </c>
      <c r="D175" s="481"/>
      <c r="E175" s="481"/>
      <c r="F175" s="481">
        <v>1065.1089999999999</v>
      </c>
      <c r="G175" s="481"/>
      <c r="H175" s="481"/>
      <c r="I175" s="481"/>
      <c r="J175" s="481">
        <f t="shared" si="14"/>
        <v>1065.1089999999999</v>
      </c>
      <c r="K175" s="442" t="s">
        <v>2</v>
      </c>
      <c r="L175" s="479" t="s">
        <v>312</v>
      </c>
      <c r="M175" s="479" t="s">
        <v>32</v>
      </c>
      <c r="N175" s="441"/>
      <c r="O175" s="78"/>
      <c r="P175" s="78"/>
    </row>
    <row r="176" spans="1:18" s="2" customFormat="1" ht="13.5">
      <c r="A176" s="442" t="s">
        <v>553</v>
      </c>
      <c r="B176" s="480"/>
      <c r="C176" s="442" t="s">
        <v>401</v>
      </c>
      <c r="D176" s="481"/>
      <c r="E176" s="481"/>
      <c r="F176" s="481">
        <v>5537.4870000000001</v>
      </c>
      <c r="G176" s="481"/>
      <c r="H176" s="481"/>
      <c r="I176" s="481"/>
      <c r="J176" s="481">
        <f t="shared" si="14"/>
        <v>5537.4870000000001</v>
      </c>
      <c r="K176" s="442" t="s">
        <v>2</v>
      </c>
      <c r="L176" s="479" t="s">
        <v>267</v>
      </c>
      <c r="M176" s="479" t="s">
        <v>32</v>
      </c>
      <c r="N176" s="441"/>
      <c r="O176" s="78"/>
      <c r="P176" s="78"/>
    </row>
    <row r="177" spans="1:16" s="2" customFormat="1" ht="13.5">
      <c r="A177" s="442" t="s">
        <v>555</v>
      </c>
      <c r="B177" s="480"/>
      <c r="C177" s="442" t="s">
        <v>167</v>
      </c>
      <c r="D177" s="481"/>
      <c r="E177" s="481"/>
      <c r="F177" s="481">
        <v>251.91900000000001</v>
      </c>
      <c r="G177" s="481"/>
      <c r="H177" s="481"/>
      <c r="I177" s="481"/>
      <c r="J177" s="481">
        <f t="shared" si="14"/>
        <v>251.91900000000001</v>
      </c>
      <c r="K177" s="442" t="s">
        <v>2</v>
      </c>
      <c r="L177" s="479" t="s">
        <v>334</v>
      </c>
      <c r="M177" s="479" t="s">
        <v>32</v>
      </c>
      <c r="N177" s="441"/>
      <c r="O177" s="78"/>
      <c r="P177" s="78"/>
    </row>
    <row r="178" spans="1:16" s="19" customFormat="1" ht="15">
      <c r="A178" s="442" t="s">
        <v>556</v>
      </c>
      <c r="B178" s="480"/>
      <c r="C178" s="442" t="s">
        <v>156</v>
      </c>
      <c r="D178" s="481"/>
      <c r="E178" s="481"/>
      <c r="F178" s="481">
        <v>607.19100000000003</v>
      </c>
      <c r="G178" s="481"/>
      <c r="H178" s="481"/>
      <c r="I178" s="481"/>
      <c r="J178" s="481">
        <f t="shared" si="14"/>
        <v>607.19100000000003</v>
      </c>
      <c r="K178" s="442" t="s">
        <v>2</v>
      </c>
      <c r="L178" s="479" t="s">
        <v>319</v>
      </c>
      <c r="M178" s="479" t="s">
        <v>32</v>
      </c>
      <c r="N178" s="441"/>
      <c r="O178" s="78"/>
      <c r="P178" s="445"/>
    </row>
    <row r="179" spans="1:16" s="2" customFormat="1" ht="13.5">
      <c r="A179" s="442" t="s">
        <v>721</v>
      </c>
      <c r="B179" s="480"/>
      <c r="C179" s="442" t="s">
        <v>34</v>
      </c>
      <c r="D179" s="481"/>
      <c r="E179" s="481"/>
      <c r="F179" s="481">
        <v>380.12700000000001</v>
      </c>
      <c r="G179" s="481"/>
      <c r="H179" s="481"/>
      <c r="I179" s="481"/>
      <c r="J179" s="481">
        <f t="shared" si="14"/>
        <v>380.12700000000001</v>
      </c>
      <c r="K179" s="442" t="s">
        <v>2</v>
      </c>
      <c r="L179" s="479" t="s">
        <v>268</v>
      </c>
      <c r="M179" s="479" t="s">
        <v>32</v>
      </c>
      <c r="N179" s="441"/>
      <c r="O179" s="78"/>
      <c r="P179" s="78"/>
    </row>
    <row r="180" spans="1:16" s="2" customFormat="1" ht="13.5">
      <c r="A180" s="442" t="s">
        <v>722</v>
      </c>
      <c r="B180" s="480"/>
      <c r="C180" s="442" t="s">
        <v>43</v>
      </c>
      <c r="D180" s="481"/>
      <c r="E180" s="481"/>
      <c r="F180" s="481">
        <v>4343.5</v>
      </c>
      <c r="G180" s="481"/>
      <c r="H180" s="481"/>
      <c r="I180" s="481"/>
      <c r="J180" s="481">
        <f t="shared" si="14"/>
        <v>4343.5</v>
      </c>
      <c r="K180" s="442" t="s">
        <v>2</v>
      </c>
      <c r="L180" s="479" t="s">
        <v>269</v>
      </c>
      <c r="M180" s="479" t="s">
        <v>32</v>
      </c>
      <c r="N180" s="441"/>
      <c r="O180" s="78"/>
      <c r="P180" s="78"/>
    </row>
    <row r="181" spans="1:16" s="2" customFormat="1" ht="13.5">
      <c r="A181" s="442" t="s">
        <v>561</v>
      </c>
      <c r="B181" s="480"/>
      <c r="C181" s="442" t="s">
        <v>119</v>
      </c>
      <c r="D181" s="481"/>
      <c r="E181" s="481"/>
      <c r="F181" s="481">
        <v>636.89499999999998</v>
      </c>
      <c r="G181" s="481"/>
      <c r="H181" s="481"/>
      <c r="I181" s="481"/>
      <c r="J181" s="481">
        <f t="shared" si="14"/>
        <v>636.89499999999998</v>
      </c>
      <c r="K181" s="442" t="s">
        <v>2</v>
      </c>
      <c r="L181" s="479" t="s">
        <v>313</v>
      </c>
      <c r="M181" s="479" t="s">
        <v>32</v>
      </c>
      <c r="N181" s="441"/>
      <c r="O181" s="78"/>
      <c r="P181" s="78"/>
    </row>
    <row r="182" spans="1:16" s="2" customFormat="1" ht="13.5">
      <c r="A182" s="442" t="s">
        <v>562</v>
      </c>
      <c r="B182" s="480"/>
      <c r="C182" s="442" t="s">
        <v>120</v>
      </c>
      <c r="D182" s="481"/>
      <c r="E182" s="481"/>
      <c r="F182" s="481">
        <v>969.42600000000004</v>
      </c>
      <c r="G182" s="481"/>
      <c r="H182" s="481"/>
      <c r="I182" s="481"/>
      <c r="J182" s="481">
        <f t="shared" si="14"/>
        <v>969.42600000000004</v>
      </c>
      <c r="K182" s="442" t="s">
        <v>2</v>
      </c>
      <c r="L182" s="479" t="s">
        <v>314</v>
      </c>
      <c r="M182" s="479" t="s">
        <v>32</v>
      </c>
      <c r="N182" s="441"/>
      <c r="O182" s="78"/>
      <c r="P182" s="78"/>
    </row>
    <row r="183" spans="1:16" s="2" customFormat="1" ht="13.5">
      <c r="A183" s="442" t="s">
        <v>563</v>
      </c>
      <c r="B183" s="480"/>
      <c r="C183" s="442" t="s">
        <v>89</v>
      </c>
      <c r="D183" s="481"/>
      <c r="E183" s="481"/>
      <c r="F183" s="481">
        <v>275.55</v>
      </c>
      <c r="G183" s="481"/>
      <c r="H183" s="481"/>
      <c r="I183" s="481"/>
      <c r="J183" s="481">
        <f t="shared" si="14"/>
        <v>275.55</v>
      </c>
      <c r="K183" s="442" t="s">
        <v>2</v>
      </c>
      <c r="L183" s="479" t="s">
        <v>295</v>
      </c>
      <c r="M183" s="479" t="s">
        <v>32</v>
      </c>
      <c r="N183" s="441"/>
      <c r="O183" s="78"/>
      <c r="P183" s="78"/>
    </row>
    <row r="184" spans="1:16" s="2" customFormat="1" ht="13.5">
      <c r="A184" s="442" t="s">
        <v>564</v>
      </c>
      <c r="B184" s="480"/>
      <c r="C184" s="442" t="s">
        <v>396</v>
      </c>
      <c r="D184" s="481"/>
      <c r="E184" s="481"/>
      <c r="F184" s="481">
        <v>303.73899999999998</v>
      </c>
      <c r="G184" s="481"/>
      <c r="H184" s="481"/>
      <c r="I184" s="481"/>
      <c r="J184" s="481">
        <f t="shared" si="14"/>
        <v>303.73899999999998</v>
      </c>
      <c r="K184" s="442" t="s">
        <v>2</v>
      </c>
      <c r="L184" s="479" t="s">
        <v>270</v>
      </c>
      <c r="M184" s="479" t="s">
        <v>32</v>
      </c>
      <c r="N184" s="441"/>
      <c r="O184" s="78"/>
      <c r="P184" s="78"/>
    </row>
    <row r="185" spans="1:16" s="2" customFormat="1" ht="13.5">
      <c r="A185" s="442" t="s">
        <v>697</v>
      </c>
      <c r="B185" s="480" t="s">
        <v>31</v>
      </c>
      <c r="C185" s="442" t="s">
        <v>31</v>
      </c>
      <c r="D185" s="481"/>
      <c r="E185" s="481"/>
      <c r="F185" s="481">
        <v>29427</v>
      </c>
      <c r="G185" s="481"/>
      <c r="H185" s="481"/>
      <c r="I185" s="481"/>
      <c r="J185" s="481">
        <f t="shared" si="14"/>
        <v>29427</v>
      </c>
      <c r="K185" s="442" t="s">
        <v>28</v>
      </c>
      <c r="L185" s="479"/>
      <c r="M185" s="479" t="s">
        <v>32</v>
      </c>
      <c r="N185" s="441"/>
      <c r="O185" s="78"/>
      <c r="P185" s="78"/>
    </row>
    <row r="186" spans="1:16" s="20" customFormat="1" ht="26.25">
      <c r="A186" s="442" t="s">
        <v>697</v>
      </c>
      <c r="B186" s="480" t="s">
        <v>421</v>
      </c>
      <c r="C186" s="442" t="s">
        <v>31</v>
      </c>
      <c r="D186" s="481"/>
      <c r="E186" s="481"/>
      <c r="F186" s="481">
        <v>2704</v>
      </c>
      <c r="G186" s="481"/>
      <c r="H186" s="481"/>
      <c r="I186" s="481"/>
      <c r="J186" s="481">
        <f t="shared" ref="J186:J187" si="15">SUM(D186:I186)</f>
        <v>2704</v>
      </c>
      <c r="K186" s="442" t="s">
        <v>28</v>
      </c>
      <c r="L186" s="479"/>
      <c r="M186" s="479" t="s">
        <v>32</v>
      </c>
      <c r="N186" s="441"/>
      <c r="O186" s="78"/>
      <c r="P186" s="446"/>
    </row>
    <row r="187" spans="1:16" s="20" customFormat="1" thickBot="1">
      <c r="A187" s="482" t="s">
        <v>567</v>
      </c>
      <c r="B187" s="483"/>
      <c r="C187" s="482" t="s">
        <v>110</v>
      </c>
      <c r="D187" s="484"/>
      <c r="E187" s="484"/>
      <c r="F187" s="484">
        <v>369.959</v>
      </c>
      <c r="G187" s="484"/>
      <c r="H187" s="484"/>
      <c r="I187" s="484"/>
      <c r="J187" s="484">
        <f t="shared" si="15"/>
        <v>369.959</v>
      </c>
      <c r="K187" s="482" t="s">
        <v>2</v>
      </c>
      <c r="L187" s="479" t="s">
        <v>315</v>
      </c>
      <c r="M187" s="479" t="s">
        <v>32</v>
      </c>
      <c r="N187" s="441"/>
      <c r="O187" s="78"/>
      <c r="P187" s="446"/>
    </row>
    <row r="188" spans="1:16" s="20" customFormat="1" thickBot="1">
      <c r="A188" s="485" t="s">
        <v>9</v>
      </c>
      <c r="B188" s="486"/>
      <c r="C188" s="485"/>
      <c r="D188" s="487">
        <f>SUM(D189:D237)</f>
        <v>517911</v>
      </c>
      <c r="E188" s="487">
        <f t="shared" ref="E188:J188" si="16">SUM(E189:E237)</f>
        <v>397681.20999999996</v>
      </c>
      <c r="F188" s="487">
        <f t="shared" si="16"/>
        <v>59042.837000000014</v>
      </c>
      <c r="G188" s="487">
        <f t="shared" si="16"/>
        <v>0</v>
      </c>
      <c r="H188" s="487">
        <f t="shared" si="16"/>
        <v>0</v>
      </c>
      <c r="I188" s="487">
        <f t="shared" si="16"/>
        <v>0</v>
      </c>
      <c r="J188" s="487">
        <f t="shared" si="16"/>
        <v>974635.04700000002</v>
      </c>
      <c r="K188" s="485"/>
      <c r="L188" s="488"/>
      <c r="M188" s="488"/>
      <c r="N188" s="443"/>
      <c r="O188" s="434"/>
      <c r="P188" s="446"/>
    </row>
    <row r="189" spans="1:16" s="20" customFormat="1" ht="15">
      <c r="A189" s="476" t="s">
        <v>586</v>
      </c>
      <c r="B189" s="477"/>
      <c r="C189" s="476" t="s">
        <v>372</v>
      </c>
      <c r="D189" s="478"/>
      <c r="E189" s="478"/>
      <c r="F189" s="478">
        <v>660.48400000000004</v>
      </c>
      <c r="G189" s="478"/>
      <c r="H189" s="478"/>
      <c r="I189" s="478"/>
      <c r="J189" s="478">
        <f t="shared" ref="J189:J220" si="17">SUM(D189:I189)</f>
        <v>660.48400000000004</v>
      </c>
      <c r="K189" s="476" t="s">
        <v>2</v>
      </c>
      <c r="L189" s="479" t="s">
        <v>320</v>
      </c>
      <c r="M189" s="479" t="s">
        <v>123</v>
      </c>
      <c r="N189" s="441"/>
      <c r="O189" s="78"/>
      <c r="P189" s="446"/>
    </row>
    <row r="190" spans="1:16" s="20" customFormat="1" ht="15">
      <c r="A190" s="442" t="s">
        <v>586</v>
      </c>
      <c r="B190" s="480"/>
      <c r="C190" s="442" t="s">
        <v>374</v>
      </c>
      <c r="D190" s="481"/>
      <c r="E190" s="481"/>
      <c r="F190" s="481">
        <v>646.697</v>
      </c>
      <c r="G190" s="481"/>
      <c r="H190" s="481"/>
      <c r="I190" s="481"/>
      <c r="J190" s="481">
        <f t="shared" si="17"/>
        <v>646.697</v>
      </c>
      <c r="K190" s="442" t="s">
        <v>2</v>
      </c>
      <c r="L190" s="479" t="s">
        <v>320</v>
      </c>
      <c r="M190" s="479" t="s">
        <v>123</v>
      </c>
      <c r="N190" s="441"/>
      <c r="O190" s="78"/>
      <c r="P190" s="446"/>
    </row>
    <row r="191" spans="1:16" s="20" customFormat="1" ht="15">
      <c r="A191" s="442" t="s">
        <v>586</v>
      </c>
      <c r="B191" s="480"/>
      <c r="C191" s="442" t="s">
        <v>377</v>
      </c>
      <c r="D191" s="481"/>
      <c r="E191" s="481"/>
      <c r="F191" s="481">
        <v>339.12200000000001</v>
      </c>
      <c r="G191" s="481"/>
      <c r="H191" s="481"/>
      <c r="I191" s="481"/>
      <c r="J191" s="481">
        <f t="shared" si="17"/>
        <v>339.12200000000001</v>
      </c>
      <c r="K191" s="442" t="s">
        <v>2</v>
      </c>
      <c r="L191" s="479" t="s">
        <v>320</v>
      </c>
      <c r="M191" s="479" t="s">
        <v>123</v>
      </c>
      <c r="N191" s="441"/>
      <c r="O191" s="78"/>
      <c r="P191" s="446"/>
    </row>
    <row r="192" spans="1:16" s="20" customFormat="1" ht="15">
      <c r="A192" s="442" t="s">
        <v>586</v>
      </c>
      <c r="B192" s="480"/>
      <c r="C192" s="442" t="s">
        <v>380</v>
      </c>
      <c r="D192" s="481"/>
      <c r="E192" s="481"/>
      <c r="F192" s="481"/>
      <c r="G192" s="481"/>
      <c r="H192" s="481"/>
      <c r="I192" s="481"/>
      <c r="J192" s="481">
        <f t="shared" si="17"/>
        <v>0</v>
      </c>
      <c r="K192" s="442" t="s">
        <v>2</v>
      </c>
      <c r="L192" s="479" t="s">
        <v>320</v>
      </c>
      <c r="M192" s="479" t="s">
        <v>123</v>
      </c>
      <c r="N192" s="441"/>
      <c r="O192" s="78"/>
      <c r="P192" s="446"/>
    </row>
    <row r="193" spans="1:16" s="20" customFormat="1" ht="15">
      <c r="A193" s="442" t="s">
        <v>586</v>
      </c>
      <c r="B193" s="480"/>
      <c r="C193" s="442" t="s">
        <v>381</v>
      </c>
      <c r="D193" s="481"/>
      <c r="E193" s="481"/>
      <c r="F193" s="481">
        <v>747.92700000000002</v>
      </c>
      <c r="G193" s="481"/>
      <c r="H193" s="481"/>
      <c r="I193" s="481"/>
      <c r="J193" s="481">
        <f t="shared" si="17"/>
        <v>747.92700000000002</v>
      </c>
      <c r="K193" s="442" t="s">
        <v>2</v>
      </c>
      <c r="L193" s="479" t="s">
        <v>320</v>
      </c>
      <c r="M193" s="479" t="s">
        <v>123</v>
      </c>
      <c r="N193" s="441"/>
      <c r="O193" s="78"/>
      <c r="P193" s="446"/>
    </row>
    <row r="194" spans="1:16" s="20" customFormat="1" ht="15">
      <c r="A194" s="442" t="s">
        <v>586</v>
      </c>
      <c r="B194" s="480"/>
      <c r="C194" s="442" t="s">
        <v>383</v>
      </c>
      <c r="D194" s="481"/>
      <c r="E194" s="481"/>
      <c r="F194" s="481">
        <v>93.706000000000003</v>
      </c>
      <c r="G194" s="481"/>
      <c r="H194" s="481"/>
      <c r="I194" s="481"/>
      <c r="J194" s="481">
        <f t="shared" si="17"/>
        <v>93.706000000000003</v>
      </c>
      <c r="K194" s="442" t="s">
        <v>2</v>
      </c>
      <c r="L194" s="479" t="s">
        <v>320</v>
      </c>
      <c r="M194" s="479" t="s">
        <v>123</v>
      </c>
      <c r="N194" s="441"/>
      <c r="O194" s="78"/>
      <c r="P194" s="446"/>
    </row>
    <row r="195" spans="1:16" s="20" customFormat="1" ht="15">
      <c r="A195" s="442" t="s">
        <v>586</v>
      </c>
      <c r="B195" s="480"/>
      <c r="C195" s="442" t="s">
        <v>394</v>
      </c>
      <c r="D195" s="481"/>
      <c r="E195" s="481"/>
      <c r="F195" s="481">
        <v>323.95999999999998</v>
      </c>
      <c r="G195" s="481"/>
      <c r="H195" s="481"/>
      <c r="I195" s="481"/>
      <c r="J195" s="481">
        <f t="shared" si="17"/>
        <v>323.95999999999998</v>
      </c>
      <c r="K195" s="442" t="s">
        <v>2</v>
      </c>
      <c r="L195" s="479" t="s">
        <v>320</v>
      </c>
      <c r="M195" s="479" t="s">
        <v>123</v>
      </c>
      <c r="N195" s="441"/>
      <c r="O195" s="78"/>
      <c r="P195" s="446"/>
    </row>
    <row r="196" spans="1:16" s="20" customFormat="1" ht="15">
      <c r="A196" s="442" t="s">
        <v>586</v>
      </c>
      <c r="B196" s="480"/>
      <c r="C196" s="442" t="s">
        <v>182</v>
      </c>
      <c r="D196" s="481"/>
      <c r="E196" s="481"/>
      <c r="F196" s="481">
        <v>1458.4590000000001</v>
      </c>
      <c r="G196" s="481"/>
      <c r="H196" s="481"/>
      <c r="I196" s="481"/>
      <c r="J196" s="481">
        <f t="shared" si="17"/>
        <v>1458.4590000000001</v>
      </c>
      <c r="K196" s="442" t="s">
        <v>2</v>
      </c>
      <c r="L196" s="479" t="s">
        <v>320</v>
      </c>
      <c r="M196" s="479" t="s">
        <v>123</v>
      </c>
      <c r="N196" s="441"/>
      <c r="O196" s="78"/>
      <c r="P196" s="446"/>
    </row>
    <row r="197" spans="1:16" s="20" customFormat="1" ht="15">
      <c r="A197" s="442" t="s">
        <v>586</v>
      </c>
      <c r="B197" s="480"/>
      <c r="C197" s="442" t="s">
        <v>403</v>
      </c>
      <c r="D197" s="481"/>
      <c r="E197" s="481"/>
      <c r="F197" s="481">
        <v>466.31400000000002</v>
      </c>
      <c r="G197" s="481"/>
      <c r="H197" s="481"/>
      <c r="I197" s="481"/>
      <c r="J197" s="481">
        <f t="shared" si="17"/>
        <v>466.31400000000002</v>
      </c>
      <c r="K197" s="442" t="s">
        <v>2</v>
      </c>
      <c r="L197" s="479" t="s">
        <v>320</v>
      </c>
      <c r="M197" s="479" t="s">
        <v>123</v>
      </c>
      <c r="N197" s="441"/>
      <c r="O197" s="78"/>
      <c r="P197" s="446"/>
    </row>
    <row r="198" spans="1:16" s="20" customFormat="1" ht="15">
      <c r="A198" s="442" t="s">
        <v>586</v>
      </c>
      <c r="B198" s="480"/>
      <c r="C198" s="442" t="s">
        <v>404</v>
      </c>
      <c r="D198" s="481"/>
      <c r="E198" s="481"/>
      <c r="F198" s="481">
        <v>78.239999999999995</v>
      </c>
      <c r="G198" s="481"/>
      <c r="H198" s="481"/>
      <c r="I198" s="481"/>
      <c r="J198" s="481">
        <f t="shared" si="17"/>
        <v>78.239999999999995</v>
      </c>
      <c r="K198" s="442" t="s">
        <v>2</v>
      </c>
      <c r="L198" s="479" t="s">
        <v>320</v>
      </c>
      <c r="M198" s="479" t="s">
        <v>123</v>
      </c>
      <c r="N198" s="441"/>
      <c r="O198" s="78"/>
      <c r="P198" s="446"/>
    </row>
    <row r="199" spans="1:16" s="20" customFormat="1" ht="15">
      <c r="A199" s="442" t="s">
        <v>586</v>
      </c>
      <c r="B199" s="480"/>
      <c r="C199" s="442" t="s">
        <v>188</v>
      </c>
      <c r="D199" s="481"/>
      <c r="E199" s="481"/>
      <c r="F199" s="481">
        <v>11963.174000000001</v>
      </c>
      <c r="G199" s="481"/>
      <c r="H199" s="481"/>
      <c r="I199" s="481"/>
      <c r="J199" s="481">
        <f t="shared" si="17"/>
        <v>11963.174000000001</v>
      </c>
      <c r="K199" s="442" t="s">
        <v>2</v>
      </c>
      <c r="L199" s="479" t="s">
        <v>320</v>
      </c>
      <c r="M199" s="479" t="s">
        <v>123</v>
      </c>
      <c r="N199" s="441"/>
      <c r="O199" s="78"/>
      <c r="P199" s="446"/>
    </row>
    <row r="200" spans="1:16" s="20" customFormat="1" ht="15">
      <c r="A200" s="442" t="s">
        <v>499</v>
      </c>
      <c r="B200" s="480"/>
      <c r="C200" s="442" t="s">
        <v>122</v>
      </c>
      <c r="D200" s="481"/>
      <c r="E200" s="481"/>
      <c r="F200" s="481">
        <v>1864.6780000000001</v>
      </c>
      <c r="G200" s="481"/>
      <c r="H200" s="481"/>
      <c r="I200" s="481"/>
      <c r="J200" s="481">
        <f t="shared" si="17"/>
        <v>1864.6780000000001</v>
      </c>
      <c r="K200" s="442" t="s">
        <v>2</v>
      </c>
      <c r="L200" s="479" t="s">
        <v>272</v>
      </c>
      <c r="M200" s="479" t="s">
        <v>123</v>
      </c>
      <c r="N200" s="441"/>
      <c r="O200" s="78"/>
      <c r="P200" s="446"/>
    </row>
    <row r="201" spans="1:16" s="20" customFormat="1" ht="15">
      <c r="A201" s="442" t="s">
        <v>499</v>
      </c>
      <c r="B201" s="480"/>
      <c r="C201" s="442" t="s">
        <v>168</v>
      </c>
      <c r="D201" s="481"/>
      <c r="E201" s="481"/>
      <c r="F201" s="481">
        <v>427.81200000000001</v>
      </c>
      <c r="G201" s="481"/>
      <c r="H201" s="481"/>
      <c r="I201" s="481"/>
      <c r="J201" s="481">
        <f t="shared" si="17"/>
        <v>427.81200000000001</v>
      </c>
      <c r="K201" s="442" t="s">
        <v>2</v>
      </c>
      <c r="L201" s="479" t="s">
        <v>272</v>
      </c>
      <c r="M201" s="479" t="s">
        <v>123</v>
      </c>
      <c r="N201" s="441"/>
      <c r="O201" s="78"/>
      <c r="P201" s="446"/>
    </row>
    <row r="202" spans="1:16" s="20" customFormat="1" ht="15">
      <c r="A202" s="442" t="s">
        <v>499</v>
      </c>
      <c r="B202" s="480"/>
      <c r="C202" s="442" t="s">
        <v>376</v>
      </c>
      <c r="D202" s="481"/>
      <c r="E202" s="481"/>
      <c r="F202" s="481">
        <v>2303</v>
      </c>
      <c r="G202" s="481"/>
      <c r="H202" s="481"/>
      <c r="I202" s="481"/>
      <c r="J202" s="481">
        <f t="shared" si="17"/>
        <v>2303</v>
      </c>
      <c r="K202" s="442" t="s">
        <v>28</v>
      </c>
      <c r="L202" s="479" t="s">
        <v>272</v>
      </c>
      <c r="M202" s="479" t="s">
        <v>123</v>
      </c>
      <c r="N202" s="441"/>
      <c r="O202" s="78"/>
      <c r="P202" s="446"/>
    </row>
    <row r="203" spans="1:16" s="20" customFormat="1" ht="15">
      <c r="A203" s="442" t="s">
        <v>499</v>
      </c>
      <c r="B203" s="480"/>
      <c r="C203" s="442" t="s">
        <v>125</v>
      </c>
      <c r="D203" s="481"/>
      <c r="E203" s="481"/>
      <c r="F203" s="481">
        <v>2915</v>
      </c>
      <c r="G203" s="481"/>
      <c r="H203" s="481"/>
      <c r="I203" s="481"/>
      <c r="J203" s="481">
        <f t="shared" si="17"/>
        <v>2915</v>
      </c>
      <c r="K203" s="442" t="s">
        <v>28</v>
      </c>
      <c r="L203" s="479" t="s">
        <v>272</v>
      </c>
      <c r="M203" s="479" t="s">
        <v>123</v>
      </c>
      <c r="N203" s="441"/>
      <c r="O203" s="78"/>
      <c r="P203" s="446"/>
    </row>
    <row r="204" spans="1:16" s="20" customFormat="1" ht="15">
      <c r="A204" s="442" t="s">
        <v>499</v>
      </c>
      <c r="B204" s="480"/>
      <c r="C204" s="442" t="s">
        <v>175</v>
      </c>
      <c r="D204" s="481"/>
      <c r="E204" s="481"/>
      <c r="F204" s="481">
        <v>585.98500000000001</v>
      </c>
      <c r="G204" s="481"/>
      <c r="H204" s="481"/>
      <c r="I204" s="481"/>
      <c r="J204" s="481">
        <f t="shared" si="17"/>
        <v>585.98500000000001</v>
      </c>
      <c r="K204" s="442" t="s">
        <v>2</v>
      </c>
      <c r="L204" s="479" t="s">
        <v>272</v>
      </c>
      <c r="M204" s="479" t="s">
        <v>123</v>
      </c>
      <c r="N204" s="441"/>
      <c r="O204" s="78"/>
      <c r="P204" s="446"/>
    </row>
    <row r="205" spans="1:16" s="20" customFormat="1" ht="15">
      <c r="A205" s="442" t="s">
        <v>499</v>
      </c>
      <c r="B205" s="480"/>
      <c r="C205" s="442" t="s">
        <v>176</v>
      </c>
      <c r="D205" s="481"/>
      <c r="E205" s="481"/>
      <c r="F205" s="481">
        <v>643.74900000000002</v>
      </c>
      <c r="G205" s="481"/>
      <c r="H205" s="481"/>
      <c r="I205" s="481"/>
      <c r="J205" s="481">
        <f t="shared" si="17"/>
        <v>643.74900000000002</v>
      </c>
      <c r="K205" s="442" t="s">
        <v>2</v>
      </c>
      <c r="L205" s="479" t="s">
        <v>272</v>
      </c>
      <c r="M205" s="479" t="s">
        <v>123</v>
      </c>
      <c r="N205" s="441"/>
      <c r="O205" s="78"/>
      <c r="P205" s="446"/>
    </row>
    <row r="206" spans="1:16" s="20" customFormat="1" ht="15">
      <c r="A206" s="442" t="s">
        <v>499</v>
      </c>
      <c r="B206" s="480"/>
      <c r="C206" s="442" t="s">
        <v>386</v>
      </c>
      <c r="D206" s="481"/>
      <c r="E206" s="481"/>
      <c r="F206" s="481">
        <v>2755</v>
      </c>
      <c r="G206" s="481"/>
      <c r="H206" s="481"/>
      <c r="I206" s="481"/>
      <c r="J206" s="481">
        <f t="shared" si="17"/>
        <v>2755</v>
      </c>
      <c r="K206" s="442" t="s">
        <v>28</v>
      </c>
      <c r="L206" s="479" t="s">
        <v>272</v>
      </c>
      <c r="M206" s="479" t="s">
        <v>123</v>
      </c>
      <c r="N206" s="441"/>
      <c r="O206" s="78"/>
      <c r="P206" s="446"/>
    </row>
    <row r="207" spans="1:16" s="20" customFormat="1" ht="15">
      <c r="A207" s="442" t="s">
        <v>499</v>
      </c>
      <c r="B207" s="480"/>
      <c r="C207" s="442" t="s">
        <v>387</v>
      </c>
      <c r="D207" s="481"/>
      <c r="E207" s="481"/>
      <c r="F207" s="481">
        <v>927.22199999999998</v>
      </c>
      <c r="G207" s="481"/>
      <c r="H207" s="481"/>
      <c r="I207" s="481"/>
      <c r="J207" s="481">
        <f t="shared" si="17"/>
        <v>927.22199999999998</v>
      </c>
      <c r="K207" s="442" t="s">
        <v>2</v>
      </c>
      <c r="L207" s="479" t="s">
        <v>272</v>
      </c>
      <c r="M207" s="479" t="s">
        <v>123</v>
      </c>
      <c r="N207" s="441"/>
      <c r="O207" s="78"/>
      <c r="P207" s="446"/>
    </row>
    <row r="208" spans="1:16" s="20" customFormat="1" ht="15">
      <c r="A208" s="442" t="s">
        <v>499</v>
      </c>
      <c r="B208" s="480"/>
      <c r="C208" s="442" t="s">
        <v>178</v>
      </c>
      <c r="D208" s="481"/>
      <c r="E208" s="481"/>
      <c r="F208" s="481">
        <v>754.88300000000004</v>
      </c>
      <c r="G208" s="481"/>
      <c r="H208" s="481"/>
      <c r="I208" s="481"/>
      <c r="J208" s="481">
        <f t="shared" si="17"/>
        <v>754.88300000000004</v>
      </c>
      <c r="K208" s="442" t="s">
        <v>2</v>
      </c>
      <c r="L208" s="479" t="s">
        <v>272</v>
      </c>
      <c r="M208" s="479" t="s">
        <v>123</v>
      </c>
      <c r="N208" s="441"/>
      <c r="O208" s="78"/>
      <c r="P208" s="446"/>
    </row>
    <row r="209" spans="1:16" s="20" customFormat="1" ht="15">
      <c r="A209" s="442" t="s">
        <v>499</v>
      </c>
      <c r="B209" s="480"/>
      <c r="C209" s="442" t="s">
        <v>128</v>
      </c>
      <c r="D209" s="481"/>
      <c r="E209" s="481"/>
      <c r="F209" s="481">
        <v>1272.7270000000001</v>
      </c>
      <c r="G209" s="481"/>
      <c r="H209" s="481"/>
      <c r="I209" s="481"/>
      <c r="J209" s="481">
        <f t="shared" si="17"/>
        <v>1272.7270000000001</v>
      </c>
      <c r="K209" s="442" t="s">
        <v>2</v>
      </c>
      <c r="L209" s="479" t="s">
        <v>272</v>
      </c>
      <c r="M209" s="479" t="s">
        <v>123</v>
      </c>
      <c r="N209" s="441"/>
      <c r="O209" s="78"/>
      <c r="P209" s="446"/>
    </row>
    <row r="210" spans="1:16" s="20" customFormat="1" ht="15">
      <c r="A210" s="442" t="s">
        <v>499</v>
      </c>
      <c r="B210" s="480"/>
      <c r="C210" s="442" t="s">
        <v>181</v>
      </c>
      <c r="D210" s="481"/>
      <c r="E210" s="481"/>
      <c r="F210" s="481">
        <v>635.423</v>
      </c>
      <c r="G210" s="481"/>
      <c r="H210" s="481"/>
      <c r="I210" s="481"/>
      <c r="J210" s="481">
        <f t="shared" si="17"/>
        <v>635.423</v>
      </c>
      <c r="K210" s="442" t="s">
        <v>2</v>
      </c>
      <c r="L210" s="479" t="s">
        <v>272</v>
      </c>
      <c r="M210" s="479" t="s">
        <v>123</v>
      </c>
      <c r="N210" s="441"/>
      <c r="O210" s="78"/>
      <c r="P210" s="446"/>
    </row>
    <row r="211" spans="1:16" s="20" customFormat="1" ht="15">
      <c r="A211" s="442" t="s">
        <v>499</v>
      </c>
      <c r="B211" s="480"/>
      <c r="C211" s="442" t="s">
        <v>129</v>
      </c>
      <c r="D211" s="481"/>
      <c r="E211" s="481"/>
      <c r="F211" s="481">
        <v>2662</v>
      </c>
      <c r="G211" s="481"/>
      <c r="H211" s="481"/>
      <c r="I211" s="481"/>
      <c r="J211" s="481">
        <f t="shared" si="17"/>
        <v>2662</v>
      </c>
      <c r="K211" s="442" t="s">
        <v>28</v>
      </c>
      <c r="L211" s="479" t="s">
        <v>272</v>
      </c>
      <c r="M211" s="479" t="s">
        <v>123</v>
      </c>
      <c r="N211" s="441"/>
      <c r="O211" s="78"/>
      <c r="P211" s="446"/>
    </row>
    <row r="212" spans="1:16" s="20" customFormat="1" ht="15">
      <c r="A212" s="442" t="s">
        <v>499</v>
      </c>
      <c r="B212" s="480"/>
      <c r="C212" s="442" t="s">
        <v>183</v>
      </c>
      <c r="D212" s="481"/>
      <c r="E212" s="481"/>
      <c r="F212" s="481">
        <v>1070.02</v>
      </c>
      <c r="G212" s="481"/>
      <c r="H212" s="481"/>
      <c r="I212" s="481"/>
      <c r="J212" s="481">
        <f t="shared" si="17"/>
        <v>1070.02</v>
      </c>
      <c r="K212" s="442" t="s">
        <v>2</v>
      </c>
      <c r="L212" s="479" t="s">
        <v>272</v>
      </c>
      <c r="M212" s="479" t="s">
        <v>123</v>
      </c>
      <c r="N212" s="441"/>
      <c r="O212" s="78"/>
      <c r="P212" s="446"/>
    </row>
    <row r="213" spans="1:16" s="20" customFormat="1" ht="15">
      <c r="A213" s="442" t="s">
        <v>499</v>
      </c>
      <c r="B213" s="480"/>
      <c r="C213" s="442" t="s">
        <v>131</v>
      </c>
      <c r="D213" s="481"/>
      <c r="E213" s="481"/>
      <c r="F213" s="481">
        <v>1692.345</v>
      </c>
      <c r="G213" s="481"/>
      <c r="H213" s="481"/>
      <c r="I213" s="481"/>
      <c r="J213" s="481">
        <f t="shared" si="17"/>
        <v>1692.345</v>
      </c>
      <c r="K213" s="442" t="s">
        <v>2</v>
      </c>
      <c r="L213" s="479" t="s">
        <v>272</v>
      </c>
      <c r="M213" s="479" t="s">
        <v>123</v>
      </c>
      <c r="N213" s="441"/>
      <c r="O213" s="78"/>
      <c r="P213" s="446"/>
    </row>
    <row r="214" spans="1:16" s="20" customFormat="1" ht="15">
      <c r="A214" s="442" t="s">
        <v>499</v>
      </c>
      <c r="B214" s="480"/>
      <c r="C214" s="442" t="s">
        <v>400</v>
      </c>
      <c r="D214" s="481"/>
      <c r="E214" s="481"/>
      <c r="F214" s="481"/>
      <c r="G214" s="481"/>
      <c r="H214" s="481"/>
      <c r="I214" s="481"/>
      <c r="J214" s="481">
        <f t="shared" si="17"/>
        <v>0</v>
      </c>
      <c r="K214" s="442" t="s">
        <v>2</v>
      </c>
      <c r="L214" s="479" t="s">
        <v>272</v>
      </c>
      <c r="M214" s="479" t="s">
        <v>123</v>
      </c>
      <c r="N214" s="441"/>
      <c r="O214" s="78"/>
      <c r="P214" s="446"/>
    </row>
    <row r="215" spans="1:16" s="20" customFormat="1" ht="15">
      <c r="A215" s="442" t="s">
        <v>499</v>
      </c>
      <c r="B215" s="480"/>
      <c r="C215" s="442" t="s">
        <v>132</v>
      </c>
      <c r="D215" s="481"/>
      <c r="E215" s="481"/>
      <c r="F215" s="481">
        <v>867.35900000000004</v>
      </c>
      <c r="G215" s="481"/>
      <c r="H215" s="481"/>
      <c r="I215" s="481"/>
      <c r="J215" s="481">
        <f t="shared" si="17"/>
        <v>867.35900000000004</v>
      </c>
      <c r="K215" s="442" t="s">
        <v>2</v>
      </c>
      <c r="L215" s="479" t="s">
        <v>272</v>
      </c>
      <c r="M215" s="479" t="s">
        <v>123</v>
      </c>
      <c r="N215" s="441"/>
      <c r="O215" s="78"/>
      <c r="P215" s="446"/>
    </row>
    <row r="216" spans="1:16" s="20" customFormat="1" ht="15">
      <c r="A216" s="442" t="s">
        <v>499</v>
      </c>
      <c r="B216" s="480"/>
      <c r="C216" s="442" t="s">
        <v>133</v>
      </c>
      <c r="D216" s="481"/>
      <c r="E216" s="481"/>
      <c r="F216" s="481">
        <v>2971</v>
      </c>
      <c r="G216" s="481"/>
      <c r="H216" s="481"/>
      <c r="I216" s="481"/>
      <c r="J216" s="481">
        <f t="shared" si="17"/>
        <v>2971</v>
      </c>
      <c r="K216" s="442" t="s">
        <v>28</v>
      </c>
      <c r="L216" s="479" t="s">
        <v>272</v>
      </c>
      <c r="M216" s="479" t="s">
        <v>123</v>
      </c>
      <c r="N216" s="441"/>
      <c r="O216" s="78"/>
      <c r="P216" s="446"/>
    </row>
    <row r="217" spans="1:16" s="20" customFormat="1" ht="15">
      <c r="A217" s="442" t="s">
        <v>499</v>
      </c>
      <c r="B217" s="480"/>
      <c r="C217" s="442" t="s">
        <v>134</v>
      </c>
      <c r="D217" s="481"/>
      <c r="E217" s="481"/>
      <c r="F217" s="481">
        <v>1735.5</v>
      </c>
      <c r="G217" s="481"/>
      <c r="H217" s="481"/>
      <c r="I217" s="481"/>
      <c r="J217" s="481">
        <f t="shared" si="17"/>
        <v>1735.5</v>
      </c>
      <c r="K217" s="442" t="s">
        <v>2</v>
      </c>
      <c r="L217" s="479" t="s">
        <v>272</v>
      </c>
      <c r="M217" s="479" t="s">
        <v>123</v>
      </c>
      <c r="N217" s="441"/>
      <c r="O217" s="78"/>
      <c r="P217" s="446"/>
    </row>
    <row r="218" spans="1:16" s="20" customFormat="1" ht="15">
      <c r="A218" s="442" t="s">
        <v>499</v>
      </c>
      <c r="B218" s="480"/>
      <c r="C218" s="442" t="s">
        <v>185</v>
      </c>
      <c r="D218" s="481"/>
      <c r="E218" s="481"/>
      <c r="F218" s="481">
        <v>372.98200000000003</v>
      </c>
      <c r="G218" s="481"/>
      <c r="H218" s="481"/>
      <c r="I218" s="481"/>
      <c r="J218" s="481">
        <f t="shared" si="17"/>
        <v>372.98200000000003</v>
      </c>
      <c r="K218" s="442" t="s">
        <v>2</v>
      </c>
      <c r="L218" s="479" t="s">
        <v>272</v>
      </c>
      <c r="M218" s="479" t="s">
        <v>123</v>
      </c>
      <c r="N218" s="441"/>
      <c r="O218" s="78"/>
      <c r="P218" s="446"/>
    </row>
    <row r="219" spans="1:16" s="20" customFormat="1" ht="26.25">
      <c r="A219" s="442" t="s">
        <v>720</v>
      </c>
      <c r="B219" s="480" t="s">
        <v>159</v>
      </c>
      <c r="C219" s="442" t="s">
        <v>160</v>
      </c>
      <c r="D219" s="481"/>
      <c r="E219" s="481">
        <v>177106.21</v>
      </c>
      <c r="F219" s="481"/>
      <c r="G219" s="481"/>
      <c r="H219" s="481"/>
      <c r="I219" s="481"/>
      <c r="J219" s="481">
        <f t="shared" si="17"/>
        <v>177106.21</v>
      </c>
      <c r="K219" s="442" t="s">
        <v>28</v>
      </c>
      <c r="L219" s="479"/>
      <c r="M219" s="479" t="s">
        <v>123</v>
      </c>
      <c r="N219" s="441"/>
      <c r="O219" s="78"/>
      <c r="P219" s="446"/>
    </row>
    <row r="220" spans="1:16" s="20" customFormat="1" ht="15">
      <c r="A220" s="442" t="s">
        <v>505</v>
      </c>
      <c r="B220" s="480"/>
      <c r="C220" s="442" t="s">
        <v>169</v>
      </c>
      <c r="D220" s="481"/>
      <c r="E220" s="481"/>
      <c r="F220" s="481"/>
      <c r="G220" s="481"/>
      <c r="H220" s="481"/>
      <c r="I220" s="481"/>
      <c r="J220" s="481">
        <f t="shared" si="17"/>
        <v>0</v>
      </c>
      <c r="K220" s="442" t="s">
        <v>2</v>
      </c>
      <c r="L220" s="479" t="s">
        <v>321</v>
      </c>
      <c r="M220" s="479" t="s">
        <v>123</v>
      </c>
      <c r="N220" s="441"/>
      <c r="O220" s="78"/>
      <c r="P220" s="446"/>
    </row>
    <row r="221" spans="1:16" s="20" customFormat="1" ht="15">
      <c r="A221" s="442" t="s">
        <v>587</v>
      </c>
      <c r="B221" s="480"/>
      <c r="C221" s="442" t="s">
        <v>170</v>
      </c>
      <c r="D221" s="481"/>
      <c r="E221" s="481"/>
      <c r="F221" s="481">
        <v>460.49700000000001</v>
      </c>
      <c r="G221" s="481"/>
      <c r="H221" s="481"/>
      <c r="I221" s="481"/>
      <c r="J221" s="481">
        <f t="shared" ref="J221:J237" si="18">SUM(D221:I221)</f>
        <v>460.49700000000001</v>
      </c>
      <c r="K221" s="442" t="s">
        <v>2</v>
      </c>
      <c r="L221" s="479" t="s">
        <v>322</v>
      </c>
      <c r="M221" s="479" t="s">
        <v>123</v>
      </c>
      <c r="N221" s="441"/>
      <c r="O221" s="78"/>
      <c r="P221" s="446"/>
    </row>
    <row r="222" spans="1:16" s="20" customFormat="1" ht="15">
      <c r="A222" s="442" t="s">
        <v>507</v>
      </c>
      <c r="B222" s="480"/>
      <c r="C222" s="442" t="s">
        <v>171</v>
      </c>
      <c r="D222" s="481"/>
      <c r="E222" s="481"/>
      <c r="F222" s="481">
        <v>150.63</v>
      </c>
      <c r="G222" s="481"/>
      <c r="H222" s="481"/>
      <c r="I222" s="481"/>
      <c r="J222" s="481">
        <f t="shared" si="18"/>
        <v>150.63</v>
      </c>
      <c r="K222" s="442" t="s">
        <v>2</v>
      </c>
      <c r="L222" s="479" t="s">
        <v>323</v>
      </c>
      <c r="M222" s="479" t="s">
        <v>123</v>
      </c>
      <c r="N222" s="441"/>
      <c r="O222" s="78"/>
      <c r="P222" s="446"/>
    </row>
    <row r="223" spans="1:16" s="20" customFormat="1" ht="15">
      <c r="A223" s="442" t="s">
        <v>511</v>
      </c>
      <c r="B223" s="480"/>
      <c r="C223" s="442" t="s">
        <v>172</v>
      </c>
      <c r="D223" s="481"/>
      <c r="E223" s="481"/>
      <c r="F223" s="481">
        <v>331.28</v>
      </c>
      <c r="G223" s="481"/>
      <c r="H223" s="481"/>
      <c r="I223" s="481"/>
      <c r="J223" s="481">
        <f t="shared" si="18"/>
        <v>331.28</v>
      </c>
      <c r="K223" s="442" t="s">
        <v>2</v>
      </c>
      <c r="L223" s="479" t="s">
        <v>324</v>
      </c>
      <c r="M223" s="479" t="s">
        <v>123</v>
      </c>
      <c r="N223" s="441"/>
      <c r="O223" s="78"/>
      <c r="P223" s="446"/>
    </row>
    <row r="224" spans="1:16" s="20" customFormat="1" ht="15">
      <c r="A224" s="442" t="s">
        <v>708</v>
      </c>
      <c r="B224" s="480"/>
      <c r="C224" s="442" t="s">
        <v>174</v>
      </c>
      <c r="D224" s="481"/>
      <c r="E224" s="481"/>
      <c r="F224" s="481">
        <v>7164.277</v>
      </c>
      <c r="G224" s="481"/>
      <c r="H224" s="481"/>
      <c r="I224" s="481"/>
      <c r="J224" s="481">
        <f t="shared" si="18"/>
        <v>7164.277</v>
      </c>
      <c r="K224" s="442" t="s">
        <v>2</v>
      </c>
      <c r="L224" s="479" t="s">
        <v>325</v>
      </c>
      <c r="M224" s="479" t="s">
        <v>123</v>
      </c>
      <c r="N224" s="441"/>
      <c r="O224" s="78"/>
      <c r="P224" s="446"/>
    </row>
    <row r="225" spans="1:16" s="20" customFormat="1" ht="15">
      <c r="A225" s="442" t="s">
        <v>710</v>
      </c>
      <c r="B225" s="480"/>
      <c r="C225" s="442" t="s">
        <v>179</v>
      </c>
      <c r="D225" s="481"/>
      <c r="E225" s="481"/>
      <c r="F225" s="481">
        <v>221.53399999999999</v>
      </c>
      <c r="G225" s="481"/>
      <c r="H225" s="481"/>
      <c r="I225" s="481"/>
      <c r="J225" s="481">
        <f t="shared" si="18"/>
        <v>221.53399999999999</v>
      </c>
      <c r="K225" s="442" t="s">
        <v>2</v>
      </c>
      <c r="L225" s="479" t="s">
        <v>328</v>
      </c>
      <c r="M225" s="479" t="s">
        <v>123</v>
      </c>
      <c r="N225" s="441"/>
      <c r="O225" s="78"/>
      <c r="P225" s="446"/>
    </row>
    <row r="226" spans="1:16" s="20" customFormat="1" ht="15">
      <c r="A226" s="442" t="s">
        <v>715</v>
      </c>
      <c r="B226" s="480"/>
      <c r="C226" s="442" t="s">
        <v>184</v>
      </c>
      <c r="D226" s="481"/>
      <c r="E226" s="481"/>
      <c r="F226" s="481"/>
      <c r="G226" s="481"/>
      <c r="H226" s="481"/>
      <c r="I226" s="481"/>
      <c r="J226" s="481">
        <f t="shared" si="18"/>
        <v>0</v>
      </c>
      <c r="K226" s="442" t="s">
        <v>2</v>
      </c>
      <c r="L226" s="479" t="s">
        <v>332</v>
      </c>
      <c r="M226" s="479" t="s">
        <v>123</v>
      </c>
      <c r="N226" s="441"/>
      <c r="O226" s="78"/>
      <c r="P226" s="446"/>
    </row>
    <row r="227" spans="1:16" s="20" customFormat="1" ht="15">
      <c r="A227" s="442" t="s">
        <v>449</v>
      </c>
      <c r="B227" s="480" t="s">
        <v>157</v>
      </c>
      <c r="C227" s="490" t="s">
        <v>379</v>
      </c>
      <c r="D227" s="481">
        <v>-144</v>
      </c>
      <c r="E227" s="481"/>
      <c r="F227" s="481"/>
      <c r="G227" s="481"/>
      <c r="H227" s="481"/>
      <c r="I227" s="481"/>
      <c r="J227" s="481">
        <f t="shared" si="18"/>
        <v>-144</v>
      </c>
      <c r="K227" s="442" t="s">
        <v>28</v>
      </c>
      <c r="L227" s="479"/>
      <c r="M227" s="479" t="s">
        <v>123</v>
      </c>
      <c r="N227" s="441"/>
      <c r="O227" s="78"/>
      <c r="P227" s="446"/>
    </row>
    <row r="228" spans="1:16" s="21" customFormat="1" ht="15">
      <c r="A228" s="442" t="s">
        <v>449</v>
      </c>
      <c r="B228" s="480" t="s">
        <v>160</v>
      </c>
      <c r="C228" s="490" t="s">
        <v>160</v>
      </c>
      <c r="D228" s="481">
        <v>5339</v>
      </c>
      <c r="E228" s="481"/>
      <c r="F228" s="481">
        <v>-9</v>
      </c>
      <c r="G228" s="481"/>
      <c r="H228" s="481"/>
      <c r="I228" s="481"/>
      <c r="J228" s="481">
        <f t="shared" si="18"/>
        <v>5330</v>
      </c>
      <c r="K228" s="442" t="s">
        <v>28</v>
      </c>
      <c r="L228" s="479"/>
      <c r="M228" s="479" t="s">
        <v>123</v>
      </c>
      <c r="N228" s="441"/>
      <c r="O228" s="78"/>
      <c r="P228" s="447"/>
    </row>
    <row r="229" spans="1:16" s="22" customFormat="1" ht="15">
      <c r="A229" s="442" t="s">
        <v>449</v>
      </c>
      <c r="B229" s="480" t="s">
        <v>161</v>
      </c>
      <c r="C229" s="490" t="s">
        <v>162</v>
      </c>
      <c r="D229" s="481"/>
      <c r="E229" s="481">
        <v>220575</v>
      </c>
      <c r="F229" s="481"/>
      <c r="G229" s="481"/>
      <c r="H229" s="481"/>
      <c r="I229" s="481"/>
      <c r="J229" s="481">
        <f t="shared" si="18"/>
        <v>220575</v>
      </c>
      <c r="K229" s="442" t="s">
        <v>28</v>
      </c>
      <c r="L229" s="479"/>
      <c r="M229" s="479" t="s">
        <v>123</v>
      </c>
      <c r="N229" s="441"/>
      <c r="O229" s="78"/>
      <c r="P229" s="448"/>
    </row>
    <row r="230" spans="1:16" s="22" customFormat="1" ht="15">
      <c r="A230" s="442" t="s">
        <v>449</v>
      </c>
      <c r="B230" s="480" t="s">
        <v>163</v>
      </c>
      <c r="C230" s="490" t="s">
        <v>163</v>
      </c>
      <c r="D230" s="481">
        <v>512716</v>
      </c>
      <c r="E230" s="481"/>
      <c r="F230" s="481"/>
      <c r="G230" s="481"/>
      <c r="H230" s="481"/>
      <c r="I230" s="481"/>
      <c r="J230" s="481">
        <f t="shared" si="18"/>
        <v>512716</v>
      </c>
      <c r="K230" s="442" t="s">
        <v>28</v>
      </c>
      <c r="L230" s="479"/>
      <c r="M230" s="479" t="s">
        <v>123</v>
      </c>
      <c r="N230" s="441"/>
      <c r="O230" s="78"/>
      <c r="P230" s="448"/>
    </row>
    <row r="231" spans="1:16" s="22" customFormat="1" ht="15">
      <c r="A231" s="442" t="s">
        <v>627</v>
      </c>
      <c r="B231" s="480"/>
      <c r="C231" s="442" t="s">
        <v>173</v>
      </c>
      <c r="D231" s="481"/>
      <c r="E231" s="481"/>
      <c r="F231" s="481">
        <v>2556</v>
      </c>
      <c r="G231" s="481"/>
      <c r="H231" s="481"/>
      <c r="I231" s="481"/>
      <c r="J231" s="481">
        <f t="shared" si="18"/>
        <v>2556</v>
      </c>
      <c r="K231" s="442" t="s">
        <v>28</v>
      </c>
      <c r="L231" s="479"/>
      <c r="M231" s="479" t="s">
        <v>123</v>
      </c>
      <c r="N231" s="441"/>
      <c r="O231" s="78"/>
      <c r="P231" s="448"/>
    </row>
    <row r="232" spans="1:16" s="22" customFormat="1" ht="15">
      <c r="A232" s="442" t="s">
        <v>517</v>
      </c>
      <c r="B232" s="480"/>
      <c r="C232" s="442" t="s">
        <v>177</v>
      </c>
      <c r="D232" s="481"/>
      <c r="E232" s="481"/>
      <c r="F232" s="481">
        <v>322.20100000000002</v>
      </c>
      <c r="G232" s="481"/>
      <c r="H232" s="481"/>
      <c r="I232" s="481"/>
      <c r="J232" s="481">
        <f t="shared" si="18"/>
        <v>322.20100000000002</v>
      </c>
      <c r="K232" s="442" t="s">
        <v>2</v>
      </c>
      <c r="L232" s="479" t="s">
        <v>327</v>
      </c>
      <c r="M232" s="479" t="s">
        <v>123</v>
      </c>
      <c r="N232" s="441"/>
      <c r="O232" s="78"/>
      <c r="P232" s="448"/>
    </row>
    <row r="233" spans="1:16" s="22" customFormat="1" ht="15">
      <c r="A233" s="442" t="s">
        <v>524</v>
      </c>
      <c r="B233" s="480"/>
      <c r="C233" s="442" t="s">
        <v>127</v>
      </c>
      <c r="D233" s="481"/>
      <c r="E233" s="481"/>
      <c r="F233" s="481">
        <v>1875.8040000000001</v>
      </c>
      <c r="G233" s="481"/>
      <c r="H233" s="481"/>
      <c r="I233" s="481"/>
      <c r="J233" s="481">
        <f t="shared" si="18"/>
        <v>1875.8040000000001</v>
      </c>
      <c r="K233" s="442" t="s">
        <v>2</v>
      </c>
      <c r="L233" s="479" t="s">
        <v>302</v>
      </c>
      <c r="M233" s="479" t="s">
        <v>123</v>
      </c>
      <c r="N233" s="441"/>
      <c r="O233" s="78"/>
      <c r="P233" s="448"/>
    </row>
    <row r="234" spans="1:16" s="22" customFormat="1" ht="15">
      <c r="A234" s="442" t="s">
        <v>531</v>
      </c>
      <c r="B234" s="480"/>
      <c r="C234" s="442" t="s">
        <v>180</v>
      </c>
      <c r="D234" s="481"/>
      <c r="E234" s="481"/>
      <c r="F234" s="481">
        <v>304.8</v>
      </c>
      <c r="G234" s="481"/>
      <c r="H234" s="481"/>
      <c r="I234" s="481"/>
      <c r="J234" s="481">
        <f t="shared" si="18"/>
        <v>304.8</v>
      </c>
      <c r="K234" s="442" t="s">
        <v>2</v>
      </c>
      <c r="L234" s="479" t="s">
        <v>329</v>
      </c>
      <c r="M234" s="479" t="s">
        <v>123</v>
      </c>
      <c r="N234" s="441"/>
      <c r="O234" s="78"/>
      <c r="P234" s="448"/>
    </row>
    <row r="235" spans="1:16" s="22" customFormat="1" ht="15">
      <c r="A235" s="442" t="s">
        <v>543</v>
      </c>
      <c r="B235" s="480"/>
      <c r="C235" s="442" t="s">
        <v>130</v>
      </c>
      <c r="D235" s="481"/>
      <c r="E235" s="481"/>
      <c r="F235" s="481">
        <v>875.79700000000003</v>
      </c>
      <c r="G235" s="481"/>
      <c r="H235" s="481"/>
      <c r="I235" s="481"/>
      <c r="J235" s="481">
        <f t="shared" si="18"/>
        <v>875.79700000000003</v>
      </c>
      <c r="K235" s="442" t="s">
        <v>2</v>
      </c>
      <c r="L235" s="479" t="s">
        <v>310</v>
      </c>
      <c r="M235" s="479" t="s">
        <v>123</v>
      </c>
      <c r="N235" s="441"/>
      <c r="O235" s="78"/>
      <c r="P235" s="448"/>
    </row>
    <row r="236" spans="1:16" s="22" customFormat="1" ht="15">
      <c r="A236" s="442" t="s">
        <v>554</v>
      </c>
      <c r="B236" s="480"/>
      <c r="C236" s="442" t="s">
        <v>186</v>
      </c>
      <c r="D236" s="481"/>
      <c r="E236" s="481"/>
      <c r="F236" s="481">
        <v>290.24900000000002</v>
      </c>
      <c r="G236" s="481"/>
      <c r="H236" s="481"/>
      <c r="I236" s="481"/>
      <c r="J236" s="481">
        <f t="shared" si="18"/>
        <v>290.24900000000002</v>
      </c>
      <c r="K236" s="442" t="s">
        <v>2</v>
      </c>
      <c r="L236" s="479" t="s">
        <v>333</v>
      </c>
      <c r="M236" s="479" t="s">
        <v>123</v>
      </c>
      <c r="N236" s="441"/>
      <c r="O236" s="78"/>
      <c r="P236" s="448"/>
    </row>
    <row r="237" spans="1:16" s="22" customFormat="1" thickBot="1">
      <c r="A237" s="482" t="s">
        <v>630</v>
      </c>
      <c r="B237" s="483"/>
      <c r="C237" s="482" t="s">
        <v>187</v>
      </c>
      <c r="D237" s="484"/>
      <c r="E237" s="484"/>
      <c r="F237" s="484">
        <v>1264</v>
      </c>
      <c r="G237" s="484"/>
      <c r="H237" s="484"/>
      <c r="I237" s="484"/>
      <c r="J237" s="484">
        <f t="shared" si="18"/>
        <v>1264</v>
      </c>
      <c r="K237" s="482" t="s">
        <v>2</v>
      </c>
      <c r="L237" s="479" t="s">
        <v>335</v>
      </c>
      <c r="M237" s="479" t="s">
        <v>123</v>
      </c>
      <c r="N237" s="441"/>
      <c r="O237" s="78"/>
      <c r="P237" s="448"/>
    </row>
    <row r="238" spans="1:16">
      <c r="A238" s="491"/>
      <c r="B238" s="491"/>
      <c r="C238" s="491"/>
      <c r="D238" s="491"/>
      <c r="E238" s="491"/>
      <c r="F238" s="491"/>
      <c r="G238" s="491"/>
      <c r="H238" s="491"/>
      <c r="I238" s="491"/>
      <c r="J238" s="491"/>
      <c r="K238" s="491"/>
      <c r="L238" s="479"/>
      <c r="M238" s="479"/>
      <c r="N238" s="441"/>
    </row>
    <row r="239" spans="1:16">
      <c r="L239" s="492"/>
      <c r="M239" s="492"/>
      <c r="N239" s="441"/>
    </row>
    <row r="240" spans="1:16">
      <c r="L240" s="492"/>
      <c r="M240" s="492"/>
      <c r="N240" s="441"/>
    </row>
    <row r="241" spans="12:14">
      <c r="L241" s="492"/>
      <c r="M241" s="492"/>
      <c r="N241" s="441"/>
    </row>
    <row r="242" spans="12:14">
      <c r="L242" s="492"/>
      <c r="M242" s="492"/>
      <c r="N242" s="441"/>
    </row>
    <row r="243" spans="12:14">
      <c r="L243" s="492"/>
      <c r="M243" s="492"/>
      <c r="N243" s="441"/>
    </row>
  </sheetData>
  <mergeCells count="2">
    <mergeCell ref="A8:K8"/>
    <mergeCell ref="A5:M5"/>
  </mergeCells>
  <pageMargins left="0.7" right="0.7" top="0.75" bottom="0.75" header="0.3" footer="0.3"/>
  <pageSetup scale="70" fitToHeight="2" orientation="landscape" r:id="rId1"/>
  <legacyDrawing r:id="rId2"/>
</worksheet>
</file>

<file path=xl/worksheets/sheet19.xml><?xml version="1.0" encoding="utf-8"?>
<worksheet xmlns="http://schemas.openxmlformats.org/spreadsheetml/2006/main" xmlns:r="http://schemas.openxmlformats.org/officeDocument/2006/relationships">
  <sheetPr>
    <tabColor theme="7"/>
  </sheetPr>
  <dimension ref="A1:X234"/>
  <sheetViews>
    <sheetView showZeros="0" zoomScaleNormal="100" workbookViewId="0">
      <selection activeCell="N10" sqref="N10"/>
    </sheetView>
  </sheetViews>
  <sheetFormatPr defaultRowHeight="15.75"/>
  <cols>
    <col min="1" max="1" width="23.42578125" style="120" customWidth="1"/>
    <col min="2" max="2" width="23" style="120" customWidth="1"/>
    <col min="3" max="3" width="12.5703125" style="120" customWidth="1"/>
    <col min="4" max="5" width="9.140625" style="164" customWidth="1"/>
    <col min="6" max="6" width="8.140625" style="164" customWidth="1"/>
    <col min="7" max="7" width="9" style="164" customWidth="1"/>
    <col min="8" max="8" width="5.140625" style="164" customWidth="1"/>
    <col min="9" max="9" width="8.7109375" style="164" customWidth="1"/>
    <col min="10" max="10" width="10.85546875" style="164" customWidth="1"/>
    <col min="11" max="11" width="8.140625" style="164" customWidth="1"/>
    <col min="12" max="12" width="6.42578125" style="493" customWidth="1"/>
    <col min="13" max="13" width="14.28515625" style="120" customWidth="1"/>
    <col min="14" max="14" width="14.7109375" style="120" bestFit="1" customWidth="1"/>
    <col min="15" max="15" width="9.140625" style="119"/>
    <col min="16" max="20" width="9.140625" style="12"/>
    <col min="21" max="24" width="9.140625" style="3"/>
  </cols>
  <sheetData>
    <row r="1" spans="1:24">
      <c r="A1" s="130" t="s">
        <v>902</v>
      </c>
    </row>
    <row r="2" spans="1:24" s="18" customFormat="1">
      <c r="A2" s="130" t="s">
        <v>906</v>
      </c>
      <c r="B2" s="158"/>
      <c r="C2" s="158"/>
      <c r="D2" s="158"/>
      <c r="E2" s="158"/>
      <c r="F2" s="158"/>
      <c r="G2" s="158"/>
      <c r="H2" s="158"/>
      <c r="I2" s="158"/>
      <c r="J2" s="158"/>
      <c r="K2" s="158"/>
      <c r="L2" s="158"/>
      <c r="M2" s="158"/>
      <c r="N2" s="158"/>
      <c r="O2" s="81"/>
    </row>
    <row r="3" spans="1:24" ht="16.5" thickBot="1">
      <c r="A3" s="925" t="s">
        <v>881</v>
      </c>
      <c r="B3" s="925"/>
      <c r="C3" s="925"/>
      <c r="D3" s="925"/>
      <c r="E3" s="925"/>
      <c r="F3" s="925"/>
      <c r="G3" s="925"/>
      <c r="H3" s="925"/>
      <c r="I3" s="925"/>
      <c r="J3" s="925"/>
      <c r="K3" s="925"/>
      <c r="L3" s="925"/>
    </row>
    <row r="4" spans="1:24" s="4" customFormat="1" ht="15">
      <c r="A4" s="943" t="s">
        <v>23</v>
      </c>
      <c r="B4" s="943" t="s">
        <v>24</v>
      </c>
      <c r="C4" s="941" t="s">
        <v>25</v>
      </c>
      <c r="D4" s="938" t="s">
        <v>427</v>
      </c>
      <c r="E4" s="939"/>
      <c r="F4" s="939"/>
      <c r="G4" s="939"/>
      <c r="H4" s="939"/>
      <c r="I4" s="938" t="s">
        <v>910</v>
      </c>
      <c r="J4" s="939"/>
      <c r="K4" s="940"/>
      <c r="L4" s="945" t="s">
        <v>256</v>
      </c>
      <c r="M4" s="167"/>
      <c r="N4" s="167"/>
      <c r="O4" s="178"/>
      <c r="P4" s="26"/>
      <c r="Q4" s="26"/>
      <c r="R4" s="26"/>
      <c r="S4" s="26"/>
      <c r="T4" s="26"/>
      <c r="U4" s="25"/>
      <c r="V4" s="25"/>
      <c r="W4" s="25"/>
      <c r="X4" s="25"/>
    </row>
    <row r="5" spans="1:24" s="4" customFormat="1" ht="39" thickBot="1">
      <c r="A5" s="944"/>
      <c r="B5" s="944"/>
      <c r="C5" s="942"/>
      <c r="D5" s="170" t="s">
        <v>429</v>
      </c>
      <c r="E5" s="171" t="s">
        <v>430</v>
      </c>
      <c r="F5" s="171" t="s">
        <v>431</v>
      </c>
      <c r="G5" s="171" t="s">
        <v>432</v>
      </c>
      <c r="H5" s="171" t="s">
        <v>433</v>
      </c>
      <c r="I5" s="170" t="s">
        <v>909</v>
      </c>
      <c r="J5" s="171" t="s">
        <v>908</v>
      </c>
      <c r="K5" s="172" t="s">
        <v>907</v>
      </c>
      <c r="L5" s="946"/>
      <c r="M5" s="151" t="s">
        <v>487</v>
      </c>
      <c r="N5" s="175" t="s">
        <v>593</v>
      </c>
      <c r="O5" s="178"/>
      <c r="P5" s="26"/>
      <c r="Q5" s="26"/>
      <c r="R5" s="26"/>
      <c r="S5" s="26"/>
      <c r="T5" s="26"/>
      <c r="U5" s="25"/>
      <c r="V5" s="25"/>
      <c r="W5" s="25"/>
      <c r="X5" s="25"/>
    </row>
    <row r="6" spans="1:24" s="25" customFormat="1" thickBot="1">
      <c r="A6" s="494" t="s">
        <v>371</v>
      </c>
      <c r="B6" s="494"/>
      <c r="C6" s="494"/>
      <c r="D6" s="495">
        <f>SUM(D7:D11)</f>
        <v>1042353.91</v>
      </c>
      <c r="E6" s="495">
        <f t="shared" ref="E6:K6" si="0">SUM(E7:E11)</f>
        <v>3942237.22</v>
      </c>
      <c r="F6" s="495">
        <f t="shared" si="0"/>
        <v>397466.5</v>
      </c>
      <c r="G6" s="495">
        <f t="shared" si="0"/>
        <v>1129996</v>
      </c>
      <c r="H6" s="495">
        <f t="shared" si="0"/>
        <v>2246.4580000000001</v>
      </c>
      <c r="I6" s="495">
        <f t="shared" si="0"/>
        <v>1796706.5238095243</v>
      </c>
      <c r="J6" s="495">
        <f t="shared" si="0"/>
        <v>43279950</v>
      </c>
      <c r="K6" s="495">
        <f t="shared" si="0"/>
        <v>427228</v>
      </c>
      <c r="L6" s="357"/>
      <c r="M6" s="496"/>
      <c r="N6" s="497"/>
      <c r="O6" s="178"/>
      <c r="P6" s="26"/>
      <c r="Q6" s="26"/>
      <c r="R6" s="26"/>
      <c r="S6" s="26"/>
      <c r="T6" s="26"/>
    </row>
    <row r="7" spans="1:24" s="25" customFormat="1" ht="15">
      <c r="A7" s="498" t="s">
        <v>5</v>
      </c>
      <c r="B7" s="498"/>
      <c r="C7" s="498"/>
      <c r="D7" s="499">
        <f>D13</f>
        <v>126389.005</v>
      </c>
      <c r="E7" s="499">
        <f t="shared" ref="E7:K7" si="1">E13</f>
        <v>47794.74</v>
      </c>
      <c r="F7" s="499">
        <f t="shared" si="1"/>
        <v>0</v>
      </c>
      <c r="G7" s="499">
        <f t="shared" si="1"/>
        <v>0</v>
      </c>
      <c r="H7" s="499">
        <f t="shared" si="1"/>
        <v>982.91</v>
      </c>
      <c r="I7" s="499">
        <f t="shared" si="1"/>
        <v>229081.71428571429</v>
      </c>
      <c r="J7" s="499">
        <f t="shared" si="1"/>
        <v>711932</v>
      </c>
      <c r="K7" s="499">
        <f t="shared" si="1"/>
        <v>0</v>
      </c>
      <c r="L7" s="500"/>
      <c r="M7" s="496"/>
      <c r="N7" s="501"/>
      <c r="O7" s="178"/>
      <c r="P7" s="26"/>
      <c r="Q7" s="26"/>
      <c r="R7" s="26"/>
      <c r="S7" s="26"/>
      <c r="T7" s="26"/>
    </row>
    <row r="8" spans="1:24" s="25" customFormat="1" ht="15">
      <c r="A8" s="502" t="s">
        <v>6</v>
      </c>
      <c r="B8" s="502"/>
      <c r="C8" s="502"/>
      <c r="D8" s="503">
        <f>D49</f>
        <v>75500.749000000011</v>
      </c>
      <c r="E8" s="503">
        <f t="shared" ref="E8:K8" si="2">E49</f>
        <v>3894442.48</v>
      </c>
      <c r="F8" s="503">
        <f t="shared" si="2"/>
        <v>0</v>
      </c>
      <c r="G8" s="503">
        <f t="shared" si="2"/>
        <v>544755</v>
      </c>
      <c r="H8" s="503">
        <f t="shared" si="2"/>
        <v>0</v>
      </c>
      <c r="I8" s="503">
        <f t="shared" si="2"/>
        <v>154250.38095238095</v>
      </c>
      <c r="J8" s="503">
        <f t="shared" si="2"/>
        <v>42568018</v>
      </c>
      <c r="K8" s="503">
        <f t="shared" si="2"/>
        <v>0</v>
      </c>
      <c r="L8" s="504"/>
      <c r="M8" s="496"/>
      <c r="N8" s="497"/>
      <c r="O8" s="178"/>
      <c r="P8" s="26"/>
      <c r="Q8" s="26"/>
      <c r="R8" s="26"/>
      <c r="S8" s="26"/>
      <c r="T8" s="26"/>
    </row>
    <row r="9" spans="1:24" s="25" customFormat="1" ht="15">
      <c r="A9" s="502" t="s">
        <v>7</v>
      </c>
      <c r="B9" s="502"/>
      <c r="C9" s="502"/>
      <c r="D9" s="503">
        <f>D78</f>
        <v>91415.036000000007</v>
      </c>
      <c r="E9" s="503">
        <f t="shared" ref="E9:K9" si="3">E78</f>
        <v>0</v>
      </c>
      <c r="F9" s="503">
        <f t="shared" si="3"/>
        <v>0</v>
      </c>
      <c r="G9" s="503">
        <f t="shared" si="3"/>
        <v>579542</v>
      </c>
      <c r="H9" s="503">
        <f t="shared" si="3"/>
        <v>0</v>
      </c>
      <c r="I9" s="503">
        <f t="shared" si="3"/>
        <v>179864.07142857145</v>
      </c>
      <c r="J9" s="503">
        <f t="shared" si="3"/>
        <v>0</v>
      </c>
      <c r="K9" s="503">
        <f t="shared" si="3"/>
        <v>0</v>
      </c>
      <c r="L9" s="504"/>
      <c r="M9" s="496"/>
      <c r="N9" s="497"/>
      <c r="O9" s="178"/>
      <c r="P9" s="26"/>
      <c r="Q9" s="26"/>
      <c r="R9" s="26"/>
      <c r="S9" s="26"/>
      <c r="T9" s="26"/>
    </row>
    <row r="10" spans="1:24" s="25" customFormat="1" ht="15">
      <c r="A10" s="502" t="s">
        <v>8</v>
      </c>
      <c r="B10" s="502"/>
      <c r="C10" s="502"/>
      <c r="D10" s="503">
        <f>D118</f>
        <v>171674.351</v>
      </c>
      <c r="E10" s="503">
        <f t="shared" ref="E10:K10" si="4">E118</f>
        <v>0</v>
      </c>
      <c r="F10" s="503">
        <f t="shared" si="4"/>
        <v>0</v>
      </c>
      <c r="G10" s="503">
        <f t="shared" si="4"/>
        <v>5699</v>
      </c>
      <c r="H10" s="503">
        <f t="shared" si="4"/>
        <v>1263.548</v>
      </c>
      <c r="I10" s="503">
        <f t="shared" si="4"/>
        <v>300548.35714285716</v>
      </c>
      <c r="J10" s="503">
        <f t="shared" si="4"/>
        <v>0</v>
      </c>
      <c r="K10" s="503">
        <f t="shared" si="4"/>
        <v>0</v>
      </c>
      <c r="L10" s="504"/>
      <c r="M10" s="496"/>
      <c r="N10" s="497"/>
      <c r="O10" s="178"/>
      <c r="P10" s="26"/>
      <c r="Q10" s="26"/>
      <c r="R10" s="26"/>
      <c r="S10" s="26"/>
      <c r="T10" s="26"/>
    </row>
    <row r="11" spans="1:24" s="25" customFormat="1" thickBot="1">
      <c r="A11" s="505" t="s">
        <v>9</v>
      </c>
      <c r="B11" s="505"/>
      <c r="C11" s="505"/>
      <c r="D11" s="506">
        <f>D184</f>
        <v>577374.76899999997</v>
      </c>
      <c r="E11" s="506">
        <f t="shared" ref="E11:K11" si="5">E184</f>
        <v>0</v>
      </c>
      <c r="F11" s="506">
        <f t="shared" si="5"/>
        <v>397466.5</v>
      </c>
      <c r="G11" s="506">
        <f t="shared" si="5"/>
        <v>0</v>
      </c>
      <c r="H11" s="506">
        <f t="shared" si="5"/>
        <v>0</v>
      </c>
      <c r="I11" s="506">
        <f t="shared" si="5"/>
        <v>932962.00000000023</v>
      </c>
      <c r="J11" s="506">
        <f t="shared" si="5"/>
        <v>0</v>
      </c>
      <c r="K11" s="506">
        <f t="shared" si="5"/>
        <v>427228</v>
      </c>
      <c r="L11" s="507"/>
      <c r="M11" s="496"/>
      <c r="N11" s="497"/>
      <c r="O11" s="178"/>
      <c r="P11" s="26"/>
      <c r="Q11" s="26"/>
      <c r="R11" s="26"/>
      <c r="S11" s="26"/>
      <c r="T11" s="26"/>
    </row>
    <row r="12" spans="1:24" s="25" customFormat="1" thickBot="1">
      <c r="A12" s="508"/>
      <c r="B12" s="508"/>
      <c r="C12" s="508"/>
      <c r="D12" s="509"/>
      <c r="E12" s="509"/>
      <c r="F12" s="509"/>
      <c r="G12" s="509"/>
      <c r="H12" s="509"/>
      <c r="I12" s="509"/>
      <c r="J12" s="509"/>
      <c r="K12" s="509"/>
      <c r="L12" s="510"/>
      <c r="M12" s="496"/>
      <c r="N12" s="497"/>
      <c r="O12" s="178"/>
      <c r="P12" s="26"/>
      <c r="Q12" s="26"/>
      <c r="R12" s="26"/>
      <c r="S12" s="26"/>
      <c r="T12" s="26"/>
    </row>
    <row r="13" spans="1:24" s="25" customFormat="1" thickBot="1">
      <c r="A13" s="494" t="s">
        <v>5</v>
      </c>
      <c r="B13" s="494"/>
      <c r="C13" s="494"/>
      <c r="D13" s="495">
        <f>SUM(D14:D48)</f>
        <v>126389.005</v>
      </c>
      <c r="E13" s="495">
        <f t="shared" ref="E13:K13" si="6">SUM(E14:E48)</f>
        <v>47794.74</v>
      </c>
      <c r="F13" s="495">
        <f t="shared" si="6"/>
        <v>0</v>
      </c>
      <c r="G13" s="495">
        <f t="shared" si="6"/>
        <v>0</v>
      </c>
      <c r="H13" s="495">
        <f t="shared" si="6"/>
        <v>982.91</v>
      </c>
      <c r="I13" s="495">
        <f t="shared" si="6"/>
        <v>229081.71428571429</v>
      </c>
      <c r="J13" s="495">
        <f t="shared" si="6"/>
        <v>711932</v>
      </c>
      <c r="K13" s="495">
        <f t="shared" si="6"/>
        <v>0</v>
      </c>
      <c r="L13" s="357"/>
      <c r="M13" s="496"/>
      <c r="N13" s="497"/>
      <c r="O13" s="178"/>
      <c r="P13" s="26"/>
      <c r="Q13" s="26"/>
      <c r="R13" s="26"/>
      <c r="S13" s="26"/>
      <c r="T13" s="26"/>
    </row>
    <row r="14" spans="1:24">
      <c r="A14" s="511" t="s">
        <v>499</v>
      </c>
      <c r="B14" s="511"/>
      <c r="C14" s="512" t="s">
        <v>199</v>
      </c>
      <c r="D14" s="513">
        <v>1259.105</v>
      </c>
      <c r="E14" s="513"/>
      <c r="F14" s="514"/>
      <c r="G14" s="513"/>
      <c r="H14" s="514"/>
      <c r="I14" s="514">
        <v>2210.0476190476193</v>
      </c>
      <c r="J14" s="514"/>
      <c r="K14" s="514"/>
      <c r="L14" s="515" t="s">
        <v>2</v>
      </c>
      <c r="M14" s="118" t="s">
        <v>272</v>
      </c>
      <c r="N14" s="118" t="s">
        <v>46</v>
      </c>
      <c r="X14"/>
    </row>
    <row r="15" spans="1:24">
      <c r="A15" s="398" t="s">
        <v>499</v>
      </c>
      <c r="B15" s="104"/>
      <c r="C15" s="103" t="s">
        <v>54</v>
      </c>
      <c r="D15" s="344">
        <v>1025.0650000000001</v>
      </c>
      <c r="E15" s="344"/>
      <c r="F15" s="102"/>
      <c r="G15" s="344"/>
      <c r="H15" s="102"/>
      <c r="I15" s="102">
        <v>1706.0952380952381</v>
      </c>
      <c r="J15" s="102"/>
      <c r="K15" s="102"/>
      <c r="L15" s="341" t="s">
        <v>2</v>
      </c>
      <c r="M15" s="118" t="s">
        <v>272</v>
      </c>
      <c r="N15" s="118" t="s">
        <v>46</v>
      </c>
      <c r="X15"/>
    </row>
    <row r="16" spans="1:24">
      <c r="A16" s="104" t="s">
        <v>499</v>
      </c>
      <c r="B16" s="104"/>
      <c r="C16" s="103" t="s">
        <v>56</v>
      </c>
      <c r="D16" s="344">
        <v>1092.873</v>
      </c>
      <c r="E16" s="344"/>
      <c r="F16" s="102"/>
      <c r="G16" s="344"/>
      <c r="H16" s="102"/>
      <c r="I16" s="102">
        <v>1888.5238095238096</v>
      </c>
      <c r="J16" s="102"/>
      <c r="K16" s="102"/>
      <c r="L16" s="341" t="s">
        <v>2</v>
      </c>
      <c r="M16" s="118" t="s">
        <v>272</v>
      </c>
      <c r="N16" s="118" t="s">
        <v>46</v>
      </c>
      <c r="X16"/>
    </row>
    <row r="17" spans="1:24">
      <c r="A17" s="104" t="s">
        <v>499</v>
      </c>
      <c r="B17" s="104"/>
      <c r="C17" s="103" t="s">
        <v>382</v>
      </c>
      <c r="D17" s="344">
        <v>1902.018</v>
      </c>
      <c r="E17" s="344"/>
      <c r="F17" s="102"/>
      <c r="G17" s="344"/>
      <c r="H17" s="102"/>
      <c r="I17" s="102">
        <v>3387.2619047619046</v>
      </c>
      <c r="J17" s="102"/>
      <c r="K17" s="102"/>
      <c r="L17" s="341" t="s">
        <v>2</v>
      </c>
      <c r="M17" s="118" t="s">
        <v>272</v>
      </c>
      <c r="N17" s="118" t="s">
        <v>46</v>
      </c>
      <c r="X17"/>
    </row>
    <row r="18" spans="1:24">
      <c r="A18" s="104" t="s">
        <v>499</v>
      </c>
      <c r="B18" s="104"/>
      <c r="C18" s="103" t="s">
        <v>202</v>
      </c>
      <c r="D18" s="344">
        <v>1664.61</v>
      </c>
      <c r="E18" s="344"/>
      <c r="F18" s="102"/>
      <c r="G18" s="344"/>
      <c r="H18" s="102"/>
      <c r="I18" s="102">
        <v>3007.0238095238096</v>
      </c>
      <c r="J18" s="102"/>
      <c r="K18" s="102"/>
      <c r="L18" s="341" t="s">
        <v>2</v>
      </c>
      <c r="M18" s="118" t="s">
        <v>272</v>
      </c>
      <c r="N18" s="118" t="s">
        <v>46</v>
      </c>
      <c r="X18"/>
    </row>
    <row r="19" spans="1:24">
      <c r="A19" s="104" t="s">
        <v>499</v>
      </c>
      <c r="B19" s="104"/>
      <c r="C19" s="103" t="s">
        <v>203</v>
      </c>
      <c r="D19" s="344">
        <v>1233.8800000000001</v>
      </c>
      <c r="E19" s="344"/>
      <c r="F19" s="102"/>
      <c r="G19" s="344"/>
      <c r="H19" s="102"/>
      <c r="I19" s="102">
        <v>2347.9047619047619</v>
      </c>
      <c r="J19" s="102"/>
      <c r="K19" s="102"/>
      <c r="L19" s="341" t="s">
        <v>2</v>
      </c>
      <c r="M19" s="118" t="s">
        <v>272</v>
      </c>
      <c r="N19" s="118" t="s">
        <v>46</v>
      </c>
      <c r="X19"/>
    </row>
    <row r="20" spans="1:24">
      <c r="A20" s="104" t="s">
        <v>499</v>
      </c>
      <c r="B20" s="104"/>
      <c r="C20" s="103" t="s">
        <v>59</v>
      </c>
      <c r="D20" s="344">
        <v>1360.444</v>
      </c>
      <c r="E20" s="344"/>
      <c r="F20" s="102"/>
      <c r="G20" s="344"/>
      <c r="H20" s="102"/>
      <c r="I20" s="102">
        <v>2454.0238095238096</v>
      </c>
      <c r="J20" s="102"/>
      <c r="K20" s="102"/>
      <c r="L20" s="341" t="s">
        <v>2</v>
      </c>
      <c r="M20" s="118" t="s">
        <v>272</v>
      </c>
      <c r="N20" s="118" t="s">
        <v>46</v>
      </c>
      <c r="X20"/>
    </row>
    <row r="21" spans="1:24">
      <c r="A21" s="104" t="s">
        <v>499</v>
      </c>
      <c r="B21" s="104"/>
      <c r="C21" s="103" t="s">
        <v>205</v>
      </c>
      <c r="D21" s="344">
        <v>1965.0060000000001</v>
      </c>
      <c r="E21" s="344"/>
      <c r="F21" s="102"/>
      <c r="G21" s="344"/>
      <c r="H21" s="102"/>
      <c r="I21" s="102">
        <v>3406.7142857142858</v>
      </c>
      <c r="J21" s="102"/>
      <c r="K21" s="102"/>
      <c r="L21" s="341" t="s">
        <v>2</v>
      </c>
      <c r="M21" s="118" t="s">
        <v>272</v>
      </c>
      <c r="N21" s="118" t="s">
        <v>46</v>
      </c>
      <c r="X21"/>
    </row>
    <row r="22" spans="1:24">
      <c r="A22" s="104" t="s">
        <v>499</v>
      </c>
      <c r="B22" s="104"/>
      <c r="C22" s="103" t="s">
        <v>206</v>
      </c>
      <c r="D22" s="344">
        <v>2032.9369999999999</v>
      </c>
      <c r="E22" s="344"/>
      <c r="F22" s="102"/>
      <c r="G22" s="344"/>
      <c r="H22" s="102"/>
      <c r="I22" s="102">
        <v>3891.6190476190477</v>
      </c>
      <c r="J22" s="102"/>
      <c r="K22" s="102"/>
      <c r="L22" s="341" t="s">
        <v>2</v>
      </c>
      <c r="M22" s="118" t="s">
        <v>272</v>
      </c>
      <c r="N22" s="118" t="s">
        <v>46</v>
      </c>
      <c r="X22"/>
    </row>
    <row r="23" spans="1:24">
      <c r="A23" s="104" t="s">
        <v>499</v>
      </c>
      <c r="B23" s="104"/>
      <c r="C23" s="103" t="s">
        <v>61</v>
      </c>
      <c r="D23" s="344">
        <v>1858.9380000000001</v>
      </c>
      <c r="E23" s="344"/>
      <c r="F23" s="102"/>
      <c r="G23" s="344"/>
      <c r="H23" s="102"/>
      <c r="I23" s="102">
        <v>3047.1190476190477</v>
      </c>
      <c r="J23" s="102"/>
      <c r="K23" s="102"/>
      <c r="L23" s="341" t="s">
        <v>2</v>
      </c>
      <c r="M23" s="118" t="s">
        <v>272</v>
      </c>
      <c r="N23" s="118" t="s">
        <v>46</v>
      </c>
      <c r="X23"/>
    </row>
    <row r="24" spans="1:24">
      <c r="A24" s="104" t="s">
        <v>499</v>
      </c>
      <c r="B24" s="104"/>
      <c r="C24" s="103" t="s">
        <v>62</v>
      </c>
      <c r="D24" s="344">
        <v>2059.5549999999998</v>
      </c>
      <c r="E24" s="344"/>
      <c r="F24" s="102"/>
      <c r="G24" s="344"/>
      <c r="H24" s="102"/>
      <c r="I24" s="102">
        <v>3667.7857142857142</v>
      </c>
      <c r="J24" s="102"/>
      <c r="K24" s="102"/>
      <c r="L24" s="341" t="s">
        <v>2</v>
      </c>
      <c r="M24" s="118" t="s">
        <v>272</v>
      </c>
      <c r="N24" s="118" t="s">
        <v>46</v>
      </c>
      <c r="X24"/>
    </row>
    <row r="25" spans="1:24">
      <c r="A25" s="104" t="s">
        <v>499</v>
      </c>
      <c r="B25" s="104"/>
      <c r="C25" s="103" t="s">
        <v>207</v>
      </c>
      <c r="D25" s="344">
        <v>2925.4879999999998</v>
      </c>
      <c r="E25" s="344"/>
      <c r="F25" s="102"/>
      <c r="G25" s="344"/>
      <c r="H25" s="102">
        <v>108.01</v>
      </c>
      <c r="I25" s="102">
        <v>5264.5952380952385</v>
      </c>
      <c r="J25" s="102"/>
      <c r="K25" s="102"/>
      <c r="L25" s="341" t="s">
        <v>2</v>
      </c>
      <c r="M25" s="118" t="s">
        <v>272</v>
      </c>
      <c r="N25" s="118" t="s">
        <v>46</v>
      </c>
      <c r="X25"/>
    </row>
    <row r="26" spans="1:24">
      <c r="A26" s="104" t="s">
        <v>499</v>
      </c>
      <c r="B26" s="104"/>
      <c r="C26" s="103" t="s">
        <v>63</v>
      </c>
      <c r="D26" s="344">
        <v>836.19200000000001</v>
      </c>
      <c r="E26" s="344"/>
      <c r="F26" s="102"/>
      <c r="G26" s="344"/>
      <c r="H26" s="102"/>
      <c r="I26" s="102">
        <v>1449.3809523809523</v>
      </c>
      <c r="J26" s="102"/>
      <c r="K26" s="102"/>
      <c r="L26" s="341" t="s">
        <v>2</v>
      </c>
      <c r="M26" s="118" t="s">
        <v>272</v>
      </c>
      <c r="N26" s="118" t="s">
        <v>46</v>
      </c>
      <c r="X26"/>
    </row>
    <row r="27" spans="1:24">
      <c r="A27" s="104" t="s">
        <v>499</v>
      </c>
      <c r="B27" s="104"/>
      <c r="C27" s="103" t="s">
        <v>64</v>
      </c>
      <c r="D27" s="344">
        <v>1644.453</v>
      </c>
      <c r="E27" s="344"/>
      <c r="F27" s="102"/>
      <c r="G27" s="344"/>
      <c r="H27" s="102"/>
      <c r="I27" s="102">
        <v>2636.5238095238096</v>
      </c>
      <c r="J27" s="102"/>
      <c r="K27" s="102"/>
      <c r="L27" s="341" t="s">
        <v>2</v>
      </c>
      <c r="M27" s="118" t="s">
        <v>272</v>
      </c>
      <c r="N27" s="118" t="s">
        <v>46</v>
      </c>
      <c r="X27"/>
    </row>
    <row r="28" spans="1:24">
      <c r="A28" s="104" t="s">
        <v>499</v>
      </c>
      <c r="B28" s="104"/>
      <c r="C28" s="103" t="s">
        <v>208</v>
      </c>
      <c r="D28" s="344">
        <v>1478.2840000000001</v>
      </c>
      <c r="E28" s="344"/>
      <c r="F28" s="102"/>
      <c r="G28" s="344"/>
      <c r="H28" s="102"/>
      <c r="I28" s="102">
        <v>2561.3333333333335</v>
      </c>
      <c r="J28" s="102"/>
      <c r="K28" s="102"/>
      <c r="L28" s="341" t="s">
        <v>2</v>
      </c>
      <c r="M28" s="118" t="s">
        <v>272</v>
      </c>
      <c r="N28" s="118" t="s">
        <v>46</v>
      </c>
      <c r="X28"/>
    </row>
    <row r="29" spans="1:24">
      <c r="A29" s="104" t="s">
        <v>499</v>
      </c>
      <c r="B29" s="104"/>
      <c r="C29" s="103" t="s">
        <v>65</v>
      </c>
      <c r="D29" s="344">
        <v>1402.741</v>
      </c>
      <c r="E29" s="344"/>
      <c r="F29" s="102"/>
      <c r="G29" s="344"/>
      <c r="H29" s="102"/>
      <c r="I29" s="102">
        <v>2431.1190476190477</v>
      </c>
      <c r="J29" s="102"/>
      <c r="K29" s="102"/>
      <c r="L29" s="341" t="s">
        <v>2</v>
      </c>
      <c r="M29" s="118" t="s">
        <v>272</v>
      </c>
      <c r="N29" s="118" t="s">
        <v>46</v>
      </c>
      <c r="X29"/>
    </row>
    <row r="30" spans="1:24">
      <c r="A30" s="104" t="s">
        <v>499</v>
      </c>
      <c r="B30" s="104"/>
      <c r="C30" s="103" t="s">
        <v>66</v>
      </c>
      <c r="D30" s="344">
        <v>876.226</v>
      </c>
      <c r="E30" s="344"/>
      <c r="F30" s="102"/>
      <c r="G30" s="344"/>
      <c r="H30" s="102"/>
      <c r="I30" s="102">
        <v>1804.7142857142858</v>
      </c>
      <c r="J30" s="102"/>
      <c r="K30" s="102"/>
      <c r="L30" s="341" t="s">
        <v>2</v>
      </c>
      <c r="M30" s="118" t="s">
        <v>272</v>
      </c>
      <c r="N30" s="118" t="s">
        <v>46</v>
      </c>
      <c r="X30"/>
    </row>
    <row r="31" spans="1:24">
      <c r="A31" s="104" t="s">
        <v>499</v>
      </c>
      <c r="B31" s="104"/>
      <c r="C31" s="103" t="s">
        <v>409</v>
      </c>
      <c r="D31" s="344">
        <v>584.18299999999999</v>
      </c>
      <c r="E31" s="344"/>
      <c r="F31" s="102"/>
      <c r="G31" s="344"/>
      <c r="H31" s="102"/>
      <c r="I31" s="102">
        <v>1133.6904761904761</v>
      </c>
      <c r="J31" s="102"/>
      <c r="K31" s="102"/>
      <c r="L31" s="341" t="s">
        <v>2</v>
      </c>
      <c r="M31" s="118" t="s">
        <v>272</v>
      </c>
      <c r="N31" s="118" t="s">
        <v>46</v>
      </c>
      <c r="X31"/>
    </row>
    <row r="32" spans="1:24">
      <c r="A32" s="104" t="s">
        <v>633</v>
      </c>
      <c r="B32" s="104"/>
      <c r="C32" s="103" t="s">
        <v>48</v>
      </c>
      <c r="D32" s="344">
        <v>13.256</v>
      </c>
      <c r="E32" s="344">
        <v>47398.74</v>
      </c>
      <c r="F32" s="344"/>
      <c r="G32" s="344"/>
      <c r="H32" s="344"/>
      <c r="I32" s="344">
        <v>33</v>
      </c>
      <c r="J32" s="344">
        <v>707980</v>
      </c>
      <c r="K32" s="344"/>
      <c r="L32" s="345" t="s">
        <v>28</v>
      </c>
      <c r="M32" s="118"/>
      <c r="N32" s="118" t="s">
        <v>46</v>
      </c>
      <c r="X32"/>
    </row>
    <row r="33" spans="1:24">
      <c r="A33" s="104" t="s">
        <v>680</v>
      </c>
      <c r="B33" s="104"/>
      <c r="C33" s="103" t="s">
        <v>200</v>
      </c>
      <c r="D33" s="344">
        <v>1496.058</v>
      </c>
      <c r="E33" s="344"/>
      <c r="F33" s="102"/>
      <c r="G33" s="344"/>
      <c r="H33" s="102"/>
      <c r="I33" s="102">
        <v>16967.214285714286</v>
      </c>
      <c r="J33" s="102"/>
      <c r="K33" s="102"/>
      <c r="L33" s="341" t="s">
        <v>2</v>
      </c>
      <c r="M33" s="118" t="s">
        <v>341</v>
      </c>
      <c r="N33" s="118" t="s">
        <v>46</v>
      </c>
      <c r="X33"/>
    </row>
    <row r="34" spans="1:24">
      <c r="A34" s="104" t="s">
        <v>513</v>
      </c>
      <c r="B34" s="104"/>
      <c r="C34" s="103" t="s">
        <v>55</v>
      </c>
      <c r="D34" s="344">
        <v>441.70100000000002</v>
      </c>
      <c r="E34" s="344"/>
      <c r="F34" s="102"/>
      <c r="G34" s="344"/>
      <c r="H34" s="102"/>
      <c r="I34" s="102">
        <v>1018.7380952380952</v>
      </c>
      <c r="J34" s="102"/>
      <c r="K34" s="102"/>
      <c r="L34" s="341" t="s">
        <v>2</v>
      </c>
      <c r="M34" s="118" t="s">
        <v>273</v>
      </c>
      <c r="N34" s="118" t="s">
        <v>46</v>
      </c>
      <c r="X34"/>
    </row>
    <row r="35" spans="1:24">
      <c r="A35" s="104" t="s">
        <v>515</v>
      </c>
      <c r="B35" s="104"/>
      <c r="C35" s="103" t="s">
        <v>58</v>
      </c>
      <c r="D35" s="344">
        <v>380.8</v>
      </c>
      <c r="E35" s="344"/>
      <c r="F35" s="102"/>
      <c r="G35" s="344"/>
      <c r="H35" s="102"/>
      <c r="I35" s="102">
        <v>1422.3809523809523</v>
      </c>
      <c r="J35" s="102"/>
      <c r="K35" s="102"/>
      <c r="L35" s="341" t="s">
        <v>2</v>
      </c>
      <c r="M35" s="118" t="s">
        <v>274</v>
      </c>
      <c r="N35" s="118" t="s">
        <v>46</v>
      </c>
      <c r="X35"/>
    </row>
    <row r="36" spans="1:24">
      <c r="A36" s="104" t="s">
        <v>521</v>
      </c>
      <c r="B36" s="104"/>
      <c r="C36" s="103" t="s">
        <v>201</v>
      </c>
      <c r="D36" s="344">
        <v>699.89200000000005</v>
      </c>
      <c r="E36" s="344"/>
      <c r="F36" s="102"/>
      <c r="G36" s="344"/>
      <c r="H36" s="102"/>
      <c r="I36" s="102">
        <v>1296.8095238095239</v>
      </c>
      <c r="J36" s="102"/>
      <c r="K36" s="102"/>
      <c r="L36" s="341" t="s">
        <v>2</v>
      </c>
      <c r="M36" s="118" t="s">
        <v>342</v>
      </c>
      <c r="N36" s="118" t="s">
        <v>46</v>
      </c>
      <c r="X36"/>
    </row>
    <row r="37" spans="1:24">
      <c r="A37" s="104" t="s">
        <v>613</v>
      </c>
      <c r="B37" s="104"/>
      <c r="C37" s="103" t="s">
        <v>390</v>
      </c>
      <c r="D37" s="344"/>
      <c r="E37" s="344"/>
      <c r="F37" s="102"/>
      <c r="G37" s="344"/>
      <c r="H37" s="102"/>
      <c r="I37" s="102"/>
      <c r="J37" s="102"/>
      <c r="K37" s="102"/>
      <c r="L37" s="341" t="s">
        <v>2</v>
      </c>
      <c r="M37" s="118" t="s">
        <v>391</v>
      </c>
      <c r="N37" s="118" t="s">
        <v>46</v>
      </c>
      <c r="X37"/>
    </row>
    <row r="38" spans="1:24">
      <c r="A38" s="104" t="s">
        <v>525</v>
      </c>
      <c r="B38" s="104"/>
      <c r="C38" s="103" t="s">
        <v>204</v>
      </c>
      <c r="D38" s="344">
        <v>21554</v>
      </c>
      <c r="E38" s="344"/>
      <c r="F38" s="344"/>
      <c r="G38" s="344"/>
      <c r="H38" s="344">
        <v>874.9</v>
      </c>
      <c r="I38" s="344">
        <v>33517</v>
      </c>
      <c r="J38" s="344"/>
      <c r="K38" s="344"/>
      <c r="L38" s="345" t="s">
        <v>28</v>
      </c>
      <c r="M38" s="118" t="s">
        <v>343</v>
      </c>
      <c r="N38" s="118" t="s">
        <v>46</v>
      </c>
      <c r="X38"/>
    </row>
    <row r="39" spans="1:24">
      <c r="A39" s="104" t="s">
        <v>629</v>
      </c>
      <c r="B39" s="103" t="s">
        <v>436</v>
      </c>
      <c r="C39" s="104" t="s">
        <v>361</v>
      </c>
      <c r="D39" s="344">
        <v>40049</v>
      </c>
      <c r="E39" s="344"/>
      <c r="F39" s="344"/>
      <c r="G39" s="344"/>
      <c r="H39" s="344"/>
      <c r="I39" s="344">
        <v>60919</v>
      </c>
      <c r="J39" s="344"/>
      <c r="K39" s="344"/>
      <c r="L39" s="345" t="s">
        <v>28</v>
      </c>
      <c r="M39" s="118"/>
      <c r="N39" s="118" t="s">
        <v>46</v>
      </c>
      <c r="X39"/>
    </row>
    <row r="40" spans="1:24">
      <c r="A40" s="104" t="s">
        <v>542</v>
      </c>
      <c r="B40" s="104"/>
      <c r="C40" s="103" t="s">
        <v>45</v>
      </c>
      <c r="D40" s="344">
        <v>3185</v>
      </c>
      <c r="E40" s="344"/>
      <c r="F40" s="102"/>
      <c r="G40" s="344"/>
      <c r="H40" s="102"/>
      <c r="I40" s="102">
        <v>7248</v>
      </c>
      <c r="J40" s="102"/>
      <c r="K40" s="102"/>
      <c r="L40" s="341" t="s">
        <v>2</v>
      </c>
      <c r="M40" s="118" t="s">
        <v>271</v>
      </c>
      <c r="N40" s="118" t="s">
        <v>46</v>
      </c>
      <c r="X40"/>
    </row>
    <row r="41" spans="1:24">
      <c r="A41" s="104" t="s">
        <v>542</v>
      </c>
      <c r="B41" s="104"/>
      <c r="C41" s="103" t="s">
        <v>47</v>
      </c>
      <c r="D41" s="344">
        <v>2948</v>
      </c>
      <c r="E41" s="344"/>
      <c r="F41" s="102"/>
      <c r="G41" s="344"/>
      <c r="H41" s="102"/>
      <c r="I41" s="102">
        <v>6117</v>
      </c>
      <c r="J41" s="102"/>
      <c r="K41" s="102"/>
      <c r="L41" s="341" t="s">
        <v>2</v>
      </c>
      <c r="M41" s="118" t="s">
        <v>271</v>
      </c>
      <c r="N41" s="118" t="s">
        <v>46</v>
      </c>
      <c r="X41"/>
    </row>
    <row r="42" spans="1:24">
      <c r="A42" s="104" t="s">
        <v>542</v>
      </c>
      <c r="B42" s="104"/>
      <c r="C42" s="103" t="s">
        <v>49</v>
      </c>
      <c r="D42" s="344">
        <v>5074</v>
      </c>
      <c r="E42" s="344"/>
      <c r="F42" s="102"/>
      <c r="G42" s="344"/>
      <c r="H42" s="102"/>
      <c r="I42" s="102">
        <v>8886</v>
      </c>
      <c r="J42" s="102"/>
      <c r="K42" s="102"/>
      <c r="L42" s="341" t="s">
        <v>2</v>
      </c>
      <c r="M42" s="118" t="s">
        <v>271</v>
      </c>
      <c r="N42" s="118" t="s">
        <v>46</v>
      </c>
      <c r="X42"/>
    </row>
    <row r="43" spans="1:24">
      <c r="A43" s="104" t="s">
        <v>542</v>
      </c>
      <c r="B43" s="104"/>
      <c r="C43" s="104" t="s">
        <v>50</v>
      </c>
      <c r="D43" s="102">
        <v>4319</v>
      </c>
      <c r="E43" s="102">
        <v>396</v>
      </c>
      <c r="F43" s="102"/>
      <c r="G43" s="102"/>
      <c r="H43" s="102"/>
      <c r="I43" s="102">
        <v>6648</v>
      </c>
      <c r="J43" s="102">
        <v>3952</v>
      </c>
      <c r="K43" s="102"/>
      <c r="L43" s="341" t="s">
        <v>2</v>
      </c>
      <c r="M43" s="118" t="s">
        <v>271</v>
      </c>
      <c r="N43" s="118" t="s">
        <v>46</v>
      </c>
      <c r="X43"/>
    </row>
    <row r="44" spans="1:24">
      <c r="A44" s="104" t="s">
        <v>542</v>
      </c>
      <c r="B44" s="104"/>
      <c r="C44" s="103" t="s">
        <v>51</v>
      </c>
      <c r="D44" s="344">
        <v>5091</v>
      </c>
      <c r="E44" s="344"/>
      <c r="F44" s="102"/>
      <c r="G44" s="344"/>
      <c r="H44" s="102"/>
      <c r="I44" s="102">
        <v>9589</v>
      </c>
      <c r="J44" s="102"/>
      <c r="K44" s="102"/>
      <c r="L44" s="341" t="s">
        <v>2</v>
      </c>
      <c r="M44" s="118" t="s">
        <v>271</v>
      </c>
      <c r="N44" s="118" t="s">
        <v>46</v>
      </c>
      <c r="X44"/>
    </row>
    <row r="45" spans="1:24">
      <c r="A45" s="104" t="s">
        <v>542</v>
      </c>
      <c r="B45" s="104"/>
      <c r="C45" s="103" t="s">
        <v>52</v>
      </c>
      <c r="D45" s="344">
        <v>3221</v>
      </c>
      <c r="E45" s="344"/>
      <c r="F45" s="102"/>
      <c r="G45" s="344"/>
      <c r="H45" s="102"/>
      <c r="I45" s="102">
        <v>6786</v>
      </c>
      <c r="J45" s="102"/>
      <c r="K45" s="102"/>
      <c r="L45" s="341" t="s">
        <v>2</v>
      </c>
      <c r="M45" s="118" t="s">
        <v>271</v>
      </c>
      <c r="N45" s="118" t="s">
        <v>46</v>
      </c>
      <c r="X45"/>
    </row>
    <row r="46" spans="1:24">
      <c r="A46" s="104" t="s">
        <v>542</v>
      </c>
      <c r="B46" s="104"/>
      <c r="C46" s="103" t="s">
        <v>53</v>
      </c>
      <c r="D46" s="344">
        <v>5679</v>
      </c>
      <c r="E46" s="344"/>
      <c r="F46" s="102"/>
      <c r="G46" s="344"/>
      <c r="H46" s="102"/>
      <c r="I46" s="102">
        <v>10908</v>
      </c>
      <c r="J46" s="102"/>
      <c r="K46" s="102"/>
      <c r="L46" s="341" t="s">
        <v>2</v>
      </c>
      <c r="M46" s="118" t="s">
        <v>271</v>
      </c>
      <c r="N46" s="118" t="s">
        <v>46</v>
      </c>
      <c r="X46"/>
    </row>
    <row r="47" spans="1:24">
      <c r="A47" s="104" t="s">
        <v>621</v>
      </c>
      <c r="B47" s="104"/>
      <c r="C47" s="103" t="s">
        <v>407</v>
      </c>
      <c r="D47" s="344">
        <v>4244</v>
      </c>
      <c r="E47" s="344"/>
      <c r="F47" s="344"/>
      <c r="G47" s="344"/>
      <c r="H47" s="344"/>
      <c r="I47" s="344">
        <v>7360</v>
      </c>
      <c r="J47" s="344"/>
      <c r="K47" s="344"/>
      <c r="L47" s="345" t="s">
        <v>28</v>
      </c>
      <c r="M47" s="118"/>
      <c r="N47" s="118" t="s">
        <v>46</v>
      </c>
      <c r="X47"/>
    </row>
    <row r="48" spans="1:24" ht="16.5" thickBot="1">
      <c r="A48" s="399" t="s">
        <v>698</v>
      </c>
      <c r="B48" s="399"/>
      <c r="C48" s="516" t="s">
        <v>69</v>
      </c>
      <c r="D48" s="517">
        <v>791.3</v>
      </c>
      <c r="E48" s="517"/>
      <c r="F48" s="370"/>
      <c r="G48" s="517"/>
      <c r="H48" s="370"/>
      <c r="I48" s="370">
        <v>2070.0952380952381</v>
      </c>
      <c r="J48" s="370"/>
      <c r="K48" s="370"/>
      <c r="L48" s="371" t="s">
        <v>2</v>
      </c>
      <c r="M48" s="118" t="s">
        <v>277</v>
      </c>
      <c r="N48" s="118" t="s">
        <v>46</v>
      </c>
      <c r="X48"/>
    </row>
    <row r="49" spans="1:24" s="4" customFormat="1" thickBot="1">
      <c r="A49" s="400" t="s">
        <v>6</v>
      </c>
      <c r="B49" s="400"/>
      <c r="C49" s="518"/>
      <c r="D49" s="519">
        <f>SUM(D50:D77)</f>
        <v>75500.749000000011</v>
      </c>
      <c r="E49" s="519">
        <f t="shared" ref="E49:K49" si="7">SUM(E50:E77)</f>
        <v>3894442.48</v>
      </c>
      <c r="F49" s="519">
        <f t="shared" si="7"/>
        <v>0</v>
      </c>
      <c r="G49" s="519">
        <f t="shared" si="7"/>
        <v>544755</v>
      </c>
      <c r="H49" s="519">
        <f t="shared" si="7"/>
        <v>0</v>
      </c>
      <c r="I49" s="519">
        <f t="shared" si="7"/>
        <v>154250.38095238095</v>
      </c>
      <c r="J49" s="519">
        <f t="shared" si="7"/>
        <v>42568018</v>
      </c>
      <c r="K49" s="519">
        <f t="shared" si="7"/>
        <v>0</v>
      </c>
      <c r="L49" s="357"/>
      <c r="M49" s="358"/>
      <c r="N49" s="358"/>
      <c r="O49" s="178"/>
      <c r="P49" s="26"/>
      <c r="Q49" s="26"/>
      <c r="R49" s="26"/>
      <c r="S49" s="26"/>
      <c r="T49" s="26"/>
      <c r="U49" s="25"/>
      <c r="V49" s="25"/>
      <c r="W49" s="25"/>
    </row>
    <row r="50" spans="1:24">
      <c r="A50" s="398" t="s">
        <v>499</v>
      </c>
      <c r="B50" s="398"/>
      <c r="C50" s="520" t="s">
        <v>197</v>
      </c>
      <c r="D50" s="521">
        <v>712.61599999999999</v>
      </c>
      <c r="E50" s="521"/>
      <c r="F50" s="366"/>
      <c r="G50" s="521"/>
      <c r="H50" s="366"/>
      <c r="I50" s="366">
        <v>1264</v>
      </c>
      <c r="J50" s="366"/>
      <c r="K50" s="366"/>
      <c r="L50" s="367" t="s">
        <v>2</v>
      </c>
      <c r="M50" s="118" t="s">
        <v>272</v>
      </c>
      <c r="N50" s="118" t="s">
        <v>27</v>
      </c>
      <c r="X50"/>
    </row>
    <row r="51" spans="1:24">
      <c r="A51" s="104" t="s">
        <v>500</v>
      </c>
      <c r="B51" s="104"/>
      <c r="C51" s="103" t="s">
        <v>195</v>
      </c>
      <c r="D51" s="344">
        <v>264.161</v>
      </c>
      <c r="E51" s="344"/>
      <c r="F51" s="102"/>
      <c r="G51" s="344"/>
      <c r="H51" s="102"/>
      <c r="I51" s="102">
        <v>564.73809523809518</v>
      </c>
      <c r="J51" s="102"/>
      <c r="K51" s="102"/>
      <c r="L51" s="341" t="s">
        <v>2</v>
      </c>
      <c r="M51" s="118" t="s">
        <v>338</v>
      </c>
      <c r="N51" s="118" t="s">
        <v>27</v>
      </c>
      <c r="X51"/>
    </row>
    <row r="52" spans="1:24">
      <c r="A52" s="104" t="s">
        <v>626</v>
      </c>
      <c r="B52" s="104" t="s">
        <v>143</v>
      </c>
      <c r="C52" s="104" t="s">
        <v>151</v>
      </c>
      <c r="D52" s="102">
        <v>13.521000000000001</v>
      </c>
      <c r="E52" s="102">
        <v>73540.479999999996</v>
      </c>
      <c r="F52" s="102"/>
      <c r="G52" s="102"/>
      <c r="H52" s="102"/>
      <c r="I52" s="102">
        <v>41</v>
      </c>
      <c r="J52" s="102">
        <v>793408</v>
      </c>
      <c r="K52" s="102"/>
      <c r="L52" s="341" t="s">
        <v>28</v>
      </c>
      <c r="M52" s="118"/>
      <c r="N52" s="118" t="s">
        <v>27</v>
      </c>
      <c r="X52"/>
    </row>
    <row r="53" spans="1:24">
      <c r="A53" s="104" t="s">
        <v>626</v>
      </c>
      <c r="B53" s="104" t="s">
        <v>154</v>
      </c>
      <c r="C53" s="104" t="s">
        <v>151</v>
      </c>
      <c r="D53" s="102"/>
      <c r="E53" s="102"/>
      <c r="F53" s="102"/>
      <c r="G53" s="102">
        <v>57824</v>
      </c>
      <c r="H53" s="102"/>
      <c r="I53" s="102"/>
      <c r="J53" s="102"/>
      <c r="K53" s="102"/>
      <c r="L53" s="341" t="s">
        <v>28</v>
      </c>
      <c r="M53" s="118"/>
      <c r="N53" s="118" t="s">
        <v>27</v>
      </c>
      <c r="X53"/>
    </row>
    <row r="54" spans="1:24">
      <c r="A54" s="104" t="s">
        <v>626</v>
      </c>
      <c r="B54" s="104" t="s">
        <v>145</v>
      </c>
      <c r="C54" s="104" t="s">
        <v>151</v>
      </c>
      <c r="D54" s="102">
        <v>179.42400000000001</v>
      </c>
      <c r="E54" s="102">
        <v>1149288</v>
      </c>
      <c r="F54" s="102"/>
      <c r="G54" s="102"/>
      <c r="H54" s="102"/>
      <c r="I54" s="102">
        <v>326</v>
      </c>
      <c r="J54" s="102">
        <v>11700000</v>
      </c>
      <c r="K54" s="102"/>
      <c r="L54" s="341" t="s">
        <v>28</v>
      </c>
      <c r="M54" s="118"/>
      <c r="N54" s="118" t="s">
        <v>27</v>
      </c>
      <c r="X54"/>
    </row>
    <row r="55" spans="1:24">
      <c r="A55" s="104" t="s">
        <v>508</v>
      </c>
      <c r="B55" s="104"/>
      <c r="C55" s="103" t="s">
        <v>138</v>
      </c>
      <c r="D55" s="344">
        <v>183.36</v>
      </c>
      <c r="E55" s="344"/>
      <c r="F55" s="102"/>
      <c r="G55" s="344"/>
      <c r="H55" s="102"/>
      <c r="I55" s="102">
        <v>409.66666666666669</v>
      </c>
      <c r="J55" s="102"/>
      <c r="K55" s="102"/>
      <c r="L55" s="341" t="s">
        <v>2</v>
      </c>
      <c r="M55" s="118" t="s">
        <v>316</v>
      </c>
      <c r="N55" s="118" t="s">
        <v>27</v>
      </c>
      <c r="X55"/>
    </row>
    <row r="56" spans="1:24">
      <c r="A56" s="104" t="s">
        <v>588</v>
      </c>
      <c r="B56" s="104"/>
      <c r="C56" s="103" t="s">
        <v>29</v>
      </c>
      <c r="D56" s="344">
        <v>431.69200000000001</v>
      </c>
      <c r="E56" s="344"/>
      <c r="F56" s="102"/>
      <c r="G56" s="344"/>
      <c r="H56" s="102"/>
      <c r="I56" s="102">
        <v>815.40476190476193</v>
      </c>
      <c r="J56" s="102"/>
      <c r="K56" s="102"/>
      <c r="L56" s="341" t="s">
        <v>2</v>
      </c>
      <c r="M56" s="118" t="s">
        <v>259</v>
      </c>
      <c r="N56" s="118" t="s">
        <v>27</v>
      </c>
      <c r="X56"/>
    </row>
    <row r="57" spans="1:24">
      <c r="A57" s="104" t="s">
        <v>373</v>
      </c>
      <c r="B57" s="104" t="s">
        <v>150</v>
      </c>
      <c r="C57" s="104" t="s">
        <v>151</v>
      </c>
      <c r="D57" s="102"/>
      <c r="E57" s="102">
        <v>2258547</v>
      </c>
      <c r="F57" s="102"/>
      <c r="G57" s="102"/>
      <c r="H57" s="102"/>
      <c r="I57" s="102"/>
      <c r="J57" s="102">
        <v>25400000</v>
      </c>
      <c r="K57" s="102"/>
      <c r="L57" s="341" t="s">
        <v>28</v>
      </c>
      <c r="M57" s="118"/>
      <c r="N57" s="118" t="s">
        <v>27</v>
      </c>
      <c r="X57"/>
    </row>
    <row r="58" spans="1:24">
      <c r="A58" s="104" t="s">
        <v>373</v>
      </c>
      <c r="B58" s="104" t="s">
        <v>147</v>
      </c>
      <c r="C58" s="104" t="s">
        <v>151</v>
      </c>
      <c r="D58" s="102"/>
      <c r="E58" s="102">
        <v>93631</v>
      </c>
      <c r="F58" s="102"/>
      <c r="G58" s="102"/>
      <c r="H58" s="102"/>
      <c r="I58" s="102"/>
      <c r="J58" s="102">
        <v>1341511</v>
      </c>
      <c r="K58" s="102"/>
      <c r="L58" s="341" t="s">
        <v>28</v>
      </c>
      <c r="M58" s="118"/>
      <c r="N58" s="118" t="s">
        <v>27</v>
      </c>
      <c r="X58"/>
    </row>
    <row r="59" spans="1:24">
      <c r="A59" s="104" t="s">
        <v>373</v>
      </c>
      <c r="B59" s="104" t="s">
        <v>153</v>
      </c>
      <c r="C59" s="104" t="s">
        <v>151</v>
      </c>
      <c r="D59" s="102"/>
      <c r="E59" s="102"/>
      <c r="F59" s="102"/>
      <c r="G59" s="102">
        <v>6663</v>
      </c>
      <c r="H59" s="102"/>
      <c r="I59" s="102"/>
      <c r="J59" s="102"/>
      <c r="K59" s="102"/>
      <c r="L59" s="341" t="s">
        <v>28</v>
      </c>
      <c r="M59" s="118"/>
      <c r="N59" s="118" t="s">
        <v>27</v>
      </c>
      <c r="X59"/>
    </row>
    <row r="60" spans="1:24">
      <c r="A60" s="104" t="s">
        <v>373</v>
      </c>
      <c r="B60" s="104" t="s">
        <v>146</v>
      </c>
      <c r="C60" s="104" t="s">
        <v>151</v>
      </c>
      <c r="D60" s="102"/>
      <c r="E60" s="102">
        <v>-324</v>
      </c>
      <c r="F60" s="102"/>
      <c r="G60" s="102"/>
      <c r="H60" s="102"/>
      <c r="I60" s="102"/>
      <c r="J60" s="102">
        <v>3714</v>
      </c>
      <c r="K60" s="102"/>
      <c r="L60" s="341" t="s">
        <v>28</v>
      </c>
      <c r="M60" s="118"/>
      <c r="N60" s="118" t="s">
        <v>27</v>
      </c>
      <c r="X60"/>
    </row>
    <row r="61" spans="1:24">
      <c r="A61" s="104" t="s">
        <v>634</v>
      </c>
      <c r="B61" s="104" t="s">
        <v>26</v>
      </c>
      <c r="C61" s="104" t="s">
        <v>26</v>
      </c>
      <c r="D61" s="102">
        <v>6748</v>
      </c>
      <c r="E61" s="102"/>
      <c r="F61" s="102"/>
      <c r="G61" s="102"/>
      <c r="H61" s="102"/>
      <c r="I61" s="102">
        <v>13507</v>
      </c>
      <c r="J61" s="102"/>
      <c r="K61" s="102"/>
      <c r="L61" s="341" t="s">
        <v>28</v>
      </c>
      <c r="M61" s="118"/>
      <c r="N61" s="118" t="s">
        <v>27</v>
      </c>
      <c r="X61"/>
    </row>
    <row r="62" spans="1:24">
      <c r="A62" s="104" t="s">
        <v>634</v>
      </c>
      <c r="B62" s="104" t="s">
        <v>135</v>
      </c>
      <c r="C62" s="104" t="s">
        <v>136</v>
      </c>
      <c r="D62" s="102"/>
      <c r="E62" s="102"/>
      <c r="F62" s="102"/>
      <c r="G62" s="102">
        <v>47429</v>
      </c>
      <c r="H62" s="102"/>
      <c r="I62" s="102"/>
      <c r="J62" s="102"/>
      <c r="K62" s="102"/>
      <c r="L62" s="341" t="s">
        <v>28</v>
      </c>
      <c r="M62" s="118"/>
      <c r="N62" s="118" t="s">
        <v>27</v>
      </c>
      <c r="X62"/>
    </row>
    <row r="63" spans="1:24">
      <c r="A63" s="104" t="s">
        <v>634</v>
      </c>
      <c r="B63" s="104" t="s">
        <v>136</v>
      </c>
      <c r="C63" s="104" t="s">
        <v>136</v>
      </c>
      <c r="D63" s="102">
        <v>1467</v>
      </c>
      <c r="E63" s="102"/>
      <c r="F63" s="102"/>
      <c r="G63" s="102"/>
      <c r="H63" s="102"/>
      <c r="I63" s="102">
        <v>3906</v>
      </c>
      <c r="J63" s="102"/>
      <c r="K63" s="102"/>
      <c r="L63" s="341" t="s">
        <v>28</v>
      </c>
      <c r="M63" s="118"/>
      <c r="N63" s="118" t="s">
        <v>27</v>
      </c>
      <c r="X63"/>
    </row>
    <row r="64" spans="1:24">
      <c r="A64" s="104" t="s">
        <v>634</v>
      </c>
      <c r="B64" s="104" t="s">
        <v>137</v>
      </c>
      <c r="C64" s="104" t="s">
        <v>136</v>
      </c>
      <c r="D64" s="102">
        <v>24031</v>
      </c>
      <c r="E64" s="102"/>
      <c r="F64" s="102"/>
      <c r="G64" s="102"/>
      <c r="H64" s="102"/>
      <c r="I64" s="102">
        <v>60824</v>
      </c>
      <c r="J64" s="102"/>
      <c r="K64" s="102"/>
      <c r="L64" s="341" t="s">
        <v>28</v>
      </c>
      <c r="M64" s="118"/>
      <c r="N64" s="118" t="s">
        <v>27</v>
      </c>
      <c r="X64"/>
    </row>
    <row r="65" spans="1:24">
      <c r="A65" s="104" t="s">
        <v>635</v>
      </c>
      <c r="B65" s="104" t="s">
        <v>140</v>
      </c>
      <c r="C65" s="104" t="s">
        <v>139</v>
      </c>
      <c r="D65" s="102">
        <v>10726</v>
      </c>
      <c r="E65" s="102"/>
      <c r="F65" s="102"/>
      <c r="G65" s="102"/>
      <c r="H65" s="102"/>
      <c r="I65" s="102">
        <v>19088</v>
      </c>
      <c r="J65" s="102"/>
      <c r="K65" s="102"/>
      <c r="L65" s="341" t="s">
        <v>28</v>
      </c>
      <c r="M65" s="118"/>
      <c r="N65" s="118" t="s">
        <v>27</v>
      </c>
      <c r="X65"/>
    </row>
    <row r="66" spans="1:24">
      <c r="A66" s="104" t="s">
        <v>635</v>
      </c>
      <c r="B66" s="104" t="s">
        <v>424</v>
      </c>
      <c r="C66" s="104" t="s">
        <v>139</v>
      </c>
      <c r="D66" s="102"/>
      <c r="E66" s="102"/>
      <c r="F66" s="102"/>
      <c r="G66" s="102">
        <v>14670</v>
      </c>
      <c r="H66" s="102"/>
      <c r="I66" s="102"/>
      <c r="J66" s="102"/>
      <c r="K66" s="102"/>
      <c r="L66" s="341" t="s">
        <v>28</v>
      </c>
      <c r="M66" s="118"/>
      <c r="N66" s="118" t="s">
        <v>27</v>
      </c>
      <c r="X66"/>
    </row>
    <row r="67" spans="1:24" ht="12.6" customHeight="1">
      <c r="A67" s="104" t="s">
        <v>1016</v>
      </c>
      <c r="B67" s="103" t="s">
        <v>437</v>
      </c>
      <c r="C67" s="104" t="s">
        <v>151</v>
      </c>
      <c r="D67" s="344">
        <v>8901.9760000000006</v>
      </c>
      <c r="E67" s="344"/>
      <c r="F67" s="344"/>
      <c r="G67" s="344"/>
      <c r="H67" s="344"/>
      <c r="I67" s="344">
        <v>14806</v>
      </c>
      <c r="J67" s="344"/>
      <c r="K67" s="344"/>
      <c r="L67" s="345" t="s">
        <v>28</v>
      </c>
      <c r="M67" s="118"/>
      <c r="N67" s="118" t="s">
        <v>27</v>
      </c>
      <c r="X67"/>
    </row>
    <row r="68" spans="1:24" ht="16.5">
      <c r="A68" s="104" t="s">
        <v>450</v>
      </c>
      <c r="B68" s="104" t="s">
        <v>1017</v>
      </c>
      <c r="C68" s="104" t="s">
        <v>151</v>
      </c>
      <c r="D68" s="102"/>
      <c r="E68" s="102"/>
      <c r="F68" s="102"/>
      <c r="G68" s="102">
        <v>296759</v>
      </c>
      <c r="H68" s="102"/>
      <c r="I68" s="102"/>
      <c r="J68" s="102"/>
      <c r="K68" s="102"/>
      <c r="L68" s="341" t="s">
        <v>28</v>
      </c>
      <c r="M68" s="118"/>
      <c r="N68" s="118" t="s">
        <v>27</v>
      </c>
      <c r="X68"/>
    </row>
    <row r="69" spans="1:24">
      <c r="A69" s="104" t="s">
        <v>450</v>
      </c>
      <c r="B69" s="104" t="s">
        <v>149</v>
      </c>
      <c r="C69" s="104" t="s">
        <v>151</v>
      </c>
      <c r="D69" s="102"/>
      <c r="E69" s="102">
        <v>319760</v>
      </c>
      <c r="F69" s="102"/>
      <c r="G69" s="102"/>
      <c r="H69" s="102"/>
      <c r="I69" s="102"/>
      <c r="J69" s="102">
        <v>3329385</v>
      </c>
      <c r="K69" s="102"/>
      <c r="L69" s="341" t="s">
        <v>28</v>
      </c>
      <c r="M69" s="118"/>
      <c r="N69" s="118" t="s">
        <v>27</v>
      </c>
      <c r="X69"/>
    </row>
    <row r="70" spans="1:24">
      <c r="A70" s="104" t="s">
        <v>450</v>
      </c>
      <c r="B70" s="104" t="s">
        <v>155</v>
      </c>
      <c r="C70" s="104" t="s">
        <v>151</v>
      </c>
      <c r="D70" s="102">
        <v>22</v>
      </c>
      <c r="E70" s="102"/>
      <c r="F70" s="102"/>
      <c r="G70" s="102"/>
      <c r="H70" s="102"/>
      <c r="I70" s="102">
        <v>44</v>
      </c>
      <c r="J70" s="102"/>
      <c r="K70" s="102"/>
      <c r="L70" s="341" t="s">
        <v>28</v>
      </c>
      <c r="M70" s="118"/>
      <c r="N70" s="118" t="s">
        <v>27</v>
      </c>
      <c r="X70"/>
    </row>
    <row r="71" spans="1:24">
      <c r="A71" s="104" t="s">
        <v>454</v>
      </c>
      <c r="B71" s="104" t="s">
        <v>191</v>
      </c>
      <c r="C71" s="103" t="s">
        <v>191</v>
      </c>
      <c r="D71" s="102">
        <v>15746</v>
      </c>
      <c r="E71" s="102"/>
      <c r="F71" s="102"/>
      <c r="G71" s="102"/>
      <c r="H71" s="102"/>
      <c r="I71" s="102">
        <v>26535</v>
      </c>
      <c r="J71" s="102"/>
      <c r="K71" s="102"/>
      <c r="L71" s="341" t="s">
        <v>28</v>
      </c>
      <c r="M71" s="118"/>
      <c r="N71" s="118" t="s">
        <v>27</v>
      </c>
      <c r="X71"/>
    </row>
    <row r="72" spans="1:24">
      <c r="A72" s="104" t="s">
        <v>454</v>
      </c>
      <c r="B72" s="104" t="s">
        <v>190</v>
      </c>
      <c r="C72" s="103" t="s">
        <v>191</v>
      </c>
      <c r="D72" s="102">
        <v>5289</v>
      </c>
      <c r="E72" s="102"/>
      <c r="F72" s="102"/>
      <c r="G72" s="102"/>
      <c r="H72" s="102"/>
      <c r="I72" s="102">
        <v>10766</v>
      </c>
      <c r="J72" s="102"/>
      <c r="K72" s="102"/>
      <c r="L72" s="341" t="s">
        <v>28</v>
      </c>
      <c r="M72" s="118"/>
      <c r="N72" s="118" t="s">
        <v>27</v>
      </c>
      <c r="X72"/>
    </row>
    <row r="73" spans="1:24">
      <c r="A73" s="104" t="s">
        <v>454</v>
      </c>
      <c r="B73" s="104" t="s">
        <v>194</v>
      </c>
      <c r="C73" s="103" t="s">
        <v>191</v>
      </c>
      <c r="D73" s="102"/>
      <c r="E73" s="102"/>
      <c r="F73" s="102"/>
      <c r="G73" s="102"/>
      <c r="H73" s="102"/>
      <c r="I73" s="102"/>
      <c r="J73" s="102"/>
      <c r="K73" s="102"/>
      <c r="L73" s="341" t="s">
        <v>28</v>
      </c>
      <c r="M73" s="118"/>
      <c r="N73" s="118" t="s">
        <v>27</v>
      </c>
      <c r="X73"/>
    </row>
    <row r="74" spans="1:24">
      <c r="A74" s="104" t="s">
        <v>454</v>
      </c>
      <c r="B74" s="104" t="s">
        <v>192</v>
      </c>
      <c r="C74" s="103" t="s">
        <v>191</v>
      </c>
      <c r="D74" s="102"/>
      <c r="E74" s="102"/>
      <c r="F74" s="102"/>
      <c r="G74" s="102">
        <v>120879</v>
      </c>
      <c r="H74" s="102"/>
      <c r="I74" s="102"/>
      <c r="J74" s="102"/>
      <c r="K74" s="102"/>
      <c r="L74" s="341" t="s">
        <v>28</v>
      </c>
      <c r="M74" s="118"/>
      <c r="N74" s="118" t="s">
        <v>27</v>
      </c>
      <c r="X74"/>
    </row>
    <row r="75" spans="1:24">
      <c r="A75" s="104" t="s">
        <v>528</v>
      </c>
      <c r="B75" s="104"/>
      <c r="C75" s="103" t="s">
        <v>196</v>
      </c>
      <c r="D75" s="344">
        <v>138.82300000000001</v>
      </c>
      <c r="E75" s="344"/>
      <c r="F75" s="102"/>
      <c r="G75" s="344">
        <v>531</v>
      </c>
      <c r="H75" s="102"/>
      <c r="I75" s="102">
        <v>110.71428571428571</v>
      </c>
      <c r="J75" s="102"/>
      <c r="K75" s="102"/>
      <c r="L75" s="341" t="s">
        <v>2</v>
      </c>
      <c r="M75" s="118" t="s">
        <v>339</v>
      </c>
      <c r="N75" s="118" t="s">
        <v>27</v>
      </c>
      <c r="X75"/>
    </row>
    <row r="76" spans="1:24">
      <c r="A76" s="104" t="s">
        <v>689</v>
      </c>
      <c r="B76" s="104"/>
      <c r="C76" s="103" t="s">
        <v>198</v>
      </c>
      <c r="D76" s="344">
        <v>199.17599999999999</v>
      </c>
      <c r="E76" s="344"/>
      <c r="F76" s="102"/>
      <c r="G76" s="344"/>
      <c r="H76" s="102"/>
      <c r="I76" s="102">
        <v>363.85714285714283</v>
      </c>
      <c r="J76" s="102"/>
      <c r="K76" s="102"/>
      <c r="L76" s="341" t="s">
        <v>2</v>
      </c>
      <c r="M76" s="118" t="s">
        <v>340</v>
      </c>
      <c r="N76" s="118" t="s">
        <v>27</v>
      </c>
      <c r="X76"/>
    </row>
    <row r="77" spans="1:24" ht="16.5" thickBot="1">
      <c r="A77" s="399" t="s">
        <v>558</v>
      </c>
      <c r="B77" s="399"/>
      <c r="C77" s="516" t="s">
        <v>142</v>
      </c>
      <c r="D77" s="517">
        <v>447</v>
      </c>
      <c r="E77" s="517"/>
      <c r="F77" s="370"/>
      <c r="G77" s="517"/>
      <c r="H77" s="370"/>
      <c r="I77" s="370">
        <v>879</v>
      </c>
      <c r="J77" s="370"/>
      <c r="K77" s="370"/>
      <c r="L77" s="371" t="s">
        <v>2</v>
      </c>
      <c r="M77" s="118" t="s">
        <v>318</v>
      </c>
      <c r="N77" s="118" t="s">
        <v>27</v>
      </c>
      <c r="X77"/>
    </row>
    <row r="78" spans="1:24" s="4" customFormat="1" thickBot="1">
      <c r="A78" s="400" t="s">
        <v>7</v>
      </c>
      <c r="B78" s="400"/>
      <c r="C78" s="518"/>
      <c r="D78" s="519">
        <f>SUM(D79:D117)</f>
        <v>91415.036000000007</v>
      </c>
      <c r="E78" s="519">
        <f t="shared" ref="E78:K78" si="8">SUM(E79:E117)</f>
        <v>0</v>
      </c>
      <c r="F78" s="519">
        <f t="shared" si="8"/>
        <v>0</v>
      </c>
      <c r="G78" s="519">
        <f t="shared" si="8"/>
        <v>579542</v>
      </c>
      <c r="H78" s="519">
        <f t="shared" si="8"/>
        <v>0</v>
      </c>
      <c r="I78" s="519">
        <f t="shared" si="8"/>
        <v>179864.07142857145</v>
      </c>
      <c r="J78" s="519">
        <f t="shared" si="8"/>
        <v>0</v>
      </c>
      <c r="K78" s="519">
        <f t="shared" si="8"/>
        <v>0</v>
      </c>
      <c r="L78" s="357"/>
      <c r="M78" s="358"/>
      <c r="N78" s="358"/>
      <c r="O78" s="178"/>
      <c r="P78" s="26"/>
      <c r="Q78" s="26"/>
      <c r="R78" s="26"/>
      <c r="S78" s="26"/>
      <c r="T78" s="26"/>
      <c r="U78" s="25"/>
      <c r="V78" s="25"/>
      <c r="W78" s="25"/>
    </row>
    <row r="79" spans="1:24">
      <c r="A79" s="398" t="s">
        <v>498</v>
      </c>
      <c r="B79" s="398" t="s">
        <v>209</v>
      </c>
      <c r="C79" s="398" t="s">
        <v>210</v>
      </c>
      <c r="D79" s="366"/>
      <c r="E79" s="366"/>
      <c r="F79" s="366"/>
      <c r="G79" s="366">
        <v>28475</v>
      </c>
      <c r="H79" s="366"/>
      <c r="I79" s="366"/>
      <c r="J79" s="366"/>
      <c r="K79" s="366"/>
      <c r="L79" s="367" t="s">
        <v>28</v>
      </c>
      <c r="M79" s="118"/>
      <c r="N79" s="118" t="s">
        <v>211</v>
      </c>
      <c r="X79"/>
    </row>
    <row r="80" spans="1:24">
      <c r="A80" s="104" t="s">
        <v>498</v>
      </c>
      <c r="B80" s="104" t="s">
        <v>212</v>
      </c>
      <c r="C80" s="104" t="s">
        <v>210</v>
      </c>
      <c r="D80" s="102">
        <v>15592</v>
      </c>
      <c r="E80" s="102"/>
      <c r="F80" s="102"/>
      <c r="G80" s="102"/>
      <c r="H80" s="102"/>
      <c r="I80" s="102">
        <v>39771</v>
      </c>
      <c r="J80" s="102"/>
      <c r="K80" s="102"/>
      <c r="L80" s="341" t="s">
        <v>28</v>
      </c>
      <c r="M80" s="118"/>
      <c r="N80" s="118" t="s">
        <v>211</v>
      </c>
      <c r="X80"/>
    </row>
    <row r="81" spans="1:24">
      <c r="A81" s="104" t="s">
        <v>498</v>
      </c>
      <c r="B81" s="104" t="s">
        <v>213</v>
      </c>
      <c r="C81" s="104" t="s">
        <v>210</v>
      </c>
      <c r="D81" s="102">
        <v>16</v>
      </c>
      <c r="E81" s="102"/>
      <c r="F81" s="102"/>
      <c r="G81" s="102">
        <v>4731</v>
      </c>
      <c r="H81" s="102"/>
      <c r="I81" s="102">
        <v>33</v>
      </c>
      <c r="J81" s="102"/>
      <c r="K81" s="102"/>
      <c r="L81" s="341" t="s">
        <v>28</v>
      </c>
      <c r="M81" s="118"/>
      <c r="N81" s="118" t="s">
        <v>211</v>
      </c>
      <c r="X81"/>
    </row>
    <row r="82" spans="1:24">
      <c r="A82" s="104" t="s">
        <v>498</v>
      </c>
      <c r="B82" s="104" t="s">
        <v>215</v>
      </c>
      <c r="C82" s="104" t="s">
        <v>210</v>
      </c>
      <c r="D82" s="102">
        <v>28363</v>
      </c>
      <c r="E82" s="102"/>
      <c r="F82" s="102"/>
      <c r="G82" s="102"/>
      <c r="H82" s="102"/>
      <c r="I82" s="102">
        <v>59117</v>
      </c>
      <c r="J82" s="102"/>
      <c r="K82" s="102"/>
      <c r="L82" s="341" t="s">
        <v>28</v>
      </c>
      <c r="M82" s="118"/>
      <c r="N82" s="118" t="s">
        <v>211</v>
      </c>
      <c r="X82"/>
    </row>
    <row r="83" spans="1:24">
      <c r="A83" s="104" t="s">
        <v>498</v>
      </c>
      <c r="B83" s="104" t="s">
        <v>425</v>
      </c>
      <c r="C83" s="104" t="s">
        <v>210</v>
      </c>
      <c r="D83" s="102"/>
      <c r="E83" s="102"/>
      <c r="F83" s="102"/>
      <c r="G83" s="102">
        <v>26042</v>
      </c>
      <c r="H83" s="102"/>
      <c r="I83" s="102"/>
      <c r="J83" s="102"/>
      <c r="K83" s="102"/>
      <c r="L83" s="341" t="s">
        <v>28</v>
      </c>
      <c r="M83" s="118"/>
      <c r="N83" s="118" t="s">
        <v>211</v>
      </c>
      <c r="X83"/>
    </row>
    <row r="84" spans="1:24">
      <c r="A84" s="104" t="s">
        <v>498</v>
      </c>
      <c r="B84" s="104" t="s">
        <v>217</v>
      </c>
      <c r="C84" s="104" t="s">
        <v>210</v>
      </c>
      <c r="D84" s="102"/>
      <c r="E84" s="102"/>
      <c r="F84" s="102"/>
      <c r="G84" s="102">
        <v>220640</v>
      </c>
      <c r="H84" s="102"/>
      <c r="I84" s="102"/>
      <c r="J84" s="102"/>
      <c r="K84" s="102"/>
      <c r="L84" s="341" t="s">
        <v>28</v>
      </c>
      <c r="M84" s="118"/>
      <c r="N84" s="118" t="s">
        <v>211</v>
      </c>
      <c r="X84"/>
    </row>
    <row r="85" spans="1:24">
      <c r="A85" s="104" t="s">
        <v>586</v>
      </c>
      <c r="B85" s="104"/>
      <c r="C85" s="103" t="s">
        <v>378</v>
      </c>
      <c r="D85" s="344">
        <v>884.62099999999998</v>
      </c>
      <c r="E85" s="344"/>
      <c r="F85" s="102"/>
      <c r="G85" s="344"/>
      <c r="H85" s="102"/>
      <c r="I85" s="102">
        <v>1618.3571428571429</v>
      </c>
      <c r="J85" s="102"/>
      <c r="K85" s="102"/>
      <c r="L85" s="341" t="s">
        <v>2</v>
      </c>
      <c r="M85" s="118" t="s">
        <v>320</v>
      </c>
      <c r="N85" s="118" t="s">
        <v>211</v>
      </c>
      <c r="X85"/>
    </row>
    <row r="86" spans="1:24">
      <c r="A86" s="104" t="s">
        <v>586</v>
      </c>
      <c r="B86" s="104"/>
      <c r="C86" s="103" t="s">
        <v>233</v>
      </c>
      <c r="D86" s="344">
        <v>4657.1360000000004</v>
      </c>
      <c r="E86" s="344"/>
      <c r="F86" s="102"/>
      <c r="G86" s="344"/>
      <c r="H86" s="102"/>
      <c r="I86" s="102">
        <v>7980.166666666667</v>
      </c>
      <c r="J86" s="102"/>
      <c r="K86" s="102"/>
      <c r="L86" s="341" t="s">
        <v>2</v>
      </c>
      <c r="M86" s="118" t="s">
        <v>320</v>
      </c>
      <c r="N86" s="118" t="s">
        <v>211</v>
      </c>
      <c r="X86"/>
    </row>
    <row r="87" spans="1:24">
      <c r="A87" s="104" t="s">
        <v>586</v>
      </c>
      <c r="B87" s="104"/>
      <c r="C87" s="103" t="s">
        <v>11</v>
      </c>
      <c r="D87" s="344">
        <v>195.81</v>
      </c>
      <c r="E87" s="344"/>
      <c r="F87" s="102"/>
      <c r="G87" s="344"/>
      <c r="H87" s="102"/>
      <c r="I87" s="102">
        <v>358.45238095238096</v>
      </c>
      <c r="J87" s="102"/>
      <c r="K87" s="102"/>
      <c r="L87" s="341" t="s">
        <v>2</v>
      </c>
      <c r="M87" s="118" t="s">
        <v>320</v>
      </c>
      <c r="N87" s="118" t="s">
        <v>211</v>
      </c>
      <c r="X87"/>
    </row>
    <row r="88" spans="1:24">
      <c r="A88" s="104" t="s">
        <v>586</v>
      </c>
      <c r="B88" s="104"/>
      <c r="C88" s="103" t="s">
        <v>384</v>
      </c>
      <c r="D88" s="344"/>
      <c r="E88" s="344"/>
      <c r="F88" s="102"/>
      <c r="G88" s="344"/>
      <c r="H88" s="102"/>
      <c r="I88" s="102"/>
      <c r="J88" s="102"/>
      <c r="K88" s="102"/>
      <c r="L88" s="341" t="s">
        <v>2</v>
      </c>
      <c r="M88" s="118" t="s">
        <v>320</v>
      </c>
      <c r="N88" s="118" t="s">
        <v>211</v>
      </c>
      <c r="X88"/>
    </row>
    <row r="89" spans="1:24">
      <c r="A89" s="104" t="s">
        <v>586</v>
      </c>
      <c r="B89" s="104"/>
      <c r="C89" s="103" t="s">
        <v>237</v>
      </c>
      <c r="D89" s="344"/>
      <c r="E89" s="344"/>
      <c r="F89" s="102"/>
      <c r="G89" s="344"/>
      <c r="H89" s="102"/>
      <c r="I89" s="102"/>
      <c r="J89" s="102"/>
      <c r="K89" s="102"/>
      <c r="L89" s="341" t="s">
        <v>2</v>
      </c>
      <c r="M89" s="118" t="s">
        <v>320</v>
      </c>
      <c r="N89" s="118" t="s">
        <v>211</v>
      </c>
      <c r="X89"/>
    </row>
    <row r="90" spans="1:24">
      <c r="A90" s="104" t="s">
        <v>586</v>
      </c>
      <c r="B90" s="104"/>
      <c r="C90" s="103" t="s">
        <v>239</v>
      </c>
      <c r="D90" s="344"/>
      <c r="E90" s="344"/>
      <c r="F90" s="102"/>
      <c r="G90" s="344"/>
      <c r="H90" s="102"/>
      <c r="I90" s="102"/>
      <c r="J90" s="102"/>
      <c r="K90" s="102"/>
      <c r="L90" s="341" t="s">
        <v>2</v>
      </c>
      <c r="M90" s="118" t="s">
        <v>320</v>
      </c>
      <c r="N90" s="118" t="s">
        <v>211</v>
      </c>
      <c r="X90"/>
    </row>
    <row r="91" spans="1:24">
      <c r="A91" s="104" t="s">
        <v>586</v>
      </c>
      <c r="B91" s="104"/>
      <c r="C91" s="103" t="s">
        <v>241</v>
      </c>
      <c r="D91" s="344">
        <v>496.85500000000002</v>
      </c>
      <c r="E91" s="344"/>
      <c r="F91" s="102"/>
      <c r="G91" s="344"/>
      <c r="H91" s="102"/>
      <c r="I91" s="102">
        <v>951.80952380952385</v>
      </c>
      <c r="J91" s="102"/>
      <c r="K91" s="102"/>
      <c r="L91" s="341" t="s">
        <v>2</v>
      </c>
      <c r="M91" s="118" t="s">
        <v>320</v>
      </c>
      <c r="N91" s="118" t="s">
        <v>211</v>
      </c>
      <c r="X91"/>
    </row>
    <row r="92" spans="1:24">
      <c r="A92" s="104" t="s">
        <v>586</v>
      </c>
      <c r="B92" s="104"/>
      <c r="C92" s="103" t="s">
        <v>244</v>
      </c>
      <c r="D92" s="344">
        <v>2811.96</v>
      </c>
      <c r="E92" s="344"/>
      <c r="F92" s="102"/>
      <c r="G92" s="344"/>
      <c r="H92" s="102"/>
      <c r="I92" s="102">
        <v>4535.7619047619046</v>
      </c>
      <c r="J92" s="102"/>
      <c r="K92" s="102"/>
      <c r="L92" s="341" t="s">
        <v>2</v>
      </c>
      <c r="M92" s="118" t="s">
        <v>320</v>
      </c>
      <c r="N92" s="118" t="s">
        <v>211</v>
      </c>
      <c r="X92"/>
    </row>
    <row r="93" spans="1:24">
      <c r="A93" s="104" t="s">
        <v>586</v>
      </c>
      <c r="B93" s="104"/>
      <c r="C93" s="103" t="s">
        <v>246</v>
      </c>
      <c r="D93" s="344"/>
      <c r="E93" s="344"/>
      <c r="F93" s="102"/>
      <c r="G93" s="344"/>
      <c r="H93" s="102"/>
      <c r="I93" s="102"/>
      <c r="J93" s="102"/>
      <c r="K93" s="102"/>
      <c r="L93" s="341" t="s">
        <v>2</v>
      </c>
      <c r="M93" s="118" t="s">
        <v>320</v>
      </c>
      <c r="N93" s="118" t="s">
        <v>211</v>
      </c>
      <c r="X93"/>
    </row>
    <row r="94" spans="1:24">
      <c r="A94" s="104" t="s">
        <v>586</v>
      </c>
      <c r="B94" s="104"/>
      <c r="C94" s="103" t="s">
        <v>410</v>
      </c>
      <c r="D94" s="344">
        <v>270.33600000000001</v>
      </c>
      <c r="E94" s="344"/>
      <c r="F94" s="102"/>
      <c r="G94" s="344"/>
      <c r="H94" s="102"/>
      <c r="I94" s="102">
        <v>553.80952380952385</v>
      </c>
      <c r="J94" s="102"/>
      <c r="K94" s="102"/>
      <c r="L94" s="341" t="s">
        <v>2</v>
      </c>
      <c r="M94" s="118" t="s">
        <v>320</v>
      </c>
      <c r="N94" s="118" t="s">
        <v>211</v>
      </c>
      <c r="X94"/>
    </row>
    <row r="95" spans="1:24">
      <c r="A95" s="104" t="s">
        <v>514</v>
      </c>
      <c r="B95" s="104"/>
      <c r="C95" s="103" t="s">
        <v>234</v>
      </c>
      <c r="D95" s="344">
        <v>377.15</v>
      </c>
      <c r="E95" s="344"/>
      <c r="F95" s="102"/>
      <c r="G95" s="344"/>
      <c r="H95" s="102"/>
      <c r="I95" s="102">
        <v>730.42857142857144</v>
      </c>
      <c r="J95" s="102"/>
      <c r="K95" s="102"/>
      <c r="L95" s="341" t="s">
        <v>2</v>
      </c>
      <c r="M95" s="118" t="s">
        <v>344</v>
      </c>
      <c r="N95" s="118" t="s">
        <v>211</v>
      </c>
      <c r="X95"/>
    </row>
    <row r="96" spans="1:24">
      <c r="A96" s="104" t="s">
        <v>516</v>
      </c>
      <c r="B96" s="104"/>
      <c r="C96" s="103" t="s">
        <v>235</v>
      </c>
      <c r="D96" s="344">
        <v>1802.615</v>
      </c>
      <c r="E96" s="344"/>
      <c r="F96" s="102"/>
      <c r="G96" s="344"/>
      <c r="H96" s="102"/>
      <c r="I96" s="102">
        <v>2910.2380952380954</v>
      </c>
      <c r="J96" s="102"/>
      <c r="K96" s="102"/>
      <c r="L96" s="341" t="s">
        <v>2</v>
      </c>
      <c r="M96" s="118" t="s">
        <v>345</v>
      </c>
      <c r="N96" s="118" t="s">
        <v>211</v>
      </c>
      <c r="X96"/>
    </row>
    <row r="97" spans="1:24">
      <c r="A97" s="104" t="s">
        <v>648</v>
      </c>
      <c r="B97" s="104"/>
      <c r="C97" s="104" t="s">
        <v>232</v>
      </c>
      <c r="D97" s="102">
        <v>1814</v>
      </c>
      <c r="E97" s="102"/>
      <c r="F97" s="102"/>
      <c r="G97" s="102"/>
      <c r="H97" s="102"/>
      <c r="I97" s="102">
        <v>3407</v>
      </c>
      <c r="J97" s="102"/>
      <c r="K97" s="102"/>
      <c r="L97" s="341" t="s">
        <v>28</v>
      </c>
      <c r="M97" s="118"/>
      <c r="N97" s="118" t="s">
        <v>211</v>
      </c>
      <c r="X97"/>
    </row>
    <row r="98" spans="1:24">
      <c r="A98" s="104" t="s">
        <v>648</v>
      </c>
      <c r="B98" s="104"/>
      <c r="C98" s="104" t="s">
        <v>426</v>
      </c>
      <c r="D98" s="102"/>
      <c r="E98" s="102"/>
      <c r="F98" s="102"/>
      <c r="G98" s="102"/>
      <c r="H98" s="102"/>
      <c r="I98" s="102"/>
      <c r="J98" s="102"/>
      <c r="K98" s="102"/>
      <c r="L98" s="341" t="s">
        <v>28</v>
      </c>
      <c r="M98" s="118"/>
      <c r="N98" s="118" t="s">
        <v>211</v>
      </c>
      <c r="X98"/>
    </row>
    <row r="99" spans="1:24" s="3" customFormat="1">
      <c r="A99" s="104" t="s">
        <v>648</v>
      </c>
      <c r="B99" s="104"/>
      <c r="C99" s="104" t="s">
        <v>236</v>
      </c>
      <c r="D99" s="102">
        <v>5012</v>
      </c>
      <c r="E99" s="102"/>
      <c r="F99" s="102"/>
      <c r="G99" s="102"/>
      <c r="H99" s="102"/>
      <c r="I99" s="102">
        <v>8302</v>
      </c>
      <c r="J99" s="102"/>
      <c r="K99" s="102"/>
      <c r="L99" s="341" t="s">
        <v>28</v>
      </c>
      <c r="M99" s="118"/>
      <c r="N99" s="118" t="s">
        <v>211</v>
      </c>
      <c r="O99" s="119"/>
      <c r="P99" s="12"/>
      <c r="Q99" s="12"/>
      <c r="R99" s="12"/>
      <c r="S99" s="12"/>
      <c r="T99" s="12"/>
    </row>
    <row r="100" spans="1:24" s="3" customFormat="1">
      <c r="A100" s="104" t="s">
        <v>648</v>
      </c>
      <c r="B100" s="104"/>
      <c r="C100" s="104" t="s">
        <v>238</v>
      </c>
      <c r="D100" s="102">
        <v>2447</v>
      </c>
      <c r="E100" s="102"/>
      <c r="F100" s="102"/>
      <c r="G100" s="102"/>
      <c r="H100" s="102"/>
      <c r="I100" s="102">
        <v>4668</v>
      </c>
      <c r="J100" s="102"/>
      <c r="K100" s="102"/>
      <c r="L100" s="341" t="s">
        <v>28</v>
      </c>
      <c r="M100" s="118"/>
      <c r="N100" s="118" t="s">
        <v>211</v>
      </c>
      <c r="O100" s="119"/>
      <c r="P100" s="12"/>
      <c r="Q100" s="12"/>
      <c r="R100" s="12"/>
      <c r="S100" s="12"/>
      <c r="T100" s="12"/>
    </row>
    <row r="101" spans="1:24" s="3" customFormat="1">
      <c r="A101" s="104" t="s">
        <v>520</v>
      </c>
      <c r="B101" s="104"/>
      <c r="C101" s="103" t="s">
        <v>240</v>
      </c>
      <c r="D101" s="344"/>
      <c r="E101" s="344"/>
      <c r="F101" s="102"/>
      <c r="G101" s="344"/>
      <c r="H101" s="102"/>
      <c r="I101" s="102"/>
      <c r="J101" s="102"/>
      <c r="K101" s="102"/>
      <c r="L101" s="341" t="s">
        <v>2</v>
      </c>
      <c r="M101" s="118" t="s">
        <v>346</v>
      </c>
      <c r="N101" s="118" t="s">
        <v>211</v>
      </c>
      <c r="O101" s="119"/>
      <c r="P101" s="12"/>
      <c r="Q101" s="12"/>
      <c r="R101" s="12"/>
      <c r="S101" s="12"/>
      <c r="T101" s="12"/>
    </row>
    <row r="102" spans="1:24" s="3" customFormat="1">
      <c r="A102" s="104" t="s">
        <v>453</v>
      </c>
      <c r="B102" s="104" t="s">
        <v>218</v>
      </c>
      <c r="C102" s="104" t="s">
        <v>219</v>
      </c>
      <c r="D102" s="102"/>
      <c r="E102" s="102"/>
      <c r="F102" s="102"/>
      <c r="G102" s="102">
        <v>46581</v>
      </c>
      <c r="H102" s="102"/>
      <c r="I102" s="102"/>
      <c r="J102" s="102"/>
      <c r="K102" s="102"/>
      <c r="L102" s="341" t="s">
        <v>28</v>
      </c>
      <c r="M102" s="118"/>
      <c r="N102" s="118" t="s">
        <v>211</v>
      </c>
      <c r="O102" s="119"/>
      <c r="P102" s="12"/>
      <c r="Q102" s="12"/>
      <c r="R102" s="12"/>
      <c r="S102" s="12"/>
      <c r="T102" s="12"/>
    </row>
    <row r="103" spans="1:24" s="3" customFormat="1">
      <c r="A103" s="104" t="s">
        <v>453</v>
      </c>
      <c r="B103" s="104" t="s">
        <v>219</v>
      </c>
      <c r="C103" s="104" t="s">
        <v>219</v>
      </c>
      <c r="D103" s="102"/>
      <c r="E103" s="102"/>
      <c r="F103" s="102"/>
      <c r="G103" s="102">
        <v>23871</v>
      </c>
      <c r="H103" s="102"/>
      <c r="I103" s="102"/>
      <c r="J103" s="102"/>
      <c r="K103" s="102"/>
      <c r="L103" s="341" t="s">
        <v>28</v>
      </c>
      <c r="M103" s="118"/>
      <c r="N103" s="118" t="s">
        <v>211</v>
      </c>
      <c r="O103" s="119"/>
      <c r="P103" s="12"/>
      <c r="Q103" s="12"/>
      <c r="R103" s="12"/>
      <c r="S103" s="12"/>
      <c r="T103" s="12"/>
    </row>
    <row r="104" spans="1:24" s="3" customFormat="1">
      <c r="A104" s="104" t="s">
        <v>453</v>
      </c>
      <c r="B104" s="104" t="s">
        <v>220</v>
      </c>
      <c r="C104" s="104" t="s">
        <v>219</v>
      </c>
      <c r="D104" s="102">
        <v>16184</v>
      </c>
      <c r="E104" s="102"/>
      <c r="F104" s="102"/>
      <c r="G104" s="102"/>
      <c r="H104" s="102"/>
      <c r="I104" s="102">
        <v>27093</v>
      </c>
      <c r="J104" s="102"/>
      <c r="K104" s="102"/>
      <c r="L104" s="341" t="s">
        <v>28</v>
      </c>
      <c r="M104" s="118"/>
      <c r="N104" s="118" t="s">
        <v>211</v>
      </c>
      <c r="O104" s="119"/>
      <c r="P104" s="12"/>
      <c r="Q104" s="12"/>
      <c r="R104" s="12"/>
      <c r="S104" s="12"/>
      <c r="T104" s="12"/>
    </row>
    <row r="105" spans="1:24" s="3" customFormat="1">
      <c r="A105" s="104" t="s">
        <v>453</v>
      </c>
      <c r="B105" s="104" t="s">
        <v>221</v>
      </c>
      <c r="C105" s="104" t="s">
        <v>219</v>
      </c>
      <c r="D105" s="102"/>
      <c r="E105" s="102"/>
      <c r="F105" s="102"/>
      <c r="G105" s="102">
        <v>13177</v>
      </c>
      <c r="H105" s="102"/>
      <c r="I105" s="102"/>
      <c r="J105" s="102"/>
      <c r="K105" s="102"/>
      <c r="L105" s="341" t="s">
        <v>28</v>
      </c>
      <c r="M105" s="118"/>
      <c r="N105" s="118" t="s">
        <v>211</v>
      </c>
      <c r="O105" s="119"/>
      <c r="P105" s="12"/>
      <c r="Q105" s="12"/>
      <c r="R105" s="12"/>
      <c r="S105" s="12"/>
      <c r="T105" s="12"/>
    </row>
    <row r="106" spans="1:24">
      <c r="A106" s="104" t="s">
        <v>453</v>
      </c>
      <c r="B106" s="104" t="s">
        <v>222</v>
      </c>
      <c r="C106" s="104" t="s">
        <v>219</v>
      </c>
      <c r="D106" s="102"/>
      <c r="E106" s="102"/>
      <c r="F106" s="102"/>
      <c r="G106" s="102">
        <v>67246</v>
      </c>
      <c r="H106" s="102"/>
      <c r="I106" s="102"/>
      <c r="J106" s="102"/>
      <c r="K106" s="102"/>
      <c r="L106" s="341" t="s">
        <v>28</v>
      </c>
      <c r="M106" s="118"/>
      <c r="N106" s="118" t="s">
        <v>211</v>
      </c>
      <c r="X106"/>
    </row>
    <row r="107" spans="1:24">
      <c r="A107" s="104" t="s">
        <v>628</v>
      </c>
      <c r="B107" s="104" t="s">
        <v>224</v>
      </c>
      <c r="C107" s="104" t="s">
        <v>225</v>
      </c>
      <c r="D107" s="102">
        <v>263.62</v>
      </c>
      <c r="E107" s="102"/>
      <c r="F107" s="102"/>
      <c r="G107" s="102"/>
      <c r="H107" s="102"/>
      <c r="I107" s="102">
        <v>774</v>
      </c>
      <c r="J107" s="102"/>
      <c r="K107" s="102"/>
      <c r="L107" s="341" t="s">
        <v>28</v>
      </c>
      <c r="M107" s="118"/>
      <c r="N107" s="118" t="s">
        <v>211</v>
      </c>
      <c r="X107"/>
    </row>
    <row r="108" spans="1:24">
      <c r="A108" s="104" t="s">
        <v>628</v>
      </c>
      <c r="B108" s="104" t="s">
        <v>226</v>
      </c>
      <c r="C108" s="104" t="s">
        <v>225</v>
      </c>
      <c r="D108" s="102"/>
      <c r="E108" s="102"/>
      <c r="F108" s="102"/>
      <c r="G108" s="102">
        <v>3802</v>
      </c>
      <c r="H108" s="102"/>
      <c r="I108" s="102"/>
      <c r="J108" s="102"/>
      <c r="K108" s="102"/>
      <c r="L108" s="341" t="s">
        <v>28</v>
      </c>
      <c r="M108" s="118"/>
      <c r="N108" s="118" t="s">
        <v>211</v>
      </c>
      <c r="X108"/>
    </row>
    <row r="109" spans="1:24">
      <c r="A109" s="104" t="s">
        <v>628</v>
      </c>
      <c r="B109" s="104" t="s">
        <v>227</v>
      </c>
      <c r="C109" s="104" t="s">
        <v>225</v>
      </c>
      <c r="D109" s="102"/>
      <c r="E109" s="102"/>
      <c r="F109" s="102"/>
      <c r="G109" s="102">
        <v>13583</v>
      </c>
      <c r="H109" s="102"/>
      <c r="I109" s="102"/>
      <c r="J109" s="102"/>
      <c r="K109" s="102"/>
      <c r="L109" s="341" t="s">
        <v>28</v>
      </c>
      <c r="M109" s="118"/>
      <c r="N109" s="118" t="s">
        <v>211</v>
      </c>
      <c r="X109"/>
    </row>
    <row r="110" spans="1:24">
      <c r="A110" s="104" t="s">
        <v>546</v>
      </c>
      <c r="B110" s="104"/>
      <c r="C110" s="103" t="s">
        <v>242</v>
      </c>
      <c r="D110" s="344">
        <v>298</v>
      </c>
      <c r="E110" s="344"/>
      <c r="F110" s="344"/>
      <c r="G110" s="344">
        <v>1340</v>
      </c>
      <c r="H110" s="344"/>
      <c r="I110" s="344">
        <v>706</v>
      </c>
      <c r="J110" s="344"/>
      <c r="K110" s="344"/>
      <c r="L110" s="345" t="s">
        <v>28</v>
      </c>
      <c r="M110" s="118"/>
      <c r="N110" s="118" t="s">
        <v>211</v>
      </c>
      <c r="X110"/>
    </row>
    <row r="111" spans="1:24">
      <c r="A111" s="104" t="s">
        <v>690</v>
      </c>
      <c r="B111" s="104"/>
      <c r="C111" s="103" t="s">
        <v>243</v>
      </c>
      <c r="D111" s="344">
        <v>946</v>
      </c>
      <c r="E111" s="344"/>
      <c r="F111" s="344"/>
      <c r="G111" s="344">
        <v>13176</v>
      </c>
      <c r="H111" s="344"/>
      <c r="I111" s="344">
        <v>1587</v>
      </c>
      <c r="J111" s="344"/>
      <c r="K111" s="344"/>
      <c r="L111" s="345" t="s">
        <v>28</v>
      </c>
      <c r="M111" s="118"/>
      <c r="N111" s="118" t="s">
        <v>211</v>
      </c>
      <c r="X111"/>
    </row>
    <row r="112" spans="1:24">
      <c r="A112" s="104" t="s">
        <v>695</v>
      </c>
      <c r="B112" s="104" t="s">
        <v>228</v>
      </c>
      <c r="C112" s="104" t="s">
        <v>229</v>
      </c>
      <c r="D112" s="102"/>
      <c r="E112" s="102"/>
      <c r="F112" s="102"/>
      <c r="G112" s="102">
        <v>55760</v>
      </c>
      <c r="H112" s="102"/>
      <c r="I112" s="102"/>
      <c r="J112" s="102"/>
      <c r="K112" s="102"/>
      <c r="L112" s="341" t="s">
        <v>28</v>
      </c>
      <c r="M112" s="118"/>
      <c r="N112" s="118" t="s">
        <v>211</v>
      </c>
      <c r="X112"/>
    </row>
    <row r="113" spans="1:24">
      <c r="A113" s="104" t="s">
        <v>695</v>
      </c>
      <c r="B113" s="104" t="s">
        <v>230</v>
      </c>
      <c r="C113" s="104" t="s">
        <v>229</v>
      </c>
      <c r="D113" s="102"/>
      <c r="E113" s="102"/>
      <c r="F113" s="102"/>
      <c r="G113" s="102">
        <v>61118</v>
      </c>
      <c r="H113" s="102"/>
      <c r="I113" s="102"/>
      <c r="J113" s="102"/>
      <c r="K113" s="102"/>
      <c r="L113" s="341" t="s">
        <v>28</v>
      </c>
      <c r="M113" s="118"/>
      <c r="N113" s="118" t="s">
        <v>211</v>
      </c>
      <c r="X113"/>
    </row>
    <row r="114" spans="1:24">
      <c r="A114" s="104" t="s">
        <v>695</v>
      </c>
      <c r="B114" s="104" t="s">
        <v>231</v>
      </c>
      <c r="C114" s="104" t="s">
        <v>229</v>
      </c>
      <c r="D114" s="102">
        <v>1130</v>
      </c>
      <c r="E114" s="102"/>
      <c r="F114" s="102"/>
      <c r="G114" s="102"/>
      <c r="H114" s="102"/>
      <c r="I114" s="102">
        <v>1922</v>
      </c>
      <c r="J114" s="102"/>
      <c r="K114" s="102"/>
      <c r="L114" s="341" t="s">
        <v>579</v>
      </c>
      <c r="M114" s="118"/>
      <c r="N114" s="118" t="s">
        <v>211</v>
      </c>
      <c r="X114"/>
    </row>
    <row r="115" spans="1:24">
      <c r="A115" s="104" t="s">
        <v>696</v>
      </c>
      <c r="B115" s="104"/>
      <c r="C115" s="103" t="s">
        <v>245</v>
      </c>
      <c r="D115" s="344">
        <v>413.76299999999998</v>
      </c>
      <c r="E115" s="344"/>
      <c r="F115" s="102"/>
      <c r="G115" s="344"/>
      <c r="H115" s="102"/>
      <c r="I115" s="102">
        <v>743.14285714285711</v>
      </c>
      <c r="J115" s="102"/>
      <c r="K115" s="102"/>
      <c r="L115" s="341" t="s">
        <v>2</v>
      </c>
      <c r="M115" s="118" t="s">
        <v>348</v>
      </c>
      <c r="N115" s="118" t="s">
        <v>211</v>
      </c>
      <c r="X115"/>
    </row>
    <row r="116" spans="1:24">
      <c r="A116" s="104" t="s">
        <v>699</v>
      </c>
      <c r="B116" s="104"/>
      <c r="C116" s="103" t="s">
        <v>247</v>
      </c>
      <c r="D116" s="344">
        <v>621</v>
      </c>
      <c r="E116" s="344"/>
      <c r="F116" s="344"/>
      <c r="G116" s="344"/>
      <c r="H116" s="344"/>
      <c r="I116" s="344">
        <v>1193</v>
      </c>
      <c r="J116" s="344"/>
      <c r="K116" s="344"/>
      <c r="L116" s="345" t="s">
        <v>28</v>
      </c>
      <c r="M116" s="118"/>
      <c r="N116" s="118" t="s">
        <v>211</v>
      </c>
      <c r="X116"/>
    </row>
    <row r="117" spans="1:24" ht="16.5" thickBot="1">
      <c r="A117" s="399" t="s">
        <v>592</v>
      </c>
      <c r="B117" s="399"/>
      <c r="C117" s="516" t="s">
        <v>248</v>
      </c>
      <c r="D117" s="517">
        <v>6818.17</v>
      </c>
      <c r="E117" s="517"/>
      <c r="F117" s="370"/>
      <c r="G117" s="517"/>
      <c r="H117" s="370"/>
      <c r="I117" s="370">
        <v>10908.904761904761</v>
      </c>
      <c r="J117" s="370"/>
      <c r="K117" s="370"/>
      <c r="L117" s="371" t="s">
        <v>2</v>
      </c>
      <c r="M117" s="118" t="s">
        <v>349</v>
      </c>
      <c r="N117" s="118" t="s">
        <v>211</v>
      </c>
      <c r="X117"/>
    </row>
    <row r="118" spans="1:24" s="4" customFormat="1" thickBot="1">
      <c r="A118" s="400" t="s">
        <v>8</v>
      </c>
      <c r="B118" s="400"/>
      <c r="C118" s="518"/>
      <c r="D118" s="519">
        <f>SUM(D119:D183)</f>
        <v>171674.351</v>
      </c>
      <c r="E118" s="519">
        <f t="shared" ref="E118:K118" si="9">SUM(E119:E183)</f>
        <v>0</v>
      </c>
      <c r="F118" s="519">
        <f t="shared" si="9"/>
        <v>0</v>
      </c>
      <c r="G118" s="519">
        <f t="shared" si="9"/>
        <v>5699</v>
      </c>
      <c r="H118" s="519">
        <f t="shared" si="9"/>
        <v>1263.548</v>
      </c>
      <c r="I118" s="519">
        <f t="shared" si="9"/>
        <v>300548.35714285716</v>
      </c>
      <c r="J118" s="519">
        <f t="shared" si="9"/>
        <v>0</v>
      </c>
      <c r="K118" s="519">
        <f t="shared" si="9"/>
        <v>0</v>
      </c>
      <c r="L118" s="357"/>
      <c r="M118" s="358"/>
      <c r="N118" s="358"/>
      <c r="O118" s="178"/>
      <c r="P118" s="26"/>
      <c r="Q118" s="26"/>
      <c r="R118" s="26"/>
      <c r="S118" s="26"/>
      <c r="T118" s="26"/>
      <c r="U118" s="25"/>
      <c r="V118" s="25"/>
      <c r="W118" s="25"/>
    </row>
    <row r="119" spans="1:24">
      <c r="A119" s="398" t="s">
        <v>496</v>
      </c>
      <c r="B119" s="398"/>
      <c r="C119" s="520" t="s">
        <v>90</v>
      </c>
      <c r="D119" s="521">
        <v>1584.37</v>
      </c>
      <c r="E119" s="521"/>
      <c r="F119" s="366"/>
      <c r="G119" s="521"/>
      <c r="H119" s="366"/>
      <c r="I119" s="366">
        <v>3561.7857142857142</v>
      </c>
      <c r="J119" s="366"/>
      <c r="K119" s="366"/>
      <c r="L119" s="367" t="s">
        <v>2</v>
      </c>
      <c r="M119" s="118" t="s">
        <v>296</v>
      </c>
      <c r="N119" s="118" t="s">
        <v>32</v>
      </c>
      <c r="X119"/>
    </row>
    <row r="120" spans="1:24">
      <c r="A120" s="104" t="s">
        <v>497</v>
      </c>
      <c r="B120" s="104"/>
      <c r="C120" s="103" t="s">
        <v>91</v>
      </c>
      <c r="D120" s="344">
        <v>1091.2629999999999</v>
      </c>
      <c r="E120" s="344"/>
      <c r="F120" s="102"/>
      <c r="G120" s="344"/>
      <c r="H120" s="102"/>
      <c r="I120" s="102">
        <v>2177.2619047619046</v>
      </c>
      <c r="J120" s="102"/>
      <c r="K120" s="102"/>
      <c r="L120" s="341" t="s">
        <v>2</v>
      </c>
      <c r="M120" s="118" t="s">
        <v>297</v>
      </c>
      <c r="N120" s="118" t="s">
        <v>32</v>
      </c>
      <c r="X120"/>
    </row>
    <row r="121" spans="1:24">
      <c r="A121" s="104" t="s">
        <v>678</v>
      </c>
      <c r="B121" s="104"/>
      <c r="C121" s="103" t="s">
        <v>35</v>
      </c>
      <c r="D121" s="344">
        <v>667.06700000000001</v>
      </c>
      <c r="E121" s="344"/>
      <c r="F121" s="102"/>
      <c r="G121" s="344"/>
      <c r="H121" s="102"/>
      <c r="I121" s="102">
        <v>1079.6904761904761</v>
      </c>
      <c r="J121" s="102"/>
      <c r="K121" s="102"/>
      <c r="L121" s="341" t="s">
        <v>2</v>
      </c>
      <c r="M121" s="118" t="s">
        <v>260</v>
      </c>
      <c r="N121" s="118" t="s">
        <v>32</v>
      </c>
      <c r="X121"/>
    </row>
    <row r="122" spans="1:24">
      <c r="A122" s="104" t="s">
        <v>499</v>
      </c>
      <c r="B122" s="104"/>
      <c r="C122" s="103" t="s">
        <v>98</v>
      </c>
      <c r="D122" s="344">
        <v>778.98</v>
      </c>
      <c r="E122" s="344"/>
      <c r="F122" s="102"/>
      <c r="G122" s="344"/>
      <c r="H122" s="102"/>
      <c r="I122" s="102">
        <v>1520.2619047619048</v>
      </c>
      <c r="J122" s="102"/>
      <c r="K122" s="102"/>
      <c r="L122" s="341" t="s">
        <v>2</v>
      </c>
      <c r="M122" s="118" t="s">
        <v>272</v>
      </c>
      <c r="N122" s="118" t="s">
        <v>32</v>
      </c>
      <c r="X122"/>
    </row>
    <row r="123" spans="1:24">
      <c r="A123" s="104" t="s">
        <v>499</v>
      </c>
      <c r="B123" s="104"/>
      <c r="C123" s="103" t="s">
        <v>99</v>
      </c>
      <c r="D123" s="344">
        <v>703.07299999999998</v>
      </c>
      <c r="E123" s="344"/>
      <c r="F123" s="102"/>
      <c r="G123" s="344"/>
      <c r="H123" s="102"/>
      <c r="I123" s="102">
        <v>1340.5238095238096</v>
      </c>
      <c r="J123" s="102"/>
      <c r="K123" s="102"/>
      <c r="L123" s="341" t="s">
        <v>2</v>
      </c>
      <c r="M123" s="118" t="s">
        <v>272</v>
      </c>
      <c r="N123" s="118" t="s">
        <v>32</v>
      </c>
      <c r="X123"/>
    </row>
    <row r="124" spans="1:24">
      <c r="A124" s="104" t="s">
        <v>499</v>
      </c>
      <c r="B124" s="104"/>
      <c r="C124" s="103" t="s">
        <v>388</v>
      </c>
      <c r="D124" s="344">
        <v>1219.7049999999999</v>
      </c>
      <c r="E124" s="344"/>
      <c r="F124" s="102"/>
      <c r="G124" s="344"/>
      <c r="H124" s="102"/>
      <c r="I124" s="102">
        <v>2019.6428571428571</v>
      </c>
      <c r="J124" s="102"/>
      <c r="K124" s="102"/>
      <c r="L124" s="341" t="s">
        <v>2</v>
      </c>
      <c r="M124" s="118" t="s">
        <v>272</v>
      </c>
      <c r="N124" s="118" t="s">
        <v>32</v>
      </c>
      <c r="X124"/>
    </row>
    <row r="125" spans="1:24">
      <c r="A125" s="104" t="s">
        <v>499</v>
      </c>
      <c r="B125" s="104"/>
      <c r="C125" s="103" t="s">
        <v>100</v>
      </c>
      <c r="D125" s="344">
        <v>2191.8440000000001</v>
      </c>
      <c r="E125" s="344"/>
      <c r="F125" s="102"/>
      <c r="G125" s="344"/>
      <c r="H125" s="102">
        <v>593.66</v>
      </c>
      <c r="I125" s="102">
        <v>3912.4523809523807</v>
      </c>
      <c r="J125" s="102"/>
      <c r="K125" s="102"/>
      <c r="L125" s="341" t="s">
        <v>2</v>
      </c>
      <c r="M125" s="118" t="s">
        <v>272</v>
      </c>
      <c r="N125" s="118" t="s">
        <v>32</v>
      </c>
      <c r="X125"/>
    </row>
    <row r="126" spans="1:24">
      <c r="A126" s="104" t="s">
        <v>499</v>
      </c>
      <c r="B126" s="104"/>
      <c r="C126" s="103" t="s">
        <v>106</v>
      </c>
      <c r="D126" s="344"/>
      <c r="E126" s="344"/>
      <c r="F126" s="102"/>
      <c r="G126" s="344"/>
      <c r="H126" s="102"/>
      <c r="I126" s="102"/>
      <c r="J126" s="102"/>
      <c r="K126" s="102"/>
      <c r="L126" s="341" t="s">
        <v>2</v>
      </c>
      <c r="M126" s="118" t="s">
        <v>272</v>
      </c>
      <c r="N126" s="118" t="s">
        <v>32</v>
      </c>
      <c r="X126"/>
    </row>
    <row r="127" spans="1:24">
      <c r="A127" s="104" t="s">
        <v>499</v>
      </c>
      <c r="B127" s="104"/>
      <c r="C127" s="103" t="s">
        <v>393</v>
      </c>
      <c r="D127" s="344">
        <v>904.62</v>
      </c>
      <c r="E127" s="344"/>
      <c r="F127" s="102"/>
      <c r="G127" s="344"/>
      <c r="H127" s="102"/>
      <c r="I127" s="102">
        <v>1618.2142857142858</v>
      </c>
      <c r="J127" s="102"/>
      <c r="K127" s="102"/>
      <c r="L127" s="341" t="s">
        <v>2</v>
      </c>
      <c r="M127" s="118" t="s">
        <v>272</v>
      </c>
      <c r="N127" s="118" t="s">
        <v>32</v>
      </c>
      <c r="X127"/>
    </row>
    <row r="128" spans="1:24">
      <c r="A128" s="104" t="s">
        <v>499</v>
      </c>
      <c r="B128" s="104"/>
      <c r="C128" s="103" t="s">
        <v>84</v>
      </c>
      <c r="D128" s="344">
        <v>1611.5029999999999</v>
      </c>
      <c r="E128" s="344"/>
      <c r="F128" s="102"/>
      <c r="G128" s="344"/>
      <c r="H128" s="102"/>
      <c r="I128" s="102">
        <v>2712.7857142857142</v>
      </c>
      <c r="J128" s="102"/>
      <c r="K128" s="102"/>
      <c r="L128" s="341" t="s">
        <v>2</v>
      </c>
      <c r="M128" s="118" t="s">
        <v>272</v>
      </c>
      <c r="N128" s="118" t="s">
        <v>32</v>
      </c>
      <c r="X128"/>
    </row>
    <row r="129" spans="1:24">
      <c r="A129" s="104" t="s">
        <v>499</v>
      </c>
      <c r="B129" s="104"/>
      <c r="C129" s="103" t="s">
        <v>111</v>
      </c>
      <c r="D129" s="344">
        <v>219.60599999999999</v>
      </c>
      <c r="E129" s="344"/>
      <c r="F129" s="102"/>
      <c r="G129" s="344"/>
      <c r="H129" s="102"/>
      <c r="I129" s="102">
        <v>402.1904761904762</v>
      </c>
      <c r="J129" s="102"/>
      <c r="K129" s="102"/>
      <c r="L129" s="341" t="s">
        <v>2</v>
      </c>
      <c r="M129" s="118" t="s">
        <v>272</v>
      </c>
      <c r="N129" s="118" t="s">
        <v>32</v>
      </c>
      <c r="X129"/>
    </row>
    <row r="130" spans="1:24">
      <c r="A130" s="104" t="s">
        <v>499</v>
      </c>
      <c r="B130" s="104"/>
      <c r="C130" s="103" t="s">
        <v>112</v>
      </c>
      <c r="D130" s="344"/>
      <c r="E130" s="344"/>
      <c r="F130" s="102"/>
      <c r="G130" s="344"/>
      <c r="H130" s="102"/>
      <c r="I130" s="102">
        <v>1.5238095238095237</v>
      </c>
      <c r="J130" s="102"/>
      <c r="K130" s="102"/>
      <c r="L130" s="341" t="s">
        <v>2</v>
      </c>
      <c r="M130" s="118" t="s">
        <v>272</v>
      </c>
      <c r="N130" s="118" t="s">
        <v>32</v>
      </c>
      <c r="X130"/>
    </row>
    <row r="131" spans="1:24">
      <c r="A131" s="104" t="s">
        <v>499</v>
      </c>
      <c r="B131" s="104"/>
      <c r="C131" s="103" t="s">
        <v>114</v>
      </c>
      <c r="D131" s="344">
        <v>2019.203</v>
      </c>
      <c r="E131" s="344"/>
      <c r="F131" s="102"/>
      <c r="G131" s="344"/>
      <c r="H131" s="102"/>
      <c r="I131" s="102">
        <v>3435.7619047619046</v>
      </c>
      <c r="J131" s="102"/>
      <c r="K131" s="102"/>
      <c r="L131" s="341" t="s">
        <v>2</v>
      </c>
      <c r="M131" s="118" t="s">
        <v>272</v>
      </c>
      <c r="N131" s="118" t="s">
        <v>32</v>
      </c>
      <c r="X131"/>
    </row>
    <row r="132" spans="1:24">
      <c r="A132" s="104" t="s">
        <v>499</v>
      </c>
      <c r="B132" s="104"/>
      <c r="C132" s="103" t="s">
        <v>88</v>
      </c>
      <c r="D132" s="344">
        <v>2635.299</v>
      </c>
      <c r="E132" s="344"/>
      <c r="F132" s="102"/>
      <c r="G132" s="344"/>
      <c r="H132" s="102"/>
      <c r="I132" s="102">
        <v>4374.0952380952385</v>
      </c>
      <c r="J132" s="102"/>
      <c r="K132" s="102"/>
      <c r="L132" s="341" t="s">
        <v>2</v>
      </c>
      <c r="M132" s="118" t="s">
        <v>272</v>
      </c>
      <c r="N132" s="118" t="s">
        <v>32</v>
      </c>
      <c r="X132"/>
    </row>
    <row r="133" spans="1:24">
      <c r="A133" s="104" t="s">
        <v>499</v>
      </c>
      <c r="B133" s="104"/>
      <c r="C133" s="103" t="s">
        <v>118</v>
      </c>
      <c r="D133" s="344">
        <v>2284.576</v>
      </c>
      <c r="E133" s="344"/>
      <c r="F133" s="102"/>
      <c r="G133" s="344"/>
      <c r="H133" s="102">
        <v>659.03399999999999</v>
      </c>
      <c r="I133" s="102">
        <v>3797.1428571428573</v>
      </c>
      <c r="J133" s="102"/>
      <c r="K133" s="102"/>
      <c r="L133" s="341" t="s">
        <v>2</v>
      </c>
      <c r="M133" s="118" t="s">
        <v>272</v>
      </c>
      <c r="N133" s="118" t="s">
        <v>32</v>
      </c>
      <c r="X133"/>
    </row>
    <row r="134" spans="1:24">
      <c r="A134" s="104" t="s">
        <v>499</v>
      </c>
      <c r="B134" s="104"/>
      <c r="C134" s="103" t="s">
        <v>121</v>
      </c>
      <c r="D134" s="344">
        <v>16.271000000000001</v>
      </c>
      <c r="E134" s="344"/>
      <c r="F134" s="102"/>
      <c r="G134" s="344"/>
      <c r="H134" s="102"/>
      <c r="I134" s="102">
        <v>32.071428571428569</v>
      </c>
      <c r="J134" s="102"/>
      <c r="K134" s="102"/>
      <c r="L134" s="341" t="s">
        <v>2</v>
      </c>
      <c r="M134" s="118" t="s">
        <v>272</v>
      </c>
      <c r="N134" s="118" t="s">
        <v>32</v>
      </c>
      <c r="X134"/>
    </row>
    <row r="135" spans="1:24">
      <c r="A135" s="104" t="s">
        <v>501</v>
      </c>
      <c r="B135" s="104"/>
      <c r="C135" s="103" t="s">
        <v>92</v>
      </c>
      <c r="D135" s="344">
        <v>2501.94</v>
      </c>
      <c r="E135" s="344"/>
      <c r="F135" s="344"/>
      <c r="G135" s="344"/>
      <c r="H135" s="344"/>
      <c r="I135" s="344">
        <v>4736</v>
      </c>
      <c r="J135" s="344"/>
      <c r="K135" s="344"/>
      <c r="L135" s="345" t="s">
        <v>28</v>
      </c>
      <c r="M135" s="118"/>
      <c r="N135" s="118" t="s">
        <v>32</v>
      </c>
      <c r="X135"/>
    </row>
    <row r="136" spans="1:24">
      <c r="A136" s="104" t="s">
        <v>679</v>
      </c>
      <c r="B136" s="104"/>
      <c r="C136" s="103" t="s">
        <v>36</v>
      </c>
      <c r="D136" s="344">
        <v>473.42500000000001</v>
      </c>
      <c r="E136" s="344"/>
      <c r="F136" s="102"/>
      <c r="G136" s="344"/>
      <c r="H136" s="102"/>
      <c r="I136" s="102">
        <v>1041.1904761904761</v>
      </c>
      <c r="J136" s="102"/>
      <c r="K136" s="102"/>
      <c r="L136" s="341" t="s">
        <v>2</v>
      </c>
      <c r="M136" s="118" t="s">
        <v>261</v>
      </c>
      <c r="N136" s="118" t="s">
        <v>32</v>
      </c>
      <c r="X136"/>
    </row>
    <row r="137" spans="1:24">
      <c r="A137" s="104" t="s">
        <v>502</v>
      </c>
      <c r="B137" s="104"/>
      <c r="C137" s="103" t="s">
        <v>93</v>
      </c>
      <c r="D137" s="344">
        <v>680</v>
      </c>
      <c r="E137" s="344"/>
      <c r="F137" s="102"/>
      <c r="G137" s="344"/>
      <c r="H137" s="102"/>
      <c r="I137" s="102">
        <v>1215</v>
      </c>
      <c r="J137" s="102"/>
      <c r="K137" s="102"/>
      <c r="L137" s="341" t="s">
        <v>2</v>
      </c>
      <c r="M137" s="118" t="s">
        <v>299</v>
      </c>
      <c r="N137" s="118" t="s">
        <v>32</v>
      </c>
      <c r="X137"/>
    </row>
    <row r="138" spans="1:24">
      <c r="A138" s="104" t="s">
        <v>506</v>
      </c>
      <c r="B138" s="104"/>
      <c r="C138" s="103" t="s">
        <v>94</v>
      </c>
      <c r="D138" s="344">
        <v>41723</v>
      </c>
      <c r="E138" s="344"/>
      <c r="F138" s="344"/>
      <c r="G138" s="344"/>
      <c r="H138" s="344"/>
      <c r="I138" s="344">
        <v>72878</v>
      </c>
      <c r="J138" s="344"/>
      <c r="K138" s="344"/>
      <c r="L138" s="345" t="s">
        <v>28</v>
      </c>
      <c r="M138" s="118"/>
      <c r="N138" s="118" t="s">
        <v>32</v>
      </c>
      <c r="X138"/>
    </row>
    <row r="139" spans="1:24">
      <c r="A139" s="104" t="s">
        <v>509</v>
      </c>
      <c r="B139" s="104"/>
      <c r="C139" s="103" t="s">
        <v>73</v>
      </c>
      <c r="D139" s="344">
        <v>556</v>
      </c>
      <c r="E139" s="344"/>
      <c r="F139" s="102"/>
      <c r="G139" s="344"/>
      <c r="H139" s="102"/>
      <c r="I139" s="102">
        <v>1066.3571428571429</v>
      </c>
      <c r="J139" s="102"/>
      <c r="K139" s="102"/>
      <c r="L139" s="341" t="s">
        <v>2</v>
      </c>
      <c r="M139" s="118" t="s">
        <v>278</v>
      </c>
      <c r="N139" s="118" t="s">
        <v>32</v>
      </c>
      <c r="X139"/>
    </row>
    <row r="140" spans="1:24">
      <c r="A140" s="104" t="s">
        <v>681</v>
      </c>
      <c r="B140" s="104"/>
      <c r="C140" s="103" t="s">
        <v>72</v>
      </c>
      <c r="D140" s="344">
        <v>595.02</v>
      </c>
      <c r="E140" s="344"/>
      <c r="F140" s="102"/>
      <c r="G140" s="344">
        <v>6</v>
      </c>
      <c r="H140" s="102"/>
      <c r="I140" s="102">
        <v>1491.4761904761904</v>
      </c>
      <c r="J140" s="102"/>
      <c r="K140" s="102"/>
      <c r="L140" s="341" t="s">
        <v>2</v>
      </c>
      <c r="M140" s="118" t="s">
        <v>280</v>
      </c>
      <c r="N140" s="118" t="s">
        <v>32</v>
      </c>
      <c r="X140"/>
    </row>
    <row r="141" spans="1:24">
      <c r="A141" s="104" t="s">
        <v>589</v>
      </c>
      <c r="B141" s="104"/>
      <c r="C141" s="103" t="s">
        <v>76</v>
      </c>
      <c r="D141" s="344">
        <v>721</v>
      </c>
      <c r="E141" s="344"/>
      <c r="F141" s="102"/>
      <c r="G141" s="344"/>
      <c r="H141" s="102"/>
      <c r="I141" s="102">
        <v>1560.7142857142858</v>
      </c>
      <c r="J141" s="102"/>
      <c r="K141" s="102"/>
      <c r="L141" s="341" t="s">
        <v>2</v>
      </c>
      <c r="M141" s="118" t="s">
        <v>281</v>
      </c>
      <c r="N141" s="118" t="s">
        <v>32</v>
      </c>
      <c r="X141"/>
    </row>
    <row r="142" spans="1:24">
      <c r="A142" s="104" t="s">
        <v>682</v>
      </c>
      <c r="B142" s="104"/>
      <c r="C142" s="103" t="s">
        <v>77</v>
      </c>
      <c r="D142" s="344"/>
      <c r="E142" s="344"/>
      <c r="F142" s="102"/>
      <c r="G142" s="344"/>
      <c r="H142" s="102"/>
      <c r="I142" s="102">
        <v>801.09523809523807</v>
      </c>
      <c r="J142" s="102"/>
      <c r="K142" s="102"/>
      <c r="L142" s="341" t="s">
        <v>2</v>
      </c>
      <c r="M142" s="118" t="s">
        <v>282</v>
      </c>
      <c r="N142" s="118" t="s">
        <v>32</v>
      </c>
      <c r="X142"/>
    </row>
    <row r="143" spans="1:24">
      <c r="A143" s="104" t="s">
        <v>590</v>
      </c>
      <c r="B143" s="104"/>
      <c r="C143" s="103" t="s">
        <v>37</v>
      </c>
      <c r="D143" s="344">
        <v>2922.6039999999998</v>
      </c>
      <c r="E143" s="344"/>
      <c r="F143" s="102"/>
      <c r="G143" s="344"/>
      <c r="H143" s="102"/>
      <c r="I143" s="102">
        <v>5158.7380952380954</v>
      </c>
      <c r="J143" s="102"/>
      <c r="K143" s="102"/>
      <c r="L143" s="341" t="s">
        <v>2</v>
      </c>
      <c r="M143" s="118" t="s">
        <v>263</v>
      </c>
      <c r="N143" s="118" t="s">
        <v>32</v>
      </c>
      <c r="X143"/>
    </row>
    <row r="144" spans="1:24">
      <c r="A144" s="104" t="s">
        <v>518</v>
      </c>
      <c r="B144" s="104"/>
      <c r="C144" s="103" t="s">
        <v>78</v>
      </c>
      <c r="D144" s="344">
        <v>245.251</v>
      </c>
      <c r="E144" s="344"/>
      <c r="F144" s="102"/>
      <c r="G144" s="344"/>
      <c r="H144" s="102"/>
      <c r="I144" s="102">
        <v>516.61904761904759</v>
      </c>
      <c r="J144" s="102"/>
      <c r="K144" s="102"/>
      <c r="L144" s="341" t="s">
        <v>2</v>
      </c>
      <c r="M144" s="118" t="s">
        <v>283</v>
      </c>
      <c r="N144" s="118" t="s">
        <v>32</v>
      </c>
      <c r="X144"/>
    </row>
    <row r="145" spans="1:24" ht="39.75">
      <c r="A145" s="104" t="s">
        <v>623</v>
      </c>
      <c r="B145" s="104" t="s">
        <v>860</v>
      </c>
      <c r="C145" s="522" t="s">
        <v>731</v>
      </c>
      <c r="D145" s="344">
        <v>546.61</v>
      </c>
      <c r="E145" s="344"/>
      <c r="F145" s="102"/>
      <c r="G145" s="344">
        <v>3244</v>
      </c>
      <c r="H145" s="102"/>
      <c r="I145" s="102">
        <v>997.66666666666663</v>
      </c>
      <c r="J145" s="102"/>
      <c r="K145" s="102"/>
      <c r="L145" s="341" t="s">
        <v>2</v>
      </c>
      <c r="M145" s="118" t="s">
        <v>574</v>
      </c>
      <c r="N145" s="118" t="s">
        <v>32</v>
      </c>
      <c r="X145"/>
    </row>
    <row r="146" spans="1:24">
      <c r="A146" s="104" t="s">
        <v>685</v>
      </c>
      <c r="B146" s="104"/>
      <c r="C146" s="103" t="s">
        <v>39</v>
      </c>
      <c r="D146" s="344">
        <v>2105</v>
      </c>
      <c r="E146" s="344"/>
      <c r="F146" s="344"/>
      <c r="G146" s="344">
        <v>2449</v>
      </c>
      <c r="H146" s="344"/>
      <c r="I146" s="344">
        <v>3868</v>
      </c>
      <c r="J146" s="344"/>
      <c r="K146" s="344"/>
      <c r="L146" s="345" t="s">
        <v>28</v>
      </c>
      <c r="M146" s="118"/>
      <c r="N146" s="118" t="s">
        <v>32</v>
      </c>
      <c r="X146"/>
    </row>
    <row r="147" spans="1:24">
      <c r="A147" s="104" t="s">
        <v>522</v>
      </c>
      <c r="B147" s="104"/>
      <c r="C147" s="103" t="s">
        <v>101</v>
      </c>
      <c r="D147" s="344">
        <v>1618.498</v>
      </c>
      <c r="E147" s="344"/>
      <c r="F147" s="102"/>
      <c r="G147" s="344"/>
      <c r="H147" s="102"/>
      <c r="I147" s="102">
        <v>3557.5238095238096</v>
      </c>
      <c r="J147" s="102"/>
      <c r="K147" s="102"/>
      <c r="L147" s="341" t="s">
        <v>2</v>
      </c>
      <c r="M147" s="118" t="s">
        <v>301</v>
      </c>
      <c r="N147" s="118" t="s">
        <v>32</v>
      </c>
      <c r="X147"/>
    </row>
    <row r="148" spans="1:24">
      <c r="A148" s="104" t="s">
        <v>523</v>
      </c>
      <c r="B148" s="104"/>
      <c r="C148" s="103" t="s">
        <v>79</v>
      </c>
      <c r="D148" s="344">
        <v>466.64400000000001</v>
      </c>
      <c r="E148" s="344"/>
      <c r="F148" s="102"/>
      <c r="G148" s="344"/>
      <c r="H148" s="102"/>
      <c r="I148" s="102">
        <v>910.59523809523807</v>
      </c>
      <c r="J148" s="102"/>
      <c r="K148" s="102"/>
      <c r="L148" s="341" t="s">
        <v>2</v>
      </c>
      <c r="M148" s="118" t="s">
        <v>285</v>
      </c>
      <c r="N148" s="118" t="s">
        <v>32</v>
      </c>
      <c r="X148"/>
    </row>
    <row r="149" spans="1:24">
      <c r="A149" s="104" t="s">
        <v>526</v>
      </c>
      <c r="B149" s="104"/>
      <c r="C149" s="103" t="s">
        <v>103</v>
      </c>
      <c r="D149" s="344">
        <v>1320.299</v>
      </c>
      <c r="E149" s="344"/>
      <c r="F149" s="102"/>
      <c r="G149" s="344"/>
      <c r="H149" s="102"/>
      <c r="I149" s="102">
        <v>2909.9047619047619</v>
      </c>
      <c r="J149" s="102"/>
      <c r="K149" s="102"/>
      <c r="L149" s="341" t="s">
        <v>2</v>
      </c>
      <c r="M149" s="118" t="s">
        <v>303</v>
      </c>
      <c r="N149" s="118" t="s">
        <v>32</v>
      </c>
      <c r="X149"/>
    </row>
    <row r="150" spans="1:24">
      <c r="A150" s="104" t="s">
        <v>527</v>
      </c>
      <c r="B150" s="104"/>
      <c r="C150" s="103" t="s">
        <v>104</v>
      </c>
      <c r="D150" s="344">
        <v>880.73199999999997</v>
      </c>
      <c r="E150" s="344"/>
      <c r="F150" s="102"/>
      <c r="G150" s="344"/>
      <c r="H150" s="102"/>
      <c r="I150" s="102">
        <v>1610.1428571428571</v>
      </c>
      <c r="J150" s="102"/>
      <c r="K150" s="102"/>
      <c r="L150" s="341" t="s">
        <v>2</v>
      </c>
      <c r="M150" s="118" t="s">
        <v>304</v>
      </c>
      <c r="N150" s="118" t="s">
        <v>32</v>
      </c>
      <c r="X150"/>
    </row>
    <row r="151" spans="1:24">
      <c r="A151" s="104" t="s">
        <v>529</v>
      </c>
      <c r="B151" s="104"/>
      <c r="C151" s="103" t="s">
        <v>81</v>
      </c>
      <c r="D151" s="344">
        <v>188.72</v>
      </c>
      <c r="E151" s="344"/>
      <c r="F151" s="102"/>
      <c r="G151" s="344"/>
      <c r="H151" s="102"/>
      <c r="I151" s="102">
        <v>875.97619047619048</v>
      </c>
      <c r="J151" s="102"/>
      <c r="K151" s="102"/>
      <c r="L151" s="341" t="s">
        <v>2</v>
      </c>
      <c r="M151" s="118" t="s">
        <v>286</v>
      </c>
      <c r="N151" s="118" t="s">
        <v>32</v>
      </c>
      <c r="X151"/>
    </row>
    <row r="152" spans="1:24">
      <c r="A152" s="104" t="s">
        <v>530</v>
      </c>
      <c r="B152" s="104"/>
      <c r="C152" s="103" t="s">
        <v>105</v>
      </c>
      <c r="D152" s="344">
        <v>80.944000000000003</v>
      </c>
      <c r="E152" s="344"/>
      <c r="F152" s="102"/>
      <c r="G152" s="344"/>
      <c r="H152" s="102"/>
      <c r="I152" s="102">
        <v>221.1904761904762</v>
      </c>
      <c r="J152" s="102"/>
      <c r="K152" s="102"/>
      <c r="L152" s="341" t="s">
        <v>2</v>
      </c>
      <c r="M152" s="118" t="s">
        <v>305</v>
      </c>
      <c r="N152" s="118" t="s">
        <v>32</v>
      </c>
      <c r="X152"/>
    </row>
    <row r="153" spans="1:24">
      <c r="A153" s="104" t="s">
        <v>532</v>
      </c>
      <c r="B153" s="104"/>
      <c r="C153" s="103" t="s">
        <v>82</v>
      </c>
      <c r="D153" s="344">
        <v>1353.4760000000001</v>
      </c>
      <c r="E153" s="344"/>
      <c r="F153" s="102"/>
      <c r="G153" s="344"/>
      <c r="H153" s="102"/>
      <c r="I153" s="102">
        <v>2356.9523809523807</v>
      </c>
      <c r="J153" s="102"/>
      <c r="K153" s="102"/>
      <c r="L153" s="341" t="s">
        <v>2</v>
      </c>
      <c r="M153" s="118" t="s">
        <v>287</v>
      </c>
      <c r="N153" s="118" t="s">
        <v>32</v>
      </c>
      <c r="X153"/>
    </row>
    <row r="154" spans="1:24">
      <c r="A154" s="104" t="s">
        <v>615</v>
      </c>
      <c r="B154" s="104"/>
      <c r="C154" s="103" t="s">
        <v>165</v>
      </c>
      <c r="D154" s="344">
        <v>2621</v>
      </c>
      <c r="E154" s="344"/>
      <c r="F154" s="344"/>
      <c r="G154" s="344"/>
      <c r="H154" s="344"/>
      <c r="I154" s="344">
        <v>5134</v>
      </c>
      <c r="J154" s="344"/>
      <c r="K154" s="344"/>
      <c r="L154" s="345" t="s">
        <v>28</v>
      </c>
      <c r="M154" s="118"/>
      <c r="N154" s="118" t="s">
        <v>32</v>
      </c>
      <c r="X154"/>
    </row>
    <row r="155" spans="1:24">
      <c r="A155" s="104" t="s">
        <v>534</v>
      </c>
      <c r="B155" s="104"/>
      <c r="C155" s="103" t="s">
        <v>96</v>
      </c>
      <c r="D155" s="344">
        <v>253.81399999999999</v>
      </c>
      <c r="E155" s="344"/>
      <c r="F155" s="102"/>
      <c r="G155" s="344"/>
      <c r="H155" s="102"/>
      <c r="I155" s="102">
        <v>531.28571428571433</v>
      </c>
      <c r="J155" s="102"/>
      <c r="K155" s="102"/>
      <c r="L155" s="341" t="s">
        <v>2</v>
      </c>
      <c r="M155" s="118" t="s">
        <v>306</v>
      </c>
      <c r="N155" s="118" t="s">
        <v>32</v>
      </c>
      <c r="X155"/>
    </row>
    <row r="156" spans="1:24">
      <c r="A156" s="104" t="s">
        <v>534</v>
      </c>
      <c r="B156" s="104"/>
      <c r="C156" s="103" t="s">
        <v>97</v>
      </c>
      <c r="D156" s="344">
        <v>276.505</v>
      </c>
      <c r="E156" s="344"/>
      <c r="F156" s="102"/>
      <c r="G156" s="344"/>
      <c r="H156" s="102"/>
      <c r="I156" s="102">
        <v>559.52380952380952</v>
      </c>
      <c r="J156" s="102"/>
      <c r="K156" s="102"/>
      <c r="L156" s="341" t="s">
        <v>2</v>
      </c>
      <c r="M156" s="118" t="s">
        <v>306</v>
      </c>
      <c r="N156" s="118" t="s">
        <v>32</v>
      </c>
      <c r="X156"/>
    </row>
    <row r="157" spans="1:24">
      <c r="A157" s="104" t="s">
        <v>534</v>
      </c>
      <c r="B157" s="104"/>
      <c r="C157" s="103" t="s">
        <v>115</v>
      </c>
      <c r="D157" s="344">
        <v>145.67500000000001</v>
      </c>
      <c r="E157" s="344"/>
      <c r="F157" s="102"/>
      <c r="G157" s="344"/>
      <c r="H157" s="102"/>
      <c r="I157" s="102">
        <v>359.26190476190476</v>
      </c>
      <c r="J157" s="102"/>
      <c r="K157" s="102"/>
      <c r="L157" s="341" t="s">
        <v>2</v>
      </c>
      <c r="M157" s="118" t="s">
        <v>306</v>
      </c>
      <c r="N157" s="118" t="s">
        <v>32</v>
      </c>
      <c r="X157"/>
    </row>
    <row r="158" spans="1:24">
      <c r="A158" s="104" t="s">
        <v>534</v>
      </c>
      <c r="B158" s="104"/>
      <c r="C158" s="103" t="s">
        <v>116</v>
      </c>
      <c r="D158" s="344">
        <v>258.17399999999998</v>
      </c>
      <c r="E158" s="344"/>
      <c r="F158" s="102"/>
      <c r="G158" s="344"/>
      <c r="H158" s="102"/>
      <c r="I158" s="102">
        <v>679.85714285714289</v>
      </c>
      <c r="J158" s="102"/>
      <c r="K158" s="102"/>
      <c r="L158" s="341" t="s">
        <v>2</v>
      </c>
      <c r="M158" s="118" t="s">
        <v>306</v>
      </c>
      <c r="N158" s="118" t="s">
        <v>32</v>
      </c>
      <c r="X158"/>
    </row>
    <row r="159" spans="1:24">
      <c r="A159" s="104" t="s">
        <v>534</v>
      </c>
      <c r="B159" s="104"/>
      <c r="C159" s="103" t="s">
        <v>117</v>
      </c>
      <c r="D159" s="344">
        <v>134.63</v>
      </c>
      <c r="E159" s="344"/>
      <c r="F159" s="102"/>
      <c r="G159" s="344"/>
      <c r="H159" s="102"/>
      <c r="I159" s="102">
        <v>339.1904761904762</v>
      </c>
      <c r="J159" s="102"/>
      <c r="K159" s="102"/>
      <c r="L159" s="341" t="s">
        <v>2</v>
      </c>
      <c r="M159" s="118" t="s">
        <v>306</v>
      </c>
      <c r="N159" s="118" t="s">
        <v>32</v>
      </c>
      <c r="X159"/>
    </row>
    <row r="160" spans="1:24">
      <c r="A160" s="104" t="s">
        <v>535</v>
      </c>
      <c r="B160" s="104"/>
      <c r="C160" s="103" t="s">
        <v>83</v>
      </c>
      <c r="D160" s="344">
        <v>22129</v>
      </c>
      <c r="E160" s="344"/>
      <c r="F160" s="344"/>
      <c r="G160" s="344"/>
      <c r="H160" s="344"/>
      <c r="I160" s="344">
        <v>35835</v>
      </c>
      <c r="J160" s="344"/>
      <c r="K160" s="344"/>
      <c r="L160" s="345" t="s">
        <v>28</v>
      </c>
      <c r="M160" s="118"/>
      <c r="N160" s="118" t="s">
        <v>32</v>
      </c>
      <c r="X160"/>
    </row>
    <row r="161" spans="1:24">
      <c r="A161" s="104" t="s">
        <v>536</v>
      </c>
      <c r="B161" s="104"/>
      <c r="C161" s="103" t="s">
        <v>108</v>
      </c>
      <c r="D161" s="344"/>
      <c r="E161" s="344"/>
      <c r="F161" s="102"/>
      <c r="G161" s="344"/>
      <c r="H161" s="102"/>
      <c r="I161" s="102"/>
      <c r="J161" s="102"/>
      <c r="K161" s="102"/>
      <c r="L161" s="341" t="s">
        <v>2</v>
      </c>
      <c r="M161" s="118" t="s">
        <v>307</v>
      </c>
      <c r="N161" s="118" t="s">
        <v>32</v>
      </c>
      <c r="X161"/>
    </row>
    <row r="162" spans="1:24">
      <c r="A162" s="104" t="s">
        <v>537</v>
      </c>
      <c r="B162" s="104"/>
      <c r="C162" s="103" t="s">
        <v>109</v>
      </c>
      <c r="D162" s="344">
        <v>961.245</v>
      </c>
      <c r="E162" s="344"/>
      <c r="F162" s="102"/>
      <c r="G162" s="344"/>
      <c r="H162" s="102"/>
      <c r="I162" s="102">
        <v>1727.5238095238096</v>
      </c>
      <c r="J162" s="102"/>
      <c r="K162" s="102"/>
      <c r="L162" s="341" t="s">
        <v>2</v>
      </c>
      <c r="M162" s="118" t="s">
        <v>308</v>
      </c>
      <c r="N162" s="118" t="s">
        <v>32</v>
      </c>
      <c r="X162"/>
    </row>
    <row r="163" spans="1:24">
      <c r="A163" s="104" t="s">
        <v>538</v>
      </c>
      <c r="B163" s="104"/>
      <c r="C163" s="103" t="s">
        <v>95</v>
      </c>
      <c r="D163" s="344">
        <v>1062.5999999999999</v>
      </c>
      <c r="E163" s="344"/>
      <c r="F163" s="102"/>
      <c r="G163" s="344"/>
      <c r="H163" s="102"/>
      <c r="I163" s="102">
        <v>1937.2857142857142</v>
      </c>
      <c r="J163" s="102"/>
      <c r="K163" s="102"/>
      <c r="L163" s="341" t="s">
        <v>2</v>
      </c>
      <c r="M163" s="118" t="s">
        <v>309</v>
      </c>
      <c r="N163" s="118" t="s">
        <v>32</v>
      </c>
      <c r="X163"/>
    </row>
    <row r="164" spans="1:24">
      <c r="A164" s="104" t="s">
        <v>539</v>
      </c>
      <c r="B164" s="104"/>
      <c r="C164" s="103" t="s">
        <v>40</v>
      </c>
      <c r="D164" s="344">
        <v>444</v>
      </c>
      <c r="E164" s="344"/>
      <c r="F164" s="102"/>
      <c r="G164" s="344"/>
      <c r="H164" s="102"/>
      <c r="I164" s="102">
        <v>805</v>
      </c>
      <c r="J164" s="102"/>
      <c r="K164" s="102"/>
      <c r="L164" s="341" t="s">
        <v>2</v>
      </c>
      <c r="M164" s="118" t="s">
        <v>265</v>
      </c>
      <c r="N164" s="118" t="s">
        <v>32</v>
      </c>
      <c r="X164"/>
    </row>
    <row r="165" spans="1:24">
      <c r="A165" s="104" t="s">
        <v>540</v>
      </c>
      <c r="B165" s="104"/>
      <c r="C165" s="103" t="s">
        <v>80</v>
      </c>
      <c r="D165" s="344">
        <v>232.92</v>
      </c>
      <c r="E165" s="344"/>
      <c r="F165" s="102"/>
      <c r="G165" s="344"/>
      <c r="H165" s="102"/>
      <c r="I165" s="102">
        <v>922.66666666666663</v>
      </c>
      <c r="J165" s="102"/>
      <c r="K165" s="102"/>
      <c r="L165" s="341" t="s">
        <v>2</v>
      </c>
      <c r="M165" s="118" t="s">
        <v>290</v>
      </c>
      <c r="N165" s="118" t="s">
        <v>32</v>
      </c>
      <c r="X165"/>
    </row>
    <row r="166" spans="1:24">
      <c r="A166" s="104" t="s">
        <v>688</v>
      </c>
      <c r="B166" s="104"/>
      <c r="C166" s="103" t="s">
        <v>166</v>
      </c>
      <c r="D166" s="344"/>
      <c r="E166" s="344"/>
      <c r="F166" s="102"/>
      <c r="G166" s="344"/>
      <c r="H166" s="102"/>
      <c r="I166" s="102">
        <v>655.66666666666663</v>
      </c>
      <c r="J166" s="102"/>
      <c r="K166" s="102"/>
      <c r="L166" s="341" t="s">
        <v>2</v>
      </c>
      <c r="M166" s="118" t="s">
        <v>331</v>
      </c>
      <c r="N166" s="118" t="s">
        <v>32</v>
      </c>
      <c r="X166"/>
    </row>
    <row r="167" spans="1:24">
      <c r="A167" s="104" t="s">
        <v>723</v>
      </c>
      <c r="B167" s="104"/>
      <c r="C167" s="103" t="s">
        <v>75</v>
      </c>
      <c r="D167" s="344">
        <v>18527</v>
      </c>
      <c r="E167" s="344"/>
      <c r="F167" s="344"/>
      <c r="G167" s="344"/>
      <c r="H167" s="344"/>
      <c r="I167" s="344">
        <v>29325</v>
      </c>
      <c r="J167" s="344"/>
      <c r="K167" s="344"/>
      <c r="L167" s="345" t="s">
        <v>28</v>
      </c>
      <c r="M167" s="118"/>
      <c r="N167" s="118" t="s">
        <v>32</v>
      </c>
      <c r="X167"/>
    </row>
    <row r="168" spans="1:24">
      <c r="A168" s="104" t="s">
        <v>545</v>
      </c>
      <c r="B168" s="104"/>
      <c r="C168" s="103" t="s">
        <v>86</v>
      </c>
      <c r="D168" s="344">
        <v>262.75900000000001</v>
      </c>
      <c r="E168" s="344"/>
      <c r="F168" s="102"/>
      <c r="G168" s="344"/>
      <c r="H168" s="102"/>
      <c r="I168" s="102">
        <v>558.52380952380952</v>
      </c>
      <c r="J168" s="102"/>
      <c r="K168" s="102"/>
      <c r="L168" s="341" t="s">
        <v>2</v>
      </c>
      <c r="M168" s="118" t="s">
        <v>292</v>
      </c>
      <c r="N168" s="118" t="s">
        <v>32</v>
      </c>
      <c r="X168"/>
    </row>
    <row r="169" spans="1:24">
      <c r="A169" s="104" t="s">
        <v>547</v>
      </c>
      <c r="B169" s="104"/>
      <c r="C169" s="103" t="s">
        <v>423</v>
      </c>
      <c r="D169" s="344">
        <v>407.96</v>
      </c>
      <c r="E169" s="344"/>
      <c r="F169" s="102"/>
      <c r="G169" s="344"/>
      <c r="H169" s="102">
        <v>10.853999999999999</v>
      </c>
      <c r="I169" s="102">
        <v>967.30952380952385</v>
      </c>
      <c r="J169" s="102"/>
      <c r="K169" s="102"/>
      <c r="L169" s="341" t="s">
        <v>2</v>
      </c>
      <c r="M169" s="118" t="s">
        <v>293</v>
      </c>
      <c r="N169" s="118" t="s">
        <v>32</v>
      </c>
      <c r="X169"/>
    </row>
    <row r="170" spans="1:24" s="24" customFormat="1">
      <c r="A170" s="104" t="s">
        <v>691</v>
      </c>
      <c r="B170" s="104"/>
      <c r="C170" s="103" t="s">
        <v>113</v>
      </c>
      <c r="D170" s="344">
        <v>178.624</v>
      </c>
      <c r="E170" s="344"/>
      <c r="F170" s="102"/>
      <c r="G170" s="344"/>
      <c r="H170" s="102"/>
      <c r="I170" s="102">
        <v>358.8095238095238</v>
      </c>
      <c r="J170" s="102"/>
      <c r="K170" s="102"/>
      <c r="L170" s="341" t="s">
        <v>2</v>
      </c>
      <c r="M170" s="118" t="s">
        <v>311</v>
      </c>
      <c r="N170" s="118" t="s">
        <v>32</v>
      </c>
      <c r="O170" s="523"/>
      <c r="P170" s="23"/>
      <c r="Q170" s="23"/>
      <c r="R170" s="23"/>
      <c r="S170" s="23"/>
      <c r="T170" s="23"/>
    </row>
    <row r="171" spans="1:24" s="24" customFormat="1">
      <c r="A171" s="104" t="s">
        <v>549</v>
      </c>
      <c r="B171" s="104"/>
      <c r="C171" s="103" t="s">
        <v>102</v>
      </c>
      <c r="D171" s="344">
        <v>1065.1089999999999</v>
      </c>
      <c r="E171" s="344"/>
      <c r="F171" s="102"/>
      <c r="G171" s="344"/>
      <c r="H171" s="102"/>
      <c r="I171" s="102">
        <v>2028.9285714285713</v>
      </c>
      <c r="J171" s="102"/>
      <c r="K171" s="102"/>
      <c r="L171" s="341" t="s">
        <v>2</v>
      </c>
      <c r="M171" s="118" t="s">
        <v>312</v>
      </c>
      <c r="N171" s="118" t="s">
        <v>32</v>
      </c>
      <c r="O171" s="523"/>
      <c r="P171" s="23"/>
      <c r="Q171" s="23"/>
      <c r="R171" s="23"/>
      <c r="S171" s="23"/>
      <c r="T171" s="23"/>
    </row>
    <row r="172" spans="1:24" s="24" customFormat="1">
      <c r="A172" s="104" t="s">
        <v>553</v>
      </c>
      <c r="B172" s="104"/>
      <c r="C172" s="103" t="s">
        <v>401</v>
      </c>
      <c r="D172" s="344">
        <v>5537.4870000000001</v>
      </c>
      <c r="E172" s="344"/>
      <c r="F172" s="102"/>
      <c r="G172" s="344"/>
      <c r="H172" s="102"/>
      <c r="I172" s="102">
        <v>9495.2380952380954</v>
      </c>
      <c r="J172" s="102"/>
      <c r="K172" s="102"/>
      <c r="L172" s="341" t="s">
        <v>2</v>
      </c>
      <c r="M172" s="118" t="s">
        <v>267</v>
      </c>
      <c r="N172" s="118" t="s">
        <v>32</v>
      </c>
      <c r="O172" s="523"/>
      <c r="P172" s="23"/>
      <c r="Q172" s="23"/>
      <c r="R172" s="23"/>
      <c r="S172" s="23"/>
      <c r="T172" s="23"/>
    </row>
    <row r="173" spans="1:24" s="24" customFormat="1">
      <c r="A173" s="104" t="s">
        <v>555</v>
      </c>
      <c r="B173" s="104"/>
      <c r="C173" s="103" t="s">
        <v>167</v>
      </c>
      <c r="D173" s="344">
        <v>251.91900000000001</v>
      </c>
      <c r="E173" s="344"/>
      <c r="F173" s="102"/>
      <c r="G173" s="344"/>
      <c r="H173" s="102"/>
      <c r="I173" s="102">
        <v>489.21428571428572</v>
      </c>
      <c r="J173" s="102"/>
      <c r="K173" s="102"/>
      <c r="L173" s="341" t="s">
        <v>2</v>
      </c>
      <c r="M173" s="118" t="s">
        <v>334</v>
      </c>
      <c r="N173" s="118" t="s">
        <v>32</v>
      </c>
      <c r="O173" s="523"/>
      <c r="P173" s="23"/>
      <c r="Q173" s="23"/>
      <c r="R173" s="23"/>
      <c r="S173" s="23"/>
      <c r="T173" s="23"/>
    </row>
    <row r="174" spans="1:24" s="24" customFormat="1">
      <c r="A174" s="104" t="s">
        <v>556</v>
      </c>
      <c r="B174" s="104"/>
      <c r="C174" s="103" t="s">
        <v>156</v>
      </c>
      <c r="D174" s="344">
        <v>607.19100000000003</v>
      </c>
      <c r="E174" s="344"/>
      <c r="F174" s="102"/>
      <c r="G174" s="344"/>
      <c r="H174" s="102"/>
      <c r="I174" s="102">
        <v>1203.047619047619</v>
      </c>
      <c r="J174" s="102"/>
      <c r="K174" s="102"/>
      <c r="L174" s="341" t="s">
        <v>2</v>
      </c>
      <c r="M174" s="118" t="s">
        <v>319</v>
      </c>
      <c r="N174" s="118" t="s">
        <v>32</v>
      </c>
      <c r="O174" s="523"/>
      <c r="P174" s="23"/>
      <c r="Q174" s="23"/>
      <c r="R174" s="23"/>
      <c r="S174" s="23"/>
      <c r="T174" s="23"/>
    </row>
    <row r="175" spans="1:24" s="24" customFormat="1">
      <c r="A175" s="104" t="s">
        <v>721</v>
      </c>
      <c r="B175" s="104"/>
      <c r="C175" s="103" t="s">
        <v>34</v>
      </c>
      <c r="D175" s="344">
        <v>380.12700000000001</v>
      </c>
      <c r="E175" s="344"/>
      <c r="F175" s="102"/>
      <c r="G175" s="344"/>
      <c r="H175" s="102"/>
      <c r="I175" s="102">
        <v>803</v>
      </c>
      <c r="J175" s="102"/>
      <c r="K175" s="102"/>
      <c r="L175" s="341" t="s">
        <v>2</v>
      </c>
      <c r="M175" s="118" t="s">
        <v>268</v>
      </c>
      <c r="N175" s="118" t="s">
        <v>32</v>
      </c>
      <c r="O175" s="523"/>
      <c r="P175" s="23"/>
      <c r="Q175" s="23"/>
      <c r="R175" s="23"/>
      <c r="S175" s="23"/>
      <c r="T175" s="23"/>
    </row>
    <row r="176" spans="1:24" s="24" customFormat="1">
      <c r="A176" s="104" t="s">
        <v>722</v>
      </c>
      <c r="B176" s="104"/>
      <c r="C176" s="103" t="s">
        <v>43</v>
      </c>
      <c r="D176" s="344">
        <v>4343.5</v>
      </c>
      <c r="E176" s="344"/>
      <c r="F176" s="102"/>
      <c r="G176" s="344"/>
      <c r="H176" s="102"/>
      <c r="I176" s="102">
        <v>7505.4761904761908</v>
      </c>
      <c r="J176" s="102"/>
      <c r="K176" s="102"/>
      <c r="L176" s="341" t="s">
        <v>2</v>
      </c>
      <c r="M176" s="118" t="s">
        <v>269</v>
      </c>
      <c r="N176" s="118" t="s">
        <v>32</v>
      </c>
      <c r="O176" s="523"/>
      <c r="P176" s="23"/>
      <c r="Q176" s="23"/>
      <c r="R176" s="23"/>
      <c r="S176" s="23"/>
      <c r="T176" s="23"/>
    </row>
    <row r="177" spans="1:20" s="24" customFormat="1">
      <c r="A177" s="104" t="s">
        <v>561</v>
      </c>
      <c r="B177" s="104"/>
      <c r="C177" s="103" t="s">
        <v>119</v>
      </c>
      <c r="D177" s="344">
        <v>636.89499999999998</v>
      </c>
      <c r="E177" s="344"/>
      <c r="F177" s="102"/>
      <c r="G177" s="344"/>
      <c r="H177" s="102"/>
      <c r="I177" s="102">
        <v>1155.547619047619</v>
      </c>
      <c r="J177" s="102"/>
      <c r="K177" s="102"/>
      <c r="L177" s="341" t="s">
        <v>2</v>
      </c>
      <c r="M177" s="118" t="s">
        <v>313</v>
      </c>
      <c r="N177" s="118" t="s">
        <v>32</v>
      </c>
      <c r="O177" s="523"/>
      <c r="P177" s="23"/>
      <c r="Q177" s="23"/>
      <c r="R177" s="23"/>
      <c r="S177" s="23"/>
      <c r="T177" s="23"/>
    </row>
    <row r="178" spans="1:20" s="24" customFormat="1">
      <c r="A178" s="104" t="s">
        <v>562</v>
      </c>
      <c r="B178" s="104"/>
      <c r="C178" s="103" t="s">
        <v>120</v>
      </c>
      <c r="D178" s="344">
        <v>969.42600000000004</v>
      </c>
      <c r="E178" s="344"/>
      <c r="F178" s="102"/>
      <c r="G178" s="344"/>
      <c r="H178" s="102"/>
      <c r="I178" s="102">
        <v>1884.1666666666667</v>
      </c>
      <c r="J178" s="102"/>
      <c r="K178" s="102"/>
      <c r="L178" s="341" t="s">
        <v>2</v>
      </c>
      <c r="M178" s="118" t="s">
        <v>314</v>
      </c>
      <c r="N178" s="118" t="s">
        <v>32</v>
      </c>
      <c r="O178" s="523"/>
      <c r="P178" s="23"/>
      <c r="Q178" s="23"/>
      <c r="R178" s="23"/>
      <c r="S178" s="23"/>
      <c r="T178" s="23"/>
    </row>
    <row r="179" spans="1:20" s="24" customFormat="1">
      <c r="A179" s="104" t="s">
        <v>563</v>
      </c>
      <c r="B179" s="104"/>
      <c r="C179" s="103" t="s">
        <v>89</v>
      </c>
      <c r="D179" s="344">
        <v>275.55</v>
      </c>
      <c r="E179" s="344"/>
      <c r="F179" s="102"/>
      <c r="G179" s="344"/>
      <c r="H179" s="102"/>
      <c r="I179" s="102">
        <v>694.35714285714289</v>
      </c>
      <c r="J179" s="102"/>
      <c r="K179" s="102"/>
      <c r="L179" s="341" t="s">
        <v>2</v>
      </c>
      <c r="M179" s="118" t="s">
        <v>295</v>
      </c>
      <c r="N179" s="118" t="s">
        <v>32</v>
      </c>
      <c r="O179" s="523"/>
      <c r="P179" s="23"/>
      <c r="Q179" s="23"/>
      <c r="R179" s="23"/>
      <c r="S179" s="23"/>
      <c r="T179" s="23"/>
    </row>
    <row r="180" spans="1:20" s="24" customFormat="1">
      <c r="A180" s="104" t="s">
        <v>564</v>
      </c>
      <c r="B180" s="104"/>
      <c r="C180" s="103" t="s">
        <v>396</v>
      </c>
      <c r="D180" s="344">
        <v>303.73899999999998</v>
      </c>
      <c r="E180" s="344"/>
      <c r="F180" s="102"/>
      <c r="G180" s="344"/>
      <c r="H180" s="102"/>
      <c r="I180" s="102">
        <v>578.28571428571433</v>
      </c>
      <c r="J180" s="102"/>
      <c r="K180" s="102"/>
      <c r="L180" s="341" t="s">
        <v>2</v>
      </c>
      <c r="M180" s="118" t="s">
        <v>270</v>
      </c>
      <c r="N180" s="118" t="s">
        <v>32</v>
      </c>
      <c r="O180" s="523"/>
      <c r="P180" s="23"/>
      <c r="Q180" s="23"/>
      <c r="R180" s="23"/>
      <c r="S180" s="23"/>
      <c r="T180" s="23"/>
    </row>
    <row r="181" spans="1:20" s="24" customFormat="1">
      <c r="A181" s="104" t="s">
        <v>697</v>
      </c>
      <c r="B181" s="104" t="s">
        <v>31</v>
      </c>
      <c r="C181" s="104" t="s">
        <v>31</v>
      </c>
      <c r="D181" s="102">
        <v>29427</v>
      </c>
      <c r="E181" s="102"/>
      <c r="F181" s="102"/>
      <c r="G181" s="102"/>
      <c r="H181" s="102"/>
      <c r="I181" s="102">
        <v>48862</v>
      </c>
      <c r="J181" s="102"/>
      <c r="K181" s="102"/>
      <c r="L181" s="341" t="s">
        <v>28</v>
      </c>
      <c r="M181" s="118"/>
      <c r="N181" s="118" t="s">
        <v>32</v>
      </c>
      <c r="O181" s="523"/>
      <c r="P181" s="23"/>
      <c r="Q181" s="23"/>
      <c r="R181" s="23"/>
      <c r="S181" s="23"/>
      <c r="T181" s="23"/>
    </row>
    <row r="182" spans="1:20" s="24" customFormat="1">
      <c r="A182" s="104" t="s">
        <v>697</v>
      </c>
      <c r="B182" s="104" t="s">
        <v>421</v>
      </c>
      <c r="C182" s="104" t="s">
        <v>31</v>
      </c>
      <c r="D182" s="102">
        <v>2704</v>
      </c>
      <c r="E182" s="102"/>
      <c r="F182" s="102"/>
      <c r="G182" s="102"/>
      <c r="H182" s="102"/>
      <c r="I182" s="102">
        <v>4584</v>
      </c>
      <c r="J182" s="102"/>
      <c r="K182" s="102"/>
      <c r="L182" s="341" t="s">
        <v>28</v>
      </c>
      <c r="M182" s="118"/>
      <c r="N182" s="118" t="s">
        <v>32</v>
      </c>
      <c r="O182" s="523"/>
      <c r="P182" s="23"/>
      <c r="Q182" s="23"/>
      <c r="R182" s="23"/>
      <c r="S182" s="23"/>
      <c r="T182" s="23"/>
    </row>
    <row r="183" spans="1:20" s="24" customFormat="1" ht="16.5" thickBot="1">
      <c r="A183" s="399" t="s">
        <v>567</v>
      </c>
      <c r="B183" s="399"/>
      <c r="C183" s="516" t="s">
        <v>110</v>
      </c>
      <c r="D183" s="517">
        <v>369.959</v>
      </c>
      <c r="E183" s="517"/>
      <c r="F183" s="370"/>
      <c r="G183" s="517"/>
      <c r="H183" s="370"/>
      <c r="I183" s="370">
        <v>810.64285714285711</v>
      </c>
      <c r="J183" s="370"/>
      <c r="K183" s="370"/>
      <c r="L183" s="371" t="s">
        <v>2</v>
      </c>
      <c r="M183" s="118" t="s">
        <v>315</v>
      </c>
      <c r="N183" s="118" t="s">
        <v>32</v>
      </c>
      <c r="O183" s="523"/>
      <c r="P183" s="23"/>
      <c r="Q183" s="23"/>
      <c r="R183" s="23"/>
      <c r="S183" s="23"/>
      <c r="T183" s="23"/>
    </row>
    <row r="184" spans="1:20" s="39" customFormat="1" thickBot="1">
      <c r="A184" s="400" t="s">
        <v>9</v>
      </c>
      <c r="B184" s="400"/>
      <c r="C184" s="518"/>
      <c r="D184" s="519">
        <f>SUM(D185:D233)</f>
        <v>577374.76899999997</v>
      </c>
      <c r="E184" s="519">
        <f t="shared" ref="E184:K184" si="10">SUM(E185:E233)</f>
        <v>0</v>
      </c>
      <c r="F184" s="519">
        <f t="shared" si="10"/>
        <v>397466.5</v>
      </c>
      <c r="G184" s="519">
        <f t="shared" si="10"/>
        <v>0</v>
      </c>
      <c r="H184" s="519">
        <f t="shared" si="10"/>
        <v>0</v>
      </c>
      <c r="I184" s="519">
        <f t="shared" si="10"/>
        <v>932962.00000000023</v>
      </c>
      <c r="J184" s="519">
        <f t="shared" si="10"/>
        <v>0</v>
      </c>
      <c r="K184" s="519">
        <f t="shared" si="10"/>
        <v>427228</v>
      </c>
      <c r="L184" s="357"/>
      <c r="M184" s="358"/>
      <c r="N184" s="358"/>
      <c r="O184" s="524"/>
      <c r="P184" s="38"/>
      <c r="Q184" s="38"/>
      <c r="R184" s="38"/>
      <c r="S184" s="38"/>
      <c r="T184" s="38"/>
    </row>
    <row r="185" spans="1:20" s="25" customFormat="1">
      <c r="A185" s="398" t="s">
        <v>586</v>
      </c>
      <c r="B185" s="398"/>
      <c r="C185" s="520" t="s">
        <v>372</v>
      </c>
      <c r="D185" s="521">
        <v>660.48400000000004</v>
      </c>
      <c r="E185" s="521"/>
      <c r="F185" s="366"/>
      <c r="G185" s="521"/>
      <c r="H185" s="366"/>
      <c r="I185" s="366">
        <v>1167.5238095238096</v>
      </c>
      <c r="J185" s="366"/>
      <c r="K185" s="366"/>
      <c r="L185" s="367" t="s">
        <v>2</v>
      </c>
      <c r="M185" s="118" t="s">
        <v>320</v>
      </c>
      <c r="N185" s="118" t="s">
        <v>123</v>
      </c>
      <c r="O185" s="119"/>
      <c r="P185" s="12"/>
      <c r="Q185" s="12"/>
      <c r="R185" s="12"/>
      <c r="S185" s="12"/>
      <c r="T185" s="12"/>
    </row>
    <row r="186" spans="1:20" s="25" customFormat="1">
      <c r="A186" s="398" t="s">
        <v>586</v>
      </c>
      <c r="B186" s="104"/>
      <c r="C186" s="103" t="s">
        <v>374</v>
      </c>
      <c r="D186" s="344">
        <v>646.697</v>
      </c>
      <c r="E186" s="344"/>
      <c r="F186" s="102"/>
      <c r="G186" s="344"/>
      <c r="H186" s="102"/>
      <c r="I186" s="102">
        <v>1277.6428571428571</v>
      </c>
      <c r="J186" s="102"/>
      <c r="K186" s="102"/>
      <c r="L186" s="341" t="s">
        <v>2</v>
      </c>
      <c r="M186" s="118" t="s">
        <v>320</v>
      </c>
      <c r="N186" s="118" t="s">
        <v>123</v>
      </c>
      <c r="O186" s="119"/>
      <c r="P186" s="12"/>
      <c r="Q186" s="12"/>
      <c r="R186" s="12"/>
      <c r="S186" s="12"/>
      <c r="T186" s="12"/>
    </row>
    <row r="187" spans="1:20" s="25" customFormat="1">
      <c r="A187" s="398" t="s">
        <v>586</v>
      </c>
      <c r="B187" s="104"/>
      <c r="C187" s="103" t="s">
        <v>377</v>
      </c>
      <c r="D187" s="344">
        <v>339.12200000000001</v>
      </c>
      <c r="E187" s="344"/>
      <c r="F187" s="102"/>
      <c r="G187" s="344"/>
      <c r="H187" s="102"/>
      <c r="I187" s="102">
        <v>636.54761904761904</v>
      </c>
      <c r="J187" s="102"/>
      <c r="K187" s="102"/>
      <c r="L187" s="341" t="s">
        <v>2</v>
      </c>
      <c r="M187" s="118" t="s">
        <v>320</v>
      </c>
      <c r="N187" s="118" t="s">
        <v>123</v>
      </c>
      <c r="O187" s="119"/>
      <c r="P187" s="12"/>
      <c r="Q187" s="12"/>
      <c r="R187" s="12"/>
      <c r="S187" s="12"/>
      <c r="T187" s="12"/>
    </row>
    <row r="188" spans="1:20" s="25" customFormat="1">
      <c r="A188" s="398" t="s">
        <v>586</v>
      </c>
      <c r="B188" s="104"/>
      <c r="C188" s="103" t="s">
        <v>380</v>
      </c>
      <c r="D188" s="344"/>
      <c r="E188" s="344"/>
      <c r="F188" s="102"/>
      <c r="G188" s="344"/>
      <c r="H188" s="102"/>
      <c r="I188" s="102"/>
      <c r="J188" s="102"/>
      <c r="K188" s="102"/>
      <c r="L188" s="341" t="s">
        <v>2</v>
      </c>
      <c r="M188" s="118" t="s">
        <v>320</v>
      </c>
      <c r="N188" s="118" t="s">
        <v>123</v>
      </c>
      <c r="O188" s="119"/>
      <c r="P188" s="12"/>
      <c r="Q188" s="12"/>
      <c r="R188" s="12"/>
      <c r="S188" s="12"/>
      <c r="T188" s="12"/>
    </row>
    <row r="189" spans="1:20" s="25" customFormat="1">
      <c r="A189" s="398" t="s">
        <v>586</v>
      </c>
      <c r="B189" s="104"/>
      <c r="C189" s="103" t="s">
        <v>381</v>
      </c>
      <c r="D189" s="344">
        <v>747.92700000000002</v>
      </c>
      <c r="E189" s="344"/>
      <c r="F189" s="102"/>
      <c r="G189" s="344"/>
      <c r="H189" s="102"/>
      <c r="I189" s="102">
        <v>1458.1666666666667</v>
      </c>
      <c r="J189" s="102"/>
      <c r="K189" s="102"/>
      <c r="L189" s="341" t="s">
        <v>2</v>
      </c>
      <c r="M189" s="118" t="s">
        <v>320</v>
      </c>
      <c r="N189" s="118" t="s">
        <v>123</v>
      </c>
      <c r="O189" s="119"/>
      <c r="P189" s="12"/>
      <c r="Q189" s="12"/>
      <c r="R189" s="12"/>
      <c r="S189" s="12"/>
      <c r="T189" s="12"/>
    </row>
    <row r="190" spans="1:20" s="25" customFormat="1">
      <c r="A190" s="398" t="s">
        <v>586</v>
      </c>
      <c r="B190" s="104"/>
      <c r="C190" s="103" t="s">
        <v>383</v>
      </c>
      <c r="D190" s="344">
        <v>93.706000000000003</v>
      </c>
      <c r="E190" s="344"/>
      <c r="F190" s="102"/>
      <c r="G190" s="344"/>
      <c r="H190" s="102"/>
      <c r="I190" s="102">
        <v>255.1904761904762</v>
      </c>
      <c r="J190" s="102"/>
      <c r="K190" s="102"/>
      <c r="L190" s="341" t="s">
        <v>2</v>
      </c>
      <c r="M190" s="118" t="s">
        <v>320</v>
      </c>
      <c r="N190" s="118" t="s">
        <v>123</v>
      </c>
      <c r="O190" s="119"/>
      <c r="P190" s="12"/>
      <c r="Q190" s="12"/>
      <c r="R190" s="12"/>
      <c r="S190" s="12"/>
      <c r="T190" s="12"/>
    </row>
    <row r="191" spans="1:20" s="25" customFormat="1">
      <c r="A191" s="398" t="s">
        <v>586</v>
      </c>
      <c r="B191" s="104"/>
      <c r="C191" s="103" t="s">
        <v>394</v>
      </c>
      <c r="D191" s="344">
        <v>323.95999999999998</v>
      </c>
      <c r="E191" s="344"/>
      <c r="F191" s="102"/>
      <c r="G191" s="344"/>
      <c r="H191" s="102"/>
      <c r="I191" s="102">
        <v>662.92857142857144</v>
      </c>
      <c r="J191" s="102"/>
      <c r="K191" s="102"/>
      <c r="L191" s="341" t="s">
        <v>2</v>
      </c>
      <c r="M191" s="118" t="s">
        <v>320</v>
      </c>
      <c r="N191" s="118" t="s">
        <v>123</v>
      </c>
      <c r="O191" s="119"/>
      <c r="P191" s="12"/>
      <c r="Q191" s="12"/>
      <c r="R191" s="12"/>
      <c r="S191" s="12"/>
      <c r="T191" s="12"/>
    </row>
    <row r="192" spans="1:20" s="25" customFormat="1">
      <c r="A192" s="398" t="s">
        <v>586</v>
      </c>
      <c r="B192" s="104"/>
      <c r="C192" s="103" t="s">
        <v>182</v>
      </c>
      <c r="D192" s="344">
        <v>1458.4590000000001</v>
      </c>
      <c r="E192" s="344"/>
      <c r="F192" s="102"/>
      <c r="G192" s="344"/>
      <c r="H192" s="102"/>
      <c r="I192" s="102">
        <v>2546.0238095238096</v>
      </c>
      <c r="J192" s="102"/>
      <c r="K192" s="102"/>
      <c r="L192" s="341" t="s">
        <v>2</v>
      </c>
      <c r="M192" s="118" t="s">
        <v>320</v>
      </c>
      <c r="N192" s="118" t="s">
        <v>123</v>
      </c>
      <c r="O192" s="119"/>
      <c r="P192" s="12"/>
      <c r="Q192" s="12"/>
      <c r="R192" s="12"/>
      <c r="S192" s="12"/>
      <c r="T192" s="12"/>
    </row>
    <row r="193" spans="1:20" s="25" customFormat="1">
      <c r="A193" s="398" t="s">
        <v>586</v>
      </c>
      <c r="B193" s="104"/>
      <c r="C193" s="103" t="s">
        <v>403</v>
      </c>
      <c r="D193" s="344">
        <v>466.31400000000002</v>
      </c>
      <c r="E193" s="344"/>
      <c r="F193" s="102"/>
      <c r="G193" s="344"/>
      <c r="H193" s="102"/>
      <c r="I193" s="102">
        <v>885.71428571428567</v>
      </c>
      <c r="J193" s="102"/>
      <c r="K193" s="102"/>
      <c r="L193" s="341" t="s">
        <v>2</v>
      </c>
      <c r="M193" s="118" t="s">
        <v>320</v>
      </c>
      <c r="N193" s="118" t="s">
        <v>123</v>
      </c>
      <c r="O193" s="119"/>
      <c r="P193" s="12"/>
      <c r="Q193" s="12"/>
      <c r="R193" s="12"/>
      <c r="S193" s="12"/>
      <c r="T193" s="12"/>
    </row>
    <row r="194" spans="1:20" s="25" customFormat="1">
      <c r="A194" s="398" t="s">
        <v>586</v>
      </c>
      <c r="B194" s="104"/>
      <c r="C194" s="103" t="s">
        <v>404</v>
      </c>
      <c r="D194" s="344">
        <v>78.239999999999995</v>
      </c>
      <c r="E194" s="344"/>
      <c r="F194" s="102"/>
      <c r="G194" s="344"/>
      <c r="H194" s="102"/>
      <c r="I194" s="102"/>
      <c r="J194" s="102"/>
      <c r="K194" s="102"/>
      <c r="L194" s="341" t="s">
        <v>2</v>
      </c>
      <c r="M194" s="118" t="s">
        <v>320</v>
      </c>
      <c r="N194" s="118" t="s">
        <v>123</v>
      </c>
      <c r="O194" s="119"/>
      <c r="P194" s="12"/>
      <c r="Q194" s="12"/>
      <c r="R194" s="12"/>
      <c r="S194" s="12"/>
      <c r="T194" s="12"/>
    </row>
    <row r="195" spans="1:20" s="25" customFormat="1">
      <c r="A195" s="398" t="s">
        <v>586</v>
      </c>
      <c r="B195" s="104"/>
      <c r="C195" s="103" t="s">
        <v>188</v>
      </c>
      <c r="D195" s="344">
        <v>11963.174000000001</v>
      </c>
      <c r="E195" s="344"/>
      <c r="F195" s="102"/>
      <c r="G195" s="344"/>
      <c r="H195" s="102"/>
      <c r="I195" s="102">
        <v>20133.309523809523</v>
      </c>
      <c r="J195" s="102"/>
      <c r="K195" s="102"/>
      <c r="L195" s="341" t="s">
        <v>2</v>
      </c>
      <c r="M195" s="118" t="s">
        <v>320</v>
      </c>
      <c r="N195" s="118" t="s">
        <v>123</v>
      </c>
      <c r="O195" s="119"/>
      <c r="P195" s="12"/>
      <c r="Q195" s="12"/>
      <c r="R195" s="12"/>
      <c r="S195" s="12"/>
      <c r="T195" s="12"/>
    </row>
    <row r="196" spans="1:20" s="25" customFormat="1">
      <c r="A196" s="104" t="s">
        <v>499</v>
      </c>
      <c r="B196" s="104"/>
      <c r="C196" s="103" t="s">
        <v>122</v>
      </c>
      <c r="D196" s="344">
        <v>1864.6780000000001</v>
      </c>
      <c r="E196" s="344"/>
      <c r="F196" s="102"/>
      <c r="G196" s="344"/>
      <c r="H196" s="102"/>
      <c r="I196" s="102">
        <v>3203.6190476190477</v>
      </c>
      <c r="J196" s="102"/>
      <c r="K196" s="102"/>
      <c r="L196" s="341" t="s">
        <v>2</v>
      </c>
      <c r="M196" s="118" t="s">
        <v>272</v>
      </c>
      <c r="N196" s="118" t="s">
        <v>123</v>
      </c>
      <c r="O196" s="119"/>
      <c r="P196" s="12"/>
      <c r="Q196" s="12"/>
      <c r="R196" s="12"/>
      <c r="S196" s="12"/>
      <c r="T196" s="12"/>
    </row>
    <row r="197" spans="1:20" s="25" customFormat="1">
      <c r="A197" s="104" t="s">
        <v>499</v>
      </c>
      <c r="B197" s="104"/>
      <c r="C197" s="103" t="s">
        <v>168</v>
      </c>
      <c r="D197" s="344">
        <v>427.81200000000001</v>
      </c>
      <c r="E197" s="344"/>
      <c r="F197" s="102"/>
      <c r="G197" s="344"/>
      <c r="H197" s="102"/>
      <c r="I197" s="102">
        <v>846.97619047619048</v>
      </c>
      <c r="J197" s="102"/>
      <c r="K197" s="102"/>
      <c r="L197" s="341" t="s">
        <v>2</v>
      </c>
      <c r="M197" s="118" t="s">
        <v>272</v>
      </c>
      <c r="N197" s="118" t="s">
        <v>123</v>
      </c>
      <c r="O197" s="119"/>
      <c r="P197" s="12"/>
      <c r="Q197" s="12"/>
      <c r="R197" s="12"/>
      <c r="S197" s="12"/>
      <c r="T197" s="12"/>
    </row>
    <row r="198" spans="1:20" s="25" customFormat="1">
      <c r="A198" s="104" t="s">
        <v>499</v>
      </c>
      <c r="B198" s="104"/>
      <c r="C198" s="103" t="s">
        <v>376</v>
      </c>
      <c r="D198" s="344">
        <v>2339.1010000000001</v>
      </c>
      <c r="E198" s="344"/>
      <c r="F198" s="102"/>
      <c r="G198" s="344"/>
      <c r="H198" s="102"/>
      <c r="I198" s="102">
        <v>4384.5952380952385</v>
      </c>
      <c r="J198" s="102"/>
      <c r="K198" s="102"/>
      <c r="L198" s="341" t="s">
        <v>2</v>
      </c>
      <c r="M198" s="118" t="s">
        <v>272</v>
      </c>
      <c r="N198" s="118" t="s">
        <v>123</v>
      </c>
      <c r="O198" s="119"/>
      <c r="P198" s="12"/>
      <c r="Q198" s="12"/>
      <c r="R198" s="12"/>
      <c r="S198" s="12"/>
      <c r="T198" s="12"/>
    </row>
    <row r="199" spans="1:20" s="25" customFormat="1">
      <c r="A199" s="104" t="s">
        <v>499</v>
      </c>
      <c r="B199" s="104"/>
      <c r="C199" s="103" t="s">
        <v>125</v>
      </c>
      <c r="D199" s="344">
        <v>2952.9009999999998</v>
      </c>
      <c r="E199" s="344"/>
      <c r="F199" s="102"/>
      <c r="G199" s="344"/>
      <c r="H199" s="102"/>
      <c r="I199" s="102">
        <v>5497.5</v>
      </c>
      <c r="J199" s="102"/>
      <c r="K199" s="102"/>
      <c r="L199" s="341" t="s">
        <v>2</v>
      </c>
      <c r="M199" s="118" t="s">
        <v>272</v>
      </c>
      <c r="N199" s="118" t="s">
        <v>123</v>
      </c>
      <c r="O199" s="119"/>
      <c r="P199" s="12"/>
      <c r="Q199" s="12"/>
      <c r="R199" s="12"/>
      <c r="S199" s="12"/>
      <c r="T199" s="12"/>
    </row>
    <row r="200" spans="1:20" s="25" customFormat="1">
      <c r="A200" s="104" t="s">
        <v>499</v>
      </c>
      <c r="B200" s="104"/>
      <c r="C200" s="103" t="s">
        <v>175</v>
      </c>
      <c r="D200" s="344">
        <v>585.98500000000001</v>
      </c>
      <c r="E200" s="344"/>
      <c r="F200" s="102"/>
      <c r="G200" s="344"/>
      <c r="H200" s="102"/>
      <c r="I200" s="102">
        <v>1143.5952380952381</v>
      </c>
      <c r="J200" s="102"/>
      <c r="K200" s="102"/>
      <c r="L200" s="341" t="s">
        <v>2</v>
      </c>
      <c r="M200" s="118" t="s">
        <v>272</v>
      </c>
      <c r="N200" s="118" t="s">
        <v>123</v>
      </c>
      <c r="O200" s="119"/>
      <c r="P200" s="12"/>
      <c r="Q200" s="12"/>
      <c r="R200" s="12"/>
      <c r="S200" s="12"/>
      <c r="T200" s="12"/>
    </row>
    <row r="201" spans="1:20" s="25" customFormat="1">
      <c r="A201" s="104" t="s">
        <v>499</v>
      </c>
      <c r="B201" s="104"/>
      <c r="C201" s="103" t="s">
        <v>176</v>
      </c>
      <c r="D201" s="344">
        <v>643.74900000000002</v>
      </c>
      <c r="E201" s="344"/>
      <c r="F201" s="102"/>
      <c r="G201" s="344"/>
      <c r="H201" s="102"/>
      <c r="I201" s="102">
        <v>1190.2380952380952</v>
      </c>
      <c r="J201" s="102"/>
      <c r="K201" s="102"/>
      <c r="L201" s="341" t="s">
        <v>2</v>
      </c>
      <c r="M201" s="118" t="s">
        <v>272</v>
      </c>
      <c r="N201" s="118" t="s">
        <v>123</v>
      </c>
      <c r="O201" s="119"/>
      <c r="P201" s="12"/>
      <c r="Q201" s="12"/>
      <c r="R201" s="12"/>
      <c r="S201" s="12"/>
      <c r="T201" s="12"/>
    </row>
    <row r="202" spans="1:20" s="25" customFormat="1">
      <c r="A202" s="104" t="s">
        <v>499</v>
      </c>
      <c r="B202" s="104"/>
      <c r="C202" s="103" t="s">
        <v>386</v>
      </c>
      <c r="D202" s="344">
        <v>2802.7379999999998</v>
      </c>
      <c r="E202" s="344"/>
      <c r="F202" s="102"/>
      <c r="G202" s="344"/>
      <c r="H202" s="102"/>
      <c r="I202" s="102">
        <v>4909.2380952380954</v>
      </c>
      <c r="J202" s="102"/>
      <c r="K202" s="102"/>
      <c r="L202" s="341" t="s">
        <v>2</v>
      </c>
      <c r="M202" s="118" t="s">
        <v>272</v>
      </c>
      <c r="N202" s="118" t="s">
        <v>123</v>
      </c>
      <c r="O202" s="119"/>
      <c r="P202" s="12"/>
      <c r="Q202" s="12"/>
      <c r="R202" s="12"/>
      <c r="S202" s="12"/>
      <c r="T202" s="12"/>
    </row>
    <row r="203" spans="1:20" s="25" customFormat="1">
      <c r="A203" s="104" t="s">
        <v>499</v>
      </c>
      <c r="B203" s="104"/>
      <c r="C203" s="103" t="s">
        <v>387</v>
      </c>
      <c r="D203" s="344">
        <v>927.22199999999998</v>
      </c>
      <c r="E203" s="344"/>
      <c r="F203" s="102"/>
      <c r="G203" s="344"/>
      <c r="H203" s="102"/>
      <c r="I203" s="102">
        <v>1634.6190476190477</v>
      </c>
      <c r="J203" s="102"/>
      <c r="K203" s="102"/>
      <c r="L203" s="341" t="s">
        <v>2</v>
      </c>
      <c r="M203" s="118" t="s">
        <v>272</v>
      </c>
      <c r="N203" s="118" t="s">
        <v>123</v>
      </c>
      <c r="O203" s="119"/>
      <c r="P203" s="12"/>
      <c r="Q203" s="12"/>
      <c r="R203" s="12"/>
      <c r="S203" s="12"/>
      <c r="T203" s="12"/>
    </row>
    <row r="204" spans="1:20" s="25" customFormat="1">
      <c r="A204" s="104" t="s">
        <v>499</v>
      </c>
      <c r="B204" s="104"/>
      <c r="C204" s="103" t="s">
        <v>178</v>
      </c>
      <c r="D204" s="344">
        <v>754.88300000000004</v>
      </c>
      <c r="E204" s="344"/>
      <c r="F204" s="102"/>
      <c r="G204" s="344"/>
      <c r="H204" s="102"/>
      <c r="I204" s="102">
        <v>1257.7857142857142</v>
      </c>
      <c r="J204" s="102"/>
      <c r="K204" s="102"/>
      <c r="L204" s="341" t="s">
        <v>2</v>
      </c>
      <c r="M204" s="118" t="s">
        <v>272</v>
      </c>
      <c r="N204" s="118" t="s">
        <v>123</v>
      </c>
      <c r="O204" s="119"/>
      <c r="P204" s="12"/>
      <c r="Q204" s="12"/>
      <c r="R204" s="12"/>
      <c r="S204" s="12"/>
      <c r="T204" s="12"/>
    </row>
    <row r="205" spans="1:20" s="25" customFormat="1">
      <c r="A205" s="104" t="s">
        <v>499</v>
      </c>
      <c r="B205" s="104"/>
      <c r="C205" s="103" t="s">
        <v>128</v>
      </c>
      <c r="D205" s="344">
        <v>1272.7270000000001</v>
      </c>
      <c r="E205" s="344"/>
      <c r="F205" s="102"/>
      <c r="G205" s="344"/>
      <c r="H205" s="102"/>
      <c r="I205" s="102">
        <v>2144.8333333333335</v>
      </c>
      <c r="J205" s="102"/>
      <c r="K205" s="102"/>
      <c r="L205" s="341" t="s">
        <v>2</v>
      </c>
      <c r="M205" s="118" t="s">
        <v>272</v>
      </c>
      <c r="N205" s="118" t="s">
        <v>123</v>
      </c>
      <c r="O205" s="119"/>
      <c r="P205" s="12"/>
      <c r="Q205" s="12"/>
      <c r="R205" s="12"/>
      <c r="S205" s="12"/>
      <c r="T205" s="12"/>
    </row>
    <row r="206" spans="1:20" s="25" customFormat="1">
      <c r="A206" s="104" t="s">
        <v>499</v>
      </c>
      <c r="B206" s="104"/>
      <c r="C206" s="103" t="s">
        <v>181</v>
      </c>
      <c r="D206" s="344">
        <v>635.423</v>
      </c>
      <c r="E206" s="344"/>
      <c r="F206" s="102"/>
      <c r="G206" s="344"/>
      <c r="H206" s="102"/>
      <c r="I206" s="102">
        <v>1189.6904761904761</v>
      </c>
      <c r="J206" s="102"/>
      <c r="K206" s="102"/>
      <c r="L206" s="341" t="s">
        <v>2</v>
      </c>
      <c r="M206" s="118" t="s">
        <v>272</v>
      </c>
      <c r="N206" s="118" t="s">
        <v>123</v>
      </c>
      <c r="O206" s="119"/>
      <c r="P206" s="12"/>
      <c r="Q206" s="12"/>
      <c r="R206" s="12"/>
      <c r="S206" s="12"/>
      <c r="T206" s="12"/>
    </row>
    <row r="207" spans="1:20" s="25" customFormat="1">
      <c r="A207" s="104" t="s">
        <v>499</v>
      </c>
      <c r="B207" s="104"/>
      <c r="C207" s="103" t="s">
        <v>129</v>
      </c>
      <c r="D207" s="344">
        <v>2702.5639999999999</v>
      </c>
      <c r="E207" s="344"/>
      <c r="F207" s="102"/>
      <c r="G207" s="344"/>
      <c r="H207" s="102"/>
      <c r="I207" s="102">
        <v>4339.2380952380954</v>
      </c>
      <c r="J207" s="102"/>
      <c r="K207" s="102"/>
      <c r="L207" s="341" t="s">
        <v>2</v>
      </c>
      <c r="M207" s="118" t="s">
        <v>272</v>
      </c>
      <c r="N207" s="118" t="s">
        <v>123</v>
      </c>
      <c r="O207" s="119"/>
      <c r="P207" s="12"/>
      <c r="Q207" s="12"/>
      <c r="R207" s="12"/>
      <c r="S207" s="12"/>
      <c r="T207" s="12"/>
    </row>
    <row r="208" spans="1:20" s="25" customFormat="1">
      <c r="A208" s="104" t="s">
        <v>499</v>
      </c>
      <c r="B208" s="104"/>
      <c r="C208" s="103" t="s">
        <v>183</v>
      </c>
      <c r="D208" s="344">
        <v>1070.02</v>
      </c>
      <c r="E208" s="344"/>
      <c r="F208" s="102"/>
      <c r="G208" s="344"/>
      <c r="H208" s="102"/>
      <c r="I208" s="102">
        <v>1842.3333333333333</v>
      </c>
      <c r="J208" s="102"/>
      <c r="K208" s="102"/>
      <c r="L208" s="341" t="s">
        <v>2</v>
      </c>
      <c r="M208" s="118" t="s">
        <v>272</v>
      </c>
      <c r="N208" s="118" t="s">
        <v>123</v>
      </c>
      <c r="O208" s="119"/>
      <c r="P208" s="12"/>
      <c r="Q208" s="12"/>
      <c r="R208" s="12"/>
      <c r="S208" s="12"/>
      <c r="T208" s="12"/>
    </row>
    <row r="209" spans="1:20" s="25" customFormat="1">
      <c r="A209" s="104" t="s">
        <v>499</v>
      </c>
      <c r="B209" s="104"/>
      <c r="C209" s="103" t="s">
        <v>131</v>
      </c>
      <c r="D209" s="344">
        <v>1692.345</v>
      </c>
      <c r="E209" s="344"/>
      <c r="F209" s="102"/>
      <c r="G209" s="344"/>
      <c r="H209" s="102"/>
      <c r="I209" s="102">
        <v>3137.7857142857142</v>
      </c>
      <c r="J209" s="102"/>
      <c r="K209" s="102"/>
      <c r="L209" s="341" t="s">
        <v>2</v>
      </c>
      <c r="M209" s="118" t="s">
        <v>272</v>
      </c>
      <c r="N209" s="118" t="s">
        <v>123</v>
      </c>
      <c r="O209" s="119"/>
      <c r="P209" s="12"/>
      <c r="Q209" s="12"/>
      <c r="R209" s="12"/>
      <c r="S209" s="12"/>
      <c r="T209" s="12"/>
    </row>
    <row r="210" spans="1:20" s="25" customFormat="1">
      <c r="A210" s="104" t="s">
        <v>499</v>
      </c>
      <c r="B210" s="104"/>
      <c r="C210" s="103" t="s">
        <v>400</v>
      </c>
      <c r="D210" s="344"/>
      <c r="E210" s="344"/>
      <c r="F210" s="102"/>
      <c r="G210" s="344"/>
      <c r="H210" s="102"/>
      <c r="I210" s="102"/>
      <c r="J210" s="102"/>
      <c r="K210" s="102"/>
      <c r="L210" s="341" t="s">
        <v>2</v>
      </c>
      <c r="M210" s="118" t="s">
        <v>272</v>
      </c>
      <c r="N210" s="118" t="s">
        <v>123</v>
      </c>
      <c r="O210" s="119"/>
      <c r="P210" s="12"/>
      <c r="Q210" s="12"/>
      <c r="R210" s="12"/>
      <c r="S210" s="12"/>
      <c r="T210" s="12"/>
    </row>
    <row r="211" spans="1:20" s="25" customFormat="1">
      <c r="A211" s="104" t="s">
        <v>499</v>
      </c>
      <c r="B211" s="104"/>
      <c r="C211" s="103" t="s">
        <v>132</v>
      </c>
      <c r="D211" s="344">
        <v>867.35900000000004</v>
      </c>
      <c r="E211" s="344"/>
      <c r="F211" s="102"/>
      <c r="G211" s="344"/>
      <c r="H211" s="102"/>
      <c r="I211" s="102">
        <v>1489.6904761904761</v>
      </c>
      <c r="J211" s="102"/>
      <c r="K211" s="102"/>
      <c r="L211" s="341" t="s">
        <v>2</v>
      </c>
      <c r="M211" s="118" t="s">
        <v>272</v>
      </c>
      <c r="N211" s="118" t="s">
        <v>123</v>
      </c>
      <c r="O211" s="119"/>
      <c r="P211" s="12"/>
      <c r="Q211" s="12"/>
      <c r="R211" s="12"/>
      <c r="S211" s="12"/>
      <c r="T211" s="12"/>
    </row>
    <row r="212" spans="1:20" s="25" customFormat="1">
      <c r="A212" s="104" t="s">
        <v>499</v>
      </c>
      <c r="B212" s="104"/>
      <c r="C212" s="103" t="s">
        <v>133</v>
      </c>
      <c r="D212" s="344">
        <v>3014.9290000000001</v>
      </c>
      <c r="E212" s="344"/>
      <c r="F212" s="102"/>
      <c r="G212" s="344"/>
      <c r="H212" s="102"/>
      <c r="I212" s="102">
        <v>5092.7619047619046</v>
      </c>
      <c r="J212" s="102"/>
      <c r="K212" s="102"/>
      <c r="L212" s="341" t="s">
        <v>2</v>
      </c>
      <c r="M212" s="118" t="s">
        <v>272</v>
      </c>
      <c r="N212" s="118" t="s">
        <v>123</v>
      </c>
      <c r="O212" s="119"/>
      <c r="P212" s="12"/>
      <c r="Q212" s="12"/>
      <c r="R212" s="12"/>
      <c r="S212" s="12"/>
      <c r="T212" s="12"/>
    </row>
    <row r="213" spans="1:20" s="25" customFormat="1">
      <c r="A213" s="104" t="s">
        <v>499</v>
      </c>
      <c r="B213" s="104"/>
      <c r="C213" s="103" t="s">
        <v>134</v>
      </c>
      <c r="D213" s="344">
        <v>1735.5</v>
      </c>
      <c r="E213" s="344"/>
      <c r="F213" s="102"/>
      <c r="G213" s="344"/>
      <c r="H213" s="102"/>
      <c r="I213" s="102">
        <v>3158.6190476190477</v>
      </c>
      <c r="J213" s="102"/>
      <c r="K213" s="102"/>
      <c r="L213" s="341" t="s">
        <v>2</v>
      </c>
      <c r="M213" s="118" t="s">
        <v>272</v>
      </c>
      <c r="N213" s="118" t="s">
        <v>123</v>
      </c>
      <c r="O213" s="119"/>
      <c r="P213" s="12"/>
      <c r="Q213" s="12"/>
      <c r="R213" s="12"/>
      <c r="S213" s="12"/>
      <c r="T213" s="12"/>
    </row>
    <row r="214" spans="1:20" s="25" customFormat="1">
      <c r="A214" s="104" t="s">
        <v>499</v>
      </c>
      <c r="B214" s="104"/>
      <c r="C214" s="103" t="s">
        <v>185</v>
      </c>
      <c r="D214" s="344">
        <v>372.98200000000003</v>
      </c>
      <c r="E214" s="344"/>
      <c r="F214" s="102"/>
      <c r="G214" s="344"/>
      <c r="H214" s="102"/>
      <c r="I214" s="102">
        <v>805.16666666666663</v>
      </c>
      <c r="J214" s="102"/>
      <c r="K214" s="102"/>
      <c r="L214" s="341" t="s">
        <v>2</v>
      </c>
      <c r="M214" s="118" t="s">
        <v>272</v>
      </c>
      <c r="N214" s="118" t="s">
        <v>123</v>
      </c>
      <c r="O214" s="119"/>
      <c r="P214" s="12"/>
      <c r="Q214" s="12"/>
      <c r="R214" s="12"/>
      <c r="S214" s="12"/>
      <c r="T214" s="12"/>
    </row>
    <row r="215" spans="1:20" s="25" customFormat="1">
      <c r="A215" s="104" t="s">
        <v>720</v>
      </c>
      <c r="B215" s="104" t="s">
        <v>159</v>
      </c>
      <c r="C215" s="104" t="s">
        <v>160</v>
      </c>
      <c r="D215" s="102"/>
      <c r="E215" s="102"/>
      <c r="F215" s="102">
        <v>177106.2</v>
      </c>
      <c r="G215" s="102"/>
      <c r="H215" s="102"/>
      <c r="I215" s="102"/>
      <c r="J215" s="102"/>
      <c r="K215" s="102">
        <v>216972</v>
      </c>
      <c r="L215" s="341" t="s">
        <v>28</v>
      </c>
      <c r="M215" s="118"/>
      <c r="N215" s="118" t="s">
        <v>123</v>
      </c>
      <c r="O215" s="119"/>
      <c r="P215" s="12"/>
      <c r="Q215" s="12"/>
      <c r="R215" s="12"/>
      <c r="S215" s="12"/>
      <c r="T215" s="12"/>
    </row>
    <row r="216" spans="1:20" s="25" customFormat="1">
      <c r="A216" s="104" t="s">
        <v>505</v>
      </c>
      <c r="B216" s="104"/>
      <c r="C216" s="103" t="s">
        <v>169</v>
      </c>
      <c r="D216" s="344"/>
      <c r="E216" s="344"/>
      <c r="F216" s="102"/>
      <c r="G216" s="344"/>
      <c r="H216" s="102"/>
      <c r="I216" s="102">
        <v>871.33333333333337</v>
      </c>
      <c r="J216" s="102"/>
      <c r="K216" s="102"/>
      <c r="L216" s="341" t="s">
        <v>2</v>
      </c>
      <c r="M216" s="118" t="s">
        <v>321</v>
      </c>
      <c r="N216" s="118" t="s">
        <v>123</v>
      </c>
      <c r="O216" s="119"/>
      <c r="P216" s="12"/>
      <c r="Q216" s="12"/>
      <c r="R216" s="12"/>
      <c r="S216" s="12"/>
      <c r="T216" s="12"/>
    </row>
    <row r="217" spans="1:20" s="25" customFormat="1">
      <c r="A217" s="104" t="s">
        <v>587</v>
      </c>
      <c r="B217" s="104"/>
      <c r="C217" s="103" t="s">
        <v>170</v>
      </c>
      <c r="D217" s="344">
        <v>460.49700000000001</v>
      </c>
      <c r="E217" s="344"/>
      <c r="F217" s="102"/>
      <c r="G217" s="344"/>
      <c r="H217" s="102"/>
      <c r="I217" s="102">
        <v>1036.6666666666667</v>
      </c>
      <c r="J217" s="102"/>
      <c r="K217" s="102"/>
      <c r="L217" s="341" t="s">
        <v>2</v>
      </c>
      <c r="M217" s="118" t="s">
        <v>322</v>
      </c>
      <c r="N217" s="118" t="s">
        <v>123</v>
      </c>
      <c r="O217" s="119"/>
      <c r="P217" s="12"/>
      <c r="Q217" s="12"/>
      <c r="R217" s="12"/>
      <c r="S217" s="12"/>
      <c r="T217" s="12"/>
    </row>
    <row r="218" spans="1:20" s="25" customFormat="1">
      <c r="A218" s="104" t="s">
        <v>507</v>
      </c>
      <c r="B218" s="104"/>
      <c r="C218" s="103" t="s">
        <v>171</v>
      </c>
      <c r="D218" s="344">
        <v>150.63</v>
      </c>
      <c r="E218" s="344"/>
      <c r="F218" s="102"/>
      <c r="G218" s="344"/>
      <c r="H218" s="102"/>
      <c r="I218" s="102">
        <v>274.33333333333331</v>
      </c>
      <c r="J218" s="102"/>
      <c r="K218" s="102"/>
      <c r="L218" s="341" t="s">
        <v>2</v>
      </c>
      <c r="M218" s="118" t="s">
        <v>323</v>
      </c>
      <c r="N218" s="118" t="s">
        <v>123</v>
      </c>
      <c r="O218" s="119"/>
      <c r="P218" s="12"/>
      <c r="Q218" s="12"/>
      <c r="R218" s="12"/>
      <c r="S218" s="12"/>
      <c r="T218" s="12"/>
    </row>
    <row r="219" spans="1:20" s="25" customFormat="1">
      <c r="A219" s="104" t="s">
        <v>511</v>
      </c>
      <c r="B219" s="104"/>
      <c r="C219" s="103" t="s">
        <v>172</v>
      </c>
      <c r="D219" s="344">
        <v>331.28</v>
      </c>
      <c r="E219" s="344"/>
      <c r="F219" s="102"/>
      <c r="G219" s="344"/>
      <c r="H219" s="102"/>
      <c r="I219" s="102">
        <v>764.40476190476193</v>
      </c>
      <c r="J219" s="102"/>
      <c r="K219" s="102"/>
      <c r="L219" s="341" t="s">
        <v>2</v>
      </c>
      <c r="M219" s="118" t="s">
        <v>324</v>
      </c>
      <c r="N219" s="118" t="s">
        <v>123</v>
      </c>
      <c r="O219" s="119"/>
      <c r="P219" s="12"/>
      <c r="Q219" s="12"/>
      <c r="R219" s="12"/>
      <c r="S219" s="12"/>
      <c r="T219" s="12"/>
    </row>
    <row r="220" spans="1:20" s="25" customFormat="1">
      <c r="A220" s="104" t="s">
        <v>684</v>
      </c>
      <c r="B220" s="104"/>
      <c r="C220" s="103" t="s">
        <v>174</v>
      </c>
      <c r="D220" s="344">
        <v>7164.277</v>
      </c>
      <c r="E220" s="344"/>
      <c r="F220" s="102"/>
      <c r="G220" s="344"/>
      <c r="H220" s="102"/>
      <c r="I220" s="102">
        <v>12507.809523809523</v>
      </c>
      <c r="J220" s="102"/>
      <c r="K220" s="102"/>
      <c r="L220" s="341" t="s">
        <v>2</v>
      </c>
      <c r="M220" s="118" t="s">
        <v>325</v>
      </c>
      <c r="N220" s="118" t="s">
        <v>123</v>
      </c>
      <c r="O220" s="119"/>
      <c r="P220" s="12"/>
      <c r="Q220" s="12"/>
      <c r="R220" s="12"/>
      <c r="S220" s="12"/>
      <c r="T220" s="12"/>
    </row>
    <row r="221" spans="1:20" s="25" customFormat="1">
      <c r="A221" s="104" t="s">
        <v>449</v>
      </c>
      <c r="B221" s="104" t="s">
        <v>157</v>
      </c>
      <c r="C221" s="103" t="s">
        <v>379</v>
      </c>
      <c r="D221" s="102">
        <v>-144</v>
      </c>
      <c r="E221" s="102"/>
      <c r="F221" s="102"/>
      <c r="G221" s="102"/>
      <c r="H221" s="102"/>
      <c r="I221" s="102">
        <v>126</v>
      </c>
      <c r="J221" s="102"/>
      <c r="K221" s="102"/>
      <c r="L221" s="341" t="s">
        <v>28</v>
      </c>
      <c r="M221" s="118"/>
      <c r="N221" s="118" t="s">
        <v>123</v>
      </c>
      <c r="O221" s="119"/>
      <c r="P221" s="12"/>
      <c r="Q221" s="12"/>
      <c r="R221" s="12"/>
      <c r="S221" s="12"/>
      <c r="T221" s="12"/>
    </row>
    <row r="222" spans="1:20" s="25" customFormat="1">
      <c r="A222" s="104" t="s">
        <v>449</v>
      </c>
      <c r="B222" s="104" t="s">
        <v>160</v>
      </c>
      <c r="C222" s="103" t="s">
        <v>160</v>
      </c>
      <c r="D222" s="102">
        <v>5330</v>
      </c>
      <c r="E222" s="102"/>
      <c r="F222" s="102"/>
      <c r="G222" s="102"/>
      <c r="H222" s="102"/>
      <c r="I222" s="102">
        <v>22674</v>
      </c>
      <c r="J222" s="102"/>
      <c r="K222" s="102"/>
      <c r="L222" s="341" t="s">
        <v>28</v>
      </c>
      <c r="M222" s="118"/>
      <c r="N222" s="118" t="s">
        <v>123</v>
      </c>
      <c r="O222" s="119"/>
      <c r="P222" s="12"/>
      <c r="Q222" s="12"/>
      <c r="R222" s="12"/>
      <c r="S222" s="12"/>
      <c r="T222" s="12"/>
    </row>
    <row r="223" spans="1:20" s="25" customFormat="1">
      <c r="A223" s="104" t="s">
        <v>449</v>
      </c>
      <c r="B223" s="104" t="s">
        <v>161</v>
      </c>
      <c r="C223" s="103" t="s">
        <v>162</v>
      </c>
      <c r="D223" s="102">
        <v>214.69900000000001</v>
      </c>
      <c r="E223" s="102"/>
      <c r="F223" s="102">
        <v>220360.3</v>
      </c>
      <c r="G223" s="102"/>
      <c r="H223" s="102"/>
      <c r="I223" s="102">
        <v>498</v>
      </c>
      <c r="J223" s="102"/>
      <c r="K223" s="102">
        <v>210256</v>
      </c>
      <c r="L223" s="341" t="s">
        <v>28</v>
      </c>
      <c r="M223" s="118"/>
      <c r="N223" s="118" t="s">
        <v>123</v>
      </c>
      <c r="O223" s="119"/>
      <c r="P223" s="12"/>
      <c r="Q223" s="12"/>
      <c r="R223" s="12"/>
      <c r="S223" s="12"/>
      <c r="T223" s="12"/>
    </row>
    <row r="224" spans="1:20" s="25" customFormat="1">
      <c r="A224" s="104" t="s">
        <v>449</v>
      </c>
      <c r="B224" s="104" t="s">
        <v>163</v>
      </c>
      <c r="C224" s="103" t="s">
        <v>163</v>
      </c>
      <c r="D224" s="102">
        <v>512716</v>
      </c>
      <c r="E224" s="102"/>
      <c r="F224" s="102"/>
      <c r="G224" s="102"/>
      <c r="H224" s="102"/>
      <c r="I224" s="102">
        <v>802379</v>
      </c>
      <c r="J224" s="102"/>
      <c r="K224" s="102"/>
      <c r="L224" s="341" t="s">
        <v>28</v>
      </c>
      <c r="M224" s="118"/>
      <c r="N224" s="118" t="s">
        <v>123</v>
      </c>
      <c r="O224" s="119"/>
      <c r="P224" s="12"/>
      <c r="Q224" s="12"/>
      <c r="R224" s="12"/>
      <c r="S224" s="12"/>
      <c r="T224" s="12"/>
    </row>
    <row r="225" spans="1:20" s="25" customFormat="1">
      <c r="A225" s="104" t="s">
        <v>591</v>
      </c>
      <c r="B225" s="104"/>
      <c r="C225" s="103" t="s">
        <v>173</v>
      </c>
      <c r="D225" s="344">
        <v>2556</v>
      </c>
      <c r="E225" s="344"/>
      <c r="F225" s="344"/>
      <c r="G225" s="344"/>
      <c r="H225" s="344"/>
      <c r="I225" s="344">
        <v>5352</v>
      </c>
      <c r="J225" s="344"/>
      <c r="K225" s="344"/>
      <c r="L225" s="345" t="s">
        <v>28</v>
      </c>
      <c r="M225" s="118"/>
      <c r="N225" s="118" t="s">
        <v>123</v>
      </c>
      <c r="O225" s="119"/>
      <c r="P225" s="12"/>
      <c r="Q225" s="12"/>
      <c r="R225" s="12"/>
      <c r="S225" s="12"/>
      <c r="T225" s="12"/>
    </row>
    <row r="226" spans="1:20" s="3" customFormat="1">
      <c r="A226" s="104" t="s">
        <v>517</v>
      </c>
      <c r="B226" s="104"/>
      <c r="C226" s="103" t="s">
        <v>177</v>
      </c>
      <c r="D226" s="344">
        <v>322.20100000000002</v>
      </c>
      <c r="E226" s="344"/>
      <c r="F226" s="102"/>
      <c r="G226" s="344"/>
      <c r="H226" s="102"/>
      <c r="I226" s="102">
        <v>591.11904761904759</v>
      </c>
      <c r="J226" s="102"/>
      <c r="K226" s="102"/>
      <c r="L226" s="341" t="s">
        <v>2</v>
      </c>
      <c r="M226" s="118" t="s">
        <v>327</v>
      </c>
      <c r="N226" s="118" t="s">
        <v>123</v>
      </c>
      <c r="O226" s="119"/>
      <c r="P226" s="12"/>
      <c r="Q226" s="12"/>
      <c r="R226" s="12"/>
      <c r="S226" s="12"/>
      <c r="T226" s="12"/>
    </row>
    <row r="227" spans="1:20" s="3" customFormat="1">
      <c r="A227" s="104" t="s">
        <v>524</v>
      </c>
      <c r="B227" s="104"/>
      <c r="C227" s="103" t="s">
        <v>127</v>
      </c>
      <c r="D227" s="344">
        <v>1875.8040000000001</v>
      </c>
      <c r="E227" s="344"/>
      <c r="F227" s="102"/>
      <c r="G227" s="344"/>
      <c r="H227" s="102"/>
      <c r="I227" s="102">
        <v>3348.5714285714284</v>
      </c>
      <c r="J227" s="102"/>
      <c r="K227" s="102"/>
      <c r="L227" s="341" t="s">
        <v>2</v>
      </c>
      <c r="M227" s="118" t="s">
        <v>302</v>
      </c>
      <c r="N227" s="118" t="s">
        <v>123</v>
      </c>
      <c r="O227" s="119"/>
      <c r="P227" s="12"/>
      <c r="Q227" s="12"/>
      <c r="R227" s="12"/>
      <c r="S227" s="12"/>
      <c r="T227" s="12"/>
    </row>
    <row r="228" spans="1:20" s="3" customFormat="1">
      <c r="A228" s="104" t="s">
        <v>686</v>
      </c>
      <c r="B228" s="104"/>
      <c r="C228" s="103" t="s">
        <v>179</v>
      </c>
      <c r="D228" s="344">
        <v>221.53399999999999</v>
      </c>
      <c r="E228" s="344"/>
      <c r="F228" s="102"/>
      <c r="G228" s="344"/>
      <c r="H228" s="102"/>
      <c r="I228" s="102">
        <v>306.73809523809524</v>
      </c>
      <c r="J228" s="102"/>
      <c r="K228" s="102"/>
      <c r="L228" s="341" t="s">
        <v>2</v>
      </c>
      <c r="M228" s="118" t="s">
        <v>328</v>
      </c>
      <c r="N228" s="118" t="s">
        <v>123</v>
      </c>
      <c r="O228" s="119"/>
      <c r="P228" s="12"/>
      <c r="Q228" s="12"/>
      <c r="R228" s="12"/>
      <c r="S228" s="12"/>
      <c r="T228" s="12"/>
    </row>
    <row r="229" spans="1:20" s="3" customFormat="1">
      <c r="A229" s="104" t="s">
        <v>531</v>
      </c>
      <c r="B229" s="104"/>
      <c r="C229" s="103" t="s">
        <v>180</v>
      </c>
      <c r="D229" s="344">
        <v>304.8</v>
      </c>
      <c r="E229" s="344"/>
      <c r="F229" s="102"/>
      <c r="G229" s="344"/>
      <c r="H229" s="102"/>
      <c r="I229" s="102">
        <v>686.45238095238096</v>
      </c>
      <c r="J229" s="102"/>
      <c r="K229" s="102"/>
      <c r="L229" s="341" t="s">
        <v>2</v>
      </c>
      <c r="M229" s="118" t="s">
        <v>329</v>
      </c>
      <c r="N229" s="118" t="s">
        <v>123</v>
      </c>
      <c r="O229" s="119"/>
      <c r="P229" s="12"/>
      <c r="Q229" s="12"/>
      <c r="R229" s="12"/>
      <c r="S229" s="12"/>
      <c r="T229" s="12"/>
    </row>
    <row r="230" spans="1:20" s="3" customFormat="1">
      <c r="A230" s="104" t="s">
        <v>543</v>
      </c>
      <c r="B230" s="104"/>
      <c r="C230" s="103" t="s">
        <v>130</v>
      </c>
      <c r="D230" s="344">
        <v>875.79700000000003</v>
      </c>
      <c r="E230" s="344"/>
      <c r="F230" s="102"/>
      <c r="G230" s="344"/>
      <c r="H230" s="102"/>
      <c r="I230" s="102">
        <v>1365.452380952381</v>
      </c>
      <c r="J230" s="102"/>
      <c r="K230" s="102"/>
      <c r="L230" s="341" t="s">
        <v>2</v>
      </c>
      <c r="M230" s="118" t="s">
        <v>310</v>
      </c>
      <c r="N230" s="118" t="s">
        <v>123</v>
      </c>
      <c r="O230" s="119"/>
      <c r="P230" s="12"/>
      <c r="Q230" s="12"/>
      <c r="R230" s="12"/>
      <c r="S230" s="12"/>
      <c r="T230" s="12"/>
    </row>
    <row r="231" spans="1:20" s="3" customFormat="1">
      <c r="A231" s="104" t="s">
        <v>692</v>
      </c>
      <c r="B231" s="104"/>
      <c r="C231" s="103" t="s">
        <v>184</v>
      </c>
      <c r="D231" s="344"/>
      <c r="E231" s="344"/>
      <c r="F231" s="102"/>
      <c r="G231" s="344"/>
      <c r="H231" s="102"/>
      <c r="I231" s="102">
        <v>1015.952380952381</v>
      </c>
      <c r="J231" s="102"/>
      <c r="K231" s="102"/>
      <c r="L231" s="341" t="s">
        <v>2</v>
      </c>
      <c r="M231" s="118" t="s">
        <v>332</v>
      </c>
      <c r="N231" s="118" t="s">
        <v>123</v>
      </c>
      <c r="O231" s="119"/>
      <c r="P231" s="12"/>
      <c r="Q231" s="12"/>
      <c r="R231" s="12"/>
      <c r="S231" s="12"/>
      <c r="T231" s="12"/>
    </row>
    <row r="232" spans="1:20" s="3" customFormat="1">
      <c r="A232" s="104" t="s">
        <v>554</v>
      </c>
      <c r="B232" s="104"/>
      <c r="C232" s="103" t="s">
        <v>186</v>
      </c>
      <c r="D232" s="344">
        <v>290.24900000000002</v>
      </c>
      <c r="E232" s="344"/>
      <c r="F232" s="102"/>
      <c r="G232" s="344"/>
      <c r="H232" s="102"/>
      <c r="I232" s="102">
        <v>634.83333333333337</v>
      </c>
      <c r="J232" s="102"/>
      <c r="K232" s="102"/>
      <c r="L232" s="341" t="s">
        <v>2</v>
      </c>
      <c r="M232" s="118" t="s">
        <v>333</v>
      </c>
      <c r="N232" s="118" t="s">
        <v>123</v>
      </c>
      <c r="O232" s="119"/>
      <c r="P232" s="12"/>
      <c r="Q232" s="12"/>
      <c r="R232" s="12"/>
      <c r="S232" s="12"/>
      <c r="T232" s="12"/>
    </row>
    <row r="233" spans="1:20" s="3" customFormat="1" ht="16.5" thickBot="1">
      <c r="A233" s="399" t="s">
        <v>630</v>
      </c>
      <c r="B233" s="399"/>
      <c r="C233" s="516" t="s">
        <v>187</v>
      </c>
      <c r="D233" s="517">
        <v>1264</v>
      </c>
      <c r="E233" s="517"/>
      <c r="F233" s="370"/>
      <c r="G233" s="517"/>
      <c r="H233" s="370"/>
      <c r="I233" s="370">
        <v>2238</v>
      </c>
      <c r="J233" s="370"/>
      <c r="K233" s="370"/>
      <c r="L233" s="371" t="s">
        <v>2</v>
      </c>
      <c r="M233" s="118" t="s">
        <v>335</v>
      </c>
      <c r="N233" s="118" t="s">
        <v>123</v>
      </c>
      <c r="O233" s="119"/>
      <c r="P233" s="12"/>
      <c r="Q233" s="12"/>
      <c r="R233" s="12"/>
      <c r="S233" s="12"/>
      <c r="T233" s="12"/>
    </row>
    <row r="234" spans="1:20" s="3" customFormat="1">
      <c r="A234" s="120"/>
      <c r="B234" s="120"/>
      <c r="C234" s="120"/>
      <c r="D234" s="164"/>
      <c r="E234" s="164"/>
      <c r="F234" s="164"/>
      <c r="G234" s="164"/>
      <c r="H234" s="177"/>
      <c r="I234" s="164"/>
      <c r="J234" s="164"/>
      <c r="K234" s="164"/>
      <c r="L234" s="493"/>
      <c r="M234" s="118"/>
      <c r="N234" s="118"/>
      <c r="O234" s="119"/>
      <c r="P234" s="12"/>
      <c r="Q234" s="12"/>
      <c r="R234" s="12"/>
      <c r="S234" s="12"/>
      <c r="T234" s="12"/>
    </row>
  </sheetData>
  <sortState ref="A5:Q221">
    <sortCondition ref="N5:N221"/>
    <sortCondition ref="A5:A221"/>
    <sortCondition ref="C5:C221"/>
    <sortCondition ref="B5:B221"/>
  </sortState>
  <mergeCells count="7">
    <mergeCell ref="D4:H4"/>
    <mergeCell ref="I4:K4"/>
    <mergeCell ref="A3:L3"/>
    <mergeCell ref="C4:C5"/>
    <mergeCell ref="B4:B5"/>
    <mergeCell ref="A4:A5"/>
    <mergeCell ref="L4:L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theme="4"/>
  </sheetPr>
  <dimension ref="A1:V222"/>
  <sheetViews>
    <sheetView zoomScaleNormal="100" workbookViewId="0">
      <selection activeCell="C13" sqref="C13"/>
    </sheetView>
  </sheetViews>
  <sheetFormatPr defaultRowHeight="15"/>
  <cols>
    <col min="1" max="1" width="37.5703125" style="81" bestFit="1" customWidth="1"/>
    <col min="2" max="2" width="38.42578125" style="81" bestFit="1" customWidth="1"/>
    <col min="3" max="3" width="18.5703125" style="81" bestFit="1" customWidth="1"/>
    <col min="4" max="4" width="10" style="81" customWidth="1"/>
    <col min="5" max="6" width="8.5703125" style="81" customWidth="1"/>
    <col min="7" max="7" width="13.7109375" style="81" bestFit="1" customWidth="1"/>
    <col min="8" max="8" width="11.140625" style="81" customWidth="1"/>
    <col min="9" max="9" width="12.5703125" style="81" customWidth="1"/>
    <col min="10" max="10" width="10.7109375" style="81" bestFit="1" customWidth="1"/>
    <col min="11" max="11" width="9.28515625" style="81" customWidth="1"/>
    <col min="12" max="12" width="7.5703125" style="81" bestFit="1" customWidth="1"/>
    <col min="13" max="13" width="9.140625" style="81"/>
    <col min="14" max="14" width="12" style="81" customWidth="1"/>
    <col min="15" max="15" width="14" style="81" bestFit="1" customWidth="1"/>
    <col min="16" max="16" width="9.140625" style="81"/>
    <col min="17" max="17" width="29.28515625" style="81" bestFit="1" customWidth="1"/>
    <col min="18" max="18" width="26.140625" style="81" bestFit="1" customWidth="1"/>
    <col min="19" max="19" width="13.42578125" style="81" customWidth="1"/>
    <col min="20" max="21" width="9.140625" style="81"/>
    <col min="22" max="22" width="9.140625" style="5"/>
  </cols>
  <sheetData>
    <row r="1" spans="1:22">
      <c r="A1" s="893" t="s">
        <v>897</v>
      </c>
      <c r="B1" s="893"/>
      <c r="C1" s="893"/>
      <c r="D1" s="893"/>
      <c r="E1" s="893"/>
      <c r="F1" s="893"/>
      <c r="G1" s="893"/>
      <c r="H1" s="893"/>
      <c r="I1" s="893"/>
      <c r="J1" s="893"/>
      <c r="K1" s="893"/>
      <c r="L1" s="893"/>
      <c r="M1" s="893"/>
      <c r="N1" s="893"/>
    </row>
    <row r="2" spans="1:22">
      <c r="A2" s="893" t="s">
        <v>674</v>
      </c>
      <c r="B2" s="893"/>
      <c r="C2" s="893"/>
      <c r="D2" s="893"/>
      <c r="E2" s="893"/>
      <c r="F2" s="893"/>
      <c r="G2" s="893"/>
      <c r="H2" s="893"/>
      <c r="I2" s="893"/>
      <c r="J2" s="893"/>
      <c r="K2" s="893"/>
      <c r="L2" s="893"/>
      <c r="M2" s="893"/>
      <c r="N2" s="893"/>
    </row>
    <row r="3" spans="1:22" ht="57.75" customHeight="1">
      <c r="A3" s="894" t="s">
        <v>887</v>
      </c>
      <c r="B3" s="894"/>
      <c r="C3" s="894"/>
      <c r="D3" s="894"/>
      <c r="E3" s="894"/>
      <c r="F3" s="894"/>
      <c r="G3" s="894"/>
      <c r="H3" s="894"/>
      <c r="I3" s="894"/>
      <c r="J3" s="894"/>
      <c r="K3" s="894"/>
      <c r="L3" s="894"/>
      <c r="M3" s="894"/>
      <c r="N3" s="894"/>
    </row>
    <row r="4" spans="1:22" ht="15.75" thickBot="1">
      <c r="A4" s="895" t="s">
        <v>898</v>
      </c>
      <c r="B4" s="895"/>
      <c r="C4" s="895"/>
      <c r="D4" s="895"/>
      <c r="E4" s="895"/>
      <c r="F4" s="895"/>
      <c r="G4" s="895"/>
      <c r="H4" s="895"/>
      <c r="I4" s="895"/>
      <c r="J4" s="895"/>
      <c r="K4" s="895"/>
      <c r="L4" s="895"/>
      <c r="M4" s="895"/>
      <c r="N4" s="895"/>
    </row>
    <row r="5" spans="1:22" ht="15.75" thickBot="1">
      <c r="A5" s="108"/>
      <c r="B5" s="108"/>
      <c r="C5" s="108"/>
      <c r="D5" s="108"/>
      <c r="E5" s="108"/>
      <c r="F5" s="108"/>
      <c r="G5" s="108"/>
      <c r="H5" s="108"/>
      <c r="I5" s="108"/>
      <c r="J5" s="108"/>
      <c r="K5" s="891" t="s">
        <v>255</v>
      </c>
      <c r="L5" s="892"/>
      <c r="M5" s="108"/>
      <c r="N5" s="108"/>
      <c r="O5" s="109"/>
      <c r="P5" s="109"/>
      <c r="Q5" s="109"/>
      <c r="R5" s="109"/>
      <c r="S5" s="109"/>
    </row>
    <row r="6" spans="1:22" ht="66.75" customHeight="1" thickBot="1">
      <c r="A6" s="110" t="s">
        <v>23</v>
      </c>
      <c r="B6" s="110" t="s">
        <v>24</v>
      </c>
      <c r="C6" s="110" t="s">
        <v>25</v>
      </c>
      <c r="D6" s="111" t="s">
        <v>488</v>
      </c>
      <c r="E6" s="111" t="s">
        <v>250</v>
      </c>
      <c r="F6" s="111" t="s">
        <v>253</v>
      </c>
      <c r="G6" s="111" t="s">
        <v>252</v>
      </c>
      <c r="H6" s="111" t="s">
        <v>766</v>
      </c>
      <c r="I6" s="111" t="s">
        <v>597</v>
      </c>
      <c r="J6" s="111" t="s">
        <v>254</v>
      </c>
      <c r="K6" s="110" t="s">
        <v>257</v>
      </c>
      <c r="L6" s="110" t="s">
        <v>729</v>
      </c>
      <c r="M6" s="110" t="s">
        <v>256</v>
      </c>
      <c r="N6" s="111" t="s">
        <v>604</v>
      </c>
      <c r="O6" s="112" t="s">
        <v>487</v>
      </c>
      <c r="P6" s="113" t="s">
        <v>593</v>
      </c>
      <c r="Q6" s="113" t="s">
        <v>489</v>
      </c>
      <c r="R6" s="113" t="s">
        <v>4</v>
      </c>
      <c r="S6" s="113" t="s">
        <v>631</v>
      </c>
    </row>
    <row r="7" spans="1:22">
      <c r="A7" s="114" t="s">
        <v>677</v>
      </c>
      <c r="B7" s="114"/>
      <c r="C7" s="114" t="s">
        <v>189</v>
      </c>
      <c r="D7" s="80">
        <f t="shared" ref="D7:D38" si="0">SUM(E7:J7)</f>
        <v>600</v>
      </c>
      <c r="E7" s="80"/>
      <c r="F7" s="80"/>
      <c r="G7" s="80">
        <v>600</v>
      </c>
      <c r="H7" s="80"/>
      <c r="I7" s="80"/>
      <c r="J7" s="80"/>
      <c r="K7" s="80"/>
      <c r="L7" s="80"/>
      <c r="M7" s="114" t="s">
        <v>30</v>
      </c>
      <c r="N7" s="114" t="s">
        <v>603</v>
      </c>
      <c r="O7" s="115" t="s">
        <v>337</v>
      </c>
      <c r="P7" s="116" t="s">
        <v>27</v>
      </c>
      <c r="Q7" s="115" t="s">
        <v>191</v>
      </c>
      <c r="R7" s="115" t="s">
        <v>359</v>
      </c>
      <c r="S7" s="115" t="s">
        <v>20</v>
      </c>
    </row>
    <row r="8" spans="1:22" s="3" customFormat="1">
      <c r="A8" s="117" t="s">
        <v>496</v>
      </c>
      <c r="B8" s="89"/>
      <c r="C8" s="89" t="s">
        <v>90</v>
      </c>
      <c r="D8" s="86">
        <f t="shared" si="0"/>
        <v>1500</v>
      </c>
      <c r="E8" s="85"/>
      <c r="F8" s="85"/>
      <c r="G8" s="85">
        <v>1500</v>
      </c>
      <c r="H8" s="85"/>
      <c r="I8" s="85"/>
      <c r="J8" s="85"/>
      <c r="K8" s="85"/>
      <c r="L8" s="85"/>
      <c r="M8" s="89" t="s">
        <v>30</v>
      </c>
      <c r="N8" s="114" t="s">
        <v>895</v>
      </c>
      <c r="O8" s="116" t="s">
        <v>296</v>
      </c>
      <c r="P8" s="116" t="s">
        <v>32</v>
      </c>
      <c r="Q8" s="115" t="s">
        <v>491</v>
      </c>
      <c r="R8" s="115" t="s">
        <v>352</v>
      </c>
      <c r="S8" s="116" t="s">
        <v>16</v>
      </c>
      <c r="T8" s="81"/>
      <c r="U8" s="81"/>
      <c r="V8" s="5"/>
    </row>
    <row r="9" spans="1:22">
      <c r="A9" s="117" t="s">
        <v>497</v>
      </c>
      <c r="B9" s="89"/>
      <c r="C9" s="89" t="s">
        <v>91</v>
      </c>
      <c r="D9" s="86">
        <f t="shared" si="0"/>
        <v>450</v>
      </c>
      <c r="E9" s="85"/>
      <c r="F9" s="85"/>
      <c r="G9" s="85">
        <v>450</v>
      </c>
      <c r="H9" s="85"/>
      <c r="I9" s="85"/>
      <c r="J9" s="85"/>
      <c r="K9" s="85"/>
      <c r="L9" s="85"/>
      <c r="M9" s="89" t="s">
        <v>30</v>
      </c>
      <c r="N9" s="114" t="s">
        <v>603</v>
      </c>
      <c r="O9" s="116" t="s">
        <v>297</v>
      </c>
      <c r="P9" s="116" t="s">
        <v>32</v>
      </c>
      <c r="Q9" s="115" t="s">
        <v>491</v>
      </c>
      <c r="R9" s="115" t="s">
        <v>352</v>
      </c>
      <c r="S9" s="116" t="s">
        <v>16</v>
      </c>
    </row>
    <row r="10" spans="1:22">
      <c r="A10" s="117" t="s">
        <v>678</v>
      </c>
      <c r="B10" s="117"/>
      <c r="C10" s="117" t="s">
        <v>35</v>
      </c>
      <c r="D10" s="86">
        <f t="shared" si="0"/>
        <v>325</v>
      </c>
      <c r="E10" s="86"/>
      <c r="F10" s="86"/>
      <c r="G10" s="86">
        <v>220</v>
      </c>
      <c r="H10" s="86"/>
      <c r="I10" s="86">
        <v>105</v>
      </c>
      <c r="J10" s="86"/>
      <c r="K10" s="86"/>
      <c r="L10" s="86"/>
      <c r="M10" s="117" t="s">
        <v>30</v>
      </c>
      <c r="N10" s="114" t="s">
        <v>603</v>
      </c>
      <c r="O10" s="115" t="s">
        <v>260</v>
      </c>
      <c r="P10" s="116" t="s">
        <v>32</v>
      </c>
      <c r="Q10" s="115" t="s">
        <v>490</v>
      </c>
      <c r="R10" s="115" t="s">
        <v>350</v>
      </c>
      <c r="S10" s="115" t="s">
        <v>12</v>
      </c>
    </row>
    <row r="11" spans="1:22">
      <c r="A11" s="117" t="s">
        <v>498</v>
      </c>
      <c r="B11" s="91" t="s">
        <v>209</v>
      </c>
      <c r="C11" s="91" t="s">
        <v>210</v>
      </c>
      <c r="D11" s="86">
        <f t="shared" si="0"/>
        <v>3600</v>
      </c>
      <c r="E11" s="84"/>
      <c r="F11" s="84"/>
      <c r="G11" s="84"/>
      <c r="H11" s="84"/>
      <c r="I11" s="84">
        <v>3600</v>
      </c>
      <c r="J11" s="84"/>
      <c r="K11" s="84">
        <v>3600</v>
      </c>
      <c r="L11" s="84">
        <v>3600</v>
      </c>
      <c r="M11" s="91" t="s">
        <v>30</v>
      </c>
      <c r="N11" s="114" t="s">
        <v>895</v>
      </c>
      <c r="O11" s="118" t="s">
        <v>581</v>
      </c>
      <c r="P11" s="116" t="s">
        <v>211</v>
      </c>
      <c r="Q11" s="115" t="s">
        <v>493</v>
      </c>
      <c r="R11" s="115" t="s">
        <v>210</v>
      </c>
      <c r="S11" s="118" t="s">
        <v>22</v>
      </c>
    </row>
    <row r="12" spans="1:22">
      <c r="A12" s="117" t="s">
        <v>498</v>
      </c>
      <c r="B12" s="91" t="s">
        <v>212</v>
      </c>
      <c r="C12" s="91" t="s">
        <v>210</v>
      </c>
      <c r="D12" s="86">
        <f t="shared" si="0"/>
        <v>36200</v>
      </c>
      <c r="E12" s="84">
        <v>33700</v>
      </c>
      <c r="F12" s="84"/>
      <c r="G12" s="84">
        <v>2500</v>
      </c>
      <c r="H12" s="84"/>
      <c r="I12" s="84"/>
      <c r="J12" s="84"/>
      <c r="K12" s="84">
        <v>28300</v>
      </c>
      <c r="L12" s="84">
        <v>28300</v>
      </c>
      <c r="M12" s="91" t="s">
        <v>28</v>
      </c>
      <c r="N12" s="114" t="s">
        <v>895</v>
      </c>
      <c r="O12" s="118" t="s">
        <v>581</v>
      </c>
      <c r="P12" s="116" t="s">
        <v>211</v>
      </c>
      <c r="Q12" s="115" t="s">
        <v>493</v>
      </c>
      <c r="R12" s="115" t="s">
        <v>210</v>
      </c>
      <c r="S12" s="118" t="s">
        <v>22</v>
      </c>
    </row>
    <row r="13" spans="1:22">
      <c r="A13" s="117" t="s">
        <v>498</v>
      </c>
      <c r="B13" s="91" t="s">
        <v>213</v>
      </c>
      <c r="C13" s="91" t="s">
        <v>210</v>
      </c>
      <c r="D13" s="86">
        <f t="shared" si="0"/>
        <v>9700</v>
      </c>
      <c r="E13" s="84"/>
      <c r="F13" s="84"/>
      <c r="G13" s="84">
        <v>8100</v>
      </c>
      <c r="H13" s="84"/>
      <c r="I13" s="84">
        <v>1600</v>
      </c>
      <c r="J13" s="84"/>
      <c r="K13" s="84">
        <v>9700</v>
      </c>
      <c r="L13" s="84">
        <v>9700</v>
      </c>
      <c r="M13" s="91" t="s">
        <v>28</v>
      </c>
      <c r="N13" s="114" t="s">
        <v>895</v>
      </c>
      <c r="O13" s="118" t="s">
        <v>581</v>
      </c>
      <c r="P13" s="116" t="s">
        <v>211</v>
      </c>
      <c r="Q13" s="115" t="s">
        <v>493</v>
      </c>
      <c r="R13" s="115" t="s">
        <v>210</v>
      </c>
      <c r="S13" s="118" t="s">
        <v>22</v>
      </c>
    </row>
    <row r="14" spans="1:22">
      <c r="A14" s="117" t="s">
        <v>498</v>
      </c>
      <c r="B14" s="91" t="s">
        <v>214</v>
      </c>
      <c r="C14" s="91" t="s">
        <v>210</v>
      </c>
      <c r="D14" s="86">
        <f t="shared" si="0"/>
        <v>14300</v>
      </c>
      <c r="E14" s="84"/>
      <c r="F14" s="84"/>
      <c r="G14" s="84"/>
      <c r="H14" s="84"/>
      <c r="I14" s="84">
        <v>14300</v>
      </c>
      <c r="J14" s="84"/>
      <c r="K14" s="84"/>
      <c r="L14" s="84"/>
      <c r="M14" s="91" t="s">
        <v>30</v>
      </c>
      <c r="N14" s="114" t="s">
        <v>895</v>
      </c>
      <c r="O14" s="118" t="s">
        <v>581</v>
      </c>
      <c r="P14" s="116" t="s">
        <v>211</v>
      </c>
      <c r="Q14" s="115" t="s">
        <v>493</v>
      </c>
      <c r="R14" s="115" t="s">
        <v>210</v>
      </c>
      <c r="S14" s="118" t="s">
        <v>22</v>
      </c>
    </row>
    <row r="15" spans="1:22">
      <c r="A15" s="117" t="s">
        <v>498</v>
      </c>
      <c r="B15" s="91" t="s">
        <v>215</v>
      </c>
      <c r="C15" s="91" t="s">
        <v>210</v>
      </c>
      <c r="D15" s="86">
        <f t="shared" si="0"/>
        <v>61700</v>
      </c>
      <c r="E15" s="84">
        <v>37200</v>
      </c>
      <c r="F15" s="84"/>
      <c r="G15" s="84">
        <v>24500</v>
      </c>
      <c r="H15" s="84"/>
      <c r="I15" s="84"/>
      <c r="J15" s="84"/>
      <c r="K15" s="84">
        <v>57500</v>
      </c>
      <c r="L15" s="84">
        <v>57500</v>
      </c>
      <c r="M15" s="91" t="s">
        <v>28</v>
      </c>
      <c r="N15" s="114" t="s">
        <v>895</v>
      </c>
      <c r="O15" s="118" t="s">
        <v>581</v>
      </c>
      <c r="P15" s="116" t="s">
        <v>211</v>
      </c>
      <c r="Q15" s="115" t="s">
        <v>493</v>
      </c>
      <c r="R15" s="115" t="s">
        <v>210</v>
      </c>
      <c r="S15" s="118" t="s">
        <v>22</v>
      </c>
    </row>
    <row r="16" spans="1:22">
      <c r="A16" s="117" t="s">
        <v>498</v>
      </c>
      <c r="B16" s="91" t="s">
        <v>216</v>
      </c>
      <c r="C16" s="91" t="s">
        <v>210</v>
      </c>
      <c r="D16" s="86">
        <f t="shared" si="0"/>
        <v>6700</v>
      </c>
      <c r="E16" s="84"/>
      <c r="F16" s="84"/>
      <c r="G16" s="84"/>
      <c r="H16" s="84"/>
      <c r="I16" s="84">
        <v>6700</v>
      </c>
      <c r="J16" s="84"/>
      <c r="K16" s="84">
        <v>5200</v>
      </c>
      <c r="L16" s="84">
        <v>5200</v>
      </c>
      <c r="M16" s="91" t="s">
        <v>30</v>
      </c>
      <c r="N16" s="114" t="s">
        <v>895</v>
      </c>
      <c r="O16" s="118" t="s">
        <v>581</v>
      </c>
      <c r="P16" s="116" t="s">
        <v>211</v>
      </c>
      <c r="Q16" s="115" t="s">
        <v>493</v>
      </c>
      <c r="R16" s="115" t="s">
        <v>210</v>
      </c>
      <c r="S16" s="118" t="s">
        <v>22</v>
      </c>
    </row>
    <row r="17" spans="1:22" s="5" customFormat="1">
      <c r="A17" s="117" t="s">
        <v>498</v>
      </c>
      <c r="B17" s="91" t="s">
        <v>217</v>
      </c>
      <c r="C17" s="91" t="s">
        <v>210</v>
      </c>
      <c r="D17" s="86">
        <f t="shared" si="0"/>
        <v>78200</v>
      </c>
      <c r="E17" s="84"/>
      <c r="F17" s="84"/>
      <c r="G17" s="84"/>
      <c r="H17" s="84"/>
      <c r="I17" s="84">
        <v>78200</v>
      </c>
      <c r="J17" s="84"/>
      <c r="K17" s="84">
        <v>78000</v>
      </c>
      <c r="L17" s="84">
        <v>78000</v>
      </c>
      <c r="M17" s="91" t="s">
        <v>28</v>
      </c>
      <c r="N17" s="114" t="s">
        <v>895</v>
      </c>
      <c r="O17" s="118" t="s">
        <v>581</v>
      </c>
      <c r="P17" s="116" t="s">
        <v>211</v>
      </c>
      <c r="Q17" s="115" t="s">
        <v>493</v>
      </c>
      <c r="R17" s="115" t="s">
        <v>210</v>
      </c>
      <c r="S17" s="118" t="s">
        <v>22</v>
      </c>
      <c r="T17" s="81"/>
      <c r="U17" s="81"/>
    </row>
    <row r="18" spans="1:22">
      <c r="A18" s="117" t="s">
        <v>586</v>
      </c>
      <c r="B18" s="89"/>
      <c r="C18" s="89" t="s">
        <v>233</v>
      </c>
      <c r="D18" s="86">
        <f t="shared" si="0"/>
        <v>4400</v>
      </c>
      <c r="E18" s="85"/>
      <c r="F18" s="85"/>
      <c r="G18" s="85">
        <v>4400</v>
      </c>
      <c r="H18" s="85"/>
      <c r="I18" s="85"/>
      <c r="J18" s="85"/>
      <c r="K18" s="85"/>
      <c r="L18" s="85"/>
      <c r="M18" s="89" t="s">
        <v>30</v>
      </c>
      <c r="N18" s="114" t="s">
        <v>603</v>
      </c>
      <c r="O18" s="116" t="s">
        <v>320</v>
      </c>
      <c r="P18" s="116" t="s">
        <v>211</v>
      </c>
      <c r="Q18" s="115" t="s">
        <v>493</v>
      </c>
      <c r="R18" s="115" t="s">
        <v>366</v>
      </c>
      <c r="S18" s="116" t="s">
        <v>22</v>
      </c>
    </row>
    <row r="19" spans="1:22">
      <c r="A19" s="117" t="s">
        <v>586</v>
      </c>
      <c r="B19" s="117"/>
      <c r="C19" s="117" t="s">
        <v>11</v>
      </c>
      <c r="D19" s="86">
        <f t="shared" si="0"/>
        <v>6450</v>
      </c>
      <c r="E19" s="86"/>
      <c r="F19" s="86"/>
      <c r="G19" s="86">
        <v>6200</v>
      </c>
      <c r="H19" s="86"/>
      <c r="I19" s="86">
        <v>250</v>
      </c>
      <c r="J19" s="86"/>
      <c r="K19" s="86"/>
      <c r="L19" s="86"/>
      <c r="M19" s="117" t="s">
        <v>30</v>
      </c>
      <c r="N19" s="114" t="s">
        <v>603</v>
      </c>
      <c r="O19" s="115" t="s">
        <v>320</v>
      </c>
      <c r="P19" s="116" t="s">
        <v>211</v>
      </c>
      <c r="Q19" s="115" t="s">
        <v>493</v>
      </c>
      <c r="R19" s="115" t="s">
        <v>11</v>
      </c>
      <c r="S19" s="115" t="s">
        <v>22</v>
      </c>
    </row>
    <row r="20" spans="1:22">
      <c r="A20" s="117" t="s">
        <v>586</v>
      </c>
      <c r="B20" s="89"/>
      <c r="C20" s="89" t="s">
        <v>237</v>
      </c>
      <c r="D20" s="86">
        <f t="shared" si="0"/>
        <v>1000</v>
      </c>
      <c r="E20" s="85"/>
      <c r="F20" s="85"/>
      <c r="G20" s="85">
        <v>1000</v>
      </c>
      <c r="H20" s="85"/>
      <c r="I20" s="85"/>
      <c r="J20" s="85"/>
      <c r="K20" s="85"/>
      <c r="L20" s="85"/>
      <c r="M20" s="89" t="s">
        <v>30</v>
      </c>
      <c r="N20" s="114" t="s">
        <v>603</v>
      </c>
      <c r="O20" s="116" t="s">
        <v>320</v>
      </c>
      <c r="P20" s="116" t="s">
        <v>211</v>
      </c>
      <c r="Q20" s="115" t="s">
        <v>493</v>
      </c>
      <c r="R20" s="115" t="s">
        <v>366</v>
      </c>
      <c r="S20" s="116" t="s">
        <v>22</v>
      </c>
    </row>
    <row r="21" spans="1:22">
      <c r="A21" s="117" t="s">
        <v>586</v>
      </c>
      <c r="B21" s="89"/>
      <c r="C21" s="89" t="s">
        <v>239</v>
      </c>
      <c r="D21" s="86">
        <f t="shared" si="0"/>
        <v>4500</v>
      </c>
      <c r="E21" s="85"/>
      <c r="F21" s="85"/>
      <c r="G21" s="85"/>
      <c r="H21" s="85"/>
      <c r="I21" s="85">
        <v>4500</v>
      </c>
      <c r="J21" s="85"/>
      <c r="K21" s="85"/>
      <c r="L21" s="85"/>
      <c r="M21" s="89" t="s">
        <v>30</v>
      </c>
      <c r="N21" s="114" t="s">
        <v>603</v>
      </c>
      <c r="O21" s="116" t="s">
        <v>320</v>
      </c>
      <c r="P21" s="116" t="s">
        <v>211</v>
      </c>
      <c r="Q21" s="115" t="s">
        <v>493</v>
      </c>
      <c r="R21" s="115" t="s">
        <v>366</v>
      </c>
      <c r="S21" s="116" t="s">
        <v>22</v>
      </c>
      <c r="T21" s="119"/>
      <c r="U21" s="119"/>
      <c r="V21" s="79"/>
    </row>
    <row r="22" spans="1:22">
      <c r="A22" s="117" t="s">
        <v>586</v>
      </c>
      <c r="B22" s="89"/>
      <c r="C22" s="89" t="s">
        <v>241</v>
      </c>
      <c r="D22" s="86">
        <f t="shared" si="0"/>
        <v>1300</v>
      </c>
      <c r="E22" s="85"/>
      <c r="F22" s="85"/>
      <c r="G22" s="85"/>
      <c r="H22" s="85"/>
      <c r="I22" s="85">
        <v>1300</v>
      </c>
      <c r="J22" s="85"/>
      <c r="K22" s="85"/>
      <c r="L22" s="85"/>
      <c r="M22" s="89" t="s">
        <v>30</v>
      </c>
      <c r="N22" s="114" t="s">
        <v>603</v>
      </c>
      <c r="O22" s="116" t="s">
        <v>320</v>
      </c>
      <c r="P22" s="116" t="s">
        <v>211</v>
      </c>
      <c r="Q22" s="115" t="s">
        <v>493</v>
      </c>
      <c r="R22" s="115" t="s">
        <v>366</v>
      </c>
      <c r="S22" s="116" t="s">
        <v>22</v>
      </c>
    </row>
    <row r="23" spans="1:22">
      <c r="A23" s="117" t="s">
        <v>586</v>
      </c>
      <c r="B23" s="89"/>
      <c r="C23" s="89" t="s">
        <v>182</v>
      </c>
      <c r="D23" s="86">
        <f t="shared" si="0"/>
        <v>1000</v>
      </c>
      <c r="E23" s="85"/>
      <c r="F23" s="85"/>
      <c r="G23" s="85">
        <v>1000</v>
      </c>
      <c r="H23" s="85"/>
      <c r="I23" s="85"/>
      <c r="J23" s="85"/>
      <c r="K23" s="85"/>
      <c r="L23" s="85"/>
      <c r="M23" s="89" t="s">
        <v>30</v>
      </c>
      <c r="N23" s="114" t="s">
        <v>603</v>
      </c>
      <c r="O23" s="116" t="s">
        <v>320</v>
      </c>
      <c r="P23" s="116" t="s">
        <v>123</v>
      </c>
      <c r="Q23" s="115" t="s">
        <v>492</v>
      </c>
      <c r="R23" s="115" t="s">
        <v>367</v>
      </c>
      <c r="S23" s="116" t="s">
        <v>19</v>
      </c>
    </row>
    <row r="24" spans="1:22">
      <c r="A24" s="117" t="s">
        <v>586</v>
      </c>
      <c r="B24" s="89" t="s">
        <v>599</v>
      </c>
      <c r="C24" s="89" t="s">
        <v>249</v>
      </c>
      <c r="D24" s="86">
        <f t="shared" si="0"/>
        <v>4500</v>
      </c>
      <c r="E24" s="85"/>
      <c r="F24" s="85"/>
      <c r="G24" s="85"/>
      <c r="H24" s="85"/>
      <c r="I24" s="85">
        <v>4500</v>
      </c>
      <c r="J24" s="85"/>
      <c r="K24" s="85"/>
      <c r="L24" s="85"/>
      <c r="M24" s="89" t="s">
        <v>28</v>
      </c>
      <c r="N24" s="114" t="s">
        <v>895</v>
      </c>
      <c r="O24" s="116" t="s">
        <v>320</v>
      </c>
      <c r="P24" s="116" t="s">
        <v>211</v>
      </c>
      <c r="Q24" s="115" t="s">
        <v>493</v>
      </c>
      <c r="R24" s="115" t="s">
        <v>366</v>
      </c>
      <c r="S24" s="115" t="s">
        <v>22</v>
      </c>
    </row>
    <row r="25" spans="1:22">
      <c r="A25" s="117" t="s">
        <v>586</v>
      </c>
      <c r="B25" s="89" t="s">
        <v>600</v>
      </c>
      <c r="C25" s="89" t="s">
        <v>249</v>
      </c>
      <c r="D25" s="86">
        <f t="shared" si="0"/>
        <v>2000</v>
      </c>
      <c r="E25" s="85"/>
      <c r="F25" s="85"/>
      <c r="G25" s="85"/>
      <c r="H25" s="85"/>
      <c r="I25" s="85">
        <v>2000</v>
      </c>
      <c r="J25" s="85"/>
      <c r="K25" s="85"/>
      <c r="L25" s="85"/>
      <c r="M25" s="89" t="s">
        <v>28</v>
      </c>
      <c r="N25" s="114" t="s">
        <v>895</v>
      </c>
      <c r="O25" s="116" t="s">
        <v>320</v>
      </c>
      <c r="P25" s="116" t="s">
        <v>211</v>
      </c>
      <c r="Q25" s="115" t="s">
        <v>493</v>
      </c>
      <c r="R25" s="115" t="s">
        <v>366</v>
      </c>
      <c r="S25" s="115" t="s">
        <v>22</v>
      </c>
    </row>
    <row r="26" spans="1:22">
      <c r="A26" s="117" t="s">
        <v>586</v>
      </c>
      <c r="B26" s="91" t="s">
        <v>602</v>
      </c>
      <c r="C26" s="91" t="s">
        <v>244</v>
      </c>
      <c r="D26" s="86">
        <f t="shared" si="0"/>
        <v>4000</v>
      </c>
      <c r="E26" s="84"/>
      <c r="F26" s="84"/>
      <c r="G26" s="84"/>
      <c r="H26" s="84"/>
      <c r="I26" s="84">
        <v>4000</v>
      </c>
      <c r="J26" s="84"/>
      <c r="K26" s="84"/>
      <c r="L26" s="84"/>
      <c r="M26" s="89" t="s">
        <v>28</v>
      </c>
      <c r="N26" s="114" t="s">
        <v>603</v>
      </c>
      <c r="O26" s="118" t="s">
        <v>320</v>
      </c>
      <c r="P26" s="116" t="s">
        <v>211</v>
      </c>
      <c r="Q26" s="115" t="s">
        <v>493</v>
      </c>
      <c r="R26" s="115" t="s">
        <v>244</v>
      </c>
      <c r="S26" s="118" t="s">
        <v>22</v>
      </c>
    </row>
    <row r="27" spans="1:22">
      <c r="A27" s="117" t="s">
        <v>586</v>
      </c>
      <c r="B27" s="91" t="s">
        <v>601</v>
      </c>
      <c r="C27" s="91" t="s">
        <v>244</v>
      </c>
      <c r="D27" s="86">
        <f t="shared" si="0"/>
        <v>3000</v>
      </c>
      <c r="E27" s="84"/>
      <c r="F27" s="84"/>
      <c r="G27" s="84"/>
      <c r="H27" s="84"/>
      <c r="I27" s="84">
        <v>3000</v>
      </c>
      <c r="J27" s="84"/>
      <c r="K27" s="84"/>
      <c r="L27" s="84"/>
      <c r="M27" s="89" t="s">
        <v>28</v>
      </c>
      <c r="N27" s="114" t="s">
        <v>603</v>
      </c>
      <c r="O27" s="118" t="s">
        <v>320</v>
      </c>
      <c r="P27" s="116" t="s">
        <v>211</v>
      </c>
      <c r="Q27" s="115" t="s">
        <v>493</v>
      </c>
      <c r="R27" s="115" t="s">
        <v>244</v>
      </c>
      <c r="S27" s="118" t="s">
        <v>22</v>
      </c>
    </row>
    <row r="28" spans="1:22">
      <c r="A28" s="117" t="s">
        <v>586</v>
      </c>
      <c r="B28" s="91" t="s">
        <v>244</v>
      </c>
      <c r="C28" s="91" t="s">
        <v>244</v>
      </c>
      <c r="D28" s="86">
        <f t="shared" si="0"/>
        <v>3400</v>
      </c>
      <c r="E28" s="84"/>
      <c r="F28" s="84"/>
      <c r="G28" s="84">
        <v>2400</v>
      </c>
      <c r="H28" s="84"/>
      <c r="I28" s="84">
        <v>1000</v>
      </c>
      <c r="J28" s="84"/>
      <c r="K28" s="84"/>
      <c r="L28" s="84"/>
      <c r="M28" s="89" t="s">
        <v>28</v>
      </c>
      <c r="N28" s="114" t="s">
        <v>603</v>
      </c>
      <c r="O28" s="118" t="s">
        <v>320</v>
      </c>
      <c r="P28" s="116" t="s">
        <v>211</v>
      </c>
      <c r="Q28" s="115" t="s">
        <v>493</v>
      </c>
      <c r="R28" s="115" t="s">
        <v>244</v>
      </c>
      <c r="S28" s="118" t="s">
        <v>22</v>
      </c>
    </row>
    <row r="29" spans="1:22">
      <c r="A29" s="117" t="s">
        <v>586</v>
      </c>
      <c r="B29" s="89"/>
      <c r="C29" s="89" t="s">
        <v>246</v>
      </c>
      <c r="D29" s="86">
        <f t="shared" si="0"/>
        <v>1000</v>
      </c>
      <c r="E29" s="85"/>
      <c r="F29" s="85"/>
      <c r="G29" s="85">
        <v>1000</v>
      </c>
      <c r="H29" s="85"/>
      <c r="I29" s="85"/>
      <c r="J29" s="85"/>
      <c r="K29" s="85"/>
      <c r="L29" s="85"/>
      <c r="M29" s="89" t="s">
        <v>30</v>
      </c>
      <c r="N29" s="114" t="s">
        <v>603</v>
      </c>
      <c r="O29" s="116" t="s">
        <v>320</v>
      </c>
      <c r="P29" s="116" t="s">
        <v>211</v>
      </c>
      <c r="Q29" s="115" t="s">
        <v>493</v>
      </c>
      <c r="R29" s="115" t="s">
        <v>366</v>
      </c>
      <c r="S29" s="116" t="s">
        <v>22</v>
      </c>
    </row>
    <row r="30" spans="1:22">
      <c r="A30" s="117" t="s">
        <v>586</v>
      </c>
      <c r="B30" s="89"/>
      <c r="C30" s="89" t="s">
        <v>188</v>
      </c>
      <c r="D30" s="86">
        <f t="shared" si="0"/>
        <v>4800</v>
      </c>
      <c r="E30" s="85"/>
      <c r="F30" s="85"/>
      <c r="G30" s="85">
        <v>4800</v>
      </c>
      <c r="H30" s="85"/>
      <c r="I30" s="85"/>
      <c r="J30" s="85"/>
      <c r="K30" s="85"/>
      <c r="L30" s="85"/>
      <c r="M30" s="89" t="s">
        <v>30</v>
      </c>
      <c r="N30" s="114" t="s">
        <v>603</v>
      </c>
      <c r="O30" s="116" t="s">
        <v>320</v>
      </c>
      <c r="P30" s="116" t="s">
        <v>123</v>
      </c>
      <c r="Q30" s="115" t="s">
        <v>492</v>
      </c>
      <c r="R30" s="115" t="s">
        <v>367</v>
      </c>
      <c r="S30" s="116" t="s">
        <v>19</v>
      </c>
    </row>
    <row r="31" spans="1:22">
      <c r="A31" s="117" t="s">
        <v>499</v>
      </c>
      <c r="B31" s="89"/>
      <c r="C31" s="89" t="s">
        <v>122</v>
      </c>
      <c r="D31" s="86">
        <f t="shared" si="0"/>
        <v>1199</v>
      </c>
      <c r="E31" s="85"/>
      <c r="F31" s="85"/>
      <c r="G31" s="85">
        <v>1199</v>
      </c>
      <c r="H31" s="85"/>
      <c r="I31" s="85"/>
      <c r="J31" s="85"/>
      <c r="K31" s="85"/>
      <c r="L31" s="85"/>
      <c r="M31" s="89" t="s">
        <v>30</v>
      </c>
      <c r="N31" s="114" t="s">
        <v>603</v>
      </c>
      <c r="O31" s="116" t="s">
        <v>272</v>
      </c>
      <c r="P31" s="116" t="s">
        <v>123</v>
      </c>
      <c r="Q31" s="115" t="s">
        <v>491</v>
      </c>
      <c r="R31" s="115" t="s">
        <v>369</v>
      </c>
      <c r="S31" s="116" t="s">
        <v>16</v>
      </c>
    </row>
    <row r="32" spans="1:22">
      <c r="A32" s="117" t="s">
        <v>499</v>
      </c>
      <c r="B32" s="89"/>
      <c r="C32" s="89" t="s">
        <v>199</v>
      </c>
      <c r="D32" s="86">
        <f t="shared" si="0"/>
        <v>982</v>
      </c>
      <c r="E32" s="85"/>
      <c r="F32" s="85"/>
      <c r="G32" s="85">
        <v>982</v>
      </c>
      <c r="H32" s="85"/>
      <c r="I32" s="85"/>
      <c r="J32" s="85"/>
      <c r="K32" s="85"/>
      <c r="L32" s="85"/>
      <c r="M32" s="89" t="s">
        <v>30</v>
      </c>
      <c r="N32" s="114" t="s">
        <v>603</v>
      </c>
      <c r="O32" s="116" t="s">
        <v>272</v>
      </c>
      <c r="P32" s="116" t="s">
        <v>46</v>
      </c>
      <c r="Q32" s="115" t="s">
        <v>364</v>
      </c>
      <c r="R32" s="115" t="s">
        <v>364</v>
      </c>
      <c r="S32" s="116" t="s">
        <v>21</v>
      </c>
    </row>
    <row r="33" spans="1:19">
      <c r="A33" s="117" t="s">
        <v>499</v>
      </c>
      <c r="B33" s="89"/>
      <c r="C33" s="89" t="s">
        <v>168</v>
      </c>
      <c r="D33" s="86">
        <f t="shared" si="0"/>
        <v>495</v>
      </c>
      <c r="E33" s="85"/>
      <c r="F33" s="85"/>
      <c r="G33" s="85">
        <v>495</v>
      </c>
      <c r="H33" s="85"/>
      <c r="I33" s="85"/>
      <c r="J33" s="85"/>
      <c r="K33" s="85"/>
      <c r="L33" s="85"/>
      <c r="M33" s="89" t="s">
        <v>30</v>
      </c>
      <c r="N33" s="114" t="s">
        <v>603</v>
      </c>
      <c r="O33" s="116" t="s">
        <v>272</v>
      </c>
      <c r="P33" s="116" t="s">
        <v>123</v>
      </c>
      <c r="Q33" s="115" t="s">
        <v>492</v>
      </c>
      <c r="R33" s="115" t="s">
        <v>370</v>
      </c>
      <c r="S33" s="116" t="s">
        <v>19</v>
      </c>
    </row>
    <row r="34" spans="1:19">
      <c r="A34" s="119" t="s">
        <v>499</v>
      </c>
      <c r="B34" s="89"/>
      <c r="C34" s="89" t="s">
        <v>54</v>
      </c>
      <c r="D34" s="86">
        <f t="shared" si="0"/>
        <v>654</v>
      </c>
      <c r="E34" s="85"/>
      <c r="F34" s="85"/>
      <c r="G34" s="85">
        <v>654</v>
      </c>
      <c r="H34" s="85"/>
      <c r="I34" s="85"/>
      <c r="J34" s="85"/>
      <c r="K34" s="85"/>
      <c r="L34" s="85"/>
      <c r="M34" s="89" t="s">
        <v>30</v>
      </c>
      <c r="N34" s="114" t="s">
        <v>603</v>
      </c>
      <c r="O34" s="116" t="s">
        <v>272</v>
      </c>
      <c r="P34" s="116" t="s">
        <v>46</v>
      </c>
      <c r="Q34" s="115" t="s">
        <v>14</v>
      </c>
      <c r="R34" s="115" t="s">
        <v>362</v>
      </c>
      <c r="S34" s="116" t="s">
        <v>14</v>
      </c>
    </row>
    <row r="35" spans="1:19">
      <c r="A35" s="117" t="s">
        <v>499</v>
      </c>
      <c r="B35" s="89"/>
      <c r="C35" s="89" t="s">
        <v>124</v>
      </c>
      <c r="D35" s="86">
        <f t="shared" si="0"/>
        <v>1800</v>
      </c>
      <c r="E35" s="85"/>
      <c r="F35" s="85"/>
      <c r="G35" s="85">
        <v>1800</v>
      </c>
      <c r="H35" s="85"/>
      <c r="I35" s="85"/>
      <c r="J35" s="85"/>
      <c r="K35" s="85"/>
      <c r="L35" s="85"/>
      <c r="M35" s="89" t="s">
        <v>30</v>
      </c>
      <c r="N35" s="114" t="s">
        <v>603</v>
      </c>
      <c r="O35" s="116" t="s">
        <v>272</v>
      </c>
      <c r="P35" s="116" t="s">
        <v>123</v>
      </c>
      <c r="Q35" s="115" t="s">
        <v>491</v>
      </c>
      <c r="R35" s="115" t="s">
        <v>369</v>
      </c>
      <c r="S35" s="116" t="s">
        <v>16</v>
      </c>
    </row>
    <row r="36" spans="1:19">
      <c r="A36" s="117" t="s">
        <v>499</v>
      </c>
      <c r="B36" s="89"/>
      <c r="C36" s="89" t="s">
        <v>98</v>
      </c>
      <c r="D36" s="86">
        <f t="shared" si="0"/>
        <v>579</v>
      </c>
      <c r="E36" s="85"/>
      <c r="F36" s="85"/>
      <c r="G36" s="85">
        <v>579</v>
      </c>
      <c r="H36" s="85"/>
      <c r="I36" s="85"/>
      <c r="J36" s="85"/>
      <c r="K36" s="85"/>
      <c r="L36" s="85"/>
      <c r="M36" s="89" t="s">
        <v>30</v>
      </c>
      <c r="N36" s="114" t="s">
        <v>603</v>
      </c>
      <c r="O36" s="116" t="s">
        <v>272</v>
      </c>
      <c r="P36" s="116" t="s">
        <v>32</v>
      </c>
      <c r="Q36" s="115" t="s">
        <v>491</v>
      </c>
      <c r="R36" s="115" t="s">
        <v>352</v>
      </c>
      <c r="S36" s="116" t="s">
        <v>16</v>
      </c>
    </row>
    <row r="37" spans="1:19">
      <c r="A37" s="117" t="s">
        <v>499</v>
      </c>
      <c r="B37" s="89"/>
      <c r="C37" s="89" t="s">
        <v>56</v>
      </c>
      <c r="D37" s="86">
        <f t="shared" si="0"/>
        <v>1105</v>
      </c>
      <c r="E37" s="85"/>
      <c r="F37" s="85"/>
      <c r="G37" s="85">
        <v>1105</v>
      </c>
      <c r="H37" s="85"/>
      <c r="I37" s="85"/>
      <c r="J37" s="85"/>
      <c r="K37" s="85"/>
      <c r="L37" s="85"/>
      <c r="M37" s="89" t="s">
        <v>30</v>
      </c>
      <c r="N37" s="114" t="s">
        <v>603</v>
      </c>
      <c r="O37" s="116" t="s">
        <v>272</v>
      </c>
      <c r="P37" s="116" t="s">
        <v>46</v>
      </c>
      <c r="Q37" s="115" t="s">
        <v>14</v>
      </c>
      <c r="R37" s="115" t="s">
        <v>362</v>
      </c>
      <c r="S37" s="116" t="s">
        <v>14</v>
      </c>
    </row>
    <row r="38" spans="1:19">
      <c r="A38" s="117" t="s">
        <v>499</v>
      </c>
      <c r="B38" s="89"/>
      <c r="C38" s="89" t="s">
        <v>125</v>
      </c>
      <c r="D38" s="86">
        <f t="shared" si="0"/>
        <v>2307</v>
      </c>
      <c r="E38" s="85"/>
      <c r="F38" s="85"/>
      <c r="G38" s="85">
        <v>2307</v>
      </c>
      <c r="H38" s="85"/>
      <c r="I38" s="85"/>
      <c r="J38" s="85"/>
      <c r="K38" s="85"/>
      <c r="L38" s="85"/>
      <c r="M38" s="89" t="s">
        <v>30</v>
      </c>
      <c r="N38" s="114" t="s">
        <v>603</v>
      </c>
      <c r="O38" s="116" t="s">
        <v>272</v>
      </c>
      <c r="P38" s="116" t="s">
        <v>123</v>
      </c>
      <c r="Q38" s="115" t="s">
        <v>491</v>
      </c>
      <c r="R38" s="115" t="s">
        <v>369</v>
      </c>
      <c r="S38" s="116" t="s">
        <v>16</v>
      </c>
    </row>
    <row r="39" spans="1:19">
      <c r="A39" s="117" t="s">
        <v>499</v>
      </c>
      <c r="B39" s="89"/>
      <c r="C39" s="89" t="s">
        <v>57</v>
      </c>
      <c r="D39" s="86">
        <f t="shared" ref="D39:D70" si="1">SUM(E39:J39)</f>
        <v>1120</v>
      </c>
      <c r="E39" s="85"/>
      <c r="F39" s="85"/>
      <c r="G39" s="85">
        <v>1120</v>
      </c>
      <c r="H39" s="85"/>
      <c r="I39" s="85"/>
      <c r="J39" s="85"/>
      <c r="K39" s="85"/>
      <c r="L39" s="85"/>
      <c r="M39" s="89" t="s">
        <v>30</v>
      </c>
      <c r="N39" s="114" t="s">
        <v>603</v>
      </c>
      <c r="O39" s="116" t="s">
        <v>272</v>
      </c>
      <c r="P39" s="116" t="s">
        <v>46</v>
      </c>
      <c r="Q39" s="115" t="s">
        <v>14</v>
      </c>
      <c r="R39" s="115" t="s">
        <v>362</v>
      </c>
      <c r="S39" s="116" t="s">
        <v>14</v>
      </c>
    </row>
    <row r="40" spans="1:19">
      <c r="A40" s="117" t="s">
        <v>499</v>
      </c>
      <c r="B40" s="89"/>
      <c r="C40" s="89" t="s">
        <v>99</v>
      </c>
      <c r="D40" s="86">
        <f t="shared" si="1"/>
        <v>661</v>
      </c>
      <c r="E40" s="85"/>
      <c r="F40" s="85"/>
      <c r="G40" s="85">
        <v>661</v>
      </c>
      <c r="H40" s="85"/>
      <c r="I40" s="85"/>
      <c r="J40" s="85"/>
      <c r="K40" s="85"/>
      <c r="L40" s="85"/>
      <c r="M40" s="89" t="s">
        <v>30</v>
      </c>
      <c r="N40" s="114" t="s">
        <v>603</v>
      </c>
      <c r="O40" s="116" t="s">
        <v>272</v>
      </c>
      <c r="P40" s="116" t="s">
        <v>32</v>
      </c>
      <c r="Q40" s="115" t="s">
        <v>491</v>
      </c>
      <c r="R40" s="115" t="s">
        <v>352</v>
      </c>
      <c r="S40" s="116" t="s">
        <v>16</v>
      </c>
    </row>
    <row r="41" spans="1:19">
      <c r="A41" s="117" t="s">
        <v>499</v>
      </c>
      <c r="B41" s="89"/>
      <c r="C41" s="89" t="s">
        <v>175</v>
      </c>
      <c r="D41" s="86">
        <f t="shared" si="1"/>
        <v>546</v>
      </c>
      <c r="E41" s="85"/>
      <c r="F41" s="85"/>
      <c r="G41" s="85">
        <v>546</v>
      </c>
      <c r="H41" s="85"/>
      <c r="I41" s="85"/>
      <c r="J41" s="85"/>
      <c r="K41" s="85"/>
      <c r="L41" s="85"/>
      <c r="M41" s="89" t="s">
        <v>30</v>
      </c>
      <c r="N41" s="114" t="s">
        <v>603</v>
      </c>
      <c r="O41" s="116" t="s">
        <v>272</v>
      </c>
      <c r="P41" s="116" t="s">
        <v>123</v>
      </c>
      <c r="Q41" s="115" t="s">
        <v>492</v>
      </c>
      <c r="R41" s="115" t="s">
        <v>370</v>
      </c>
      <c r="S41" s="116" t="s">
        <v>19</v>
      </c>
    </row>
    <row r="42" spans="1:19">
      <c r="A42" s="117" t="s">
        <v>499</v>
      </c>
      <c r="B42" s="89"/>
      <c r="C42" s="89" t="s">
        <v>176</v>
      </c>
      <c r="D42" s="86">
        <f t="shared" si="1"/>
        <v>632</v>
      </c>
      <c r="E42" s="85"/>
      <c r="F42" s="85"/>
      <c r="G42" s="85">
        <v>632</v>
      </c>
      <c r="H42" s="85"/>
      <c r="I42" s="85"/>
      <c r="J42" s="85"/>
      <c r="K42" s="85"/>
      <c r="L42" s="85"/>
      <c r="M42" s="89" t="s">
        <v>30</v>
      </c>
      <c r="N42" s="114" t="s">
        <v>895</v>
      </c>
      <c r="O42" s="116" t="s">
        <v>272</v>
      </c>
      <c r="P42" s="116" t="s">
        <v>123</v>
      </c>
      <c r="Q42" s="115" t="s">
        <v>492</v>
      </c>
      <c r="R42" s="115" t="s">
        <v>370</v>
      </c>
      <c r="S42" s="116" t="s">
        <v>19</v>
      </c>
    </row>
    <row r="43" spans="1:19">
      <c r="A43" s="117" t="s">
        <v>499</v>
      </c>
      <c r="B43" s="89"/>
      <c r="C43" s="89" t="s">
        <v>126</v>
      </c>
      <c r="D43" s="86">
        <f t="shared" si="1"/>
        <v>2531</v>
      </c>
      <c r="E43" s="85"/>
      <c r="F43" s="85"/>
      <c r="G43" s="85">
        <v>2531</v>
      </c>
      <c r="H43" s="85"/>
      <c r="I43" s="85"/>
      <c r="J43" s="85"/>
      <c r="K43" s="85"/>
      <c r="L43" s="85"/>
      <c r="M43" s="89" t="s">
        <v>30</v>
      </c>
      <c r="N43" s="114" t="s">
        <v>603</v>
      </c>
      <c r="O43" s="116" t="s">
        <v>272</v>
      </c>
      <c r="P43" s="116" t="s">
        <v>123</v>
      </c>
      <c r="Q43" s="115" t="s">
        <v>491</v>
      </c>
      <c r="R43" s="115" t="s">
        <v>369</v>
      </c>
      <c r="S43" s="116" t="s">
        <v>16</v>
      </c>
    </row>
    <row r="44" spans="1:19">
      <c r="A44" s="117" t="s">
        <v>499</v>
      </c>
      <c r="B44" s="89"/>
      <c r="C44" s="89" t="s">
        <v>178</v>
      </c>
      <c r="D44" s="86">
        <f t="shared" si="1"/>
        <v>800</v>
      </c>
      <c r="E44" s="85"/>
      <c r="F44" s="85"/>
      <c r="G44" s="85">
        <v>800</v>
      </c>
      <c r="H44" s="85"/>
      <c r="I44" s="85"/>
      <c r="J44" s="85"/>
      <c r="K44" s="85"/>
      <c r="L44" s="85"/>
      <c r="M44" s="89" t="s">
        <v>30</v>
      </c>
      <c r="N44" s="114" t="s">
        <v>603</v>
      </c>
      <c r="O44" s="116" t="s">
        <v>272</v>
      </c>
      <c r="P44" s="116" t="s">
        <v>123</v>
      </c>
      <c r="Q44" s="115" t="s">
        <v>492</v>
      </c>
      <c r="R44" s="115" t="s">
        <v>370</v>
      </c>
      <c r="S44" s="116" t="s">
        <v>19</v>
      </c>
    </row>
    <row r="45" spans="1:19">
      <c r="A45" s="117" t="s">
        <v>499</v>
      </c>
      <c r="B45" s="89"/>
      <c r="C45" s="89" t="s">
        <v>100</v>
      </c>
      <c r="D45" s="86">
        <f t="shared" si="1"/>
        <v>1924</v>
      </c>
      <c r="E45" s="85"/>
      <c r="F45" s="85"/>
      <c r="G45" s="85">
        <v>1624</v>
      </c>
      <c r="H45" s="85"/>
      <c r="I45" s="85"/>
      <c r="J45" s="85">
        <v>300</v>
      </c>
      <c r="K45" s="85"/>
      <c r="L45" s="85"/>
      <c r="M45" s="89" t="s">
        <v>30</v>
      </c>
      <c r="N45" s="114" t="s">
        <v>603</v>
      </c>
      <c r="O45" s="116" t="s">
        <v>272</v>
      </c>
      <c r="P45" s="116" t="s">
        <v>32</v>
      </c>
      <c r="Q45" s="115" t="s">
        <v>491</v>
      </c>
      <c r="R45" s="115" t="s">
        <v>352</v>
      </c>
      <c r="S45" s="116" t="s">
        <v>16</v>
      </c>
    </row>
    <row r="46" spans="1:19">
      <c r="A46" s="117" t="s">
        <v>499</v>
      </c>
      <c r="B46" s="89"/>
      <c r="C46" s="89" t="s">
        <v>202</v>
      </c>
      <c r="D46" s="86">
        <f t="shared" si="1"/>
        <v>1163</v>
      </c>
      <c r="E46" s="85"/>
      <c r="F46" s="85"/>
      <c r="G46" s="85">
        <v>1163</v>
      </c>
      <c r="H46" s="85"/>
      <c r="I46" s="85"/>
      <c r="J46" s="85"/>
      <c r="K46" s="85"/>
      <c r="L46" s="85"/>
      <c r="M46" s="89" t="s">
        <v>30</v>
      </c>
      <c r="N46" s="114" t="s">
        <v>603</v>
      </c>
      <c r="O46" s="116" t="s">
        <v>272</v>
      </c>
      <c r="P46" s="116" t="s">
        <v>46</v>
      </c>
      <c r="Q46" s="115" t="s">
        <v>364</v>
      </c>
      <c r="R46" s="115" t="s">
        <v>364</v>
      </c>
      <c r="S46" s="116" t="s">
        <v>21</v>
      </c>
    </row>
    <row r="47" spans="1:19">
      <c r="A47" s="117" t="s">
        <v>499</v>
      </c>
      <c r="B47" s="89"/>
      <c r="C47" s="89" t="s">
        <v>203</v>
      </c>
      <c r="D47" s="86">
        <f t="shared" si="1"/>
        <v>1132</v>
      </c>
      <c r="E47" s="85"/>
      <c r="F47" s="85"/>
      <c r="G47" s="85">
        <v>1132</v>
      </c>
      <c r="H47" s="85"/>
      <c r="I47" s="85"/>
      <c r="J47" s="85"/>
      <c r="K47" s="85"/>
      <c r="L47" s="85"/>
      <c r="M47" s="89" t="s">
        <v>30</v>
      </c>
      <c r="N47" s="114" t="s">
        <v>603</v>
      </c>
      <c r="O47" s="116" t="s">
        <v>272</v>
      </c>
      <c r="P47" s="116" t="s">
        <v>46</v>
      </c>
      <c r="Q47" s="115" t="s">
        <v>364</v>
      </c>
      <c r="R47" s="115" t="s">
        <v>364</v>
      </c>
      <c r="S47" s="116" t="s">
        <v>21</v>
      </c>
    </row>
    <row r="48" spans="1:19">
      <c r="A48" s="117" t="s">
        <v>499</v>
      </c>
      <c r="B48" s="89"/>
      <c r="C48" s="89" t="s">
        <v>59</v>
      </c>
      <c r="D48" s="86">
        <f t="shared" si="1"/>
        <v>1098</v>
      </c>
      <c r="E48" s="85"/>
      <c r="F48" s="85"/>
      <c r="G48" s="85">
        <v>1098</v>
      </c>
      <c r="H48" s="85"/>
      <c r="I48" s="85"/>
      <c r="J48" s="85"/>
      <c r="K48" s="85"/>
      <c r="L48" s="85"/>
      <c r="M48" s="89" t="s">
        <v>30</v>
      </c>
      <c r="N48" s="114" t="s">
        <v>603</v>
      </c>
      <c r="O48" s="116" t="s">
        <v>272</v>
      </c>
      <c r="P48" s="116" t="s">
        <v>46</v>
      </c>
      <c r="Q48" s="115" t="s">
        <v>14</v>
      </c>
      <c r="R48" s="115" t="s">
        <v>362</v>
      </c>
      <c r="S48" s="116" t="s">
        <v>14</v>
      </c>
    </row>
    <row r="49" spans="1:19">
      <c r="A49" s="117" t="s">
        <v>499</v>
      </c>
      <c r="B49" s="89"/>
      <c r="C49" s="89" t="s">
        <v>106</v>
      </c>
      <c r="D49" s="86">
        <f t="shared" si="1"/>
        <v>1098</v>
      </c>
      <c r="E49" s="85"/>
      <c r="F49" s="85"/>
      <c r="G49" s="85">
        <v>1098</v>
      </c>
      <c r="H49" s="85"/>
      <c r="I49" s="85"/>
      <c r="J49" s="85"/>
      <c r="K49" s="85"/>
      <c r="L49" s="85"/>
      <c r="M49" s="89" t="s">
        <v>30</v>
      </c>
      <c r="N49" s="114" t="s">
        <v>603</v>
      </c>
      <c r="O49" s="116" t="s">
        <v>272</v>
      </c>
      <c r="P49" s="116" t="s">
        <v>32</v>
      </c>
      <c r="Q49" s="115" t="s">
        <v>491</v>
      </c>
      <c r="R49" s="115" t="s">
        <v>352</v>
      </c>
      <c r="S49" s="116" t="s">
        <v>16</v>
      </c>
    </row>
    <row r="50" spans="1:19">
      <c r="A50" s="117" t="s">
        <v>499</v>
      </c>
      <c r="B50" s="89"/>
      <c r="C50" s="89" t="s">
        <v>128</v>
      </c>
      <c r="D50" s="86">
        <f t="shared" si="1"/>
        <v>815</v>
      </c>
      <c r="E50" s="85"/>
      <c r="F50" s="85"/>
      <c r="G50" s="85">
        <v>815</v>
      </c>
      <c r="H50" s="85"/>
      <c r="I50" s="85"/>
      <c r="J50" s="85"/>
      <c r="K50" s="85"/>
      <c r="L50" s="85"/>
      <c r="M50" s="89" t="s">
        <v>30</v>
      </c>
      <c r="N50" s="114" t="s">
        <v>603</v>
      </c>
      <c r="O50" s="116" t="s">
        <v>272</v>
      </c>
      <c r="P50" s="116" t="s">
        <v>123</v>
      </c>
      <c r="Q50" s="115" t="s">
        <v>491</v>
      </c>
      <c r="R50" s="115" t="s">
        <v>369</v>
      </c>
      <c r="S50" s="116" t="s">
        <v>16</v>
      </c>
    </row>
    <row r="51" spans="1:19">
      <c r="A51" s="117" t="s">
        <v>499</v>
      </c>
      <c r="B51" s="89"/>
      <c r="C51" s="89" t="s">
        <v>107</v>
      </c>
      <c r="D51" s="86">
        <f t="shared" si="1"/>
        <v>664</v>
      </c>
      <c r="E51" s="85"/>
      <c r="F51" s="85"/>
      <c r="G51" s="85">
        <v>664</v>
      </c>
      <c r="H51" s="85"/>
      <c r="I51" s="85"/>
      <c r="J51" s="85"/>
      <c r="K51" s="85"/>
      <c r="L51" s="85"/>
      <c r="M51" s="89" t="s">
        <v>30</v>
      </c>
      <c r="N51" s="114" t="s">
        <v>603</v>
      </c>
      <c r="O51" s="116" t="s">
        <v>272</v>
      </c>
      <c r="P51" s="116" t="s">
        <v>32</v>
      </c>
      <c r="Q51" s="115" t="s">
        <v>491</v>
      </c>
      <c r="R51" s="115" t="s">
        <v>352</v>
      </c>
      <c r="S51" s="116" t="s">
        <v>16</v>
      </c>
    </row>
    <row r="52" spans="1:19">
      <c r="A52" s="117" t="s">
        <v>499</v>
      </c>
      <c r="B52" s="89"/>
      <c r="C52" s="89" t="s">
        <v>181</v>
      </c>
      <c r="D52" s="86">
        <f t="shared" si="1"/>
        <v>573</v>
      </c>
      <c r="E52" s="85"/>
      <c r="F52" s="85"/>
      <c r="G52" s="85">
        <v>573</v>
      </c>
      <c r="H52" s="85"/>
      <c r="I52" s="85"/>
      <c r="J52" s="85"/>
      <c r="K52" s="85"/>
      <c r="L52" s="85"/>
      <c r="M52" s="89" t="s">
        <v>30</v>
      </c>
      <c r="N52" s="114" t="s">
        <v>603</v>
      </c>
      <c r="O52" s="116" t="s">
        <v>272</v>
      </c>
      <c r="P52" s="116" t="s">
        <v>123</v>
      </c>
      <c r="Q52" s="115" t="s">
        <v>492</v>
      </c>
      <c r="R52" s="115" t="s">
        <v>370</v>
      </c>
      <c r="S52" s="116" t="s">
        <v>19</v>
      </c>
    </row>
    <row r="53" spans="1:19">
      <c r="A53" s="117" t="s">
        <v>499</v>
      </c>
      <c r="B53" s="89"/>
      <c r="C53" s="89" t="s">
        <v>129</v>
      </c>
      <c r="D53" s="86">
        <f t="shared" si="1"/>
        <v>2212</v>
      </c>
      <c r="E53" s="85"/>
      <c r="F53" s="85"/>
      <c r="G53" s="85">
        <v>2212</v>
      </c>
      <c r="H53" s="85"/>
      <c r="I53" s="85"/>
      <c r="J53" s="85"/>
      <c r="K53" s="85"/>
      <c r="L53" s="85"/>
      <c r="M53" s="89" t="s">
        <v>30</v>
      </c>
      <c r="N53" s="114" t="s">
        <v>603</v>
      </c>
      <c r="O53" s="116" t="s">
        <v>272</v>
      </c>
      <c r="P53" s="116" t="s">
        <v>123</v>
      </c>
      <c r="Q53" s="115" t="s">
        <v>491</v>
      </c>
      <c r="R53" s="115" t="s">
        <v>369</v>
      </c>
      <c r="S53" s="116" t="s">
        <v>16</v>
      </c>
    </row>
    <row r="54" spans="1:19">
      <c r="A54" s="117" t="s">
        <v>499</v>
      </c>
      <c r="B54" s="89"/>
      <c r="C54" s="89" t="s">
        <v>84</v>
      </c>
      <c r="D54" s="86">
        <f t="shared" si="1"/>
        <v>956</v>
      </c>
      <c r="E54" s="85"/>
      <c r="F54" s="85"/>
      <c r="G54" s="85">
        <v>956</v>
      </c>
      <c r="H54" s="85"/>
      <c r="I54" s="85"/>
      <c r="J54" s="85"/>
      <c r="K54" s="85"/>
      <c r="L54" s="85"/>
      <c r="M54" s="89" t="s">
        <v>30</v>
      </c>
      <c r="N54" s="114" t="s">
        <v>603</v>
      </c>
      <c r="O54" s="116" t="s">
        <v>272</v>
      </c>
      <c r="P54" s="116" t="s">
        <v>32</v>
      </c>
      <c r="Q54" s="115" t="s">
        <v>15</v>
      </c>
      <c r="R54" s="115" t="s">
        <v>354</v>
      </c>
      <c r="S54" s="116" t="s">
        <v>15</v>
      </c>
    </row>
    <row r="55" spans="1:19">
      <c r="A55" s="117" t="s">
        <v>499</v>
      </c>
      <c r="B55" s="89"/>
      <c r="C55" s="89" t="s">
        <v>111</v>
      </c>
      <c r="D55" s="86">
        <f t="shared" si="1"/>
        <v>484</v>
      </c>
      <c r="E55" s="85"/>
      <c r="F55" s="85"/>
      <c r="G55" s="85">
        <v>484</v>
      </c>
      <c r="H55" s="85"/>
      <c r="I55" s="85"/>
      <c r="J55" s="85"/>
      <c r="K55" s="85"/>
      <c r="L55" s="85"/>
      <c r="M55" s="89" t="s">
        <v>30</v>
      </c>
      <c r="N55" s="114" t="s">
        <v>603</v>
      </c>
      <c r="O55" s="116" t="s">
        <v>272</v>
      </c>
      <c r="P55" s="116" t="s">
        <v>32</v>
      </c>
      <c r="Q55" s="115" t="s">
        <v>491</v>
      </c>
      <c r="R55" s="115" t="s">
        <v>352</v>
      </c>
      <c r="S55" s="116" t="s">
        <v>16</v>
      </c>
    </row>
    <row r="56" spans="1:19">
      <c r="A56" s="117" t="s">
        <v>499</v>
      </c>
      <c r="B56" s="89"/>
      <c r="C56" s="89" t="s">
        <v>205</v>
      </c>
      <c r="D56" s="86">
        <f t="shared" si="1"/>
        <v>1210</v>
      </c>
      <c r="E56" s="85"/>
      <c r="F56" s="85"/>
      <c r="G56" s="85">
        <v>1210</v>
      </c>
      <c r="H56" s="85"/>
      <c r="I56" s="85"/>
      <c r="J56" s="85"/>
      <c r="K56" s="85"/>
      <c r="L56" s="85"/>
      <c r="M56" s="89" t="s">
        <v>30</v>
      </c>
      <c r="N56" s="114" t="s">
        <v>603</v>
      </c>
      <c r="O56" s="116" t="s">
        <v>272</v>
      </c>
      <c r="P56" s="116" t="s">
        <v>46</v>
      </c>
      <c r="Q56" s="115" t="s">
        <v>364</v>
      </c>
      <c r="R56" s="115" t="s">
        <v>364</v>
      </c>
      <c r="S56" s="116" t="s">
        <v>21</v>
      </c>
    </row>
    <row r="57" spans="1:19">
      <c r="A57" s="117" t="s">
        <v>499</v>
      </c>
      <c r="B57" s="89"/>
      <c r="C57" s="89" t="s">
        <v>206</v>
      </c>
      <c r="D57" s="86">
        <f t="shared" si="1"/>
        <v>1000</v>
      </c>
      <c r="E57" s="85"/>
      <c r="F57" s="85"/>
      <c r="G57" s="85">
        <v>1000</v>
      </c>
      <c r="H57" s="85"/>
      <c r="I57" s="85"/>
      <c r="J57" s="85"/>
      <c r="K57" s="85"/>
      <c r="L57" s="85"/>
      <c r="M57" s="89" t="s">
        <v>30</v>
      </c>
      <c r="N57" s="114" t="s">
        <v>603</v>
      </c>
      <c r="O57" s="116" t="s">
        <v>272</v>
      </c>
      <c r="P57" s="116" t="s">
        <v>46</v>
      </c>
      <c r="Q57" s="115" t="s">
        <v>364</v>
      </c>
      <c r="R57" s="115" t="s">
        <v>364</v>
      </c>
      <c r="S57" s="116" t="s">
        <v>21</v>
      </c>
    </row>
    <row r="58" spans="1:19">
      <c r="A58" s="117" t="s">
        <v>499</v>
      </c>
      <c r="B58" s="89"/>
      <c r="C58" s="89" t="s">
        <v>183</v>
      </c>
      <c r="D58" s="86">
        <f t="shared" si="1"/>
        <v>897</v>
      </c>
      <c r="E58" s="85"/>
      <c r="F58" s="85"/>
      <c r="G58" s="85">
        <v>897</v>
      </c>
      <c r="H58" s="85"/>
      <c r="I58" s="85"/>
      <c r="J58" s="85"/>
      <c r="K58" s="85"/>
      <c r="L58" s="85"/>
      <c r="M58" s="89" t="s">
        <v>30</v>
      </c>
      <c r="N58" s="114" t="s">
        <v>603</v>
      </c>
      <c r="O58" s="116" t="s">
        <v>272</v>
      </c>
      <c r="P58" s="116" t="s">
        <v>123</v>
      </c>
      <c r="Q58" s="115" t="s">
        <v>492</v>
      </c>
      <c r="R58" s="115" t="s">
        <v>370</v>
      </c>
      <c r="S58" s="116" t="s">
        <v>19</v>
      </c>
    </row>
    <row r="59" spans="1:19">
      <c r="A59" s="117" t="s">
        <v>499</v>
      </c>
      <c r="B59" s="89"/>
      <c r="C59" s="89" t="s">
        <v>112</v>
      </c>
      <c r="D59" s="86">
        <f t="shared" si="1"/>
        <v>350</v>
      </c>
      <c r="E59" s="85"/>
      <c r="F59" s="85"/>
      <c r="G59" s="85">
        <v>350</v>
      </c>
      <c r="H59" s="85"/>
      <c r="I59" s="85"/>
      <c r="J59" s="85"/>
      <c r="K59" s="85"/>
      <c r="L59" s="85"/>
      <c r="M59" s="89" t="s">
        <v>30</v>
      </c>
      <c r="N59" s="114" t="s">
        <v>603</v>
      </c>
      <c r="O59" s="116" t="s">
        <v>272</v>
      </c>
      <c r="P59" s="116" t="s">
        <v>32</v>
      </c>
      <c r="Q59" s="115" t="s">
        <v>491</v>
      </c>
      <c r="R59" s="115" t="s">
        <v>352</v>
      </c>
      <c r="S59" s="116" t="s">
        <v>16</v>
      </c>
    </row>
    <row r="60" spans="1:19">
      <c r="A60" s="117" t="s">
        <v>499</v>
      </c>
      <c r="B60" s="89"/>
      <c r="C60" s="89" t="s">
        <v>197</v>
      </c>
      <c r="D60" s="86">
        <f t="shared" si="1"/>
        <v>706</v>
      </c>
      <c r="E60" s="85"/>
      <c r="F60" s="85"/>
      <c r="G60" s="85">
        <v>706</v>
      </c>
      <c r="H60" s="85"/>
      <c r="I60" s="85"/>
      <c r="J60" s="85"/>
      <c r="K60" s="85"/>
      <c r="L60" s="85"/>
      <c r="M60" s="89" t="s">
        <v>30</v>
      </c>
      <c r="N60" s="114" t="s">
        <v>603</v>
      </c>
      <c r="O60" s="116" t="s">
        <v>272</v>
      </c>
      <c r="P60" s="116" t="s">
        <v>27</v>
      </c>
      <c r="Q60" s="115" t="s">
        <v>191</v>
      </c>
      <c r="R60" s="115" t="s">
        <v>359</v>
      </c>
      <c r="S60" s="116" t="s">
        <v>20</v>
      </c>
    </row>
    <row r="61" spans="1:19">
      <c r="A61" s="117" t="s">
        <v>499</v>
      </c>
      <c r="B61" s="89"/>
      <c r="C61" s="89" t="s">
        <v>131</v>
      </c>
      <c r="D61" s="86">
        <f t="shared" si="1"/>
        <v>1210</v>
      </c>
      <c r="E61" s="85"/>
      <c r="F61" s="85"/>
      <c r="G61" s="85">
        <v>1210</v>
      </c>
      <c r="H61" s="85"/>
      <c r="I61" s="85"/>
      <c r="J61" s="85"/>
      <c r="K61" s="85"/>
      <c r="L61" s="85"/>
      <c r="M61" s="89" t="s">
        <v>30</v>
      </c>
      <c r="N61" s="114" t="s">
        <v>603</v>
      </c>
      <c r="O61" s="116" t="s">
        <v>272</v>
      </c>
      <c r="P61" s="116" t="s">
        <v>123</v>
      </c>
      <c r="Q61" s="115" t="s">
        <v>491</v>
      </c>
      <c r="R61" s="115" t="s">
        <v>369</v>
      </c>
      <c r="S61" s="116" t="s">
        <v>16</v>
      </c>
    </row>
    <row r="62" spans="1:19">
      <c r="A62" s="117" t="s">
        <v>499</v>
      </c>
      <c r="B62" s="89"/>
      <c r="C62" s="89" t="s">
        <v>114</v>
      </c>
      <c r="D62" s="86">
        <f t="shared" si="1"/>
        <v>1061</v>
      </c>
      <c r="E62" s="85"/>
      <c r="F62" s="85"/>
      <c r="G62" s="85">
        <v>1061</v>
      </c>
      <c r="H62" s="85"/>
      <c r="I62" s="85"/>
      <c r="J62" s="85"/>
      <c r="K62" s="85"/>
      <c r="L62" s="85"/>
      <c r="M62" s="89" t="s">
        <v>30</v>
      </c>
      <c r="N62" s="114" t="s">
        <v>603</v>
      </c>
      <c r="O62" s="116" t="s">
        <v>272</v>
      </c>
      <c r="P62" s="116" t="s">
        <v>32</v>
      </c>
      <c r="Q62" s="115" t="s">
        <v>491</v>
      </c>
      <c r="R62" s="115" t="s">
        <v>352</v>
      </c>
      <c r="S62" s="116" t="s">
        <v>16</v>
      </c>
    </row>
    <row r="63" spans="1:19">
      <c r="A63" s="117" t="s">
        <v>499</v>
      </c>
      <c r="B63" s="89"/>
      <c r="C63" s="89" t="s">
        <v>132</v>
      </c>
      <c r="D63" s="86">
        <f t="shared" si="1"/>
        <v>541</v>
      </c>
      <c r="E63" s="85"/>
      <c r="F63" s="85"/>
      <c r="G63" s="85">
        <v>541</v>
      </c>
      <c r="H63" s="85"/>
      <c r="I63" s="85"/>
      <c r="J63" s="85"/>
      <c r="K63" s="85"/>
      <c r="L63" s="85"/>
      <c r="M63" s="89" t="s">
        <v>30</v>
      </c>
      <c r="N63" s="114" t="s">
        <v>603</v>
      </c>
      <c r="O63" s="116" t="s">
        <v>272</v>
      </c>
      <c r="P63" s="116" t="s">
        <v>123</v>
      </c>
      <c r="Q63" s="115" t="s">
        <v>491</v>
      </c>
      <c r="R63" s="115" t="s">
        <v>369</v>
      </c>
      <c r="S63" s="116" t="s">
        <v>16</v>
      </c>
    </row>
    <row r="64" spans="1:19">
      <c r="A64" s="117" t="s">
        <v>499</v>
      </c>
      <c r="B64" s="89"/>
      <c r="C64" s="89" t="s">
        <v>133</v>
      </c>
      <c r="D64" s="86">
        <f t="shared" si="1"/>
        <v>2018</v>
      </c>
      <c r="E64" s="85"/>
      <c r="F64" s="85"/>
      <c r="G64" s="85">
        <v>2018</v>
      </c>
      <c r="H64" s="85"/>
      <c r="I64" s="85"/>
      <c r="J64" s="85"/>
      <c r="K64" s="85"/>
      <c r="L64" s="85"/>
      <c r="M64" s="89" t="s">
        <v>30</v>
      </c>
      <c r="N64" s="114" t="s">
        <v>603</v>
      </c>
      <c r="O64" s="116" t="s">
        <v>272</v>
      </c>
      <c r="P64" s="116" t="s">
        <v>123</v>
      </c>
      <c r="Q64" s="115" t="s">
        <v>491</v>
      </c>
      <c r="R64" s="115" t="s">
        <v>369</v>
      </c>
      <c r="S64" s="116" t="s">
        <v>16</v>
      </c>
    </row>
    <row r="65" spans="1:22">
      <c r="A65" s="117" t="s">
        <v>499</v>
      </c>
      <c r="B65" s="89"/>
      <c r="C65" s="89" t="s">
        <v>61</v>
      </c>
      <c r="D65" s="86">
        <f t="shared" si="1"/>
        <v>1020</v>
      </c>
      <c r="E65" s="85"/>
      <c r="F65" s="85"/>
      <c r="G65" s="85">
        <v>1020</v>
      </c>
      <c r="H65" s="85"/>
      <c r="I65" s="85"/>
      <c r="J65" s="85"/>
      <c r="K65" s="85"/>
      <c r="L65" s="85"/>
      <c r="M65" s="89" t="s">
        <v>30</v>
      </c>
      <c r="N65" s="114" t="s">
        <v>603</v>
      </c>
      <c r="O65" s="116" t="s">
        <v>272</v>
      </c>
      <c r="P65" s="116" t="s">
        <v>46</v>
      </c>
      <c r="Q65" s="115" t="s">
        <v>14</v>
      </c>
      <c r="R65" s="115" t="s">
        <v>362</v>
      </c>
      <c r="S65" s="116" t="s">
        <v>14</v>
      </c>
    </row>
    <row r="66" spans="1:22">
      <c r="A66" s="117" t="s">
        <v>499</v>
      </c>
      <c r="B66" s="89"/>
      <c r="C66" s="89" t="s">
        <v>62</v>
      </c>
      <c r="D66" s="86">
        <f t="shared" si="1"/>
        <v>1560</v>
      </c>
      <c r="E66" s="85"/>
      <c r="F66" s="85"/>
      <c r="G66" s="85">
        <v>1560</v>
      </c>
      <c r="H66" s="85"/>
      <c r="I66" s="85"/>
      <c r="J66" s="85"/>
      <c r="K66" s="85"/>
      <c r="L66" s="85"/>
      <c r="M66" s="89" t="s">
        <v>30</v>
      </c>
      <c r="N66" s="114" t="s">
        <v>603</v>
      </c>
      <c r="O66" s="116" t="s">
        <v>272</v>
      </c>
      <c r="P66" s="116" t="s">
        <v>46</v>
      </c>
      <c r="Q66" s="115" t="s">
        <v>14</v>
      </c>
      <c r="R66" s="115" t="s">
        <v>362</v>
      </c>
      <c r="S66" s="116" t="s">
        <v>14</v>
      </c>
    </row>
    <row r="67" spans="1:22" s="3" customFormat="1">
      <c r="A67" s="117" t="s">
        <v>499</v>
      </c>
      <c r="B67" s="89"/>
      <c r="C67" s="89" t="s">
        <v>134</v>
      </c>
      <c r="D67" s="86">
        <f t="shared" si="1"/>
        <v>1212</v>
      </c>
      <c r="E67" s="85"/>
      <c r="F67" s="85"/>
      <c r="G67" s="85">
        <v>1212</v>
      </c>
      <c r="H67" s="85"/>
      <c r="I67" s="85"/>
      <c r="J67" s="85"/>
      <c r="K67" s="85"/>
      <c r="L67" s="85"/>
      <c r="M67" s="89" t="s">
        <v>30</v>
      </c>
      <c r="N67" s="114" t="s">
        <v>603</v>
      </c>
      <c r="O67" s="116" t="s">
        <v>272</v>
      </c>
      <c r="P67" s="116" t="s">
        <v>123</v>
      </c>
      <c r="Q67" s="115" t="s">
        <v>491</v>
      </c>
      <c r="R67" s="115" t="s">
        <v>369</v>
      </c>
      <c r="S67" s="116" t="s">
        <v>16</v>
      </c>
      <c r="T67" s="119"/>
      <c r="U67" s="119"/>
      <c r="V67" s="79"/>
    </row>
    <row r="68" spans="1:22" s="3" customFormat="1">
      <c r="A68" s="117" t="s">
        <v>499</v>
      </c>
      <c r="B68" s="89"/>
      <c r="C68" s="89" t="s">
        <v>207</v>
      </c>
      <c r="D68" s="86">
        <f t="shared" si="1"/>
        <v>1907</v>
      </c>
      <c r="E68" s="85"/>
      <c r="F68" s="85"/>
      <c r="G68" s="85">
        <v>1647</v>
      </c>
      <c r="H68" s="85"/>
      <c r="I68" s="85"/>
      <c r="J68" s="85">
        <v>260</v>
      </c>
      <c r="K68" s="85"/>
      <c r="L68" s="85"/>
      <c r="M68" s="89" t="s">
        <v>30</v>
      </c>
      <c r="N68" s="114" t="s">
        <v>895</v>
      </c>
      <c r="O68" s="116" t="s">
        <v>272</v>
      </c>
      <c r="P68" s="116" t="s">
        <v>46</v>
      </c>
      <c r="Q68" s="115" t="s">
        <v>364</v>
      </c>
      <c r="R68" s="115" t="s">
        <v>364</v>
      </c>
      <c r="S68" s="116" t="s">
        <v>21</v>
      </c>
      <c r="T68" s="119"/>
      <c r="U68" s="119"/>
      <c r="V68" s="79"/>
    </row>
    <row r="69" spans="1:22" s="3" customFormat="1">
      <c r="A69" s="117" t="s">
        <v>499</v>
      </c>
      <c r="B69" s="117"/>
      <c r="C69" s="117" t="s">
        <v>185</v>
      </c>
      <c r="D69" s="86">
        <f t="shared" si="1"/>
        <v>385</v>
      </c>
      <c r="E69" s="86"/>
      <c r="F69" s="86"/>
      <c r="G69" s="86">
        <v>385</v>
      </c>
      <c r="H69" s="86"/>
      <c r="I69" s="86"/>
      <c r="J69" s="86"/>
      <c r="K69" s="86"/>
      <c r="L69" s="86"/>
      <c r="M69" s="117" t="s">
        <v>30</v>
      </c>
      <c r="N69" s="114" t="s">
        <v>603</v>
      </c>
      <c r="O69" s="115" t="s">
        <v>272</v>
      </c>
      <c r="P69" s="116" t="s">
        <v>123</v>
      </c>
      <c r="Q69" s="115" t="s">
        <v>492</v>
      </c>
      <c r="R69" s="115" t="s">
        <v>370</v>
      </c>
      <c r="S69" s="115" t="s">
        <v>19</v>
      </c>
      <c r="T69" s="119"/>
      <c r="U69" s="119"/>
      <c r="V69" s="79"/>
    </row>
    <row r="70" spans="1:22" s="3" customFormat="1">
      <c r="A70" s="117" t="s">
        <v>499</v>
      </c>
      <c r="B70" s="117"/>
      <c r="C70" s="117" t="s">
        <v>63</v>
      </c>
      <c r="D70" s="86">
        <f t="shared" si="1"/>
        <v>632</v>
      </c>
      <c r="E70" s="86"/>
      <c r="F70" s="86"/>
      <c r="G70" s="86">
        <v>632</v>
      </c>
      <c r="H70" s="86"/>
      <c r="I70" s="86"/>
      <c r="J70" s="86"/>
      <c r="K70" s="86"/>
      <c r="L70" s="86"/>
      <c r="M70" s="117" t="s">
        <v>30</v>
      </c>
      <c r="N70" s="114" t="s">
        <v>603</v>
      </c>
      <c r="O70" s="115" t="s">
        <v>272</v>
      </c>
      <c r="P70" s="116" t="s">
        <v>46</v>
      </c>
      <c r="Q70" s="115" t="s">
        <v>14</v>
      </c>
      <c r="R70" s="115" t="s">
        <v>362</v>
      </c>
      <c r="S70" s="115" t="s">
        <v>14</v>
      </c>
      <c r="T70" s="119"/>
      <c r="U70" s="119"/>
      <c r="V70" s="79"/>
    </row>
    <row r="71" spans="1:22" s="3" customFormat="1">
      <c r="A71" s="117" t="s">
        <v>499</v>
      </c>
      <c r="B71" s="117"/>
      <c r="C71" s="117" t="s">
        <v>64</v>
      </c>
      <c r="D71" s="86">
        <f t="shared" ref="D71:D102" si="2">SUM(E71:J71)</f>
        <v>1560</v>
      </c>
      <c r="E71" s="86"/>
      <c r="F71" s="86"/>
      <c r="G71" s="86">
        <v>1560</v>
      </c>
      <c r="H71" s="86"/>
      <c r="I71" s="86"/>
      <c r="J71" s="86"/>
      <c r="K71" s="86"/>
      <c r="L71" s="86"/>
      <c r="M71" s="117" t="s">
        <v>30</v>
      </c>
      <c r="N71" s="114" t="s">
        <v>603</v>
      </c>
      <c r="O71" s="115" t="s">
        <v>272</v>
      </c>
      <c r="P71" s="116" t="s">
        <v>46</v>
      </c>
      <c r="Q71" s="115" t="s">
        <v>14</v>
      </c>
      <c r="R71" s="115" t="s">
        <v>362</v>
      </c>
      <c r="S71" s="115" t="s">
        <v>14</v>
      </c>
      <c r="T71" s="119"/>
      <c r="U71" s="119"/>
      <c r="V71" s="79"/>
    </row>
    <row r="72" spans="1:22" s="3" customFormat="1">
      <c r="A72" s="117" t="s">
        <v>499</v>
      </c>
      <c r="B72" s="117"/>
      <c r="C72" s="117" t="s">
        <v>208</v>
      </c>
      <c r="D72" s="86">
        <f t="shared" si="2"/>
        <v>1248</v>
      </c>
      <c r="E72" s="86"/>
      <c r="F72" s="86"/>
      <c r="G72" s="86">
        <v>1248</v>
      </c>
      <c r="H72" s="86"/>
      <c r="I72" s="86"/>
      <c r="J72" s="86"/>
      <c r="K72" s="86"/>
      <c r="L72" s="86"/>
      <c r="M72" s="117" t="s">
        <v>30</v>
      </c>
      <c r="N72" s="114" t="s">
        <v>603</v>
      </c>
      <c r="O72" s="115" t="s">
        <v>272</v>
      </c>
      <c r="P72" s="116" t="s">
        <v>46</v>
      </c>
      <c r="Q72" s="115" t="s">
        <v>364</v>
      </c>
      <c r="R72" s="115" t="s">
        <v>364</v>
      </c>
      <c r="S72" s="115" t="s">
        <v>21</v>
      </c>
      <c r="T72" s="119"/>
      <c r="U72" s="119"/>
      <c r="V72" s="79"/>
    </row>
    <row r="73" spans="1:22" s="3" customFormat="1">
      <c r="A73" s="117" t="s">
        <v>499</v>
      </c>
      <c r="B73" s="117"/>
      <c r="C73" s="117" t="s">
        <v>65</v>
      </c>
      <c r="D73" s="86">
        <f t="shared" si="2"/>
        <v>871</v>
      </c>
      <c r="E73" s="86"/>
      <c r="F73" s="86"/>
      <c r="G73" s="86">
        <v>871</v>
      </c>
      <c r="H73" s="86"/>
      <c r="I73" s="86"/>
      <c r="J73" s="86"/>
      <c r="K73" s="86"/>
      <c r="L73" s="86"/>
      <c r="M73" s="117" t="s">
        <v>30</v>
      </c>
      <c r="N73" s="114" t="s">
        <v>603</v>
      </c>
      <c r="O73" s="115" t="s">
        <v>272</v>
      </c>
      <c r="P73" s="116" t="s">
        <v>46</v>
      </c>
      <c r="Q73" s="115" t="s">
        <v>14</v>
      </c>
      <c r="R73" s="115" t="s">
        <v>362</v>
      </c>
      <c r="S73" s="115" t="s">
        <v>14</v>
      </c>
      <c r="T73" s="119"/>
      <c r="U73" s="119"/>
      <c r="V73" s="79"/>
    </row>
    <row r="74" spans="1:22" s="3" customFormat="1">
      <c r="A74" s="117" t="s">
        <v>499</v>
      </c>
      <c r="B74" s="117"/>
      <c r="C74" s="117" t="s">
        <v>66</v>
      </c>
      <c r="D74" s="86">
        <f t="shared" si="2"/>
        <v>0</v>
      </c>
      <c r="E74" s="86"/>
      <c r="F74" s="86"/>
      <c r="G74" s="86"/>
      <c r="H74" s="86"/>
      <c r="I74" s="86"/>
      <c r="J74" s="86"/>
      <c r="K74" s="86"/>
      <c r="L74" s="86"/>
      <c r="M74" s="117" t="s">
        <v>30</v>
      </c>
      <c r="N74" s="114" t="s">
        <v>603</v>
      </c>
      <c r="O74" s="115" t="s">
        <v>272</v>
      </c>
      <c r="P74" s="116" t="s">
        <v>46</v>
      </c>
      <c r="Q74" s="115" t="s">
        <v>14</v>
      </c>
      <c r="R74" s="115" t="s">
        <v>362</v>
      </c>
      <c r="S74" s="115" t="s">
        <v>14</v>
      </c>
      <c r="T74" s="119"/>
      <c r="U74" s="119"/>
      <c r="V74" s="79"/>
    </row>
    <row r="75" spans="1:22" s="3" customFormat="1">
      <c r="A75" s="117" t="s">
        <v>499</v>
      </c>
      <c r="B75" s="117"/>
      <c r="C75" s="117" t="s">
        <v>88</v>
      </c>
      <c r="D75" s="86">
        <f t="shared" si="2"/>
        <v>1673</v>
      </c>
      <c r="E75" s="86"/>
      <c r="F75" s="86"/>
      <c r="G75" s="86">
        <v>1673</v>
      </c>
      <c r="H75" s="86"/>
      <c r="I75" s="86"/>
      <c r="J75" s="86"/>
      <c r="K75" s="86"/>
      <c r="L75" s="86"/>
      <c r="M75" s="117" t="s">
        <v>30</v>
      </c>
      <c r="N75" s="114" t="s">
        <v>603</v>
      </c>
      <c r="O75" s="115" t="s">
        <v>272</v>
      </c>
      <c r="P75" s="116" t="s">
        <v>32</v>
      </c>
      <c r="Q75" s="115" t="s">
        <v>15</v>
      </c>
      <c r="R75" s="115" t="s">
        <v>354</v>
      </c>
      <c r="S75" s="115" t="s">
        <v>15</v>
      </c>
      <c r="T75" s="119"/>
      <c r="U75" s="119"/>
      <c r="V75" s="79"/>
    </row>
    <row r="76" spans="1:22" s="3" customFormat="1">
      <c r="A76" s="117" t="s">
        <v>499</v>
      </c>
      <c r="B76" s="117"/>
      <c r="C76" s="117" t="s">
        <v>118</v>
      </c>
      <c r="D76" s="86">
        <f t="shared" si="2"/>
        <v>1918</v>
      </c>
      <c r="E76" s="86"/>
      <c r="F76" s="86"/>
      <c r="G76" s="86">
        <v>1618</v>
      </c>
      <c r="H76" s="86"/>
      <c r="I76" s="86"/>
      <c r="J76" s="86">
        <v>300</v>
      </c>
      <c r="K76" s="86"/>
      <c r="L76" s="86"/>
      <c r="M76" s="117" t="s">
        <v>30</v>
      </c>
      <c r="N76" s="114" t="s">
        <v>603</v>
      </c>
      <c r="O76" s="115" t="s">
        <v>272</v>
      </c>
      <c r="P76" s="116" t="s">
        <v>32</v>
      </c>
      <c r="Q76" s="115" t="s">
        <v>491</v>
      </c>
      <c r="R76" s="115" t="s">
        <v>352</v>
      </c>
      <c r="S76" s="115" t="s">
        <v>16</v>
      </c>
      <c r="T76" s="119"/>
      <c r="U76" s="119"/>
      <c r="V76" s="79"/>
    </row>
    <row r="77" spans="1:22" s="7" customFormat="1" ht="13.5">
      <c r="A77" s="117" t="s">
        <v>499</v>
      </c>
      <c r="B77" s="117"/>
      <c r="C77" s="117" t="s">
        <v>121</v>
      </c>
      <c r="D77" s="86">
        <f t="shared" si="2"/>
        <v>344</v>
      </c>
      <c r="E77" s="86"/>
      <c r="F77" s="86"/>
      <c r="G77" s="86">
        <v>344</v>
      </c>
      <c r="H77" s="86"/>
      <c r="I77" s="86"/>
      <c r="J77" s="86"/>
      <c r="K77" s="86"/>
      <c r="L77" s="86"/>
      <c r="M77" s="117" t="s">
        <v>30</v>
      </c>
      <c r="N77" s="114" t="s">
        <v>603</v>
      </c>
      <c r="O77" s="115" t="s">
        <v>272</v>
      </c>
      <c r="P77" s="116" t="s">
        <v>32</v>
      </c>
      <c r="Q77" s="115" t="s">
        <v>491</v>
      </c>
      <c r="R77" s="115" t="s">
        <v>352</v>
      </c>
      <c r="S77" s="115" t="s">
        <v>16</v>
      </c>
      <c r="T77" s="120"/>
      <c r="U77" s="120"/>
      <c r="V77" s="120"/>
    </row>
    <row r="78" spans="1:22" s="7" customFormat="1" ht="13.5">
      <c r="A78" s="117" t="s">
        <v>499</v>
      </c>
      <c r="B78" s="117"/>
      <c r="C78" s="117" t="s">
        <v>68</v>
      </c>
      <c r="D78" s="86">
        <f t="shared" si="2"/>
        <v>702</v>
      </c>
      <c r="E78" s="86"/>
      <c r="F78" s="86"/>
      <c r="G78" s="86">
        <v>572</v>
      </c>
      <c r="H78" s="86"/>
      <c r="I78" s="86"/>
      <c r="J78" s="86">
        <v>130</v>
      </c>
      <c r="K78" s="86"/>
      <c r="L78" s="86"/>
      <c r="M78" s="117" t="s">
        <v>30</v>
      </c>
      <c r="N78" s="114" t="s">
        <v>603</v>
      </c>
      <c r="O78" s="115" t="s">
        <v>272</v>
      </c>
      <c r="P78" s="116" t="s">
        <v>46</v>
      </c>
      <c r="Q78" s="115" t="s">
        <v>14</v>
      </c>
      <c r="R78" s="115" t="s">
        <v>362</v>
      </c>
      <c r="S78" s="115" t="s">
        <v>14</v>
      </c>
      <c r="T78" s="120"/>
      <c r="U78" s="120"/>
      <c r="V78" s="120"/>
    </row>
    <row r="79" spans="1:22" s="7" customFormat="1" ht="13.5">
      <c r="A79" s="117" t="s">
        <v>500</v>
      </c>
      <c r="B79" s="117"/>
      <c r="C79" s="117" t="s">
        <v>195</v>
      </c>
      <c r="D79" s="86">
        <f t="shared" si="2"/>
        <v>130</v>
      </c>
      <c r="E79" s="86"/>
      <c r="F79" s="86"/>
      <c r="G79" s="86">
        <v>130</v>
      </c>
      <c r="H79" s="86"/>
      <c r="I79" s="86"/>
      <c r="J79" s="86"/>
      <c r="K79" s="86"/>
      <c r="L79" s="86"/>
      <c r="M79" s="117" t="s">
        <v>30</v>
      </c>
      <c r="N79" s="114" t="s">
        <v>895</v>
      </c>
      <c r="O79" s="115" t="s">
        <v>338</v>
      </c>
      <c r="P79" s="116" t="s">
        <v>27</v>
      </c>
      <c r="Q79" s="115" t="s">
        <v>191</v>
      </c>
      <c r="R79" s="115" t="s">
        <v>359</v>
      </c>
      <c r="S79" s="115" t="s">
        <v>20</v>
      </c>
      <c r="T79" s="120"/>
      <c r="U79" s="120"/>
      <c r="V79" s="120"/>
    </row>
    <row r="80" spans="1:22" s="7" customFormat="1" ht="13.5">
      <c r="A80" s="117" t="s">
        <v>626</v>
      </c>
      <c r="B80" s="91" t="s">
        <v>143</v>
      </c>
      <c r="C80" s="91" t="s">
        <v>144</v>
      </c>
      <c r="D80" s="86">
        <f t="shared" si="2"/>
        <v>103100</v>
      </c>
      <c r="E80" s="84">
        <v>100900</v>
      </c>
      <c r="F80" s="84"/>
      <c r="G80" s="84">
        <v>2200</v>
      </c>
      <c r="H80" s="84"/>
      <c r="I80" s="84"/>
      <c r="J80" s="84"/>
      <c r="K80" s="84">
        <v>91000</v>
      </c>
      <c r="L80" s="84">
        <v>101100</v>
      </c>
      <c r="M80" s="91" t="s">
        <v>28</v>
      </c>
      <c r="N80" s="114" t="s">
        <v>895</v>
      </c>
      <c r="O80" s="118" t="s">
        <v>582</v>
      </c>
      <c r="P80" s="116" t="s">
        <v>27</v>
      </c>
      <c r="Q80" s="115" t="s">
        <v>151</v>
      </c>
      <c r="R80" s="115" t="s">
        <v>144</v>
      </c>
      <c r="S80" s="118" t="s">
        <v>18</v>
      </c>
      <c r="T80" s="120"/>
      <c r="U80" s="120"/>
      <c r="V80" s="120"/>
    </row>
    <row r="81" spans="1:22" s="3" customFormat="1">
      <c r="A81" s="117" t="s">
        <v>626</v>
      </c>
      <c r="B81" s="91" t="s">
        <v>145</v>
      </c>
      <c r="C81" s="91" t="s">
        <v>144</v>
      </c>
      <c r="D81" s="86">
        <f t="shared" si="2"/>
        <v>266300</v>
      </c>
      <c r="E81" s="84">
        <v>92600</v>
      </c>
      <c r="F81" s="84"/>
      <c r="G81" s="84"/>
      <c r="H81" s="84">
        <v>173700</v>
      </c>
      <c r="I81" s="84"/>
      <c r="J81" s="84"/>
      <c r="K81" s="84">
        <v>219900</v>
      </c>
      <c r="L81" s="84">
        <v>243200</v>
      </c>
      <c r="M81" s="91" t="s">
        <v>28</v>
      </c>
      <c r="N81" s="114" t="s">
        <v>895</v>
      </c>
      <c r="O81" s="118" t="s">
        <v>582</v>
      </c>
      <c r="P81" s="116" t="s">
        <v>27</v>
      </c>
      <c r="Q81" s="115" t="s">
        <v>151</v>
      </c>
      <c r="R81" s="115" t="s">
        <v>144</v>
      </c>
      <c r="S81" s="118" t="s">
        <v>18</v>
      </c>
      <c r="T81" s="119"/>
      <c r="U81" s="119"/>
      <c r="V81" s="79"/>
    </row>
    <row r="82" spans="1:22" s="9" customFormat="1">
      <c r="A82" s="117" t="s">
        <v>501</v>
      </c>
      <c r="B82" s="91"/>
      <c r="C82" s="91" t="s">
        <v>92</v>
      </c>
      <c r="D82" s="86">
        <f t="shared" si="2"/>
        <v>1100</v>
      </c>
      <c r="E82" s="84"/>
      <c r="F82" s="84"/>
      <c r="G82" s="84">
        <v>1100</v>
      </c>
      <c r="H82" s="84"/>
      <c r="I82" s="84"/>
      <c r="J82" s="84"/>
      <c r="K82" s="84">
        <v>800</v>
      </c>
      <c r="L82" s="84">
        <v>900</v>
      </c>
      <c r="M82" s="91" t="s">
        <v>28</v>
      </c>
      <c r="N82" s="114" t="s">
        <v>603</v>
      </c>
      <c r="O82" s="118" t="s">
        <v>298</v>
      </c>
      <c r="P82" s="116" t="s">
        <v>32</v>
      </c>
      <c r="Q82" s="115" t="s">
        <v>491</v>
      </c>
      <c r="R82" s="115" t="s">
        <v>352</v>
      </c>
      <c r="S82" s="118" t="s">
        <v>16</v>
      </c>
      <c r="T82" s="120"/>
      <c r="U82" s="120"/>
    </row>
    <row r="83" spans="1:22" s="9" customFormat="1">
      <c r="A83" s="117" t="s">
        <v>679</v>
      </c>
      <c r="B83" s="117"/>
      <c r="C83" s="117" t="s">
        <v>36</v>
      </c>
      <c r="D83" s="86">
        <f t="shared" si="2"/>
        <v>260</v>
      </c>
      <c r="E83" s="86"/>
      <c r="F83" s="86"/>
      <c r="G83" s="86">
        <v>260</v>
      </c>
      <c r="H83" s="86"/>
      <c r="I83" s="86"/>
      <c r="J83" s="86"/>
      <c r="K83" s="86"/>
      <c r="L83" s="86"/>
      <c r="M83" s="117" t="s">
        <v>30</v>
      </c>
      <c r="N83" s="114" t="s">
        <v>603</v>
      </c>
      <c r="O83" s="115" t="s">
        <v>261</v>
      </c>
      <c r="P83" s="116" t="s">
        <v>32</v>
      </c>
      <c r="Q83" s="115" t="s">
        <v>490</v>
      </c>
      <c r="R83" s="115" t="s">
        <v>351</v>
      </c>
      <c r="S83" s="115" t="s">
        <v>12</v>
      </c>
      <c r="T83" s="120"/>
      <c r="U83" s="120"/>
    </row>
    <row r="84" spans="1:22" s="9" customFormat="1">
      <c r="A84" s="117" t="s">
        <v>502</v>
      </c>
      <c r="B84" s="117"/>
      <c r="C84" s="117" t="s">
        <v>93</v>
      </c>
      <c r="D84" s="86">
        <f t="shared" si="2"/>
        <v>395</v>
      </c>
      <c r="E84" s="86"/>
      <c r="F84" s="86"/>
      <c r="G84" s="86">
        <v>395</v>
      </c>
      <c r="H84" s="86"/>
      <c r="I84" s="86"/>
      <c r="J84" s="86"/>
      <c r="K84" s="86"/>
      <c r="L84" s="86"/>
      <c r="M84" s="117" t="s">
        <v>30</v>
      </c>
      <c r="N84" s="114" t="s">
        <v>603</v>
      </c>
      <c r="O84" s="115" t="s">
        <v>299</v>
      </c>
      <c r="P84" s="116" t="s">
        <v>32</v>
      </c>
      <c r="Q84" s="115" t="s">
        <v>491</v>
      </c>
      <c r="R84" s="115" t="s">
        <v>352</v>
      </c>
      <c r="S84" s="115" t="s">
        <v>16</v>
      </c>
      <c r="T84" s="120"/>
      <c r="U84" s="120"/>
    </row>
    <row r="85" spans="1:22" s="9" customFormat="1">
      <c r="A85" s="117" t="s">
        <v>720</v>
      </c>
      <c r="B85" s="91" t="s">
        <v>159</v>
      </c>
      <c r="C85" s="91" t="s">
        <v>160</v>
      </c>
      <c r="D85" s="86">
        <f t="shared" si="2"/>
        <v>27500</v>
      </c>
      <c r="E85" s="84"/>
      <c r="F85" s="84">
        <v>27500</v>
      </c>
      <c r="G85" s="84"/>
      <c r="H85" s="84"/>
      <c r="I85" s="84"/>
      <c r="J85" s="84"/>
      <c r="K85" s="84">
        <v>32400</v>
      </c>
      <c r="L85" s="84">
        <v>32400</v>
      </c>
      <c r="M85" s="91" t="s">
        <v>28</v>
      </c>
      <c r="N85" s="114" t="s">
        <v>895</v>
      </c>
      <c r="O85" s="118"/>
      <c r="P85" s="116" t="s">
        <v>123</v>
      </c>
      <c r="Q85" s="115" t="s">
        <v>151</v>
      </c>
      <c r="R85" s="115" t="s">
        <v>355</v>
      </c>
      <c r="S85" s="118" t="s">
        <v>19</v>
      </c>
      <c r="T85" s="120"/>
      <c r="U85" s="120"/>
    </row>
    <row r="86" spans="1:22" s="9" customFormat="1">
      <c r="A86" s="117" t="s">
        <v>633</v>
      </c>
      <c r="B86" s="91"/>
      <c r="C86" s="91" t="s">
        <v>48</v>
      </c>
      <c r="D86" s="86">
        <f t="shared" si="2"/>
        <v>20300</v>
      </c>
      <c r="E86" s="84">
        <v>17300</v>
      </c>
      <c r="F86" s="84"/>
      <c r="G86" s="84">
        <v>3000</v>
      </c>
      <c r="H86" s="84"/>
      <c r="I86" s="84"/>
      <c r="J86" s="84"/>
      <c r="K86" s="84">
        <v>20300</v>
      </c>
      <c r="L86" s="84">
        <v>20500</v>
      </c>
      <c r="M86" s="91" t="s">
        <v>28</v>
      </c>
      <c r="N86" s="114" t="s">
        <v>895</v>
      </c>
      <c r="O86" s="121" t="s">
        <v>569</v>
      </c>
      <c r="P86" s="116" t="s">
        <v>46</v>
      </c>
      <c r="Q86" s="115" t="s">
        <v>363</v>
      </c>
      <c r="R86" s="115" t="s">
        <v>363</v>
      </c>
      <c r="S86" s="118" t="s">
        <v>13</v>
      </c>
      <c r="T86" s="120"/>
      <c r="U86" s="120"/>
    </row>
    <row r="87" spans="1:22" s="9" customFormat="1">
      <c r="A87" s="117" t="s">
        <v>505</v>
      </c>
      <c r="B87" s="91"/>
      <c r="C87" s="91" t="s">
        <v>169</v>
      </c>
      <c r="D87" s="86">
        <f t="shared" si="2"/>
        <v>250</v>
      </c>
      <c r="E87" s="84"/>
      <c r="F87" s="84"/>
      <c r="G87" s="84">
        <v>250</v>
      </c>
      <c r="H87" s="84"/>
      <c r="I87" s="84"/>
      <c r="J87" s="84"/>
      <c r="K87" s="84"/>
      <c r="L87" s="84"/>
      <c r="M87" s="91" t="s">
        <v>30</v>
      </c>
      <c r="N87" s="114" t="s">
        <v>603</v>
      </c>
      <c r="O87" s="118" t="s">
        <v>321</v>
      </c>
      <c r="P87" s="116" t="s">
        <v>123</v>
      </c>
      <c r="Q87" s="115" t="s">
        <v>492</v>
      </c>
      <c r="R87" s="115" t="s">
        <v>370</v>
      </c>
      <c r="S87" s="118" t="s">
        <v>19</v>
      </c>
      <c r="T87" s="120"/>
      <c r="U87" s="120"/>
    </row>
    <row r="88" spans="1:22" s="9" customFormat="1">
      <c r="A88" s="117" t="s">
        <v>506</v>
      </c>
      <c r="B88" s="91"/>
      <c r="C88" s="91" t="s">
        <v>94</v>
      </c>
      <c r="D88" s="86">
        <f t="shared" si="2"/>
        <v>12600</v>
      </c>
      <c r="E88" s="84"/>
      <c r="F88" s="84"/>
      <c r="G88" s="84">
        <v>12600</v>
      </c>
      <c r="H88" s="84"/>
      <c r="I88" s="84"/>
      <c r="J88" s="84"/>
      <c r="K88" s="84">
        <v>12600</v>
      </c>
      <c r="L88" s="84">
        <v>12600</v>
      </c>
      <c r="M88" s="91" t="s">
        <v>28</v>
      </c>
      <c r="N88" s="114" t="s">
        <v>603</v>
      </c>
      <c r="O88" s="118" t="s">
        <v>300</v>
      </c>
      <c r="P88" s="116" t="s">
        <v>32</v>
      </c>
      <c r="Q88" s="115" t="s">
        <v>491</v>
      </c>
      <c r="R88" s="115" t="s">
        <v>352</v>
      </c>
      <c r="S88" s="118" t="s">
        <v>16</v>
      </c>
      <c r="T88" s="120"/>
      <c r="U88" s="120"/>
    </row>
    <row r="89" spans="1:22" s="9" customFormat="1">
      <c r="A89" s="117" t="s">
        <v>680</v>
      </c>
      <c r="B89" s="117"/>
      <c r="C89" s="117" t="s">
        <v>200</v>
      </c>
      <c r="D89" s="86">
        <f t="shared" si="2"/>
        <v>1125</v>
      </c>
      <c r="E89" s="86"/>
      <c r="F89" s="86"/>
      <c r="G89" s="86">
        <v>1125</v>
      </c>
      <c r="H89" s="86"/>
      <c r="I89" s="86"/>
      <c r="J89" s="86"/>
      <c r="K89" s="86"/>
      <c r="L89" s="86"/>
      <c r="M89" s="117" t="s">
        <v>30</v>
      </c>
      <c r="N89" s="114" t="s">
        <v>603</v>
      </c>
      <c r="O89" s="115" t="s">
        <v>341</v>
      </c>
      <c r="P89" s="116" t="s">
        <v>46</v>
      </c>
      <c r="Q89" s="115" t="s">
        <v>364</v>
      </c>
      <c r="R89" s="115" t="s">
        <v>364</v>
      </c>
      <c r="S89" s="115" t="s">
        <v>21</v>
      </c>
      <c r="T89" s="120"/>
      <c r="U89" s="120"/>
    </row>
    <row r="90" spans="1:22" s="9" customFormat="1">
      <c r="A90" s="117" t="s">
        <v>587</v>
      </c>
      <c r="B90" s="91"/>
      <c r="C90" s="91" t="s">
        <v>170</v>
      </c>
      <c r="D90" s="86">
        <f t="shared" si="2"/>
        <v>500</v>
      </c>
      <c r="E90" s="84"/>
      <c r="F90" s="84"/>
      <c r="G90" s="84">
        <v>500</v>
      </c>
      <c r="H90" s="84"/>
      <c r="I90" s="84"/>
      <c r="J90" s="84"/>
      <c r="K90" s="84"/>
      <c r="L90" s="84"/>
      <c r="M90" s="91" t="s">
        <v>30</v>
      </c>
      <c r="N90" s="114" t="s">
        <v>603</v>
      </c>
      <c r="O90" s="118" t="s">
        <v>322</v>
      </c>
      <c r="P90" s="116" t="s">
        <v>123</v>
      </c>
      <c r="Q90" s="115" t="s">
        <v>492</v>
      </c>
      <c r="R90" s="115" t="s">
        <v>370</v>
      </c>
      <c r="S90" s="118" t="s">
        <v>19</v>
      </c>
      <c r="T90" s="120"/>
      <c r="U90" s="120"/>
    </row>
    <row r="91" spans="1:22" s="9" customFormat="1">
      <c r="A91" s="117" t="s">
        <v>507</v>
      </c>
      <c r="B91" s="91"/>
      <c r="C91" s="91" t="s">
        <v>171</v>
      </c>
      <c r="D91" s="86">
        <f t="shared" si="2"/>
        <v>290</v>
      </c>
      <c r="E91" s="84"/>
      <c r="F91" s="84"/>
      <c r="G91" s="84">
        <v>290</v>
      </c>
      <c r="H91" s="84"/>
      <c r="I91" s="84"/>
      <c r="J91" s="84"/>
      <c r="K91" s="84"/>
      <c r="L91" s="84"/>
      <c r="M91" s="91" t="s">
        <v>30</v>
      </c>
      <c r="N91" s="114" t="s">
        <v>895</v>
      </c>
      <c r="O91" s="118" t="s">
        <v>323</v>
      </c>
      <c r="P91" s="116" t="s">
        <v>123</v>
      </c>
      <c r="Q91" s="115" t="s">
        <v>492</v>
      </c>
      <c r="R91" s="115" t="s">
        <v>370</v>
      </c>
      <c r="S91" s="118" t="s">
        <v>19</v>
      </c>
      <c r="T91" s="120"/>
      <c r="U91" s="120"/>
    </row>
    <row r="92" spans="1:22" s="9" customFormat="1">
      <c r="A92" s="117" t="s">
        <v>508</v>
      </c>
      <c r="B92" s="91"/>
      <c r="C92" s="91" t="s">
        <v>138</v>
      </c>
      <c r="D92" s="86">
        <f t="shared" si="2"/>
        <v>170</v>
      </c>
      <c r="E92" s="84"/>
      <c r="F92" s="84"/>
      <c r="G92" s="84">
        <v>170</v>
      </c>
      <c r="H92" s="84"/>
      <c r="I92" s="84"/>
      <c r="J92" s="84"/>
      <c r="K92" s="84"/>
      <c r="L92" s="84"/>
      <c r="M92" s="91" t="s">
        <v>30</v>
      </c>
      <c r="N92" s="114" t="s">
        <v>603</v>
      </c>
      <c r="O92" s="118" t="s">
        <v>316</v>
      </c>
      <c r="P92" s="116" t="s">
        <v>27</v>
      </c>
      <c r="Q92" s="115" t="s">
        <v>494</v>
      </c>
      <c r="R92" s="115" t="s">
        <v>368</v>
      </c>
      <c r="S92" s="118" t="s">
        <v>17</v>
      </c>
      <c r="T92" s="120"/>
      <c r="U92" s="120"/>
    </row>
    <row r="93" spans="1:22" s="9" customFormat="1">
      <c r="A93" s="117" t="s">
        <v>509</v>
      </c>
      <c r="B93" s="91"/>
      <c r="C93" s="91" t="s">
        <v>73</v>
      </c>
      <c r="D93" s="86">
        <f t="shared" si="2"/>
        <v>237</v>
      </c>
      <c r="E93" s="84"/>
      <c r="F93" s="84"/>
      <c r="G93" s="84">
        <v>237</v>
      </c>
      <c r="H93" s="84"/>
      <c r="I93" s="84"/>
      <c r="J93" s="84"/>
      <c r="K93" s="84"/>
      <c r="L93" s="84"/>
      <c r="M93" s="91" t="s">
        <v>30</v>
      </c>
      <c r="N93" s="114" t="s">
        <v>895</v>
      </c>
      <c r="O93" s="118" t="s">
        <v>279</v>
      </c>
      <c r="P93" s="116" t="s">
        <v>32</v>
      </c>
      <c r="Q93" s="115" t="s">
        <v>15</v>
      </c>
      <c r="R93" s="115" t="s">
        <v>360</v>
      </c>
      <c r="S93" s="118" t="s">
        <v>15</v>
      </c>
      <c r="T93" s="120"/>
      <c r="U93" s="120"/>
    </row>
    <row r="94" spans="1:22" s="9" customFormat="1">
      <c r="A94" s="117" t="s">
        <v>510</v>
      </c>
      <c r="B94" s="117"/>
      <c r="C94" s="117" t="s">
        <v>74</v>
      </c>
      <c r="D94" s="86">
        <f t="shared" si="2"/>
        <v>525</v>
      </c>
      <c r="E94" s="86"/>
      <c r="F94" s="86"/>
      <c r="G94" s="86">
        <v>525</v>
      </c>
      <c r="H94" s="86"/>
      <c r="I94" s="86"/>
      <c r="J94" s="86"/>
      <c r="K94" s="86"/>
      <c r="L94" s="86"/>
      <c r="M94" s="117" t="s">
        <v>30</v>
      </c>
      <c r="N94" s="114" t="s">
        <v>603</v>
      </c>
      <c r="O94" s="115" t="s">
        <v>280</v>
      </c>
      <c r="P94" s="116" t="s">
        <v>32</v>
      </c>
      <c r="Q94" s="115" t="s">
        <v>15</v>
      </c>
      <c r="R94" s="115" t="s">
        <v>360</v>
      </c>
      <c r="S94" s="115" t="s">
        <v>15</v>
      </c>
      <c r="T94" s="120"/>
      <c r="U94" s="120"/>
    </row>
    <row r="95" spans="1:22" s="9" customFormat="1">
      <c r="A95" s="89" t="s">
        <v>681</v>
      </c>
      <c r="B95" s="91"/>
      <c r="C95" s="91" t="s">
        <v>72</v>
      </c>
      <c r="D95" s="86">
        <f t="shared" si="2"/>
        <v>393</v>
      </c>
      <c r="E95" s="84"/>
      <c r="F95" s="84"/>
      <c r="G95" s="84">
        <v>393</v>
      </c>
      <c r="H95" s="84"/>
      <c r="I95" s="84"/>
      <c r="J95" s="84"/>
      <c r="K95" s="84"/>
      <c r="L95" s="84"/>
      <c r="M95" s="91" t="s">
        <v>30</v>
      </c>
      <c r="N95" s="114" t="s">
        <v>603</v>
      </c>
      <c r="O95" s="118" t="s">
        <v>278</v>
      </c>
      <c r="P95" s="116" t="s">
        <v>32</v>
      </c>
      <c r="Q95" s="115" t="s">
        <v>15</v>
      </c>
      <c r="R95" s="115" t="s">
        <v>360</v>
      </c>
      <c r="S95" s="118" t="s">
        <v>15</v>
      </c>
      <c r="T95" s="120"/>
      <c r="U95" s="120"/>
    </row>
    <row r="96" spans="1:22" s="3" customFormat="1">
      <c r="A96" s="117" t="s">
        <v>588</v>
      </c>
      <c r="B96" s="91"/>
      <c r="C96" s="91" t="s">
        <v>29</v>
      </c>
      <c r="D96" s="86">
        <f t="shared" si="2"/>
        <v>310</v>
      </c>
      <c r="E96" s="84"/>
      <c r="F96" s="84"/>
      <c r="G96" s="84">
        <v>310</v>
      </c>
      <c r="H96" s="84"/>
      <c r="I96" s="84"/>
      <c r="J96" s="84"/>
      <c r="K96" s="84"/>
      <c r="L96" s="84"/>
      <c r="M96" s="91" t="s">
        <v>30</v>
      </c>
      <c r="N96" s="114" t="s">
        <v>603</v>
      </c>
      <c r="O96" s="118" t="s">
        <v>259</v>
      </c>
      <c r="P96" s="116" t="s">
        <v>27</v>
      </c>
      <c r="Q96" s="115" t="s">
        <v>494</v>
      </c>
      <c r="R96" s="115" t="s">
        <v>368</v>
      </c>
      <c r="S96" s="118" t="s">
        <v>10</v>
      </c>
      <c r="T96" s="119"/>
      <c r="U96" s="119"/>
      <c r="V96" s="79"/>
    </row>
    <row r="97" spans="1:22" s="3" customFormat="1">
      <c r="A97" s="117" t="s">
        <v>373</v>
      </c>
      <c r="B97" s="91" t="s">
        <v>146</v>
      </c>
      <c r="C97" s="91" t="s">
        <v>144</v>
      </c>
      <c r="D97" s="86">
        <f t="shared" si="2"/>
        <v>46300</v>
      </c>
      <c r="E97" s="84">
        <v>46300</v>
      </c>
      <c r="F97" s="84"/>
      <c r="G97" s="84"/>
      <c r="H97" s="84"/>
      <c r="I97" s="84"/>
      <c r="J97" s="84"/>
      <c r="K97" s="84">
        <v>41900</v>
      </c>
      <c r="L97" s="84">
        <v>46700</v>
      </c>
      <c r="M97" s="91" t="s">
        <v>28</v>
      </c>
      <c r="N97" s="114" t="s">
        <v>895</v>
      </c>
      <c r="O97" s="118" t="s">
        <v>570</v>
      </c>
      <c r="P97" s="116" t="s">
        <v>27</v>
      </c>
      <c r="Q97" s="115" t="s">
        <v>151</v>
      </c>
      <c r="R97" s="115" t="s">
        <v>144</v>
      </c>
      <c r="S97" s="118" t="s">
        <v>18</v>
      </c>
      <c r="T97" s="119"/>
      <c r="U97" s="119"/>
      <c r="V97" s="79"/>
    </row>
    <row r="98" spans="1:22" s="3" customFormat="1">
      <c r="A98" s="117" t="s">
        <v>373</v>
      </c>
      <c r="B98" s="91" t="s">
        <v>147</v>
      </c>
      <c r="C98" s="91" t="s">
        <v>148</v>
      </c>
      <c r="D98" s="86">
        <f t="shared" si="2"/>
        <v>76700</v>
      </c>
      <c r="E98" s="84">
        <v>76700</v>
      </c>
      <c r="F98" s="84"/>
      <c r="G98" s="84"/>
      <c r="H98" s="84"/>
      <c r="I98" s="84"/>
      <c r="J98" s="84"/>
      <c r="K98" s="84">
        <v>62400</v>
      </c>
      <c r="L98" s="84">
        <v>67500</v>
      </c>
      <c r="M98" s="91" t="s">
        <v>28</v>
      </c>
      <c r="N98" s="114" t="s">
        <v>895</v>
      </c>
      <c r="O98" s="118" t="s">
        <v>570</v>
      </c>
      <c r="P98" s="116" t="s">
        <v>27</v>
      </c>
      <c r="Q98" s="115" t="s">
        <v>151</v>
      </c>
      <c r="R98" s="115" t="s">
        <v>357</v>
      </c>
      <c r="S98" s="118" t="s">
        <v>18</v>
      </c>
      <c r="T98" s="119"/>
      <c r="U98" s="119"/>
      <c r="V98" s="79"/>
    </row>
    <row r="99" spans="1:22" s="3" customFormat="1">
      <c r="A99" s="117" t="s">
        <v>373</v>
      </c>
      <c r="B99" s="91" t="s">
        <v>150</v>
      </c>
      <c r="C99" s="91" t="s">
        <v>151</v>
      </c>
      <c r="D99" s="86">
        <f t="shared" si="2"/>
        <v>374400</v>
      </c>
      <c r="E99" s="84">
        <v>159400</v>
      </c>
      <c r="F99" s="84"/>
      <c r="G99" s="84"/>
      <c r="H99" s="84">
        <v>215000</v>
      </c>
      <c r="I99" s="84"/>
      <c r="J99" s="84"/>
      <c r="K99" s="84">
        <v>344400</v>
      </c>
      <c r="L99" s="84">
        <v>385000</v>
      </c>
      <c r="M99" s="91" t="s">
        <v>28</v>
      </c>
      <c r="N99" s="114" t="s">
        <v>895</v>
      </c>
      <c r="O99" s="118" t="s">
        <v>570</v>
      </c>
      <c r="P99" s="116" t="s">
        <v>27</v>
      </c>
      <c r="Q99" s="115" t="s">
        <v>151</v>
      </c>
      <c r="R99" s="115" t="s">
        <v>144</v>
      </c>
      <c r="S99" s="118" t="s">
        <v>18</v>
      </c>
      <c r="T99" s="119"/>
      <c r="U99" s="119"/>
      <c r="V99" s="79"/>
    </row>
    <row r="100" spans="1:22" s="3" customFormat="1">
      <c r="A100" s="117" t="s">
        <v>373</v>
      </c>
      <c r="B100" s="91" t="s">
        <v>153</v>
      </c>
      <c r="C100" s="91" t="s">
        <v>151</v>
      </c>
      <c r="D100" s="86">
        <f t="shared" si="2"/>
        <v>15000</v>
      </c>
      <c r="E100" s="84"/>
      <c r="F100" s="84"/>
      <c r="G100" s="84"/>
      <c r="H100" s="84"/>
      <c r="I100" s="84">
        <v>15000</v>
      </c>
      <c r="J100" s="84"/>
      <c r="K100" s="84">
        <v>19200</v>
      </c>
      <c r="L100" s="84">
        <v>19200</v>
      </c>
      <c r="M100" s="91" t="s">
        <v>28</v>
      </c>
      <c r="N100" s="114" t="s">
        <v>895</v>
      </c>
      <c r="O100" s="118"/>
      <c r="P100" s="116" t="s">
        <v>27</v>
      </c>
      <c r="Q100" s="115" t="s">
        <v>151</v>
      </c>
      <c r="R100" s="115" t="s">
        <v>144</v>
      </c>
      <c r="S100" s="118" t="s">
        <v>18</v>
      </c>
      <c r="T100" s="119"/>
      <c r="U100" s="119"/>
      <c r="V100" s="79"/>
    </row>
    <row r="101" spans="1:22" s="3" customFormat="1">
      <c r="A101" s="117" t="s">
        <v>511</v>
      </c>
      <c r="B101" s="117"/>
      <c r="C101" s="117" t="s">
        <v>172</v>
      </c>
      <c r="D101" s="86">
        <f t="shared" si="2"/>
        <v>500</v>
      </c>
      <c r="E101" s="86"/>
      <c r="F101" s="86"/>
      <c r="G101" s="86">
        <v>500</v>
      </c>
      <c r="H101" s="86"/>
      <c r="I101" s="86"/>
      <c r="J101" s="86"/>
      <c r="K101" s="86"/>
      <c r="L101" s="86"/>
      <c r="M101" s="117" t="s">
        <v>30</v>
      </c>
      <c r="N101" s="114" t="s">
        <v>603</v>
      </c>
      <c r="O101" s="115" t="s">
        <v>324</v>
      </c>
      <c r="P101" s="116" t="s">
        <v>123</v>
      </c>
      <c r="Q101" s="115" t="s">
        <v>492</v>
      </c>
      <c r="R101" s="115" t="s">
        <v>370</v>
      </c>
      <c r="S101" s="115" t="s">
        <v>19</v>
      </c>
      <c r="T101" s="119"/>
      <c r="U101" s="119"/>
      <c r="V101" s="79"/>
    </row>
    <row r="102" spans="1:22" s="3" customFormat="1">
      <c r="A102" s="117" t="s">
        <v>634</v>
      </c>
      <c r="B102" s="91" t="s">
        <v>26</v>
      </c>
      <c r="C102" s="91" t="s">
        <v>26</v>
      </c>
      <c r="D102" s="86">
        <f t="shared" si="2"/>
        <v>7900</v>
      </c>
      <c r="E102" s="84"/>
      <c r="F102" s="84"/>
      <c r="G102" s="84">
        <v>7900</v>
      </c>
      <c r="H102" s="84"/>
      <c r="I102" s="84"/>
      <c r="J102" s="84"/>
      <c r="K102" s="84">
        <v>7700</v>
      </c>
      <c r="L102" s="84">
        <v>7700</v>
      </c>
      <c r="M102" s="91" t="s">
        <v>28</v>
      </c>
      <c r="N102" s="114" t="s">
        <v>895</v>
      </c>
      <c r="O102" s="118" t="s">
        <v>573</v>
      </c>
      <c r="P102" s="116" t="s">
        <v>27</v>
      </c>
      <c r="Q102" s="115" t="s">
        <v>494</v>
      </c>
      <c r="R102" s="115" t="s">
        <v>368</v>
      </c>
      <c r="S102" s="118" t="s">
        <v>10</v>
      </c>
      <c r="T102" s="119"/>
      <c r="U102" s="119"/>
      <c r="V102" s="79"/>
    </row>
    <row r="103" spans="1:22" s="3" customFormat="1">
      <c r="A103" s="117" t="s">
        <v>634</v>
      </c>
      <c r="B103" s="91" t="s">
        <v>135</v>
      </c>
      <c r="C103" s="91" t="s">
        <v>136</v>
      </c>
      <c r="D103" s="86">
        <f t="shared" ref="D103:D134" si="3">SUM(E103:J103)</f>
        <v>12000</v>
      </c>
      <c r="E103" s="84"/>
      <c r="F103" s="84"/>
      <c r="G103" s="84"/>
      <c r="H103" s="84"/>
      <c r="I103" s="84">
        <v>12000</v>
      </c>
      <c r="J103" s="84"/>
      <c r="K103" s="84">
        <v>12000</v>
      </c>
      <c r="L103" s="84">
        <v>12000</v>
      </c>
      <c r="M103" s="91" t="s">
        <v>28</v>
      </c>
      <c r="N103" s="114" t="s">
        <v>895</v>
      </c>
      <c r="O103" s="118" t="s">
        <v>573</v>
      </c>
      <c r="P103" s="116" t="s">
        <v>27</v>
      </c>
      <c r="Q103" s="115" t="s">
        <v>494</v>
      </c>
      <c r="R103" s="115" t="s">
        <v>368</v>
      </c>
      <c r="S103" s="118" t="s">
        <v>17</v>
      </c>
      <c r="T103" s="119"/>
      <c r="U103" s="119"/>
      <c r="V103" s="79"/>
    </row>
    <row r="104" spans="1:22" s="9" customFormat="1">
      <c r="A104" s="117" t="s">
        <v>634</v>
      </c>
      <c r="B104" s="91" t="s">
        <v>136</v>
      </c>
      <c r="C104" s="91" t="s">
        <v>136</v>
      </c>
      <c r="D104" s="86">
        <f t="shared" si="3"/>
        <v>9700</v>
      </c>
      <c r="E104" s="84">
        <v>2800</v>
      </c>
      <c r="F104" s="84"/>
      <c r="G104" s="84">
        <v>6900</v>
      </c>
      <c r="H104" s="84"/>
      <c r="I104" s="84"/>
      <c r="J104" s="84"/>
      <c r="K104" s="84">
        <v>8600</v>
      </c>
      <c r="L104" s="84">
        <v>8600</v>
      </c>
      <c r="M104" s="91" t="s">
        <v>28</v>
      </c>
      <c r="N104" s="114" t="s">
        <v>895</v>
      </c>
      <c r="O104" s="118" t="s">
        <v>573</v>
      </c>
      <c r="P104" s="116" t="s">
        <v>27</v>
      </c>
      <c r="Q104" s="115" t="s">
        <v>494</v>
      </c>
      <c r="R104" s="115" t="s">
        <v>368</v>
      </c>
      <c r="S104" s="118" t="s">
        <v>17</v>
      </c>
      <c r="T104" s="120"/>
      <c r="U104" s="120"/>
    </row>
    <row r="105" spans="1:22" s="3" customFormat="1">
      <c r="A105" s="117" t="s">
        <v>634</v>
      </c>
      <c r="B105" s="91" t="s">
        <v>137</v>
      </c>
      <c r="C105" s="91" t="s">
        <v>136</v>
      </c>
      <c r="D105" s="86">
        <f t="shared" si="3"/>
        <v>5300</v>
      </c>
      <c r="E105" s="84">
        <v>5300</v>
      </c>
      <c r="F105" s="84"/>
      <c r="G105" s="84"/>
      <c r="H105" s="84"/>
      <c r="I105" s="84"/>
      <c r="J105" s="84"/>
      <c r="K105" s="84">
        <v>5100</v>
      </c>
      <c r="L105" s="84">
        <v>5300</v>
      </c>
      <c r="M105" s="91" t="s">
        <v>28</v>
      </c>
      <c r="N105" s="114" t="s">
        <v>895</v>
      </c>
      <c r="O105" s="118" t="s">
        <v>573</v>
      </c>
      <c r="P105" s="116" t="s">
        <v>27</v>
      </c>
      <c r="Q105" s="115" t="s">
        <v>494</v>
      </c>
      <c r="R105" s="115" t="s">
        <v>368</v>
      </c>
      <c r="S105" s="118" t="s">
        <v>17</v>
      </c>
      <c r="T105" s="119"/>
      <c r="U105" s="119"/>
      <c r="V105" s="79"/>
    </row>
    <row r="106" spans="1:22" s="3" customFormat="1">
      <c r="A106" s="117" t="s">
        <v>512</v>
      </c>
      <c r="B106" s="117" t="s">
        <v>140</v>
      </c>
      <c r="C106" s="117" t="s">
        <v>139</v>
      </c>
      <c r="D106" s="86">
        <f t="shared" si="3"/>
        <v>7100</v>
      </c>
      <c r="E106" s="86"/>
      <c r="F106" s="86"/>
      <c r="G106" s="86">
        <v>7100</v>
      </c>
      <c r="H106" s="86"/>
      <c r="I106" s="86"/>
      <c r="J106" s="86"/>
      <c r="K106" s="86">
        <v>7100</v>
      </c>
      <c r="L106" s="86">
        <v>7100</v>
      </c>
      <c r="M106" s="117" t="s">
        <v>28</v>
      </c>
      <c r="N106" s="114" t="s">
        <v>603</v>
      </c>
      <c r="O106" s="115" t="s">
        <v>317</v>
      </c>
      <c r="P106" s="116" t="s">
        <v>27</v>
      </c>
      <c r="Q106" s="115" t="s">
        <v>494</v>
      </c>
      <c r="R106" s="115" t="s">
        <v>368</v>
      </c>
      <c r="S106" s="115" t="s">
        <v>17</v>
      </c>
      <c r="T106" s="119"/>
      <c r="U106" s="119"/>
      <c r="V106" s="79"/>
    </row>
    <row r="107" spans="1:22" s="3" customFormat="1">
      <c r="A107" s="117" t="s">
        <v>512</v>
      </c>
      <c r="B107" s="117" t="s">
        <v>424</v>
      </c>
      <c r="C107" s="117" t="s">
        <v>139</v>
      </c>
      <c r="D107" s="86">
        <f t="shared" si="3"/>
        <v>6000</v>
      </c>
      <c r="E107" s="86"/>
      <c r="F107" s="86"/>
      <c r="G107" s="86"/>
      <c r="H107" s="86"/>
      <c r="I107" s="86">
        <v>6000</v>
      </c>
      <c r="J107" s="86"/>
      <c r="K107" s="86"/>
      <c r="L107" s="86"/>
      <c r="M107" s="117" t="s">
        <v>28</v>
      </c>
      <c r="N107" s="114" t="s">
        <v>603</v>
      </c>
      <c r="O107" s="115" t="s">
        <v>317</v>
      </c>
      <c r="P107" s="116" t="s">
        <v>27</v>
      </c>
      <c r="Q107" s="115" t="s">
        <v>494</v>
      </c>
      <c r="R107" s="115" t="s">
        <v>368</v>
      </c>
      <c r="S107" s="115" t="s">
        <v>17</v>
      </c>
      <c r="T107" s="119"/>
      <c r="U107" s="119"/>
      <c r="V107" s="79"/>
    </row>
    <row r="108" spans="1:22" s="3" customFormat="1">
      <c r="A108" s="117" t="s">
        <v>513</v>
      </c>
      <c r="B108" s="117"/>
      <c r="C108" s="117" t="s">
        <v>55</v>
      </c>
      <c r="D108" s="86">
        <f t="shared" si="3"/>
        <v>460</v>
      </c>
      <c r="E108" s="86"/>
      <c r="F108" s="86"/>
      <c r="G108" s="86">
        <v>460</v>
      </c>
      <c r="H108" s="86"/>
      <c r="I108" s="86"/>
      <c r="J108" s="86"/>
      <c r="K108" s="86"/>
      <c r="L108" s="86"/>
      <c r="M108" s="117" t="s">
        <v>30</v>
      </c>
      <c r="N108" s="114" t="s">
        <v>603</v>
      </c>
      <c r="O108" s="115" t="s">
        <v>273</v>
      </c>
      <c r="P108" s="116" t="s">
        <v>46</v>
      </c>
      <c r="Q108" s="115" t="s">
        <v>14</v>
      </c>
      <c r="R108" s="115" t="s">
        <v>362</v>
      </c>
      <c r="S108" s="115" t="s">
        <v>14</v>
      </c>
      <c r="T108" s="119"/>
      <c r="U108" s="119"/>
      <c r="V108" s="79"/>
    </row>
    <row r="109" spans="1:22" s="9" customFormat="1">
      <c r="A109" s="117" t="s">
        <v>589</v>
      </c>
      <c r="B109" s="117"/>
      <c r="C109" s="117" t="s">
        <v>76</v>
      </c>
      <c r="D109" s="86">
        <f t="shared" si="3"/>
        <v>300</v>
      </c>
      <c r="E109" s="86"/>
      <c r="F109" s="86"/>
      <c r="G109" s="86">
        <v>300</v>
      </c>
      <c r="H109" s="86"/>
      <c r="I109" s="86"/>
      <c r="J109" s="86"/>
      <c r="K109" s="86"/>
      <c r="L109" s="86"/>
      <c r="M109" s="117" t="s">
        <v>30</v>
      </c>
      <c r="N109" s="114" t="s">
        <v>603</v>
      </c>
      <c r="O109" s="115" t="s">
        <v>281</v>
      </c>
      <c r="P109" s="116" t="s">
        <v>32</v>
      </c>
      <c r="Q109" s="115" t="s">
        <v>15</v>
      </c>
      <c r="R109" s="115" t="s">
        <v>360</v>
      </c>
      <c r="S109" s="115" t="s">
        <v>15</v>
      </c>
      <c r="T109" s="120"/>
      <c r="U109" s="120"/>
    </row>
    <row r="110" spans="1:22" s="3" customFormat="1">
      <c r="A110" s="117" t="s">
        <v>682</v>
      </c>
      <c r="B110" s="117"/>
      <c r="C110" s="117" t="s">
        <v>77</v>
      </c>
      <c r="D110" s="86">
        <f t="shared" si="3"/>
        <v>630</v>
      </c>
      <c r="E110" s="86"/>
      <c r="F110" s="86"/>
      <c r="G110" s="86">
        <v>630</v>
      </c>
      <c r="H110" s="86"/>
      <c r="I110" s="86"/>
      <c r="J110" s="86"/>
      <c r="K110" s="86"/>
      <c r="L110" s="86"/>
      <c r="M110" s="117" t="s">
        <v>30</v>
      </c>
      <c r="N110" s="114" t="s">
        <v>603</v>
      </c>
      <c r="O110" s="115" t="s">
        <v>282</v>
      </c>
      <c r="P110" s="116" t="s">
        <v>32</v>
      </c>
      <c r="Q110" s="115" t="s">
        <v>15</v>
      </c>
      <c r="R110" s="115" t="s">
        <v>354</v>
      </c>
      <c r="S110" s="115" t="s">
        <v>15</v>
      </c>
      <c r="T110" s="119"/>
      <c r="U110" s="119"/>
      <c r="V110" s="79"/>
    </row>
    <row r="111" spans="1:22" s="3" customFormat="1">
      <c r="A111" s="117" t="s">
        <v>514</v>
      </c>
      <c r="B111" s="117"/>
      <c r="C111" s="117" t="s">
        <v>234</v>
      </c>
      <c r="D111" s="86">
        <f t="shared" si="3"/>
        <v>347</v>
      </c>
      <c r="E111" s="86"/>
      <c r="F111" s="86"/>
      <c r="G111" s="86">
        <v>347</v>
      </c>
      <c r="H111" s="86"/>
      <c r="I111" s="86"/>
      <c r="J111" s="86"/>
      <c r="K111" s="86"/>
      <c r="L111" s="86"/>
      <c r="M111" s="117" t="s">
        <v>30</v>
      </c>
      <c r="N111" s="114" t="s">
        <v>603</v>
      </c>
      <c r="O111" s="115" t="s">
        <v>344</v>
      </c>
      <c r="P111" s="116" t="s">
        <v>211</v>
      </c>
      <c r="Q111" s="115" t="s">
        <v>493</v>
      </c>
      <c r="R111" s="115" t="s">
        <v>356</v>
      </c>
      <c r="S111" s="115" t="s">
        <v>22</v>
      </c>
      <c r="T111" s="119"/>
      <c r="U111" s="119"/>
      <c r="V111" s="79"/>
    </row>
    <row r="112" spans="1:22" s="3" customFormat="1">
      <c r="A112" s="117" t="s">
        <v>683</v>
      </c>
      <c r="B112" s="117"/>
      <c r="C112" s="117" t="s">
        <v>38</v>
      </c>
      <c r="D112" s="86">
        <f t="shared" si="3"/>
        <v>450</v>
      </c>
      <c r="E112" s="86"/>
      <c r="F112" s="86"/>
      <c r="G112" s="86">
        <v>450</v>
      </c>
      <c r="H112" s="86"/>
      <c r="I112" s="86"/>
      <c r="J112" s="86"/>
      <c r="K112" s="86"/>
      <c r="L112" s="86"/>
      <c r="M112" s="117" t="s">
        <v>30</v>
      </c>
      <c r="N112" s="114" t="s">
        <v>603</v>
      </c>
      <c r="O112" s="115" t="s">
        <v>262</v>
      </c>
      <c r="P112" s="116" t="s">
        <v>32</v>
      </c>
      <c r="Q112" s="115" t="s">
        <v>490</v>
      </c>
      <c r="R112" s="115" t="s">
        <v>350</v>
      </c>
      <c r="S112" s="115" t="s">
        <v>12</v>
      </c>
      <c r="T112" s="119"/>
      <c r="U112" s="119"/>
      <c r="V112" s="79"/>
    </row>
    <row r="113" spans="1:22" s="3" customFormat="1">
      <c r="A113" s="117" t="s">
        <v>590</v>
      </c>
      <c r="B113" s="117"/>
      <c r="C113" s="117" t="s">
        <v>37</v>
      </c>
      <c r="D113" s="86">
        <f t="shared" si="3"/>
        <v>2620</v>
      </c>
      <c r="E113" s="86"/>
      <c r="F113" s="86"/>
      <c r="G113" s="86">
        <v>2620</v>
      </c>
      <c r="H113" s="86"/>
      <c r="I113" s="86"/>
      <c r="J113" s="86"/>
      <c r="K113" s="86"/>
      <c r="L113" s="86"/>
      <c r="M113" s="117" t="s">
        <v>30</v>
      </c>
      <c r="N113" s="114" t="s">
        <v>603</v>
      </c>
      <c r="O113" s="115" t="s">
        <v>263</v>
      </c>
      <c r="P113" s="116" t="s">
        <v>32</v>
      </c>
      <c r="Q113" s="115" t="s">
        <v>490</v>
      </c>
      <c r="R113" s="115" t="s">
        <v>350</v>
      </c>
      <c r="S113" s="115" t="s">
        <v>12</v>
      </c>
      <c r="T113" s="119"/>
      <c r="U113" s="119"/>
      <c r="V113" s="79"/>
    </row>
    <row r="114" spans="1:22" s="9" customFormat="1">
      <c r="A114" s="117" t="s">
        <v>684</v>
      </c>
      <c r="B114" s="91"/>
      <c r="C114" s="91" t="s">
        <v>174</v>
      </c>
      <c r="D114" s="86">
        <f t="shared" si="3"/>
        <v>2800</v>
      </c>
      <c r="E114" s="84"/>
      <c r="F114" s="84"/>
      <c r="G114" s="84">
        <v>2800</v>
      </c>
      <c r="H114" s="84"/>
      <c r="I114" s="84"/>
      <c r="J114" s="84"/>
      <c r="K114" s="84">
        <v>2600</v>
      </c>
      <c r="L114" s="84">
        <v>2600</v>
      </c>
      <c r="M114" s="91" t="s">
        <v>28</v>
      </c>
      <c r="N114" s="114" t="s">
        <v>603</v>
      </c>
      <c r="O114" s="118" t="s">
        <v>325</v>
      </c>
      <c r="P114" s="116" t="s">
        <v>123</v>
      </c>
      <c r="Q114" s="115" t="s">
        <v>492</v>
      </c>
      <c r="R114" s="115" t="s">
        <v>370</v>
      </c>
      <c r="S114" s="118" t="s">
        <v>19</v>
      </c>
      <c r="T114" s="120"/>
      <c r="U114" s="120"/>
    </row>
    <row r="115" spans="1:22" s="9" customFormat="1">
      <c r="A115" s="117" t="s">
        <v>449</v>
      </c>
      <c r="B115" s="91" t="s">
        <v>157</v>
      </c>
      <c r="C115" s="91" t="s">
        <v>158</v>
      </c>
      <c r="D115" s="86">
        <f t="shared" si="3"/>
        <v>23100</v>
      </c>
      <c r="E115" s="84">
        <v>23100</v>
      </c>
      <c r="F115" s="84"/>
      <c r="G115" s="84"/>
      <c r="H115" s="84"/>
      <c r="I115" s="84"/>
      <c r="J115" s="84"/>
      <c r="K115" s="84">
        <v>23100</v>
      </c>
      <c r="L115" s="84">
        <v>29300</v>
      </c>
      <c r="M115" s="91" t="s">
        <v>28</v>
      </c>
      <c r="N115" s="114" t="s">
        <v>895</v>
      </c>
      <c r="O115" s="118" t="s">
        <v>572</v>
      </c>
      <c r="P115" s="116" t="s">
        <v>123</v>
      </c>
      <c r="Q115" s="115" t="s">
        <v>151</v>
      </c>
      <c r="R115" s="115" t="s">
        <v>367</v>
      </c>
      <c r="S115" s="118" t="s">
        <v>19</v>
      </c>
      <c r="T115" s="120"/>
      <c r="U115" s="120"/>
    </row>
    <row r="116" spans="1:22" s="3" customFormat="1">
      <c r="A116" s="117" t="s">
        <v>449</v>
      </c>
      <c r="B116" s="91" t="s">
        <v>160</v>
      </c>
      <c r="C116" s="91" t="s">
        <v>160</v>
      </c>
      <c r="D116" s="86">
        <f t="shared" si="3"/>
        <v>42200</v>
      </c>
      <c r="E116" s="84">
        <v>36800</v>
      </c>
      <c r="F116" s="84"/>
      <c r="G116" s="84">
        <v>5400</v>
      </c>
      <c r="H116" s="84"/>
      <c r="I116" s="84"/>
      <c r="J116" s="84"/>
      <c r="K116" s="84">
        <v>37900</v>
      </c>
      <c r="L116" s="84">
        <v>41600</v>
      </c>
      <c r="M116" s="91" t="s">
        <v>28</v>
      </c>
      <c r="N116" s="114" t="s">
        <v>895</v>
      </c>
      <c r="O116" s="118" t="s">
        <v>572</v>
      </c>
      <c r="P116" s="116" t="s">
        <v>123</v>
      </c>
      <c r="Q116" s="115" t="s">
        <v>151</v>
      </c>
      <c r="R116" s="115" t="s">
        <v>355</v>
      </c>
      <c r="S116" s="118" t="s">
        <v>19</v>
      </c>
      <c r="T116" s="119"/>
      <c r="U116" s="119"/>
      <c r="V116" s="79"/>
    </row>
    <row r="117" spans="1:22" s="9" customFormat="1">
      <c r="A117" s="117" t="s">
        <v>449</v>
      </c>
      <c r="B117" s="91" t="s">
        <v>161</v>
      </c>
      <c r="C117" s="91" t="s">
        <v>162</v>
      </c>
      <c r="D117" s="86">
        <f t="shared" si="3"/>
        <v>30800</v>
      </c>
      <c r="E117" s="84"/>
      <c r="F117" s="84">
        <v>28000</v>
      </c>
      <c r="G117" s="84">
        <v>2800</v>
      </c>
      <c r="H117" s="84"/>
      <c r="I117" s="84"/>
      <c r="J117" s="84"/>
      <c r="K117" s="84">
        <v>27800</v>
      </c>
      <c r="L117" s="84">
        <v>27800</v>
      </c>
      <c r="M117" s="91" t="s">
        <v>28</v>
      </c>
      <c r="N117" s="114" t="s">
        <v>895</v>
      </c>
      <c r="O117" s="118" t="s">
        <v>572</v>
      </c>
      <c r="P117" s="116" t="s">
        <v>123</v>
      </c>
      <c r="Q117" s="115" t="s">
        <v>151</v>
      </c>
      <c r="R117" s="115" t="s">
        <v>353</v>
      </c>
      <c r="S117" s="118" t="s">
        <v>19</v>
      </c>
      <c r="T117" s="120"/>
      <c r="U117" s="120"/>
    </row>
    <row r="118" spans="1:22" s="9" customFormat="1">
      <c r="A118" s="117" t="s">
        <v>449</v>
      </c>
      <c r="B118" s="91" t="s">
        <v>163</v>
      </c>
      <c r="C118" s="91" t="s">
        <v>163</v>
      </c>
      <c r="D118" s="86">
        <f t="shared" si="3"/>
        <v>180600</v>
      </c>
      <c r="E118" s="84">
        <v>180600</v>
      </c>
      <c r="F118" s="84"/>
      <c r="G118" s="84"/>
      <c r="H118" s="84"/>
      <c r="I118" s="84"/>
      <c r="J118" s="84"/>
      <c r="K118" s="84">
        <v>137000</v>
      </c>
      <c r="L118" s="84">
        <v>182000</v>
      </c>
      <c r="M118" s="91" t="s">
        <v>28</v>
      </c>
      <c r="N118" s="114" t="s">
        <v>895</v>
      </c>
      <c r="O118" s="118" t="s">
        <v>572</v>
      </c>
      <c r="P118" s="116" t="s">
        <v>123</v>
      </c>
      <c r="Q118" s="115" t="s">
        <v>151</v>
      </c>
      <c r="R118" s="115" t="s">
        <v>355</v>
      </c>
      <c r="S118" s="118" t="s">
        <v>19</v>
      </c>
      <c r="T118" s="120"/>
      <c r="U118" s="120"/>
    </row>
    <row r="119" spans="1:22" s="9" customFormat="1">
      <c r="A119" s="117" t="s">
        <v>515</v>
      </c>
      <c r="B119" s="117"/>
      <c r="C119" s="117" t="s">
        <v>58</v>
      </c>
      <c r="D119" s="86">
        <f t="shared" si="3"/>
        <v>570</v>
      </c>
      <c r="E119" s="86"/>
      <c r="F119" s="86"/>
      <c r="G119" s="86">
        <v>570</v>
      </c>
      <c r="H119" s="86"/>
      <c r="I119" s="86"/>
      <c r="J119" s="86"/>
      <c r="K119" s="86"/>
      <c r="L119" s="86"/>
      <c r="M119" s="117" t="s">
        <v>30</v>
      </c>
      <c r="N119" s="114" t="s">
        <v>603</v>
      </c>
      <c r="O119" s="115" t="s">
        <v>274</v>
      </c>
      <c r="P119" s="116" t="s">
        <v>46</v>
      </c>
      <c r="Q119" s="115" t="s">
        <v>14</v>
      </c>
      <c r="R119" s="115" t="s">
        <v>362</v>
      </c>
      <c r="S119" s="115" t="s">
        <v>14</v>
      </c>
      <c r="T119" s="120"/>
      <c r="U119" s="120"/>
    </row>
    <row r="120" spans="1:22" s="9" customFormat="1">
      <c r="A120" s="117" t="s">
        <v>516</v>
      </c>
      <c r="B120" s="117"/>
      <c r="C120" s="117" t="s">
        <v>235</v>
      </c>
      <c r="D120" s="86">
        <f t="shared" si="3"/>
        <v>1642</v>
      </c>
      <c r="E120" s="86"/>
      <c r="F120" s="86"/>
      <c r="G120" s="86">
        <v>842</v>
      </c>
      <c r="H120" s="86"/>
      <c r="I120" s="86">
        <v>800</v>
      </c>
      <c r="J120" s="86"/>
      <c r="K120" s="86"/>
      <c r="L120" s="86"/>
      <c r="M120" s="117" t="s">
        <v>30</v>
      </c>
      <c r="N120" s="114" t="s">
        <v>603</v>
      </c>
      <c r="O120" s="115" t="s">
        <v>345</v>
      </c>
      <c r="P120" s="116" t="s">
        <v>211</v>
      </c>
      <c r="Q120" s="115" t="s">
        <v>493</v>
      </c>
      <c r="R120" s="115" t="s">
        <v>356</v>
      </c>
      <c r="S120" s="115" t="s">
        <v>22</v>
      </c>
      <c r="T120" s="120"/>
      <c r="U120" s="120"/>
    </row>
    <row r="121" spans="1:22" s="9" customFormat="1">
      <c r="A121" s="117" t="s">
        <v>591</v>
      </c>
      <c r="B121" s="91"/>
      <c r="C121" s="91" t="s">
        <v>173</v>
      </c>
      <c r="D121" s="86">
        <f t="shared" si="3"/>
        <v>1700</v>
      </c>
      <c r="E121" s="84"/>
      <c r="F121" s="84"/>
      <c r="G121" s="84">
        <v>1700</v>
      </c>
      <c r="H121" s="84"/>
      <c r="I121" s="84"/>
      <c r="J121" s="84"/>
      <c r="K121" s="84">
        <v>1100</v>
      </c>
      <c r="L121" s="84">
        <v>1700</v>
      </c>
      <c r="M121" s="91" t="s">
        <v>28</v>
      </c>
      <c r="N121" s="114" t="s">
        <v>603</v>
      </c>
      <c r="O121" s="118" t="s">
        <v>326</v>
      </c>
      <c r="P121" s="116" t="s">
        <v>123</v>
      </c>
      <c r="Q121" s="115" t="s">
        <v>492</v>
      </c>
      <c r="R121" s="115" t="s">
        <v>370</v>
      </c>
      <c r="S121" s="118" t="s">
        <v>19</v>
      </c>
      <c r="T121" s="120"/>
      <c r="U121" s="120"/>
    </row>
    <row r="122" spans="1:22" s="3" customFormat="1">
      <c r="A122" s="117" t="s">
        <v>450</v>
      </c>
      <c r="B122" s="91" t="s">
        <v>149</v>
      </c>
      <c r="C122" s="91" t="s">
        <v>148</v>
      </c>
      <c r="D122" s="86">
        <f t="shared" si="3"/>
        <v>37900</v>
      </c>
      <c r="E122" s="84">
        <v>37900</v>
      </c>
      <c r="F122" s="84"/>
      <c r="G122" s="84"/>
      <c r="H122" s="84"/>
      <c r="I122" s="84"/>
      <c r="J122" s="84"/>
      <c r="K122" s="84">
        <v>37900</v>
      </c>
      <c r="L122" s="84">
        <v>42000</v>
      </c>
      <c r="M122" s="91" t="s">
        <v>28</v>
      </c>
      <c r="N122" s="114" t="s">
        <v>895</v>
      </c>
      <c r="O122" s="118" t="s">
        <v>577</v>
      </c>
      <c r="P122" s="116" t="s">
        <v>27</v>
      </c>
      <c r="Q122" s="115" t="s">
        <v>151</v>
      </c>
      <c r="R122" s="115" t="s">
        <v>357</v>
      </c>
      <c r="S122" s="118" t="s">
        <v>18</v>
      </c>
      <c r="T122" s="119"/>
      <c r="U122" s="119"/>
      <c r="V122" s="79"/>
    </row>
    <row r="123" spans="1:22">
      <c r="A123" s="117" t="s">
        <v>450</v>
      </c>
      <c r="B123" s="91" t="s">
        <v>155</v>
      </c>
      <c r="C123" s="91" t="s">
        <v>155</v>
      </c>
      <c r="D123" s="86">
        <f t="shared" si="3"/>
        <v>2400</v>
      </c>
      <c r="E123" s="84"/>
      <c r="F123" s="84"/>
      <c r="G123" s="84">
        <v>2400</v>
      </c>
      <c r="H123" s="84"/>
      <c r="I123" s="84"/>
      <c r="J123" s="84"/>
      <c r="K123" s="84">
        <v>2400</v>
      </c>
      <c r="L123" s="84">
        <v>2400</v>
      </c>
      <c r="M123" s="91" t="s">
        <v>28</v>
      </c>
      <c r="N123" s="114" t="s">
        <v>895</v>
      </c>
      <c r="O123" s="118" t="s">
        <v>577</v>
      </c>
      <c r="P123" s="116" t="s">
        <v>27</v>
      </c>
      <c r="Q123" s="115" t="s">
        <v>151</v>
      </c>
      <c r="R123" s="115" t="s">
        <v>357</v>
      </c>
      <c r="S123" s="118" t="s">
        <v>18</v>
      </c>
    </row>
    <row r="124" spans="1:22">
      <c r="A124" s="117" t="s">
        <v>517</v>
      </c>
      <c r="B124" s="117"/>
      <c r="C124" s="117" t="s">
        <v>177</v>
      </c>
      <c r="D124" s="86">
        <f t="shared" si="3"/>
        <v>230</v>
      </c>
      <c r="E124" s="86"/>
      <c r="F124" s="86"/>
      <c r="G124" s="86">
        <v>230</v>
      </c>
      <c r="H124" s="86"/>
      <c r="I124" s="86"/>
      <c r="J124" s="86"/>
      <c r="K124" s="86"/>
      <c r="L124" s="86"/>
      <c r="M124" s="117" t="s">
        <v>30</v>
      </c>
      <c r="N124" s="114" t="s">
        <v>603</v>
      </c>
      <c r="O124" s="115" t="s">
        <v>327</v>
      </c>
      <c r="P124" s="116" t="s">
        <v>123</v>
      </c>
      <c r="Q124" s="115" t="s">
        <v>492</v>
      </c>
      <c r="R124" s="115" t="s">
        <v>370</v>
      </c>
      <c r="S124" s="115" t="s">
        <v>19</v>
      </c>
    </row>
    <row r="125" spans="1:22">
      <c r="A125" s="117" t="s">
        <v>518</v>
      </c>
      <c r="B125" s="89"/>
      <c r="C125" s="89" t="s">
        <v>78</v>
      </c>
      <c r="D125" s="86">
        <f t="shared" si="3"/>
        <v>235</v>
      </c>
      <c r="E125" s="85"/>
      <c r="F125" s="85"/>
      <c r="G125" s="85">
        <v>235</v>
      </c>
      <c r="H125" s="85"/>
      <c r="I125" s="85"/>
      <c r="J125" s="85"/>
      <c r="K125" s="85"/>
      <c r="L125" s="85"/>
      <c r="M125" s="89" t="s">
        <v>30</v>
      </c>
      <c r="N125" s="114" t="s">
        <v>603</v>
      </c>
      <c r="O125" s="116" t="s">
        <v>283</v>
      </c>
      <c r="P125" s="116" t="s">
        <v>32</v>
      </c>
      <c r="Q125" s="115" t="s">
        <v>15</v>
      </c>
      <c r="R125" s="115" t="s">
        <v>360</v>
      </c>
      <c r="S125" s="116" t="s">
        <v>15</v>
      </c>
    </row>
    <row r="126" spans="1:22" s="10" customFormat="1">
      <c r="A126" s="117" t="s">
        <v>451</v>
      </c>
      <c r="B126" s="91" t="s">
        <v>585</v>
      </c>
      <c r="C126" s="91" t="s">
        <v>395</v>
      </c>
      <c r="D126" s="86">
        <f t="shared" si="3"/>
        <v>2324</v>
      </c>
      <c r="E126" s="84"/>
      <c r="F126" s="84"/>
      <c r="G126" s="84">
        <v>1500</v>
      </c>
      <c r="H126" s="84"/>
      <c r="I126" s="84">
        <v>824</v>
      </c>
      <c r="J126" s="84"/>
      <c r="K126" s="84">
        <v>1500</v>
      </c>
      <c r="L126" s="84">
        <v>1500</v>
      </c>
      <c r="M126" s="91" t="s">
        <v>28</v>
      </c>
      <c r="N126" s="114" t="s">
        <v>603</v>
      </c>
      <c r="O126" s="118" t="s">
        <v>574</v>
      </c>
      <c r="P126" s="116" t="s">
        <v>32</v>
      </c>
      <c r="Q126" s="115" t="s">
        <v>15</v>
      </c>
      <c r="R126" s="115" t="s">
        <v>360</v>
      </c>
      <c r="S126" s="118" t="s">
        <v>15</v>
      </c>
      <c r="T126" s="122"/>
      <c r="U126" s="122"/>
    </row>
    <row r="127" spans="1:22" s="10" customFormat="1">
      <c r="A127" s="117" t="s">
        <v>520</v>
      </c>
      <c r="B127" s="89"/>
      <c r="C127" s="89" t="s">
        <v>232</v>
      </c>
      <c r="D127" s="86">
        <f t="shared" si="3"/>
        <v>1585</v>
      </c>
      <c r="E127" s="85"/>
      <c r="F127" s="85"/>
      <c r="G127" s="85">
        <v>1585</v>
      </c>
      <c r="H127" s="85"/>
      <c r="I127" s="85"/>
      <c r="J127" s="85"/>
      <c r="K127" s="85"/>
      <c r="L127" s="85"/>
      <c r="M127" s="89" t="s">
        <v>30</v>
      </c>
      <c r="N127" s="114" t="s">
        <v>603</v>
      </c>
      <c r="O127" s="116" t="s">
        <v>346</v>
      </c>
      <c r="P127" s="116" t="s">
        <v>211</v>
      </c>
      <c r="Q127" s="115" t="s">
        <v>493</v>
      </c>
      <c r="R127" s="115" t="s">
        <v>356</v>
      </c>
      <c r="S127" s="116" t="s">
        <v>22</v>
      </c>
      <c r="T127" s="122"/>
      <c r="U127" s="122"/>
    </row>
    <row r="128" spans="1:22" s="9" customFormat="1">
      <c r="A128" s="117" t="s">
        <v>520</v>
      </c>
      <c r="B128" s="89" t="s">
        <v>426</v>
      </c>
      <c r="C128" s="89" t="s">
        <v>11</v>
      </c>
      <c r="D128" s="86">
        <f t="shared" si="3"/>
        <v>1100</v>
      </c>
      <c r="E128" s="85"/>
      <c r="F128" s="85"/>
      <c r="G128" s="85">
        <v>1100</v>
      </c>
      <c r="H128" s="85"/>
      <c r="I128" s="85"/>
      <c r="J128" s="85"/>
      <c r="K128" s="85"/>
      <c r="L128" s="85"/>
      <c r="M128" s="89" t="s">
        <v>30</v>
      </c>
      <c r="N128" s="114" t="s">
        <v>603</v>
      </c>
      <c r="O128" s="116" t="s">
        <v>346</v>
      </c>
      <c r="P128" s="116" t="s">
        <v>211</v>
      </c>
      <c r="Q128" s="115" t="s">
        <v>493</v>
      </c>
      <c r="R128" s="115" t="s">
        <v>11</v>
      </c>
      <c r="S128" s="116" t="s">
        <v>22</v>
      </c>
      <c r="T128" s="120"/>
      <c r="U128" s="120"/>
    </row>
    <row r="129" spans="1:22" s="9" customFormat="1">
      <c r="A129" s="117" t="s">
        <v>520</v>
      </c>
      <c r="B129" s="117"/>
      <c r="C129" s="117" t="s">
        <v>11</v>
      </c>
      <c r="D129" s="86">
        <f t="shared" si="3"/>
        <v>550</v>
      </c>
      <c r="E129" s="86"/>
      <c r="F129" s="86"/>
      <c r="G129" s="86"/>
      <c r="H129" s="86"/>
      <c r="I129" s="86">
        <v>550</v>
      </c>
      <c r="J129" s="86"/>
      <c r="K129" s="86"/>
      <c r="L129" s="86"/>
      <c r="M129" s="117" t="s">
        <v>30</v>
      </c>
      <c r="N129" s="114" t="s">
        <v>603</v>
      </c>
      <c r="O129" s="115" t="s">
        <v>346</v>
      </c>
      <c r="P129" s="116" t="s">
        <v>211</v>
      </c>
      <c r="Q129" s="115" t="s">
        <v>493</v>
      </c>
      <c r="R129" s="115" t="s">
        <v>11</v>
      </c>
      <c r="S129" s="115" t="s">
        <v>22</v>
      </c>
      <c r="T129" s="120"/>
      <c r="U129" s="120"/>
    </row>
    <row r="130" spans="1:22" s="9" customFormat="1">
      <c r="A130" s="117" t="s">
        <v>520</v>
      </c>
      <c r="B130" s="89"/>
      <c r="C130" s="89" t="s">
        <v>236</v>
      </c>
      <c r="D130" s="86">
        <f t="shared" si="3"/>
        <v>2400</v>
      </c>
      <c r="E130" s="85"/>
      <c r="F130" s="85"/>
      <c r="G130" s="85">
        <v>2400</v>
      </c>
      <c r="H130" s="85"/>
      <c r="I130" s="85"/>
      <c r="J130" s="85"/>
      <c r="K130" s="85"/>
      <c r="L130" s="85"/>
      <c r="M130" s="89" t="s">
        <v>30</v>
      </c>
      <c r="N130" s="114" t="s">
        <v>603</v>
      </c>
      <c r="O130" s="116" t="s">
        <v>346</v>
      </c>
      <c r="P130" s="116" t="s">
        <v>211</v>
      </c>
      <c r="Q130" s="115" t="s">
        <v>493</v>
      </c>
      <c r="R130" s="115" t="s">
        <v>356</v>
      </c>
      <c r="S130" s="116" t="s">
        <v>22</v>
      </c>
      <c r="T130" s="120"/>
      <c r="U130" s="120"/>
    </row>
    <row r="131" spans="1:22" s="3" customFormat="1">
      <c r="A131" s="117" t="s">
        <v>520</v>
      </c>
      <c r="B131" s="117"/>
      <c r="C131" s="117" t="s">
        <v>238</v>
      </c>
      <c r="D131" s="86">
        <f t="shared" si="3"/>
        <v>2500</v>
      </c>
      <c r="E131" s="86"/>
      <c r="F131" s="86"/>
      <c r="G131" s="86">
        <v>2500</v>
      </c>
      <c r="H131" s="86"/>
      <c r="I131" s="86"/>
      <c r="J131" s="86"/>
      <c r="K131" s="86"/>
      <c r="L131" s="86"/>
      <c r="M131" s="117" t="s">
        <v>30</v>
      </c>
      <c r="N131" s="114" t="s">
        <v>603</v>
      </c>
      <c r="O131" s="115" t="s">
        <v>346</v>
      </c>
      <c r="P131" s="116" t="s">
        <v>211</v>
      </c>
      <c r="Q131" s="115" t="s">
        <v>493</v>
      </c>
      <c r="R131" s="115" t="s">
        <v>365</v>
      </c>
      <c r="S131" s="115" t="s">
        <v>22</v>
      </c>
      <c r="T131" s="119"/>
      <c r="U131" s="119"/>
      <c r="V131" s="79"/>
    </row>
    <row r="132" spans="1:22" s="3" customFormat="1">
      <c r="A132" s="117" t="s">
        <v>520</v>
      </c>
      <c r="B132" s="117"/>
      <c r="C132" s="117" t="s">
        <v>240</v>
      </c>
      <c r="D132" s="86">
        <f t="shared" si="3"/>
        <v>675</v>
      </c>
      <c r="E132" s="86"/>
      <c r="F132" s="86"/>
      <c r="G132" s="86">
        <v>675</v>
      </c>
      <c r="H132" s="86"/>
      <c r="I132" s="86"/>
      <c r="J132" s="86"/>
      <c r="K132" s="86"/>
      <c r="L132" s="86"/>
      <c r="M132" s="117" t="s">
        <v>30</v>
      </c>
      <c r="N132" s="114" t="s">
        <v>603</v>
      </c>
      <c r="O132" s="115" t="s">
        <v>346</v>
      </c>
      <c r="P132" s="116" t="s">
        <v>211</v>
      </c>
      <c r="Q132" s="115" t="s">
        <v>493</v>
      </c>
      <c r="R132" s="115" t="s">
        <v>356</v>
      </c>
      <c r="S132" s="115" t="s">
        <v>22</v>
      </c>
      <c r="T132" s="119"/>
      <c r="U132" s="119"/>
      <c r="V132" s="79"/>
    </row>
    <row r="133" spans="1:22" s="3" customFormat="1">
      <c r="A133" s="117" t="s">
        <v>521</v>
      </c>
      <c r="B133" s="117"/>
      <c r="C133" s="117" t="s">
        <v>201</v>
      </c>
      <c r="D133" s="86">
        <f t="shared" si="3"/>
        <v>585</v>
      </c>
      <c r="E133" s="86"/>
      <c r="F133" s="86"/>
      <c r="G133" s="86">
        <v>585</v>
      </c>
      <c r="H133" s="86"/>
      <c r="I133" s="86"/>
      <c r="J133" s="86"/>
      <c r="K133" s="86"/>
      <c r="L133" s="86"/>
      <c r="M133" s="117" t="s">
        <v>30</v>
      </c>
      <c r="N133" s="114" t="s">
        <v>603</v>
      </c>
      <c r="O133" s="115" t="s">
        <v>342</v>
      </c>
      <c r="P133" s="116" t="s">
        <v>46</v>
      </c>
      <c r="Q133" s="115" t="s">
        <v>364</v>
      </c>
      <c r="R133" s="115" t="s">
        <v>364</v>
      </c>
      <c r="S133" s="115" t="s">
        <v>21</v>
      </c>
      <c r="T133" s="119"/>
      <c r="U133" s="119"/>
      <c r="V133" s="79"/>
    </row>
    <row r="134" spans="1:22" s="9" customFormat="1">
      <c r="A134" s="117" t="s">
        <v>453</v>
      </c>
      <c r="B134" s="91" t="s">
        <v>218</v>
      </c>
      <c r="C134" s="91" t="s">
        <v>219</v>
      </c>
      <c r="D134" s="86">
        <f t="shared" si="3"/>
        <v>5400</v>
      </c>
      <c r="E134" s="84"/>
      <c r="F134" s="84"/>
      <c r="G134" s="84"/>
      <c r="H134" s="84"/>
      <c r="I134" s="84">
        <v>5400</v>
      </c>
      <c r="J134" s="84"/>
      <c r="K134" s="84">
        <v>5400</v>
      </c>
      <c r="L134" s="84">
        <v>4600</v>
      </c>
      <c r="M134" s="91" t="s">
        <v>28</v>
      </c>
      <c r="N134" s="114" t="s">
        <v>895</v>
      </c>
      <c r="O134" s="118" t="s">
        <v>583</v>
      </c>
      <c r="P134" s="116" t="s">
        <v>211</v>
      </c>
      <c r="Q134" s="115" t="s">
        <v>493</v>
      </c>
      <c r="R134" s="115" t="s">
        <v>358</v>
      </c>
      <c r="S134" s="118" t="s">
        <v>22</v>
      </c>
      <c r="T134" s="120"/>
      <c r="U134" s="120"/>
    </row>
    <row r="135" spans="1:22" s="9" customFormat="1">
      <c r="A135" s="117" t="s">
        <v>453</v>
      </c>
      <c r="B135" s="91" t="s">
        <v>219</v>
      </c>
      <c r="C135" s="91" t="s">
        <v>219</v>
      </c>
      <c r="D135" s="86">
        <f t="shared" ref="D135:D166" si="4">SUM(E135:J135)</f>
        <v>4200</v>
      </c>
      <c r="E135" s="84"/>
      <c r="F135" s="84"/>
      <c r="G135" s="84"/>
      <c r="H135" s="84"/>
      <c r="I135" s="84">
        <v>4200</v>
      </c>
      <c r="J135" s="84"/>
      <c r="K135" s="84">
        <v>4200</v>
      </c>
      <c r="L135" s="84">
        <v>3300</v>
      </c>
      <c r="M135" s="91" t="s">
        <v>28</v>
      </c>
      <c r="N135" s="114" t="s">
        <v>895</v>
      </c>
      <c r="O135" s="118" t="s">
        <v>583</v>
      </c>
      <c r="P135" s="116" t="s">
        <v>211</v>
      </c>
      <c r="Q135" s="115" t="s">
        <v>493</v>
      </c>
      <c r="R135" s="115" t="s">
        <v>358</v>
      </c>
      <c r="S135" s="118" t="s">
        <v>22</v>
      </c>
      <c r="T135" s="120"/>
      <c r="U135" s="120"/>
    </row>
    <row r="136" spans="1:22" s="9" customFormat="1">
      <c r="A136" s="117" t="s">
        <v>453</v>
      </c>
      <c r="B136" s="91" t="s">
        <v>220</v>
      </c>
      <c r="C136" s="91" t="s">
        <v>219</v>
      </c>
      <c r="D136" s="86">
        <f t="shared" si="4"/>
        <v>25900</v>
      </c>
      <c r="E136" s="84"/>
      <c r="F136" s="84"/>
      <c r="G136" s="84">
        <v>25900</v>
      </c>
      <c r="H136" s="84"/>
      <c r="I136" s="84"/>
      <c r="J136" s="84"/>
      <c r="K136" s="84">
        <v>23000</v>
      </c>
      <c r="L136" s="84">
        <v>23000</v>
      </c>
      <c r="M136" s="91" t="s">
        <v>28</v>
      </c>
      <c r="N136" s="114" t="s">
        <v>895</v>
      </c>
      <c r="O136" s="118" t="s">
        <v>583</v>
      </c>
      <c r="P136" s="116" t="s">
        <v>211</v>
      </c>
      <c r="Q136" s="115" t="s">
        <v>493</v>
      </c>
      <c r="R136" s="115" t="s">
        <v>358</v>
      </c>
      <c r="S136" s="118" t="s">
        <v>22</v>
      </c>
      <c r="T136" s="120"/>
      <c r="U136" s="120"/>
    </row>
    <row r="137" spans="1:22" s="9" customFormat="1">
      <c r="A137" s="117" t="s">
        <v>453</v>
      </c>
      <c r="B137" s="91" t="s">
        <v>221</v>
      </c>
      <c r="C137" s="91" t="s">
        <v>219</v>
      </c>
      <c r="D137" s="86">
        <f t="shared" si="4"/>
        <v>2100</v>
      </c>
      <c r="E137" s="84"/>
      <c r="F137" s="84"/>
      <c r="G137" s="84"/>
      <c r="H137" s="84"/>
      <c r="I137" s="84">
        <v>2100</v>
      </c>
      <c r="J137" s="84"/>
      <c r="K137" s="84">
        <v>2100</v>
      </c>
      <c r="L137" s="84">
        <v>2100</v>
      </c>
      <c r="M137" s="91" t="s">
        <v>28</v>
      </c>
      <c r="N137" s="114" t="s">
        <v>895</v>
      </c>
      <c r="O137" s="118" t="s">
        <v>583</v>
      </c>
      <c r="P137" s="116" t="s">
        <v>211</v>
      </c>
      <c r="Q137" s="115" t="s">
        <v>493</v>
      </c>
      <c r="R137" s="115" t="s">
        <v>358</v>
      </c>
      <c r="S137" s="118" t="s">
        <v>22</v>
      </c>
      <c r="T137" s="120"/>
      <c r="U137" s="120"/>
    </row>
    <row r="138" spans="1:22" s="3" customFormat="1">
      <c r="A138" s="117" t="s">
        <v>685</v>
      </c>
      <c r="B138" s="91"/>
      <c r="C138" s="91" t="s">
        <v>39</v>
      </c>
      <c r="D138" s="86">
        <f t="shared" si="4"/>
        <v>2600</v>
      </c>
      <c r="E138" s="84"/>
      <c r="F138" s="84"/>
      <c r="G138" s="84">
        <v>1800</v>
      </c>
      <c r="H138" s="84"/>
      <c r="I138" s="84">
        <v>800</v>
      </c>
      <c r="J138" s="84"/>
      <c r="K138" s="84">
        <v>2300</v>
      </c>
      <c r="L138" s="84">
        <v>1800</v>
      </c>
      <c r="M138" s="91" t="s">
        <v>28</v>
      </c>
      <c r="N138" s="114" t="s">
        <v>603</v>
      </c>
      <c r="O138" s="118" t="s">
        <v>264</v>
      </c>
      <c r="P138" s="116" t="s">
        <v>32</v>
      </c>
      <c r="Q138" s="115" t="s">
        <v>490</v>
      </c>
      <c r="R138" s="115" t="s">
        <v>350</v>
      </c>
      <c r="S138" s="118" t="s">
        <v>12</v>
      </c>
      <c r="T138" s="119"/>
      <c r="U138" s="119"/>
      <c r="V138" s="79"/>
    </row>
    <row r="139" spans="1:22" s="3" customFormat="1">
      <c r="A139" s="117" t="s">
        <v>522</v>
      </c>
      <c r="B139" s="91"/>
      <c r="C139" s="91" t="s">
        <v>101</v>
      </c>
      <c r="D139" s="86">
        <f t="shared" si="4"/>
        <v>635</v>
      </c>
      <c r="E139" s="84"/>
      <c r="F139" s="84"/>
      <c r="G139" s="84">
        <v>635</v>
      </c>
      <c r="H139" s="84"/>
      <c r="I139" s="84"/>
      <c r="J139" s="84"/>
      <c r="K139" s="84"/>
      <c r="L139" s="84"/>
      <c r="M139" s="91" t="s">
        <v>30</v>
      </c>
      <c r="N139" s="114" t="s">
        <v>603</v>
      </c>
      <c r="O139" s="118" t="s">
        <v>301</v>
      </c>
      <c r="P139" s="116" t="s">
        <v>32</v>
      </c>
      <c r="Q139" s="115" t="s">
        <v>491</v>
      </c>
      <c r="R139" s="115" t="s">
        <v>352</v>
      </c>
      <c r="S139" s="118" t="s">
        <v>16</v>
      </c>
      <c r="T139" s="119"/>
      <c r="U139" s="119"/>
      <c r="V139" s="79"/>
    </row>
    <row r="140" spans="1:22" s="3" customFormat="1">
      <c r="A140" s="117" t="s">
        <v>454</v>
      </c>
      <c r="B140" s="91" t="s">
        <v>190</v>
      </c>
      <c r="C140" s="91" t="s">
        <v>191</v>
      </c>
      <c r="D140" s="86">
        <f t="shared" si="4"/>
        <v>10000</v>
      </c>
      <c r="E140" s="84"/>
      <c r="F140" s="84"/>
      <c r="G140" s="84">
        <v>10000</v>
      </c>
      <c r="H140" s="84"/>
      <c r="I140" s="84"/>
      <c r="J140" s="84"/>
      <c r="K140" s="84">
        <v>9800</v>
      </c>
      <c r="L140" s="84">
        <v>9900</v>
      </c>
      <c r="M140" s="91" t="s">
        <v>28</v>
      </c>
      <c r="N140" s="114" t="s">
        <v>895</v>
      </c>
      <c r="O140" s="118" t="s">
        <v>575</v>
      </c>
      <c r="P140" s="116" t="s">
        <v>27</v>
      </c>
      <c r="Q140" s="115" t="s">
        <v>191</v>
      </c>
      <c r="R140" s="115" t="s">
        <v>359</v>
      </c>
      <c r="S140" s="118" t="s">
        <v>20</v>
      </c>
      <c r="T140" s="119"/>
      <c r="U140" s="119"/>
      <c r="V140" s="79"/>
    </row>
    <row r="141" spans="1:22" s="3" customFormat="1">
      <c r="A141" s="117" t="s">
        <v>454</v>
      </c>
      <c r="B141" s="91" t="s">
        <v>192</v>
      </c>
      <c r="C141" s="91" t="s">
        <v>191</v>
      </c>
      <c r="D141" s="86">
        <f t="shared" si="4"/>
        <v>20000</v>
      </c>
      <c r="E141" s="84"/>
      <c r="F141" s="84"/>
      <c r="G141" s="84"/>
      <c r="H141" s="84"/>
      <c r="I141" s="84">
        <v>20000</v>
      </c>
      <c r="J141" s="84"/>
      <c r="K141" s="84">
        <v>20000</v>
      </c>
      <c r="L141" s="84">
        <v>20000</v>
      </c>
      <c r="M141" s="91" t="s">
        <v>30</v>
      </c>
      <c r="N141" s="114" t="s">
        <v>895</v>
      </c>
      <c r="O141" s="118" t="s">
        <v>575</v>
      </c>
      <c r="P141" s="116" t="s">
        <v>27</v>
      </c>
      <c r="Q141" s="115" t="s">
        <v>191</v>
      </c>
      <c r="R141" s="115" t="s">
        <v>359</v>
      </c>
      <c r="S141" s="118" t="s">
        <v>20</v>
      </c>
      <c r="T141" s="119"/>
      <c r="U141" s="119"/>
      <c r="V141" s="79"/>
    </row>
    <row r="142" spans="1:22" s="9" customFormat="1">
      <c r="A142" s="117" t="s">
        <v>454</v>
      </c>
      <c r="B142" s="91" t="s">
        <v>191</v>
      </c>
      <c r="C142" s="91" t="s">
        <v>193</v>
      </c>
      <c r="D142" s="86">
        <f t="shared" si="4"/>
        <v>22300</v>
      </c>
      <c r="E142" s="84"/>
      <c r="F142" s="84"/>
      <c r="G142" s="84">
        <v>22300</v>
      </c>
      <c r="H142" s="84"/>
      <c r="I142" s="84"/>
      <c r="J142" s="84"/>
      <c r="K142" s="84">
        <v>22300</v>
      </c>
      <c r="L142" s="84">
        <v>22300</v>
      </c>
      <c r="M142" s="91" t="s">
        <v>28</v>
      </c>
      <c r="N142" s="114" t="s">
        <v>895</v>
      </c>
      <c r="O142" s="118" t="s">
        <v>575</v>
      </c>
      <c r="P142" s="116" t="s">
        <v>27</v>
      </c>
      <c r="Q142" s="115" t="s">
        <v>191</v>
      </c>
      <c r="R142" s="115" t="s">
        <v>359</v>
      </c>
      <c r="S142" s="118" t="s">
        <v>20</v>
      </c>
      <c r="T142" s="120"/>
      <c r="U142" s="120"/>
    </row>
    <row r="143" spans="1:22" s="3" customFormat="1">
      <c r="A143" s="117" t="s">
        <v>454</v>
      </c>
      <c r="B143" s="91" t="s">
        <v>194</v>
      </c>
      <c r="C143" s="91" t="s">
        <v>194</v>
      </c>
      <c r="D143" s="86">
        <f t="shared" si="4"/>
        <v>1000</v>
      </c>
      <c r="E143" s="84"/>
      <c r="F143" s="84"/>
      <c r="G143" s="84">
        <v>1000</v>
      </c>
      <c r="H143" s="84"/>
      <c r="I143" s="84"/>
      <c r="J143" s="84"/>
      <c r="K143" s="84">
        <v>900</v>
      </c>
      <c r="L143" s="84">
        <v>900</v>
      </c>
      <c r="M143" s="91" t="s">
        <v>28</v>
      </c>
      <c r="N143" s="114" t="s">
        <v>895</v>
      </c>
      <c r="O143" s="118" t="s">
        <v>575</v>
      </c>
      <c r="P143" s="116" t="s">
        <v>27</v>
      </c>
      <c r="Q143" s="115" t="s">
        <v>191</v>
      </c>
      <c r="R143" s="115" t="s">
        <v>359</v>
      </c>
      <c r="S143" s="118" t="s">
        <v>20</v>
      </c>
      <c r="T143" s="119"/>
      <c r="U143" s="119"/>
      <c r="V143" s="79"/>
    </row>
    <row r="144" spans="1:22" s="3" customFormat="1">
      <c r="A144" s="117" t="s">
        <v>523</v>
      </c>
      <c r="B144" s="117"/>
      <c r="C144" s="117" t="s">
        <v>79</v>
      </c>
      <c r="D144" s="86">
        <f t="shared" si="4"/>
        <v>495</v>
      </c>
      <c r="E144" s="86"/>
      <c r="F144" s="86"/>
      <c r="G144" s="86">
        <v>495</v>
      </c>
      <c r="H144" s="86"/>
      <c r="I144" s="86"/>
      <c r="J144" s="86"/>
      <c r="K144" s="86"/>
      <c r="L144" s="86"/>
      <c r="M144" s="117" t="s">
        <v>30</v>
      </c>
      <c r="N144" s="114" t="s">
        <v>603</v>
      </c>
      <c r="O144" s="115" t="s">
        <v>285</v>
      </c>
      <c r="P144" s="116" t="s">
        <v>32</v>
      </c>
      <c r="Q144" s="115" t="s">
        <v>15</v>
      </c>
      <c r="R144" s="115" t="s">
        <v>360</v>
      </c>
      <c r="S144" s="115" t="s">
        <v>15</v>
      </c>
      <c r="T144" s="119"/>
      <c r="U144" s="119"/>
      <c r="V144" s="79"/>
    </row>
    <row r="145" spans="1:22" s="3" customFormat="1">
      <c r="A145" s="117" t="s">
        <v>524</v>
      </c>
      <c r="B145" s="117"/>
      <c r="C145" s="117" t="s">
        <v>127</v>
      </c>
      <c r="D145" s="86">
        <f t="shared" si="4"/>
        <v>1390</v>
      </c>
      <c r="E145" s="86"/>
      <c r="F145" s="86"/>
      <c r="G145" s="86">
        <v>1390</v>
      </c>
      <c r="H145" s="86"/>
      <c r="I145" s="86"/>
      <c r="J145" s="86"/>
      <c r="K145" s="86"/>
      <c r="L145" s="86"/>
      <c r="M145" s="117" t="s">
        <v>30</v>
      </c>
      <c r="N145" s="114" t="s">
        <v>603</v>
      </c>
      <c r="O145" s="115" t="s">
        <v>302</v>
      </c>
      <c r="P145" s="116" t="s">
        <v>123</v>
      </c>
      <c r="Q145" s="115" t="s">
        <v>491</v>
      </c>
      <c r="R145" s="115" t="s">
        <v>369</v>
      </c>
      <c r="S145" s="115" t="s">
        <v>16</v>
      </c>
      <c r="T145" s="119"/>
      <c r="U145" s="119"/>
      <c r="V145" s="79"/>
    </row>
    <row r="146" spans="1:22" s="3" customFormat="1">
      <c r="A146" s="117" t="s">
        <v>525</v>
      </c>
      <c r="B146" s="117"/>
      <c r="C146" s="117" t="s">
        <v>204</v>
      </c>
      <c r="D146" s="86">
        <f t="shared" si="4"/>
        <v>21740</v>
      </c>
      <c r="E146" s="86"/>
      <c r="F146" s="86"/>
      <c r="G146" s="86">
        <v>20600</v>
      </c>
      <c r="H146" s="86"/>
      <c r="I146" s="86"/>
      <c r="J146" s="86">
        <v>1140</v>
      </c>
      <c r="K146" s="86"/>
      <c r="L146" s="86"/>
      <c r="M146" s="117" t="s">
        <v>30</v>
      </c>
      <c r="N146" s="114" t="s">
        <v>603</v>
      </c>
      <c r="O146" s="115" t="s">
        <v>343</v>
      </c>
      <c r="P146" s="116" t="s">
        <v>46</v>
      </c>
      <c r="Q146" s="115" t="s">
        <v>364</v>
      </c>
      <c r="R146" s="115" t="s">
        <v>364</v>
      </c>
      <c r="S146" s="115" t="s">
        <v>21</v>
      </c>
      <c r="T146" s="119"/>
      <c r="U146" s="119"/>
      <c r="V146" s="79"/>
    </row>
    <row r="147" spans="1:22" s="3" customFormat="1">
      <c r="A147" s="117" t="s">
        <v>686</v>
      </c>
      <c r="B147" s="117"/>
      <c r="C147" s="117" t="s">
        <v>179</v>
      </c>
      <c r="D147" s="86">
        <f t="shared" si="4"/>
        <v>205</v>
      </c>
      <c r="E147" s="86"/>
      <c r="F147" s="86"/>
      <c r="G147" s="86">
        <v>205</v>
      </c>
      <c r="H147" s="86"/>
      <c r="I147" s="86"/>
      <c r="J147" s="86"/>
      <c r="K147" s="86"/>
      <c r="L147" s="86"/>
      <c r="M147" s="117" t="s">
        <v>30</v>
      </c>
      <c r="N147" s="114" t="s">
        <v>603</v>
      </c>
      <c r="O147" s="115" t="s">
        <v>328</v>
      </c>
      <c r="P147" s="116" t="s">
        <v>123</v>
      </c>
      <c r="Q147" s="115" t="s">
        <v>492</v>
      </c>
      <c r="R147" s="115" t="s">
        <v>370</v>
      </c>
      <c r="S147" s="115" t="s">
        <v>19</v>
      </c>
      <c r="T147" s="119"/>
      <c r="U147" s="119"/>
      <c r="V147" s="79"/>
    </row>
    <row r="148" spans="1:22" s="3" customFormat="1">
      <c r="A148" s="117" t="s">
        <v>526</v>
      </c>
      <c r="B148" s="117"/>
      <c r="C148" s="117" t="s">
        <v>103</v>
      </c>
      <c r="D148" s="86">
        <f t="shared" si="4"/>
        <v>1050</v>
      </c>
      <c r="E148" s="86"/>
      <c r="F148" s="86"/>
      <c r="G148" s="86">
        <v>1050</v>
      </c>
      <c r="H148" s="86"/>
      <c r="I148" s="86"/>
      <c r="J148" s="86"/>
      <c r="K148" s="86"/>
      <c r="L148" s="86"/>
      <c r="M148" s="117" t="s">
        <v>30</v>
      </c>
      <c r="N148" s="114" t="s">
        <v>603</v>
      </c>
      <c r="O148" s="115" t="s">
        <v>303</v>
      </c>
      <c r="P148" s="116" t="s">
        <v>32</v>
      </c>
      <c r="Q148" s="115" t="s">
        <v>491</v>
      </c>
      <c r="R148" s="115" t="s">
        <v>352</v>
      </c>
      <c r="S148" s="115" t="s">
        <v>16</v>
      </c>
      <c r="T148" s="119"/>
      <c r="U148" s="119"/>
      <c r="V148" s="79"/>
    </row>
    <row r="149" spans="1:22" s="9" customFormat="1">
      <c r="A149" s="117" t="s">
        <v>527</v>
      </c>
      <c r="B149" s="117"/>
      <c r="C149" s="117" t="s">
        <v>104</v>
      </c>
      <c r="D149" s="86">
        <f t="shared" si="4"/>
        <v>585</v>
      </c>
      <c r="E149" s="86"/>
      <c r="F149" s="86"/>
      <c r="G149" s="86">
        <v>585</v>
      </c>
      <c r="H149" s="86"/>
      <c r="I149" s="86"/>
      <c r="J149" s="86"/>
      <c r="K149" s="86"/>
      <c r="L149" s="86"/>
      <c r="M149" s="117" t="s">
        <v>30</v>
      </c>
      <c r="N149" s="114" t="s">
        <v>603</v>
      </c>
      <c r="O149" s="115" t="s">
        <v>304</v>
      </c>
      <c r="P149" s="116" t="s">
        <v>32</v>
      </c>
      <c r="Q149" s="115" t="s">
        <v>491</v>
      </c>
      <c r="R149" s="115" t="s">
        <v>352</v>
      </c>
      <c r="S149" s="115" t="s">
        <v>16</v>
      </c>
      <c r="T149" s="120"/>
      <c r="U149" s="120"/>
    </row>
    <row r="150" spans="1:22" s="9" customFormat="1">
      <c r="A150" s="117" t="s">
        <v>528</v>
      </c>
      <c r="B150" s="117"/>
      <c r="C150" s="117" t="s">
        <v>196</v>
      </c>
      <c r="D150" s="86">
        <f t="shared" si="4"/>
        <v>975</v>
      </c>
      <c r="E150" s="86"/>
      <c r="F150" s="86"/>
      <c r="G150" s="86">
        <v>475</v>
      </c>
      <c r="H150" s="86"/>
      <c r="I150" s="86">
        <v>500</v>
      </c>
      <c r="J150" s="86"/>
      <c r="K150" s="86"/>
      <c r="L150" s="86"/>
      <c r="M150" s="117" t="s">
        <v>30</v>
      </c>
      <c r="N150" s="114" t="s">
        <v>603</v>
      </c>
      <c r="O150" s="115" t="s">
        <v>339</v>
      </c>
      <c r="P150" s="116" t="s">
        <v>27</v>
      </c>
      <c r="Q150" s="115" t="s">
        <v>191</v>
      </c>
      <c r="R150" s="115" t="s">
        <v>359</v>
      </c>
      <c r="S150" s="115" t="s">
        <v>20</v>
      </c>
      <c r="T150" s="120"/>
      <c r="U150" s="120"/>
    </row>
    <row r="151" spans="1:22" s="9" customFormat="1">
      <c r="A151" s="117" t="s">
        <v>529</v>
      </c>
      <c r="B151" s="117"/>
      <c r="C151" s="117" t="s">
        <v>81</v>
      </c>
      <c r="D151" s="86">
        <f t="shared" si="4"/>
        <v>234</v>
      </c>
      <c r="E151" s="86"/>
      <c r="F151" s="86"/>
      <c r="G151" s="86">
        <v>234</v>
      </c>
      <c r="H151" s="86"/>
      <c r="I151" s="86"/>
      <c r="J151" s="86"/>
      <c r="K151" s="86"/>
      <c r="L151" s="86"/>
      <c r="M151" s="117" t="s">
        <v>30</v>
      </c>
      <c r="N151" s="114" t="s">
        <v>603</v>
      </c>
      <c r="O151" s="115" t="s">
        <v>286</v>
      </c>
      <c r="P151" s="116" t="s">
        <v>32</v>
      </c>
      <c r="Q151" s="115" t="s">
        <v>15</v>
      </c>
      <c r="R151" s="115" t="s">
        <v>360</v>
      </c>
      <c r="S151" s="115" t="s">
        <v>15</v>
      </c>
      <c r="T151" s="120"/>
      <c r="U151" s="120"/>
    </row>
    <row r="152" spans="1:22" s="9" customFormat="1">
      <c r="A152" s="117" t="s">
        <v>530</v>
      </c>
      <c r="B152" s="117"/>
      <c r="C152" s="117" t="s">
        <v>105</v>
      </c>
      <c r="D152" s="86">
        <f t="shared" si="4"/>
        <v>56</v>
      </c>
      <c r="E152" s="86"/>
      <c r="F152" s="86"/>
      <c r="G152" s="86">
        <v>56</v>
      </c>
      <c r="H152" s="86"/>
      <c r="I152" s="86"/>
      <c r="J152" s="86"/>
      <c r="K152" s="86"/>
      <c r="L152" s="86"/>
      <c r="M152" s="117" t="s">
        <v>30</v>
      </c>
      <c r="N152" s="114" t="s">
        <v>603</v>
      </c>
      <c r="O152" s="115" t="s">
        <v>305</v>
      </c>
      <c r="P152" s="116" t="s">
        <v>32</v>
      </c>
      <c r="Q152" s="115" t="s">
        <v>491</v>
      </c>
      <c r="R152" s="115" t="s">
        <v>352</v>
      </c>
      <c r="S152" s="115" t="s">
        <v>16</v>
      </c>
      <c r="T152" s="120"/>
      <c r="U152" s="120"/>
    </row>
    <row r="153" spans="1:22" s="9" customFormat="1">
      <c r="A153" s="117" t="s">
        <v>531</v>
      </c>
      <c r="B153" s="117"/>
      <c r="C153" s="117" t="s">
        <v>180</v>
      </c>
      <c r="D153" s="86">
        <f t="shared" si="4"/>
        <v>340</v>
      </c>
      <c r="E153" s="86"/>
      <c r="F153" s="86"/>
      <c r="G153" s="86">
        <v>340</v>
      </c>
      <c r="H153" s="86"/>
      <c r="I153" s="86"/>
      <c r="J153" s="86"/>
      <c r="K153" s="86"/>
      <c r="L153" s="86"/>
      <c r="M153" s="117" t="s">
        <v>30</v>
      </c>
      <c r="N153" s="114" t="s">
        <v>603</v>
      </c>
      <c r="O153" s="115" t="s">
        <v>329</v>
      </c>
      <c r="P153" s="116" t="s">
        <v>123</v>
      </c>
      <c r="Q153" s="115" t="s">
        <v>492</v>
      </c>
      <c r="R153" s="115" t="s">
        <v>370</v>
      </c>
      <c r="S153" s="115" t="s">
        <v>19</v>
      </c>
      <c r="T153" s="120"/>
      <c r="U153" s="120"/>
    </row>
    <row r="154" spans="1:22" s="11" customFormat="1">
      <c r="A154" s="117" t="s">
        <v>532</v>
      </c>
      <c r="B154" s="117"/>
      <c r="C154" s="117" t="s">
        <v>82</v>
      </c>
      <c r="D154" s="86">
        <f t="shared" si="4"/>
        <v>830</v>
      </c>
      <c r="E154" s="86"/>
      <c r="F154" s="86"/>
      <c r="G154" s="86">
        <v>830</v>
      </c>
      <c r="H154" s="86"/>
      <c r="I154" s="86"/>
      <c r="J154" s="86"/>
      <c r="K154" s="86"/>
      <c r="L154" s="86"/>
      <c r="M154" s="117" t="s">
        <v>30</v>
      </c>
      <c r="N154" s="114" t="s">
        <v>603</v>
      </c>
      <c r="O154" s="115" t="s">
        <v>287</v>
      </c>
      <c r="P154" s="116" t="s">
        <v>32</v>
      </c>
      <c r="Q154" s="115" t="s">
        <v>15</v>
      </c>
      <c r="R154" s="115" t="s">
        <v>354</v>
      </c>
      <c r="S154" s="115" t="s">
        <v>15</v>
      </c>
      <c r="T154" s="123"/>
      <c r="U154" s="123"/>
    </row>
    <row r="155" spans="1:22" s="9" customFormat="1">
      <c r="A155" s="117" t="s">
        <v>533</v>
      </c>
      <c r="B155" s="91"/>
      <c r="C155" s="91" t="s">
        <v>165</v>
      </c>
      <c r="D155" s="86">
        <f t="shared" si="4"/>
        <v>2200</v>
      </c>
      <c r="E155" s="84"/>
      <c r="F155" s="84"/>
      <c r="G155" s="84">
        <v>2200</v>
      </c>
      <c r="H155" s="84"/>
      <c r="I155" s="84"/>
      <c r="J155" s="84"/>
      <c r="K155" s="84">
        <v>2100</v>
      </c>
      <c r="L155" s="84">
        <v>2200</v>
      </c>
      <c r="M155" s="91" t="s">
        <v>28</v>
      </c>
      <c r="N155" s="114" t="s">
        <v>603</v>
      </c>
      <c r="O155" s="118" t="s">
        <v>330</v>
      </c>
      <c r="P155" s="116" t="s">
        <v>32</v>
      </c>
      <c r="Q155" s="115" t="s">
        <v>492</v>
      </c>
      <c r="R155" s="115" t="s">
        <v>370</v>
      </c>
      <c r="S155" s="118" t="s">
        <v>19</v>
      </c>
      <c r="T155" s="120"/>
      <c r="U155" s="120"/>
    </row>
    <row r="156" spans="1:22" s="9" customFormat="1">
      <c r="A156" s="117" t="s">
        <v>628</v>
      </c>
      <c r="B156" s="91" t="s">
        <v>224</v>
      </c>
      <c r="C156" s="91" t="s">
        <v>225</v>
      </c>
      <c r="D156" s="86">
        <f t="shared" si="4"/>
        <v>3300</v>
      </c>
      <c r="E156" s="84"/>
      <c r="F156" s="84"/>
      <c r="G156" s="84">
        <v>3300</v>
      </c>
      <c r="H156" s="84"/>
      <c r="I156" s="84"/>
      <c r="J156" s="84"/>
      <c r="K156" s="84">
        <v>3300</v>
      </c>
      <c r="L156" s="84">
        <v>3300</v>
      </c>
      <c r="M156" s="91" t="s">
        <v>28</v>
      </c>
      <c r="N156" s="114" t="s">
        <v>895</v>
      </c>
      <c r="O156" s="118" t="s">
        <v>584</v>
      </c>
      <c r="P156" s="116" t="s">
        <v>211</v>
      </c>
      <c r="Q156" s="115" t="s">
        <v>493</v>
      </c>
      <c r="R156" s="115" t="s">
        <v>366</v>
      </c>
      <c r="S156" s="118" t="s">
        <v>22</v>
      </c>
      <c r="T156" s="120"/>
      <c r="U156" s="120"/>
    </row>
    <row r="157" spans="1:22" s="9" customFormat="1">
      <c r="A157" s="117" t="s">
        <v>628</v>
      </c>
      <c r="B157" s="91" t="s">
        <v>226</v>
      </c>
      <c r="C157" s="91" t="s">
        <v>225</v>
      </c>
      <c r="D157" s="86">
        <f t="shared" si="4"/>
        <v>1000</v>
      </c>
      <c r="E157" s="84"/>
      <c r="F157" s="84"/>
      <c r="G157" s="84"/>
      <c r="H157" s="84"/>
      <c r="I157" s="84">
        <v>1000</v>
      </c>
      <c r="J157" s="84"/>
      <c r="K157" s="84">
        <v>1000</v>
      </c>
      <c r="L157" s="84">
        <v>1000</v>
      </c>
      <c r="M157" s="91" t="s">
        <v>28</v>
      </c>
      <c r="N157" s="114" t="s">
        <v>895</v>
      </c>
      <c r="O157" s="118" t="s">
        <v>584</v>
      </c>
      <c r="P157" s="116" t="s">
        <v>211</v>
      </c>
      <c r="Q157" s="115" t="s">
        <v>493</v>
      </c>
      <c r="R157" s="115" t="s">
        <v>366</v>
      </c>
      <c r="S157" s="118" t="s">
        <v>22</v>
      </c>
      <c r="T157" s="120"/>
      <c r="U157" s="120"/>
    </row>
    <row r="158" spans="1:22" s="9" customFormat="1">
      <c r="A158" s="117" t="s">
        <v>628</v>
      </c>
      <c r="B158" s="91" t="s">
        <v>227</v>
      </c>
      <c r="C158" s="91" t="s">
        <v>225</v>
      </c>
      <c r="D158" s="86">
        <f t="shared" si="4"/>
        <v>3900</v>
      </c>
      <c r="E158" s="84"/>
      <c r="F158" s="84"/>
      <c r="G158" s="84"/>
      <c r="H158" s="84"/>
      <c r="I158" s="84">
        <v>3900</v>
      </c>
      <c r="J158" s="84"/>
      <c r="K158" s="84">
        <v>3900</v>
      </c>
      <c r="L158" s="84">
        <v>3900</v>
      </c>
      <c r="M158" s="91" t="s">
        <v>28</v>
      </c>
      <c r="N158" s="114" t="s">
        <v>895</v>
      </c>
      <c r="O158" s="118" t="s">
        <v>584</v>
      </c>
      <c r="P158" s="116" t="s">
        <v>211</v>
      </c>
      <c r="Q158" s="115" t="s">
        <v>493</v>
      </c>
      <c r="R158" s="115" t="s">
        <v>366</v>
      </c>
      <c r="S158" s="118" t="s">
        <v>22</v>
      </c>
      <c r="T158" s="120"/>
      <c r="U158" s="120"/>
    </row>
    <row r="159" spans="1:22" s="9" customFormat="1">
      <c r="A159" s="117" t="s">
        <v>534</v>
      </c>
      <c r="B159" s="91"/>
      <c r="C159" s="91" t="s">
        <v>96</v>
      </c>
      <c r="D159" s="86">
        <f t="shared" si="4"/>
        <v>175</v>
      </c>
      <c r="E159" s="84"/>
      <c r="F159" s="84"/>
      <c r="G159" s="84">
        <v>175</v>
      </c>
      <c r="H159" s="84"/>
      <c r="I159" s="84"/>
      <c r="J159" s="84"/>
      <c r="K159" s="84"/>
      <c r="L159" s="84"/>
      <c r="M159" s="91" t="s">
        <v>30</v>
      </c>
      <c r="N159" s="114" t="s">
        <v>603</v>
      </c>
      <c r="O159" s="118" t="s">
        <v>306</v>
      </c>
      <c r="P159" s="116" t="s">
        <v>32</v>
      </c>
      <c r="Q159" s="115" t="s">
        <v>491</v>
      </c>
      <c r="R159" s="115" t="s">
        <v>352</v>
      </c>
      <c r="S159" s="118" t="s">
        <v>16</v>
      </c>
      <c r="T159" s="120"/>
      <c r="U159" s="120"/>
    </row>
    <row r="160" spans="1:22" s="3" customFormat="1">
      <c r="A160" s="117" t="s">
        <v>534</v>
      </c>
      <c r="B160" s="91"/>
      <c r="C160" s="91" t="s">
        <v>97</v>
      </c>
      <c r="D160" s="86">
        <f t="shared" si="4"/>
        <v>223</v>
      </c>
      <c r="E160" s="84"/>
      <c r="F160" s="84"/>
      <c r="G160" s="84">
        <v>223</v>
      </c>
      <c r="H160" s="84"/>
      <c r="I160" s="84"/>
      <c r="J160" s="84"/>
      <c r="K160" s="84"/>
      <c r="L160" s="84"/>
      <c r="M160" s="91" t="s">
        <v>30</v>
      </c>
      <c r="N160" s="114" t="s">
        <v>603</v>
      </c>
      <c r="O160" s="118" t="s">
        <v>306</v>
      </c>
      <c r="P160" s="116" t="s">
        <v>32</v>
      </c>
      <c r="Q160" s="115" t="s">
        <v>491</v>
      </c>
      <c r="R160" s="115" t="s">
        <v>352</v>
      </c>
      <c r="S160" s="118" t="s">
        <v>16</v>
      </c>
      <c r="T160" s="119"/>
      <c r="U160" s="119"/>
      <c r="V160" s="79"/>
    </row>
    <row r="161" spans="1:22" s="3" customFormat="1">
      <c r="A161" s="117" t="s">
        <v>534</v>
      </c>
      <c r="B161" s="91"/>
      <c r="C161" s="91" t="s">
        <v>115</v>
      </c>
      <c r="D161" s="86">
        <f t="shared" si="4"/>
        <v>138</v>
      </c>
      <c r="E161" s="84"/>
      <c r="F161" s="84"/>
      <c r="G161" s="84">
        <v>138</v>
      </c>
      <c r="H161" s="84"/>
      <c r="I161" s="84"/>
      <c r="J161" s="84"/>
      <c r="K161" s="84"/>
      <c r="L161" s="84"/>
      <c r="M161" s="91" t="s">
        <v>30</v>
      </c>
      <c r="N161" s="114" t="s">
        <v>603</v>
      </c>
      <c r="O161" s="118" t="s">
        <v>306</v>
      </c>
      <c r="P161" s="116" t="s">
        <v>32</v>
      </c>
      <c r="Q161" s="115" t="s">
        <v>491</v>
      </c>
      <c r="R161" s="115" t="s">
        <v>352</v>
      </c>
      <c r="S161" s="118" t="s">
        <v>16</v>
      </c>
      <c r="T161" s="119"/>
      <c r="U161" s="119"/>
      <c r="V161" s="79"/>
    </row>
    <row r="162" spans="1:22" s="3" customFormat="1">
      <c r="A162" s="117" t="s">
        <v>534</v>
      </c>
      <c r="B162" s="91"/>
      <c r="C162" s="91" t="s">
        <v>116</v>
      </c>
      <c r="D162" s="86">
        <f t="shared" si="4"/>
        <v>323</v>
      </c>
      <c r="E162" s="84"/>
      <c r="F162" s="84"/>
      <c r="G162" s="84">
        <v>323</v>
      </c>
      <c r="H162" s="84"/>
      <c r="I162" s="84"/>
      <c r="J162" s="84"/>
      <c r="K162" s="84"/>
      <c r="L162" s="84"/>
      <c r="M162" s="91" t="s">
        <v>30</v>
      </c>
      <c r="N162" s="114" t="s">
        <v>603</v>
      </c>
      <c r="O162" s="118" t="s">
        <v>306</v>
      </c>
      <c r="P162" s="116" t="s">
        <v>32</v>
      </c>
      <c r="Q162" s="115" t="s">
        <v>491</v>
      </c>
      <c r="R162" s="115" t="s">
        <v>352</v>
      </c>
      <c r="S162" s="118" t="s">
        <v>16</v>
      </c>
      <c r="T162" s="119"/>
      <c r="U162" s="119"/>
      <c r="V162" s="79"/>
    </row>
    <row r="163" spans="1:22" s="3" customFormat="1">
      <c r="A163" s="117" t="s">
        <v>534</v>
      </c>
      <c r="B163" s="91"/>
      <c r="C163" s="91" t="s">
        <v>117</v>
      </c>
      <c r="D163" s="86">
        <f t="shared" si="4"/>
        <v>138</v>
      </c>
      <c r="E163" s="84"/>
      <c r="F163" s="84"/>
      <c r="G163" s="84">
        <v>138</v>
      </c>
      <c r="H163" s="84"/>
      <c r="I163" s="84"/>
      <c r="J163" s="84"/>
      <c r="K163" s="84"/>
      <c r="L163" s="84"/>
      <c r="M163" s="91" t="s">
        <v>30</v>
      </c>
      <c r="N163" s="114" t="s">
        <v>603</v>
      </c>
      <c r="O163" s="118" t="s">
        <v>306</v>
      </c>
      <c r="P163" s="116" t="s">
        <v>32</v>
      </c>
      <c r="Q163" s="115" t="s">
        <v>491</v>
      </c>
      <c r="R163" s="115" t="s">
        <v>352</v>
      </c>
      <c r="S163" s="118" t="s">
        <v>16</v>
      </c>
      <c r="T163" s="119"/>
      <c r="U163" s="119"/>
      <c r="V163" s="79"/>
    </row>
    <row r="164" spans="1:22" s="3" customFormat="1">
      <c r="A164" s="117" t="s">
        <v>535</v>
      </c>
      <c r="B164" s="91"/>
      <c r="C164" s="91" t="s">
        <v>83</v>
      </c>
      <c r="D164" s="86">
        <f t="shared" si="4"/>
        <v>9900</v>
      </c>
      <c r="E164" s="84"/>
      <c r="F164" s="84"/>
      <c r="G164" s="84">
        <v>9900</v>
      </c>
      <c r="H164" s="84"/>
      <c r="I164" s="84"/>
      <c r="J164" s="84"/>
      <c r="K164" s="84">
        <v>9900</v>
      </c>
      <c r="L164" s="84">
        <v>9900</v>
      </c>
      <c r="M164" s="91" t="s">
        <v>28</v>
      </c>
      <c r="N164" s="114" t="s">
        <v>603</v>
      </c>
      <c r="O164" s="118" t="s">
        <v>288</v>
      </c>
      <c r="P164" s="116" t="s">
        <v>32</v>
      </c>
      <c r="Q164" s="115" t="s">
        <v>15</v>
      </c>
      <c r="R164" s="115" t="s">
        <v>15</v>
      </c>
      <c r="S164" s="118" t="s">
        <v>15</v>
      </c>
      <c r="T164" s="119"/>
      <c r="U164" s="79"/>
      <c r="V164" s="79"/>
    </row>
    <row r="165" spans="1:22" s="3" customFormat="1">
      <c r="A165" s="117" t="s">
        <v>536</v>
      </c>
      <c r="B165" s="91"/>
      <c r="C165" s="91" t="s">
        <v>108</v>
      </c>
      <c r="D165" s="86">
        <f t="shared" si="4"/>
        <v>250</v>
      </c>
      <c r="E165" s="84"/>
      <c r="F165" s="84"/>
      <c r="G165" s="84">
        <v>250</v>
      </c>
      <c r="H165" s="84"/>
      <c r="I165" s="84"/>
      <c r="J165" s="84"/>
      <c r="K165" s="84"/>
      <c r="L165" s="84"/>
      <c r="M165" s="91" t="s">
        <v>30</v>
      </c>
      <c r="N165" s="114" t="s">
        <v>603</v>
      </c>
      <c r="O165" s="118" t="s">
        <v>307</v>
      </c>
      <c r="P165" s="116" t="s">
        <v>32</v>
      </c>
      <c r="Q165" s="115" t="s">
        <v>491</v>
      </c>
      <c r="R165" s="115" t="s">
        <v>352</v>
      </c>
      <c r="S165" s="118" t="s">
        <v>16</v>
      </c>
      <c r="T165" s="119"/>
      <c r="U165" s="79"/>
      <c r="V165" s="79"/>
    </row>
    <row r="166" spans="1:22" s="3" customFormat="1">
      <c r="A166" s="117" t="s">
        <v>537</v>
      </c>
      <c r="B166" s="91"/>
      <c r="C166" s="91" t="s">
        <v>109</v>
      </c>
      <c r="D166" s="86">
        <f t="shared" si="4"/>
        <v>585</v>
      </c>
      <c r="E166" s="84"/>
      <c r="F166" s="84"/>
      <c r="G166" s="84">
        <v>585</v>
      </c>
      <c r="H166" s="84"/>
      <c r="I166" s="84"/>
      <c r="J166" s="84"/>
      <c r="K166" s="84"/>
      <c r="L166" s="84"/>
      <c r="M166" s="91" t="s">
        <v>30</v>
      </c>
      <c r="N166" s="114" t="s">
        <v>603</v>
      </c>
      <c r="O166" s="118" t="s">
        <v>308</v>
      </c>
      <c r="P166" s="116" t="s">
        <v>32</v>
      </c>
      <c r="Q166" s="115" t="s">
        <v>491</v>
      </c>
      <c r="R166" s="115" t="s">
        <v>352</v>
      </c>
      <c r="S166" s="118" t="s">
        <v>16</v>
      </c>
      <c r="T166" s="119"/>
      <c r="U166" s="79"/>
      <c r="V166" s="79"/>
    </row>
    <row r="167" spans="1:22">
      <c r="A167" s="117" t="s">
        <v>538</v>
      </c>
      <c r="B167" s="91"/>
      <c r="C167" s="91" t="s">
        <v>95</v>
      </c>
      <c r="D167" s="86">
        <f t="shared" ref="D167:D194" si="5">SUM(E167:J167)</f>
        <v>1050</v>
      </c>
      <c r="E167" s="84"/>
      <c r="F167" s="84"/>
      <c r="G167" s="84">
        <v>1050</v>
      </c>
      <c r="H167" s="84"/>
      <c r="I167" s="84"/>
      <c r="J167" s="84"/>
      <c r="K167" s="84"/>
      <c r="L167" s="84"/>
      <c r="M167" s="91" t="s">
        <v>30</v>
      </c>
      <c r="N167" s="114" t="s">
        <v>603</v>
      </c>
      <c r="O167" s="118" t="s">
        <v>309</v>
      </c>
      <c r="P167" s="116" t="s">
        <v>32</v>
      </c>
      <c r="Q167" s="115" t="s">
        <v>491</v>
      </c>
      <c r="R167" s="115" t="s">
        <v>352</v>
      </c>
      <c r="S167" s="118" t="s">
        <v>16</v>
      </c>
      <c r="U167" s="5"/>
    </row>
    <row r="168" spans="1:22">
      <c r="A168" s="117" t="s">
        <v>687</v>
      </c>
      <c r="B168" s="90"/>
      <c r="C168" s="91" t="s">
        <v>70</v>
      </c>
      <c r="D168" s="86">
        <f t="shared" si="5"/>
        <v>499</v>
      </c>
      <c r="E168" s="124"/>
      <c r="F168" s="124"/>
      <c r="G168" s="84">
        <v>475</v>
      </c>
      <c r="H168" s="124"/>
      <c r="I168" s="84"/>
      <c r="J168" s="84">
        <v>24</v>
      </c>
      <c r="K168" s="124"/>
      <c r="L168" s="124"/>
      <c r="M168" s="90" t="s">
        <v>30</v>
      </c>
      <c r="N168" s="114" t="s">
        <v>603</v>
      </c>
      <c r="O168" s="125" t="s">
        <v>289</v>
      </c>
      <c r="P168" s="116" t="s">
        <v>32</v>
      </c>
      <c r="Q168" s="115" t="s">
        <v>15</v>
      </c>
      <c r="R168" s="115" t="s">
        <v>360</v>
      </c>
      <c r="S168" s="125" t="s">
        <v>15</v>
      </c>
      <c r="U168" s="5"/>
    </row>
    <row r="169" spans="1:22">
      <c r="A169" s="117" t="s">
        <v>539</v>
      </c>
      <c r="B169" s="90"/>
      <c r="C169" s="90" t="s">
        <v>40</v>
      </c>
      <c r="D169" s="86">
        <f t="shared" si="5"/>
        <v>290</v>
      </c>
      <c r="E169" s="124"/>
      <c r="F169" s="124"/>
      <c r="G169" s="124">
        <v>290</v>
      </c>
      <c r="H169" s="124"/>
      <c r="I169" s="124"/>
      <c r="J169" s="124"/>
      <c r="K169" s="124"/>
      <c r="L169" s="124"/>
      <c r="M169" s="90" t="s">
        <v>30</v>
      </c>
      <c r="N169" s="114" t="s">
        <v>603</v>
      </c>
      <c r="O169" s="125" t="s">
        <v>265</v>
      </c>
      <c r="P169" s="116" t="s">
        <v>32</v>
      </c>
      <c r="Q169" s="115" t="s">
        <v>490</v>
      </c>
      <c r="R169" s="115" t="s">
        <v>350</v>
      </c>
      <c r="S169" s="125" t="s">
        <v>12</v>
      </c>
      <c r="U169" s="5"/>
    </row>
    <row r="170" spans="1:22" s="10" customFormat="1">
      <c r="A170" s="117" t="s">
        <v>540</v>
      </c>
      <c r="B170" s="90"/>
      <c r="C170" s="90" t="s">
        <v>80</v>
      </c>
      <c r="D170" s="86">
        <f t="shared" si="5"/>
        <v>340</v>
      </c>
      <c r="E170" s="124"/>
      <c r="F170" s="124"/>
      <c r="G170" s="124">
        <v>340</v>
      </c>
      <c r="H170" s="124"/>
      <c r="I170" s="124"/>
      <c r="J170" s="124"/>
      <c r="K170" s="124"/>
      <c r="L170" s="124"/>
      <c r="M170" s="90" t="s">
        <v>30</v>
      </c>
      <c r="N170" s="114" t="s">
        <v>603</v>
      </c>
      <c r="O170" s="125" t="s">
        <v>290</v>
      </c>
      <c r="P170" s="116" t="s">
        <v>32</v>
      </c>
      <c r="Q170" s="115" t="s">
        <v>15</v>
      </c>
      <c r="R170" s="115" t="s">
        <v>354</v>
      </c>
      <c r="S170" s="125" t="s">
        <v>15</v>
      </c>
      <c r="T170" s="122"/>
    </row>
    <row r="171" spans="1:22" s="10" customFormat="1">
      <c r="A171" s="117" t="s">
        <v>688</v>
      </c>
      <c r="B171" s="89"/>
      <c r="C171" s="89" t="s">
        <v>166</v>
      </c>
      <c r="D171" s="86">
        <f t="shared" si="5"/>
        <v>240</v>
      </c>
      <c r="E171" s="85"/>
      <c r="F171" s="85"/>
      <c r="G171" s="85">
        <v>240</v>
      </c>
      <c r="H171" s="85"/>
      <c r="I171" s="85"/>
      <c r="J171" s="85"/>
      <c r="K171" s="85"/>
      <c r="L171" s="85"/>
      <c r="M171" s="89" t="s">
        <v>30</v>
      </c>
      <c r="N171" s="114" t="s">
        <v>603</v>
      </c>
      <c r="O171" s="116" t="s">
        <v>331</v>
      </c>
      <c r="P171" s="116" t="s">
        <v>32</v>
      </c>
      <c r="Q171" s="115" t="s">
        <v>492</v>
      </c>
      <c r="R171" s="115" t="s">
        <v>370</v>
      </c>
      <c r="S171" s="116" t="s">
        <v>19</v>
      </c>
      <c r="T171" s="122"/>
    </row>
    <row r="172" spans="1:22" s="10" customFormat="1">
      <c r="A172" s="117" t="s">
        <v>541</v>
      </c>
      <c r="B172" s="90"/>
      <c r="C172" s="90" t="s">
        <v>60</v>
      </c>
      <c r="D172" s="86">
        <f t="shared" si="5"/>
        <v>20500</v>
      </c>
      <c r="E172" s="124"/>
      <c r="F172" s="124"/>
      <c r="G172" s="124">
        <v>20500</v>
      </c>
      <c r="H172" s="124"/>
      <c r="I172" s="124"/>
      <c r="J172" s="124"/>
      <c r="K172" s="124">
        <v>20400</v>
      </c>
      <c r="L172" s="124">
        <v>20400</v>
      </c>
      <c r="M172" s="90" t="s">
        <v>28</v>
      </c>
      <c r="N172" s="114" t="s">
        <v>603</v>
      </c>
      <c r="O172" s="125" t="s">
        <v>275</v>
      </c>
      <c r="P172" s="116" t="s">
        <v>46</v>
      </c>
      <c r="Q172" s="115" t="s">
        <v>14</v>
      </c>
      <c r="R172" s="115" t="s">
        <v>362</v>
      </c>
      <c r="S172" s="125" t="s">
        <v>14</v>
      </c>
      <c r="T172" s="122"/>
    </row>
    <row r="173" spans="1:22" s="10" customFormat="1">
      <c r="A173" s="117" t="s">
        <v>542</v>
      </c>
      <c r="B173" s="90"/>
      <c r="C173" s="90" t="s">
        <v>45</v>
      </c>
      <c r="D173" s="86">
        <f t="shared" si="5"/>
        <v>2800</v>
      </c>
      <c r="E173" s="124"/>
      <c r="F173" s="124"/>
      <c r="G173" s="124">
        <v>2800</v>
      </c>
      <c r="H173" s="124"/>
      <c r="I173" s="124"/>
      <c r="J173" s="124"/>
      <c r="K173" s="124"/>
      <c r="L173" s="124"/>
      <c r="M173" s="90" t="s">
        <v>30</v>
      </c>
      <c r="N173" s="114" t="s">
        <v>603</v>
      </c>
      <c r="O173" s="125" t="s">
        <v>271</v>
      </c>
      <c r="P173" s="116" t="s">
        <v>46</v>
      </c>
      <c r="Q173" s="115" t="s">
        <v>363</v>
      </c>
      <c r="R173" s="115" t="s">
        <v>363</v>
      </c>
      <c r="S173" s="125" t="s">
        <v>13</v>
      </c>
      <c r="T173" s="122"/>
    </row>
    <row r="174" spans="1:22" s="10" customFormat="1">
      <c r="A174" s="117" t="s">
        <v>542</v>
      </c>
      <c r="B174" s="90"/>
      <c r="C174" s="90" t="s">
        <v>47</v>
      </c>
      <c r="D174" s="86">
        <f t="shared" si="5"/>
        <v>3200</v>
      </c>
      <c r="E174" s="124"/>
      <c r="F174" s="124"/>
      <c r="G174" s="124">
        <v>3200</v>
      </c>
      <c r="H174" s="124"/>
      <c r="I174" s="124"/>
      <c r="J174" s="124"/>
      <c r="K174" s="124"/>
      <c r="L174" s="124"/>
      <c r="M174" s="90" t="s">
        <v>30</v>
      </c>
      <c r="N174" s="114" t="s">
        <v>603</v>
      </c>
      <c r="O174" s="125" t="s">
        <v>271</v>
      </c>
      <c r="P174" s="116" t="s">
        <v>46</v>
      </c>
      <c r="Q174" s="115" t="s">
        <v>363</v>
      </c>
      <c r="R174" s="115" t="s">
        <v>363</v>
      </c>
      <c r="S174" s="125" t="s">
        <v>13</v>
      </c>
      <c r="T174" s="122"/>
    </row>
    <row r="175" spans="1:22" s="9" customFormat="1">
      <c r="A175" s="117" t="s">
        <v>542</v>
      </c>
      <c r="B175" s="90"/>
      <c r="C175" s="90" t="s">
        <v>49</v>
      </c>
      <c r="D175" s="86">
        <f t="shared" si="5"/>
        <v>2600</v>
      </c>
      <c r="E175" s="124"/>
      <c r="F175" s="124"/>
      <c r="G175" s="124">
        <v>2600</v>
      </c>
      <c r="H175" s="124"/>
      <c r="I175" s="124"/>
      <c r="J175" s="124"/>
      <c r="K175" s="124"/>
      <c r="L175" s="124"/>
      <c r="M175" s="90" t="s">
        <v>30</v>
      </c>
      <c r="N175" s="114" t="s">
        <v>603</v>
      </c>
      <c r="O175" s="125" t="s">
        <v>271</v>
      </c>
      <c r="P175" s="116" t="s">
        <v>46</v>
      </c>
      <c r="Q175" s="115" t="s">
        <v>363</v>
      </c>
      <c r="R175" s="115" t="s">
        <v>363</v>
      </c>
      <c r="S175" s="125" t="s">
        <v>13</v>
      </c>
      <c r="T175" s="120"/>
    </row>
    <row r="176" spans="1:22" s="10" customFormat="1">
      <c r="A176" s="117" t="s">
        <v>542</v>
      </c>
      <c r="B176" s="90"/>
      <c r="C176" s="90" t="s">
        <v>50</v>
      </c>
      <c r="D176" s="86">
        <f t="shared" si="5"/>
        <v>2600</v>
      </c>
      <c r="E176" s="124"/>
      <c r="F176" s="124"/>
      <c r="G176" s="124">
        <v>2600</v>
      </c>
      <c r="H176" s="124"/>
      <c r="I176" s="124"/>
      <c r="J176" s="124"/>
      <c r="K176" s="124"/>
      <c r="L176" s="124"/>
      <c r="M176" s="90" t="s">
        <v>30</v>
      </c>
      <c r="N176" s="114" t="s">
        <v>603</v>
      </c>
      <c r="O176" s="125" t="s">
        <v>271</v>
      </c>
      <c r="P176" s="116" t="s">
        <v>46</v>
      </c>
      <c r="Q176" s="115" t="s">
        <v>363</v>
      </c>
      <c r="R176" s="115" t="s">
        <v>363</v>
      </c>
      <c r="S176" s="125" t="s">
        <v>13</v>
      </c>
      <c r="T176" s="122"/>
    </row>
    <row r="177" spans="1:20" s="10" customFormat="1">
      <c r="A177" s="117" t="s">
        <v>542</v>
      </c>
      <c r="B177" s="90"/>
      <c r="C177" s="90" t="s">
        <v>51</v>
      </c>
      <c r="D177" s="86">
        <f t="shared" si="5"/>
        <v>2700</v>
      </c>
      <c r="E177" s="124"/>
      <c r="F177" s="124"/>
      <c r="G177" s="124">
        <v>2700</v>
      </c>
      <c r="H177" s="124"/>
      <c r="I177" s="124"/>
      <c r="J177" s="124"/>
      <c r="K177" s="124"/>
      <c r="L177" s="124"/>
      <c r="M177" s="90" t="s">
        <v>30</v>
      </c>
      <c r="N177" s="114" t="s">
        <v>603</v>
      </c>
      <c r="O177" s="125" t="s">
        <v>271</v>
      </c>
      <c r="P177" s="116" t="s">
        <v>46</v>
      </c>
      <c r="Q177" s="115" t="s">
        <v>363</v>
      </c>
      <c r="R177" s="115" t="s">
        <v>363</v>
      </c>
      <c r="S177" s="125" t="s">
        <v>13</v>
      </c>
      <c r="T177" s="122"/>
    </row>
    <row r="178" spans="1:20" s="10" customFormat="1">
      <c r="A178" s="117" t="s">
        <v>542</v>
      </c>
      <c r="B178" s="90"/>
      <c r="C178" s="90" t="s">
        <v>52</v>
      </c>
      <c r="D178" s="86">
        <f t="shared" si="5"/>
        <v>1800</v>
      </c>
      <c r="E178" s="124"/>
      <c r="F178" s="124"/>
      <c r="G178" s="124">
        <v>1800</v>
      </c>
      <c r="H178" s="124"/>
      <c r="I178" s="124"/>
      <c r="J178" s="124"/>
      <c r="K178" s="124"/>
      <c r="L178" s="124"/>
      <c r="M178" s="90" t="s">
        <v>30</v>
      </c>
      <c r="N178" s="114" t="s">
        <v>603</v>
      </c>
      <c r="O178" s="125" t="s">
        <v>271</v>
      </c>
      <c r="P178" s="116" t="s">
        <v>46</v>
      </c>
      <c r="Q178" s="115" t="s">
        <v>363</v>
      </c>
      <c r="R178" s="115" t="s">
        <v>363</v>
      </c>
      <c r="S178" s="125" t="s">
        <v>13</v>
      </c>
      <c r="T178" s="122"/>
    </row>
    <row r="179" spans="1:20" s="10" customFormat="1">
      <c r="A179" s="117" t="s">
        <v>542</v>
      </c>
      <c r="B179" s="90"/>
      <c r="C179" s="90" t="s">
        <v>53</v>
      </c>
      <c r="D179" s="86">
        <f t="shared" si="5"/>
        <v>3000</v>
      </c>
      <c r="E179" s="124"/>
      <c r="F179" s="124"/>
      <c r="G179" s="124">
        <v>3000</v>
      </c>
      <c r="H179" s="124"/>
      <c r="I179" s="124"/>
      <c r="J179" s="124"/>
      <c r="K179" s="124"/>
      <c r="L179" s="124"/>
      <c r="M179" s="90" t="s">
        <v>30</v>
      </c>
      <c r="N179" s="114" t="s">
        <v>603</v>
      </c>
      <c r="O179" s="125" t="s">
        <v>271</v>
      </c>
      <c r="P179" s="116" t="s">
        <v>46</v>
      </c>
      <c r="Q179" s="115" t="s">
        <v>363</v>
      </c>
      <c r="R179" s="115" t="s">
        <v>363</v>
      </c>
      <c r="S179" s="125" t="s">
        <v>13</v>
      </c>
      <c r="T179" s="122"/>
    </row>
    <row r="180" spans="1:20" s="10" customFormat="1">
      <c r="A180" s="117" t="s">
        <v>543</v>
      </c>
      <c r="B180" s="90"/>
      <c r="C180" s="90" t="s">
        <v>130</v>
      </c>
      <c r="D180" s="86">
        <f t="shared" si="5"/>
        <v>284</v>
      </c>
      <c r="E180" s="124"/>
      <c r="F180" s="124"/>
      <c r="G180" s="124">
        <v>284</v>
      </c>
      <c r="H180" s="124"/>
      <c r="I180" s="124"/>
      <c r="J180" s="124"/>
      <c r="K180" s="124"/>
      <c r="L180" s="124"/>
      <c r="M180" s="90" t="s">
        <v>30</v>
      </c>
      <c r="N180" s="114" t="s">
        <v>603</v>
      </c>
      <c r="O180" s="125" t="s">
        <v>310</v>
      </c>
      <c r="P180" s="116" t="s">
        <v>123</v>
      </c>
      <c r="Q180" s="115" t="s">
        <v>491</v>
      </c>
      <c r="R180" s="115" t="s">
        <v>369</v>
      </c>
      <c r="S180" s="125" t="s">
        <v>16</v>
      </c>
      <c r="T180" s="122"/>
    </row>
    <row r="181" spans="1:20" s="10" customFormat="1">
      <c r="A181" s="117" t="s">
        <v>723</v>
      </c>
      <c r="B181" s="90"/>
      <c r="C181" s="90" t="s">
        <v>75</v>
      </c>
      <c r="D181" s="86">
        <f t="shared" si="5"/>
        <v>6100</v>
      </c>
      <c r="E181" s="124"/>
      <c r="F181" s="124"/>
      <c r="G181" s="124">
        <v>6100</v>
      </c>
      <c r="H181" s="124"/>
      <c r="I181" s="124"/>
      <c r="J181" s="124"/>
      <c r="K181" s="124">
        <v>6100</v>
      </c>
      <c r="L181" s="124">
        <v>6100</v>
      </c>
      <c r="M181" s="90" t="s">
        <v>28</v>
      </c>
      <c r="N181" s="114" t="s">
        <v>603</v>
      </c>
      <c r="O181" s="125" t="s">
        <v>291</v>
      </c>
      <c r="P181" s="116" t="s">
        <v>32</v>
      </c>
      <c r="Q181" s="115" t="s">
        <v>15</v>
      </c>
      <c r="R181" s="115" t="s">
        <v>354</v>
      </c>
      <c r="S181" s="125" t="s">
        <v>15</v>
      </c>
      <c r="T181" s="122"/>
    </row>
    <row r="182" spans="1:20" s="10" customFormat="1">
      <c r="A182" s="117" t="s">
        <v>689</v>
      </c>
      <c r="B182" s="89"/>
      <c r="C182" s="89" t="s">
        <v>198</v>
      </c>
      <c r="D182" s="86">
        <f t="shared" si="5"/>
        <v>445</v>
      </c>
      <c r="E182" s="85"/>
      <c r="F182" s="85"/>
      <c r="G182" s="85">
        <v>295</v>
      </c>
      <c r="H182" s="85"/>
      <c r="I182" s="85">
        <v>150</v>
      </c>
      <c r="J182" s="85"/>
      <c r="K182" s="85"/>
      <c r="L182" s="85"/>
      <c r="M182" s="89" t="s">
        <v>30</v>
      </c>
      <c r="N182" s="114" t="s">
        <v>603</v>
      </c>
      <c r="O182" s="116" t="s">
        <v>340</v>
      </c>
      <c r="P182" s="116" t="s">
        <v>27</v>
      </c>
      <c r="Q182" s="115" t="s">
        <v>191</v>
      </c>
      <c r="R182" s="115" t="s">
        <v>359</v>
      </c>
      <c r="S182" s="116" t="s">
        <v>20</v>
      </c>
      <c r="T182" s="122"/>
    </row>
    <row r="183" spans="1:20" s="10" customFormat="1">
      <c r="A183" s="117" t="s">
        <v>545</v>
      </c>
      <c r="B183" s="90"/>
      <c r="C183" s="90" t="s">
        <v>86</v>
      </c>
      <c r="D183" s="86">
        <f t="shared" si="5"/>
        <v>260</v>
      </c>
      <c r="E183" s="124"/>
      <c r="F183" s="124"/>
      <c r="G183" s="124">
        <v>260</v>
      </c>
      <c r="H183" s="124"/>
      <c r="I183" s="124"/>
      <c r="J183" s="124"/>
      <c r="K183" s="124"/>
      <c r="L183" s="124"/>
      <c r="M183" s="90" t="s">
        <v>30</v>
      </c>
      <c r="N183" s="114" t="s">
        <v>603</v>
      </c>
      <c r="O183" s="125" t="s">
        <v>292</v>
      </c>
      <c r="P183" s="116" t="s">
        <v>32</v>
      </c>
      <c r="Q183" s="115" t="s">
        <v>15</v>
      </c>
      <c r="R183" s="115" t="s">
        <v>360</v>
      </c>
      <c r="S183" s="125" t="s">
        <v>15</v>
      </c>
      <c r="T183" s="122"/>
    </row>
    <row r="184" spans="1:20" s="10" customFormat="1">
      <c r="A184" s="117" t="s">
        <v>546</v>
      </c>
      <c r="B184" s="90"/>
      <c r="C184" s="90" t="s">
        <v>242</v>
      </c>
      <c r="D184" s="86">
        <f t="shared" si="5"/>
        <v>2700</v>
      </c>
      <c r="E184" s="124"/>
      <c r="F184" s="124"/>
      <c r="G184" s="124">
        <v>2000</v>
      </c>
      <c r="H184" s="124"/>
      <c r="I184" s="124">
        <v>700</v>
      </c>
      <c r="J184" s="124"/>
      <c r="K184" s="124">
        <v>2600</v>
      </c>
      <c r="L184" s="124">
        <v>2600</v>
      </c>
      <c r="M184" s="90" t="s">
        <v>28</v>
      </c>
      <c r="N184" s="114" t="s">
        <v>603</v>
      </c>
      <c r="O184" s="125"/>
      <c r="P184" s="116" t="s">
        <v>211</v>
      </c>
      <c r="Q184" s="115" t="s">
        <v>493</v>
      </c>
      <c r="R184" s="115" t="s">
        <v>356</v>
      </c>
      <c r="S184" s="125" t="s">
        <v>22</v>
      </c>
      <c r="T184" s="122"/>
    </row>
    <row r="185" spans="1:20" s="10" customFormat="1">
      <c r="A185" s="117" t="s">
        <v>690</v>
      </c>
      <c r="B185" s="90"/>
      <c r="C185" s="90" t="s">
        <v>243</v>
      </c>
      <c r="D185" s="86">
        <f t="shared" si="5"/>
        <v>12300</v>
      </c>
      <c r="E185" s="124"/>
      <c r="F185" s="124"/>
      <c r="G185" s="124">
        <v>10700</v>
      </c>
      <c r="H185" s="124"/>
      <c r="I185" s="124">
        <v>1600</v>
      </c>
      <c r="J185" s="124"/>
      <c r="K185" s="124">
        <v>10400</v>
      </c>
      <c r="L185" s="124">
        <v>10400</v>
      </c>
      <c r="M185" s="90" t="s">
        <v>28</v>
      </c>
      <c r="N185" s="114" t="s">
        <v>895</v>
      </c>
      <c r="O185" s="125" t="s">
        <v>576</v>
      </c>
      <c r="P185" s="116" t="s">
        <v>211</v>
      </c>
      <c r="Q185" s="115" t="s">
        <v>493</v>
      </c>
      <c r="R185" s="115" t="s">
        <v>365</v>
      </c>
      <c r="S185" s="125" t="s">
        <v>22</v>
      </c>
      <c r="T185" s="122"/>
    </row>
    <row r="186" spans="1:20" s="10" customFormat="1">
      <c r="A186" s="117" t="s">
        <v>547</v>
      </c>
      <c r="B186" s="90"/>
      <c r="C186" s="90" t="s">
        <v>87</v>
      </c>
      <c r="D186" s="86">
        <f t="shared" si="5"/>
        <v>255</v>
      </c>
      <c r="E186" s="124"/>
      <c r="F186" s="124"/>
      <c r="G186" s="124">
        <v>235</v>
      </c>
      <c r="H186" s="124"/>
      <c r="I186" s="124"/>
      <c r="J186" s="124">
        <v>20</v>
      </c>
      <c r="K186" s="124"/>
      <c r="L186" s="124"/>
      <c r="M186" s="90" t="s">
        <v>30</v>
      </c>
      <c r="N186" s="114" t="s">
        <v>603</v>
      </c>
      <c r="O186" s="125" t="s">
        <v>293</v>
      </c>
      <c r="P186" s="116" t="s">
        <v>32</v>
      </c>
      <c r="Q186" s="115" t="s">
        <v>15</v>
      </c>
      <c r="R186" s="115" t="s">
        <v>360</v>
      </c>
      <c r="S186" s="125" t="s">
        <v>15</v>
      </c>
      <c r="T186" s="122"/>
    </row>
    <row r="187" spans="1:20" s="10" customFormat="1" ht="15" customHeight="1">
      <c r="A187" s="117" t="s">
        <v>691</v>
      </c>
      <c r="B187" s="89"/>
      <c r="C187" s="89" t="s">
        <v>113</v>
      </c>
      <c r="D187" s="86">
        <f t="shared" si="5"/>
        <v>125</v>
      </c>
      <c r="E187" s="85"/>
      <c r="F187" s="85"/>
      <c r="G187" s="85">
        <v>125</v>
      </c>
      <c r="H187" s="85"/>
      <c r="I187" s="85"/>
      <c r="J187" s="85"/>
      <c r="K187" s="85"/>
      <c r="L187" s="85"/>
      <c r="M187" s="89" t="s">
        <v>30</v>
      </c>
      <c r="N187" s="114" t="s">
        <v>603</v>
      </c>
      <c r="O187" s="116" t="s">
        <v>311</v>
      </c>
      <c r="P187" s="116" t="s">
        <v>32</v>
      </c>
      <c r="Q187" s="115" t="s">
        <v>491</v>
      </c>
      <c r="R187" s="115" t="s">
        <v>352</v>
      </c>
      <c r="S187" s="116" t="s">
        <v>16</v>
      </c>
      <c r="T187" s="122"/>
    </row>
    <row r="188" spans="1:20" s="10" customFormat="1">
      <c r="A188" s="117" t="s">
        <v>548</v>
      </c>
      <c r="B188" s="90"/>
      <c r="C188" s="91" t="s">
        <v>71</v>
      </c>
      <c r="D188" s="86">
        <f t="shared" si="5"/>
        <v>430</v>
      </c>
      <c r="E188" s="124"/>
      <c r="F188" s="124"/>
      <c r="G188" s="84">
        <v>430</v>
      </c>
      <c r="H188" s="124"/>
      <c r="I188" s="84"/>
      <c r="J188" s="84"/>
      <c r="K188" s="124"/>
      <c r="L188" s="124"/>
      <c r="M188" s="90" t="s">
        <v>30</v>
      </c>
      <c r="N188" s="114" t="s">
        <v>603</v>
      </c>
      <c r="O188" s="125" t="s">
        <v>294</v>
      </c>
      <c r="P188" s="116" t="s">
        <v>32</v>
      </c>
      <c r="Q188" s="115" t="s">
        <v>15</v>
      </c>
      <c r="R188" s="115" t="s">
        <v>360</v>
      </c>
      <c r="S188" s="125" t="s">
        <v>15</v>
      </c>
      <c r="T188" s="122"/>
    </row>
    <row r="189" spans="1:20" s="9" customFormat="1">
      <c r="A189" s="117" t="s">
        <v>549</v>
      </c>
      <c r="B189" s="90"/>
      <c r="C189" s="90" t="s">
        <v>102</v>
      </c>
      <c r="D189" s="86">
        <f t="shared" si="5"/>
        <v>755</v>
      </c>
      <c r="E189" s="124"/>
      <c r="F189" s="124"/>
      <c r="G189" s="124">
        <v>755</v>
      </c>
      <c r="H189" s="124"/>
      <c r="I189" s="124"/>
      <c r="J189" s="124"/>
      <c r="K189" s="124"/>
      <c r="L189" s="124"/>
      <c r="M189" s="90" t="s">
        <v>30</v>
      </c>
      <c r="N189" s="114" t="s">
        <v>603</v>
      </c>
      <c r="O189" s="125" t="s">
        <v>312</v>
      </c>
      <c r="P189" s="116" t="s">
        <v>32</v>
      </c>
      <c r="Q189" s="115" t="s">
        <v>491</v>
      </c>
      <c r="R189" s="115" t="s">
        <v>352</v>
      </c>
      <c r="S189" s="125" t="s">
        <v>16</v>
      </c>
      <c r="T189" s="120"/>
    </row>
    <row r="190" spans="1:20" s="10" customFormat="1">
      <c r="A190" s="117" t="s">
        <v>692</v>
      </c>
      <c r="B190" s="89"/>
      <c r="C190" s="89" t="s">
        <v>184</v>
      </c>
      <c r="D190" s="86">
        <f t="shared" si="5"/>
        <v>600</v>
      </c>
      <c r="E190" s="85"/>
      <c r="F190" s="85"/>
      <c r="G190" s="85">
        <v>600</v>
      </c>
      <c r="H190" s="85"/>
      <c r="I190" s="85"/>
      <c r="J190" s="85"/>
      <c r="K190" s="85"/>
      <c r="L190" s="85"/>
      <c r="M190" s="89" t="s">
        <v>30</v>
      </c>
      <c r="N190" s="114" t="s">
        <v>603</v>
      </c>
      <c r="O190" s="116" t="s">
        <v>332</v>
      </c>
      <c r="P190" s="116" t="s">
        <v>123</v>
      </c>
      <c r="Q190" s="115" t="s">
        <v>492</v>
      </c>
      <c r="R190" s="115" t="s">
        <v>370</v>
      </c>
      <c r="S190" s="116" t="s">
        <v>19</v>
      </c>
      <c r="T190" s="122"/>
    </row>
    <row r="191" spans="1:20" s="9" customFormat="1">
      <c r="A191" s="117" t="s">
        <v>693</v>
      </c>
      <c r="B191" s="89"/>
      <c r="C191" s="117" t="s">
        <v>33</v>
      </c>
      <c r="D191" s="86">
        <f t="shared" si="5"/>
        <v>850</v>
      </c>
      <c r="E191" s="85"/>
      <c r="F191" s="85"/>
      <c r="G191" s="86">
        <v>850</v>
      </c>
      <c r="H191" s="85"/>
      <c r="I191" s="86"/>
      <c r="J191" s="86"/>
      <c r="K191" s="85"/>
      <c r="L191" s="85"/>
      <c r="M191" s="89" t="s">
        <v>30</v>
      </c>
      <c r="N191" s="114" t="s">
        <v>603</v>
      </c>
      <c r="O191" s="116" t="s">
        <v>266</v>
      </c>
      <c r="P191" s="116" t="s">
        <v>32</v>
      </c>
      <c r="Q191" s="115" t="s">
        <v>490</v>
      </c>
      <c r="R191" s="115" t="s">
        <v>351</v>
      </c>
      <c r="S191" s="116" t="s">
        <v>12</v>
      </c>
      <c r="T191" s="120"/>
    </row>
    <row r="192" spans="1:20" s="9" customFormat="1">
      <c r="A192" s="117" t="s">
        <v>694</v>
      </c>
      <c r="B192" s="91"/>
      <c r="C192" s="91" t="s">
        <v>141</v>
      </c>
      <c r="D192" s="86">
        <f t="shared" si="5"/>
        <v>13300</v>
      </c>
      <c r="E192" s="84"/>
      <c r="F192" s="84"/>
      <c r="G192" s="84">
        <v>13300</v>
      </c>
      <c r="H192" s="84"/>
      <c r="I192" s="84"/>
      <c r="J192" s="84"/>
      <c r="K192" s="84">
        <v>12300</v>
      </c>
      <c r="L192" s="84">
        <v>12700</v>
      </c>
      <c r="M192" s="91" t="s">
        <v>28</v>
      </c>
      <c r="N192" s="114" t="s">
        <v>895</v>
      </c>
      <c r="O192" s="118" t="s">
        <v>578</v>
      </c>
      <c r="P192" s="116" t="s">
        <v>27</v>
      </c>
      <c r="Q192" s="115" t="s">
        <v>151</v>
      </c>
      <c r="R192" s="115" t="s">
        <v>357</v>
      </c>
      <c r="S192" s="118" t="s">
        <v>17</v>
      </c>
      <c r="T192" s="120"/>
    </row>
    <row r="193" spans="1:22" s="9" customFormat="1">
      <c r="A193" s="117" t="s">
        <v>550</v>
      </c>
      <c r="B193" s="91" t="s">
        <v>152</v>
      </c>
      <c r="C193" s="91" t="s">
        <v>151</v>
      </c>
      <c r="D193" s="86">
        <f t="shared" si="5"/>
        <v>126000</v>
      </c>
      <c r="E193" s="84"/>
      <c r="F193" s="84"/>
      <c r="G193" s="84"/>
      <c r="H193" s="84"/>
      <c r="I193" s="84">
        <v>126000</v>
      </c>
      <c r="J193" s="84"/>
      <c r="K193" s="84">
        <v>126000</v>
      </c>
      <c r="L193" s="84">
        <v>126000</v>
      </c>
      <c r="M193" s="91" t="s">
        <v>28</v>
      </c>
      <c r="N193" s="114" t="s">
        <v>895</v>
      </c>
      <c r="O193" s="118"/>
      <c r="P193" s="116" t="s">
        <v>27</v>
      </c>
      <c r="Q193" s="115" t="s">
        <v>151</v>
      </c>
      <c r="R193" s="115" t="s">
        <v>144</v>
      </c>
      <c r="S193" s="118" t="s">
        <v>18</v>
      </c>
      <c r="T193" s="120"/>
    </row>
    <row r="194" spans="1:22" s="9" customFormat="1">
      <c r="A194" s="117" t="s">
        <v>550</v>
      </c>
      <c r="B194" s="91" t="s">
        <v>154</v>
      </c>
      <c r="C194" s="91" t="s">
        <v>151</v>
      </c>
      <c r="D194" s="86">
        <f t="shared" si="5"/>
        <v>44400</v>
      </c>
      <c r="E194" s="84"/>
      <c r="F194" s="84"/>
      <c r="G194" s="84"/>
      <c r="H194" s="84"/>
      <c r="I194" s="84">
        <v>44400</v>
      </c>
      <c r="J194" s="84"/>
      <c r="K194" s="84">
        <v>44400</v>
      </c>
      <c r="L194" s="84">
        <v>44400</v>
      </c>
      <c r="M194" s="91" t="s">
        <v>28</v>
      </c>
      <c r="N194" s="114" t="s">
        <v>895</v>
      </c>
      <c r="O194" s="118"/>
      <c r="P194" s="116" t="s">
        <v>27</v>
      </c>
      <c r="Q194" s="115" t="s">
        <v>151</v>
      </c>
      <c r="R194" s="115" t="s">
        <v>144</v>
      </c>
      <c r="S194" s="118" t="s">
        <v>18</v>
      </c>
      <c r="T194" s="120"/>
    </row>
    <row r="195" spans="1:22" s="9" customFormat="1">
      <c r="A195" s="117" t="s">
        <v>695</v>
      </c>
      <c r="B195" s="91" t="s">
        <v>228</v>
      </c>
      <c r="C195" s="91" t="s">
        <v>229</v>
      </c>
      <c r="D195" s="86">
        <v>7540</v>
      </c>
      <c r="E195" s="84"/>
      <c r="F195" s="84"/>
      <c r="G195" s="84"/>
      <c r="H195" s="84"/>
      <c r="I195" s="84">
        <v>7540</v>
      </c>
      <c r="J195" s="84"/>
      <c r="K195" s="84">
        <v>7540</v>
      </c>
      <c r="L195" s="84">
        <v>7540</v>
      </c>
      <c r="M195" s="91" t="s">
        <v>28</v>
      </c>
      <c r="N195" s="114" t="s">
        <v>895</v>
      </c>
      <c r="O195" s="118" t="s">
        <v>579</v>
      </c>
      <c r="P195" s="116" t="s">
        <v>211</v>
      </c>
      <c r="Q195" s="115" t="s">
        <v>493</v>
      </c>
      <c r="R195" s="115" t="s">
        <v>229</v>
      </c>
      <c r="S195" s="118" t="s">
        <v>22</v>
      </c>
      <c r="T195" s="120"/>
    </row>
    <row r="196" spans="1:22" s="9" customFormat="1">
      <c r="A196" s="117" t="s">
        <v>695</v>
      </c>
      <c r="B196" s="91" t="s">
        <v>230</v>
      </c>
      <c r="C196" s="91" t="s">
        <v>229</v>
      </c>
      <c r="D196" s="86">
        <f>SUM(E196:J196)</f>
        <v>18600</v>
      </c>
      <c r="E196" s="84"/>
      <c r="F196" s="84"/>
      <c r="G196" s="84"/>
      <c r="H196" s="84"/>
      <c r="I196" s="84">
        <v>18600</v>
      </c>
      <c r="J196" s="84"/>
      <c r="K196" s="84">
        <v>18600</v>
      </c>
      <c r="L196" s="84">
        <v>18600</v>
      </c>
      <c r="M196" s="91" t="s">
        <v>28</v>
      </c>
      <c r="N196" s="114" t="s">
        <v>895</v>
      </c>
      <c r="O196" s="118" t="s">
        <v>579</v>
      </c>
      <c r="P196" s="116" t="s">
        <v>211</v>
      </c>
      <c r="Q196" s="115" t="s">
        <v>493</v>
      </c>
      <c r="R196" s="115" t="s">
        <v>229</v>
      </c>
      <c r="S196" s="118" t="s">
        <v>22</v>
      </c>
      <c r="T196" s="120"/>
    </row>
    <row r="197" spans="1:22" s="9" customFormat="1">
      <c r="A197" s="117" t="s">
        <v>695</v>
      </c>
      <c r="B197" s="91" t="s">
        <v>231</v>
      </c>
      <c r="C197" s="91" t="s">
        <v>229</v>
      </c>
      <c r="D197" s="86">
        <f>SUM(E197:J197)</f>
        <v>12100</v>
      </c>
      <c r="E197" s="84"/>
      <c r="F197" s="84"/>
      <c r="G197" s="84">
        <v>12100</v>
      </c>
      <c r="H197" s="84"/>
      <c r="I197" s="84"/>
      <c r="J197" s="84"/>
      <c r="K197" s="84">
        <v>11600</v>
      </c>
      <c r="L197" s="84">
        <v>11600</v>
      </c>
      <c r="M197" s="91" t="s">
        <v>28</v>
      </c>
      <c r="N197" s="114" t="s">
        <v>895</v>
      </c>
      <c r="O197" s="118" t="s">
        <v>579</v>
      </c>
      <c r="P197" s="116" t="s">
        <v>211</v>
      </c>
      <c r="Q197" s="115" t="s">
        <v>493</v>
      </c>
      <c r="R197" s="115" t="s">
        <v>229</v>
      </c>
      <c r="S197" s="118" t="s">
        <v>22</v>
      </c>
      <c r="T197" s="120"/>
    </row>
    <row r="198" spans="1:22" s="9" customFormat="1">
      <c r="A198" s="117" t="s">
        <v>552</v>
      </c>
      <c r="B198" s="91" t="s">
        <v>222</v>
      </c>
      <c r="C198" s="91" t="s">
        <v>219</v>
      </c>
      <c r="D198" s="86">
        <f>SUM(E198:J198)</f>
        <v>22600</v>
      </c>
      <c r="E198" s="84"/>
      <c r="F198" s="84"/>
      <c r="G198" s="84"/>
      <c r="H198" s="84"/>
      <c r="I198" s="84">
        <v>22600</v>
      </c>
      <c r="J198" s="84"/>
      <c r="K198" s="84">
        <v>22400</v>
      </c>
      <c r="L198" s="84">
        <v>22400</v>
      </c>
      <c r="M198" s="91" t="s">
        <v>30</v>
      </c>
      <c r="N198" s="114" t="s">
        <v>895</v>
      </c>
      <c r="O198" s="118" t="s">
        <v>347</v>
      </c>
      <c r="P198" s="116" t="s">
        <v>211</v>
      </c>
      <c r="Q198" s="115" t="s">
        <v>493</v>
      </c>
      <c r="R198" s="115" t="s">
        <v>358</v>
      </c>
      <c r="S198" s="118" t="s">
        <v>22</v>
      </c>
      <c r="T198" s="120"/>
    </row>
    <row r="199" spans="1:22" s="9" customFormat="1">
      <c r="A199" s="117" t="s">
        <v>552</v>
      </c>
      <c r="B199" s="91" t="s">
        <v>223</v>
      </c>
      <c r="C199" s="91" t="s">
        <v>219</v>
      </c>
      <c r="D199" s="86">
        <f>SUM(E199:J199)</f>
        <v>20000</v>
      </c>
      <c r="E199" s="84"/>
      <c r="F199" s="84"/>
      <c r="G199" s="84"/>
      <c r="H199" s="84"/>
      <c r="I199" s="84">
        <v>20000</v>
      </c>
      <c r="J199" s="84"/>
      <c r="K199" s="84"/>
      <c r="L199" s="84"/>
      <c r="M199" s="91" t="s">
        <v>30</v>
      </c>
      <c r="N199" s="114" t="s">
        <v>895</v>
      </c>
      <c r="O199" s="118" t="s">
        <v>347</v>
      </c>
      <c r="P199" s="116" t="s">
        <v>211</v>
      </c>
      <c r="Q199" s="115" t="s">
        <v>493</v>
      </c>
      <c r="R199" s="115" t="s">
        <v>358</v>
      </c>
      <c r="S199" s="118" t="s">
        <v>22</v>
      </c>
      <c r="T199" s="120"/>
    </row>
    <row r="200" spans="1:22" s="9" customFormat="1">
      <c r="A200" s="117" t="s">
        <v>553</v>
      </c>
      <c r="B200" s="117"/>
      <c r="C200" s="117" t="s">
        <v>42</v>
      </c>
      <c r="D200" s="86">
        <v>3500</v>
      </c>
      <c r="E200" s="86"/>
      <c r="F200" s="86"/>
      <c r="G200" s="86">
        <v>3500</v>
      </c>
      <c r="H200" s="86"/>
      <c r="I200" s="86"/>
      <c r="J200" s="86"/>
      <c r="K200" s="86"/>
      <c r="L200" s="86"/>
      <c r="M200" s="117" t="s">
        <v>30</v>
      </c>
      <c r="N200" s="114" t="s">
        <v>603</v>
      </c>
      <c r="O200" s="115" t="s">
        <v>267</v>
      </c>
      <c r="P200" s="116" t="s">
        <v>32</v>
      </c>
      <c r="Q200" s="115" t="s">
        <v>490</v>
      </c>
      <c r="R200" s="115" t="s">
        <v>351</v>
      </c>
      <c r="S200" s="115" t="s">
        <v>12</v>
      </c>
      <c r="T200" s="120"/>
    </row>
    <row r="201" spans="1:22" s="9" customFormat="1">
      <c r="A201" s="117" t="s">
        <v>554</v>
      </c>
      <c r="B201" s="117"/>
      <c r="C201" s="117" t="s">
        <v>186</v>
      </c>
      <c r="D201" s="86">
        <f t="shared" ref="D201:D220" si="6">SUM(E201:J201)</f>
        <v>260</v>
      </c>
      <c r="E201" s="86"/>
      <c r="F201" s="86"/>
      <c r="G201" s="86">
        <v>260</v>
      </c>
      <c r="H201" s="86"/>
      <c r="I201" s="86"/>
      <c r="J201" s="86"/>
      <c r="K201" s="86"/>
      <c r="L201" s="86"/>
      <c r="M201" s="117" t="s">
        <v>30</v>
      </c>
      <c r="N201" s="114" t="s">
        <v>895</v>
      </c>
      <c r="O201" s="115" t="s">
        <v>333</v>
      </c>
      <c r="P201" s="116" t="s">
        <v>123</v>
      </c>
      <c r="Q201" s="115" t="s">
        <v>492</v>
      </c>
      <c r="R201" s="115" t="s">
        <v>370</v>
      </c>
      <c r="S201" s="115" t="s">
        <v>19</v>
      </c>
      <c r="T201" s="120"/>
    </row>
    <row r="202" spans="1:22" s="9" customFormat="1">
      <c r="A202" s="117" t="s">
        <v>555</v>
      </c>
      <c r="B202" s="117"/>
      <c r="C202" s="117" t="s">
        <v>167</v>
      </c>
      <c r="D202" s="86">
        <f t="shared" si="6"/>
        <v>216</v>
      </c>
      <c r="E202" s="86"/>
      <c r="F202" s="86"/>
      <c r="G202" s="86">
        <v>216</v>
      </c>
      <c r="H202" s="86"/>
      <c r="I202" s="86"/>
      <c r="J202" s="86"/>
      <c r="K202" s="86"/>
      <c r="L202" s="86"/>
      <c r="M202" s="117" t="s">
        <v>30</v>
      </c>
      <c r="N202" s="114" t="s">
        <v>603</v>
      </c>
      <c r="O202" s="115" t="s">
        <v>334</v>
      </c>
      <c r="P202" s="116" t="s">
        <v>32</v>
      </c>
      <c r="Q202" s="115" t="s">
        <v>492</v>
      </c>
      <c r="R202" s="115" t="s">
        <v>370</v>
      </c>
      <c r="S202" s="115" t="s">
        <v>19</v>
      </c>
      <c r="T202" s="120"/>
    </row>
    <row r="203" spans="1:22" s="9" customFormat="1">
      <c r="A203" s="117" t="s">
        <v>556</v>
      </c>
      <c r="B203" s="117"/>
      <c r="C203" s="117" t="s">
        <v>156</v>
      </c>
      <c r="D203" s="86">
        <f t="shared" si="6"/>
        <v>437</v>
      </c>
      <c r="E203" s="86"/>
      <c r="F203" s="86"/>
      <c r="G203" s="86">
        <v>437</v>
      </c>
      <c r="H203" s="86"/>
      <c r="I203" s="86"/>
      <c r="J203" s="86"/>
      <c r="K203" s="86"/>
      <c r="L203" s="86"/>
      <c r="M203" s="117" t="s">
        <v>30</v>
      </c>
      <c r="N203" s="114" t="s">
        <v>603</v>
      </c>
      <c r="O203" s="115" t="s">
        <v>319</v>
      </c>
      <c r="P203" s="116" t="s">
        <v>32</v>
      </c>
      <c r="Q203" s="115" t="s">
        <v>15</v>
      </c>
      <c r="R203" s="115" t="s">
        <v>360</v>
      </c>
      <c r="S203" s="115" t="s">
        <v>18</v>
      </c>
      <c r="T203" s="120"/>
    </row>
    <row r="204" spans="1:22" s="9" customFormat="1">
      <c r="A204" s="117" t="s">
        <v>630</v>
      </c>
      <c r="B204" s="117"/>
      <c r="C204" s="117" t="s">
        <v>187</v>
      </c>
      <c r="D204" s="86">
        <f t="shared" si="6"/>
        <v>1260</v>
      </c>
      <c r="E204" s="86"/>
      <c r="F204" s="86"/>
      <c r="G204" s="86">
        <v>1260</v>
      </c>
      <c r="H204" s="86"/>
      <c r="I204" s="86"/>
      <c r="J204" s="86"/>
      <c r="K204" s="86"/>
      <c r="L204" s="86"/>
      <c r="M204" s="117" t="s">
        <v>30</v>
      </c>
      <c r="N204" s="114" t="s">
        <v>603</v>
      </c>
      <c r="O204" s="115" t="s">
        <v>335</v>
      </c>
      <c r="P204" s="116" t="s">
        <v>123</v>
      </c>
      <c r="Q204" s="115" t="s">
        <v>492</v>
      </c>
      <c r="R204" s="115" t="s">
        <v>370</v>
      </c>
      <c r="S204" s="115" t="s">
        <v>19</v>
      </c>
      <c r="T204" s="120"/>
    </row>
    <row r="205" spans="1:22" s="9" customFormat="1">
      <c r="A205" s="117" t="s">
        <v>558</v>
      </c>
      <c r="B205" s="117"/>
      <c r="C205" s="117" t="s">
        <v>142</v>
      </c>
      <c r="D205" s="86">
        <f t="shared" si="6"/>
        <v>425</v>
      </c>
      <c r="E205" s="86"/>
      <c r="F205" s="86"/>
      <c r="G205" s="86">
        <v>425</v>
      </c>
      <c r="H205" s="86"/>
      <c r="I205" s="86"/>
      <c r="J205" s="86"/>
      <c r="K205" s="86"/>
      <c r="L205" s="86"/>
      <c r="M205" s="117" t="s">
        <v>30</v>
      </c>
      <c r="N205" s="114" t="s">
        <v>603</v>
      </c>
      <c r="O205" s="115" t="s">
        <v>318</v>
      </c>
      <c r="P205" s="116" t="s">
        <v>27</v>
      </c>
      <c r="Q205" s="115" t="s">
        <v>494</v>
      </c>
      <c r="R205" s="115" t="s">
        <v>368</v>
      </c>
      <c r="S205" s="115" t="s">
        <v>17</v>
      </c>
      <c r="T205" s="120"/>
    </row>
    <row r="206" spans="1:22" s="3" customFormat="1">
      <c r="A206" s="117" t="s">
        <v>721</v>
      </c>
      <c r="B206" s="117"/>
      <c r="C206" s="117" t="s">
        <v>34</v>
      </c>
      <c r="D206" s="86">
        <f t="shared" si="6"/>
        <v>2200</v>
      </c>
      <c r="E206" s="86"/>
      <c r="F206" s="86"/>
      <c r="G206" s="86">
        <v>2200</v>
      </c>
      <c r="H206" s="86"/>
      <c r="I206" s="86"/>
      <c r="J206" s="86"/>
      <c r="K206" s="86"/>
      <c r="L206" s="86"/>
      <c r="M206" s="117" t="s">
        <v>30</v>
      </c>
      <c r="N206" s="114" t="s">
        <v>603</v>
      </c>
      <c r="O206" s="115" t="s">
        <v>268</v>
      </c>
      <c r="P206" s="116" t="s">
        <v>32</v>
      </c>
      <c r="Q206" s="115" t="s">
        <v>490</v>
      </c>
      <c r="R206" s="115" t="s">
        <v>351</v>
      </c>
      <c r="S206" s="115" t="s">
        <v>12</v>
      </c>
      <c r="T206" s="119"/>
      <c r="U206" s="79"/>
      <c r="V206" s="79"/>
    </row>
    <row r="207" spans="1:22" s="3" customFormat="1">
      <c r="A207" s="117" t="s">
        <v>722</v>
      </c>
      <c r="B207" s="117"/>
      <c r="C207" s="117" t="s">
        <v>43</v>
      </c>
      <c r="D207" s="86">
        <f t="shared" si="6"/>
        <v>3350</v>
      </c>
      <c r="E207" s="86"/>
      <c r="F207" s="86"/>
      <c r="G207" s="86">
        <v>3350</v>
      </c>
      <c r="H207" s="86"/>
      <c r="I207" s="86"/>
      <c r="J207" s="86"/>
      <c r="K207" s="86"/>
      <c r="L207" s="86"/>
      <c r="M207" s="117" t="s">
        <v>30</v>
      </c>
      <c r="N207" s="114" t="s">
        <v>603</v>
      </c>
      <c r="O207" s="115" t="s">
        <v>269</v>
      </c>
      <c r="P207" s="116" t="s">
        <v>32</v>
      </c>
      <c r="Q207" s="115" t="s">
        <v>490</v>
      </c>
      <c r="R207" s="115" t="s">
        <v>350</v>
      </c>
      <c r="S207" s="115" t="s">
        <v>12</v>
      </c>
      <c r="T207" s="119"/>
      <c r="U207" s="79"/>
      <c r="V207" s="79"/>
    </row>
    <row r="208" spans="1:22" s="3" customFormat="1">
      <c r="A208" s="117" t="s">
        <v>696</v>
      </c>
      <c r="B208" s="117"/>
      <c r="C208" s="117" t="s">
        <v>245</v>
      </c>
      <c r="D208" s="86">
        <f t="shared" si="6"/>
        <v>241</v>
      </c>
      <c r="E208" s="86"/>
      <c r="F208" s="86"/>
      <c r="G208" s="86">
        <v>241</v>
      </c>
      <c r="H208" s="86"/>
      <c r="I208" s="86"/>
      <c r="J208" s="86"/>
      <c r="K208" s="86"/>
      <c r="L208" s="86"/>
      <c r="M208" s="117" t="s">
        <v>30</v>
      </c>
      <c r="N208" s="114" t="s">
        <v>603</v>
      </c>
      <c r="O208" s="115" t="s">
        <v>348</v>
      </c>
      <c r="P208" s="116" t="s">
        <v>211</v>
      </c>
      <c r="Q208" s="115" t="s">
        <v>493</v>
      </c>
      <c r="R208" s="115" t="s">
        <v>356</v>
      </c>
      <c r="S208" s="115" t="s">
        <v>22</v>
      </c>
      <c r="T208" s="119"/>
      <c r="U208" s="79"/>
      <c r="V208" s="79"/>
    </row>
    <row r="209" spans="1:22" s="3" customFormat="1">
      <c r="A209" s="117" t="s">
        <v>561</v>
      </c>
      <c r="B209" s="117"/>
      <c r="C209" s="117" t="s">
        <v>119</v>
      </c>
      <c r="D209" s="86">
        <f t="shared" si="6"/>
        <v>490</v>
      </c>
      <c r="E209" s="86"/>
      <c r="F209" s="86"/>
      <c r="G209" s="86">
        <v>490</v>
      </c>
      <c r="H209" s="86"/>
      <c r="I209" s="86"/>
      <c r="J209" s="86"/>
      <c r="K209" s="86"/>
      <c r="L209" s="86"/>
      <c r="M209" s="117" t="s">
        <v>30</v>
      </c>
      <c r="N209" s="114" t="s">
        <v>603</v>
      </c>
      <c r="O209" s="115" t="s">
        <v>313</v>
      </c>
      <c r="P209" s="116" t="s">
        <v>32</v>
      </c>
      <c r="Q209" s="115" t="s">
        <v>491</v>
      </c>
      <c r="R209" s="115" t="s">
        <v>352</v>
      </c>
      <c r="S209" s="115" t="s">
        <v>16</v>
      </c>
      <c r="T209" s="119"/>
      <c r="U209" s="79"/>
      <c r="V209" s="79"/>
    </row>
    <row r="210" spans="1:22" s="3" customFormat="1">
      <c r="A210" s="117" t="s">
        <v>562</v>
      </c>
      <c r="B210" s="117"/>
      <c r="C210" s="117" t="s">
        <v>120</v>
      </c>
      <c r="D210" s="86">
        <f t="shared" si="6"/>
        <v>577</v>
      </c>
      <c r="E210" s="86"/>
      <c r="F210" s="86"/>
      <c r="G210" s="86">
        <v>577</v>
      </c>
      <c r="H210" s="86"/>
      <c r="I210" s="86"/>
      <c r="J210" s="86"/>
      <c r="K210" s="86"/>
      <c r="L210" s="86"/>
      <c r="M210" s="117" t="s">
        <v>30</v>
      </c>
      <c r="N210" s="114" t="s">
        <v>603</v>
      </c>
      <c r="O210" s="115" t="s">
        <v>314</v>
      </c>
      <c r="P210" s="116" t="s">
        <v>32</v>
      </c>
      <c r="Q210" s="115" t="s">
        <v>491</v>
      </c>
      <c r="R210" s="115" t="s">
        <v>352</v>
      </c>
      <c r="S210" s="115" t="s">
        <v>16</v>
      </c>
      <c r="T210" s="119"/>
      <c r="U210" s="79"/>
      <c r="V210" s="79"/>
    </row>
    <row r="211" spans="1:22" s="3" customFormat="1">
      <c r="A211" s="117" t="s">
        <v>563</v>
      </c>
      <c r="B211" s="117"/>
      <c r="C211" s="117" t="s">
        <v>89</v>
      </c>
      <c r="D211" s="86">
        <f t="shared" si="6"/>
        <v>95</v>
      </c>
      <c r="E211" s="86"/>
      <c r="F211" s="86"/>
      <c r="G211" s="86">
        <v>95</v>
      </c>
      <c r="H211" s="86"/>
      <c r="I211" s="86"/>
      <c r="J211" s="86"/>
      <c r="K211" s="86"/>
      <c r="L211" s="86"/>
      <c r="M211" s="117" t="s">
        <v>30</v>
      </c>
      <c r="N211" s="114" t="s">
        <v>603</v>
      </c>
      <c r="O211" s="115" t="s">
        <v>295</v>
      </c>
      <c r="P211" s="116" t="s">
        <v>32</v>
      </c>
      <c r="Q211" s="115" t="s">
        <v>15</v>
      </c>
      <c r="R211" s="115" t="s">
        <v>354</v>
      </c>
      <c r="S211" s="115" t="s">
        <v>15</v>
      </c>
      <c r="T211" s="119"/>
      <c r="U211" s="79"/>
      <c r="V211" s="79"/>
    </row>
    <row r="212" spans="1:22" s="3" customFormat="1">
      <c r="A212" s="117" t="s">
        <v>564</v>
      </c>
      <c r="B212" s="117"/>
      <c r="C212" s="117" t="s">
        <v>41</v>
      </c>
      <c r="D212" s="86">
        <f t="shared" si="6"/>
        <v>200</v>
      </c>
      <c r="E212" s="86"/>
      <c r="F212" s="86"/>
      <c r="G212" s="86">
        <v>200</v>
      </c>
      <c r="H212" s="86"/>
      <c r="I212" s="86"/>
      <c r="J212" s="86"/>
      <c r="K212" s="86"/>
      <c r="L212" s="86"/>
      <c r="M212" s="117" t="s">
        <v>30</v>
      </c>
      <c r="N212" s="114" t="s">
        <v>603</v>
      </c>
      <c r="O212" s="115" t="s">
        <v>270</v>
      </c>
      <c r="P212" s="116" t="s">
        <v>32</v>
      </c>
      <c r="Q212" s="115" t="s">
        <v>490</v>
      </c>
      <c r="R212" s="115" t="s">
        <v>351</v>
      </c>
      <c r="S212" s="115" t="s">
        <v>12</v>
      </c>
      <c r="T212" s="119"/>
      <c r="U212" s="79"/>
      <c r="V212" s="79"/>
    </row>
    <row r="213" spans="1:22" s="3" customFormat="1">
      <c r="A213" s="117" t="s">
        <v>565</v>
      </c>
      <c r="B213" s="117"/>
      <c r="C213" s="117" t="s">
        <v>67</v>
      </c>
      <c r="D213" s="86">
        <f t="shared" si="6"/>
        <v>2000</v>
      </c>
      <c r="E213" s="86"/>
      <c r="F213" s="86"/>
      <c r="G213" s="86">
        <v>2000</v>
      </c>
      <c r="H213" s="86"/>
      <c r="I213" s="86"/>
      <c r="J213" s="86"/>
      <c r="K213" s="86">
        <v>2000</v>
      </c>
      <c r="L213" s="86">
        <v>2000</v>
      </c>
      <c r="M213" s="117" t="s">
        <v>30</v>
      </c>
      <c r="N213" s="114" t="s">
        <v>603</v>
      </c>
      <c r="O213" s="115" t="s">
        <v>276</v>
      </c>
      <c r="P213" s="116" t="s">
        <v>46</v>
      </c>
      <c r="Q213" s="115" t="s">
        <v>14</v>
      </c>
      <c r="R213" s="115" t="s">
        <v>362</v>
      </c>
      <c r="S213" s="115" t="s">
        <v>14</v>
      </c>
      <c r="T213" s="119"/>
      <c r="U213" s="79"/>
      <c r="V213" s="79"/>
    </row>
    <row r="214" spans="1:22" s="3" customFormat="1">
      <c r="A214" s="117" t="s">
        <v>697</v>
      </c>
      <c r="B214" s="91"/>
      <c r="C214" s="91" t="s">
        <v>31</v>
      </c>
      <c r="D214" s="86">
        <f t="shared" si="6"/>
        <v>6500</v>
      </c>
      <c r="E214" s="84"/>
      <c r="F214" s="84"/>
      <c r="G214" s="84">
        <v>6500</v>
      </c>
      <c r="H214" s="84"/>
      <c r="I214" s="84"/>
      <c r="J214" s="84"/>
      <c r="K214" s="84">
        <v>5500</v>
      </c>
      <c r="L214" s="84">
        <v>5500</v>
      </c>
      <c r="M214" s="91" t="s">
        <v>28</v>
      </c>
      <c r="N214" s="114" t="s">
        <v>603</v>
      </c>
      <c r="O214" s="118" t="s">
        <v>571</v>
      </c>
      <c r="P214" s="116" t="s">
        <v>32</v>
      </c>
      <c r="Q214" s="115" t="s">
        <v>490</v>
      </c>
      <c r="R214" s="115" t="s">
        <v>351</v>
      </c>
      <c r="S214" s="118" t="s">
        <v>12</v>
      </c>
      <c r="T214" s="119"/>
      <c r="U214" s="79"/>
      <c r="V214" s="79"/>
    </row>
    <row r="215" spans="1:22" s="3" customFormat="1">
      <c r="A215" s="117" t="s">
        <v>697</v>
      </c>
      <c r="B215" s="91"/>
      <c r="C215" s="91" t="s">
        <v>44</v>
      </c>
      <c r="D215" s="86">
        <f t="shared" si="6"/>
        <v>1100</v>
      </c>
      <c r="E215" s="84"/>
      <c r="F215" s="84"/>
      <c r="G215" s="84">
        <v>1100</v>
      </c>
      <c r="H215" s="84"/>
      <c r="I215" s="84"/>
      <c r="J215" s="84"/>
      <c r="K215" s="84">
        <v>800</v>
      </c>
      <c r="L215" s="84">
        <v>800</v>
      </c>
      <c r="M215" s="91" t="s">
        <v>28</v>
      </c>
      <c r="N215" s="114" t="s">
        <v>603</v>
      </c>
      <c r="O215" s="118" t="s">
        <v>571</v>
      </c>
      <c r="P215" s="116" t="s">
        <v>32</v>
      </c>
      <c r="Q215" s="115" t="s">
        <v>490</v>
      </c>
      <c r="R215" s="115" t="s">
        <v>351</v>
      </c>
      <c r="S215" s="118" t="s">
        <v>12</v>
      </c>
      <c r="T215" s="119"/>
      <c r="U215" s="79"/>
      <c r="V215" s="79"/>
    </row>
    <row r="216" spans="1:22" s="3" customFormat="1">
      <c r="A216" s="117" t="s">
        <v>567</v>
      </c>
      <c r="B216" s="117"/>
      <c r="C216" s="117" t="s">
        <v>110</v>
      </c>
      <c r="D216" s="86">
        <f t="shared" si="6"/>
        <v>130</v>
      </c>
      <c r="E216" s="86"/>
      <c r="F216" s="86"/>
      <c r="G216" s="86">
        <v>130</v>
      </c>
      <c r="H216" s="86"/>
      <c r="I216" s="86"/>
      <c r="J216" s="86"/>
      <c r="K216" s="86"/>
      <c r="L216" s="86"/>
      <c r="M216" s="117" t="s">
        <v>30</v>
      </c>
      <c r="N216" s="114" t="s">
        <v>603</v>
      </c>
      <c r="O216" s="115" t="s">
        <v>315</v>
      </c>
      <c r="P216" s="116" t="s">
        <v>32</v>
      </c>
      <c r="Q216" s="115" t="s">
        <v>491</v>
      </c>
      <c r="R216" s="115" t="s">
        <v>352</v>
      </c>
      <c r="S216" s="115" t="s">
        <v>16</v>
      </c>
      <c r="T216" s="119"/>
      <c r="U216" s="79"/>
      <c r="V216" s="79"/>
    </row>
    <row r="217" spans="1:22" s="3" customFormat="1">
      <c r="A217" s="117" t="s">
        <v>568</v>
      </c>
      <c r="B217" s="117"/>
      <c r="C217" s="117" t="s">
        <v>164</v>
      </c>
      <c r="D217" s="86">
        <f t="shared" si="6"/>
        <v>400</v>
      </c>
      <c r="E217" s="86"/>
      <c r="F217" s="86"/>
      <c r="G217" s="86">
        <v>400</v>
      </c>
      <c r="H217" s="86"/>
      <c r="I217" s="86"/>
      <c r="J217" s="86"/>
      <c r="K217" s="86"/>
      <c r="L217" s="86"/>
      <c r="M217" s="117" t="s">
        <v>30</v>
      </c>
      <c r="N217" s="114" t="s">
        <v>603</v>
      </c>
      <c r="O217" s="115" t="s">
        <v>336</v>
      </c>
      <c r="P217" s="116" t="s">
        <v>123</v>
      </c>
      <c r="Q217" s="115" t="s">
        <v>492</v>
      </c>
      <c r="R217" s="115" t="s">
        <v>370</v>
      </c>
      <c r="S217" s="115" t="s">
        <v>19</v>
      </c>
      <c r="T217" s="119"/>
      <c r="U217" s="79"/>
      <c r="V217" s="79"/>
    </row>
    <row r="218" spans="1:22" s="3" customFormat="1">
      <c r="A218" s="117" t="s">
        <v>698</v>
      </c>
      <c r="B218" s="117"/>
      <c r="C218" s="117" t="s">
        <v>69</v>
      </c>
      <c r="D218" s="86">
        <f t="shared" si="6"/>
        <v>460</v>
      </c>
      <c r="E218" s="86"/>
      <c r="F218" s="86"/>
      <c r="G218" s="86">
        <v>460</v>
      </c>
      <c r="H218" s="86"/>
      <c r="I218" s="86"/>
      <c r="J218" s="86"/>
      <c r="K218" s="86"/>
      <c r="L218" s="86"/>
      <c r="M218" s="117" t="s">
        <v>30</v>
      </c>
      <c r="N218" s="114" t="s">
        <v>603</v>
      </c>
      <c r="O218" s="115" t="s">
        <v>277</v>
      </c>
      <c r="P218" s="116" t="s">
        <v>46</v>
      </c>
      <c r="Q218" s="115" t="s">
        <v>14</v>
      </c>
      <c r="R218" s="115" t="s">
        <v>362</v>
      </c>
      <c r="S218" s="115" t="s">
        <v>14</v>
      </c>
      <c r="T218" s="119"/>
      <c r="U218" s="79"/>
      <c r="V218" s="79"/>
    </row>
    <row r="219" spans="1:22" s="3" customFormat="1">
      <c r="A219" s="117" t="s">
        <v>699</v>
      </c>
      <c r="B219" s="91"/>
      <c r="C219" s="91" t="s">
        <v>247</v>
      </c>
      <c r="D219" s="86">
        <f t="shared" si="6"/>
        <v>9000</v>
      </c>
      <c r="E219" s="84"/>
      <c r="F219" s="84"/>
      <c r="G219" s="84">
        <v>9000</v>
      </c>
      <c r="H219" s="84"/>
      <c r="I219" s="84"/>
      <c r="J219" s="84"/>
      <c r="K219" s="84">
        <v>9000</v>
      </c>
      <c r="L219" s="84">
        <v>9000</v>
      </c>
      <c r="M219" s="91" t="s">
        <v>28</v>
      </c>
      <c r="N219" s="114" t="s">
        <v>895</v>
      </c>
      <c r="O219" s="118" t="s">
        <v>580</v>
      </c>
      <c r="P219" s="116" t="s">
        <v>211</v>
      </c>
      <c r="Q219" s="115" t="s">
        <v>493</v>
      </c>
      <c r="R219" s="115" t="s">
        <v>247</v>
      </c>
      <c r="S219" s="118" t="s">
        <v>22</v>
      </c>
      <c r="T219" s="119"/>
      <c r="U219" s="119"/>
      <c r="V219" s="79"/>
    </row>
    <row r="220" spans="1:22" s="9" customFormat="1">
      <c r="A220" s="126" t="s">
        <v>592</v>
      </c>
      <c r="B220" s="127"/>
      <c r="C220" s="91" t="s">
        <v>248</v>
      </c>
      <c r="D220" s="86">
        <f t="shared" si="6"/>
        <v>3700</v>
      </c>
      <c r="E220" s="84"/>
      <c r="F220" s="84"/>
      <c r="G220" s="84">
        <v>3700</v>
      </c>
      <c r="H220" s="84"/>
      <c r="I220" s="84"/>
      <c r="J220" s="84"/>
      <c r="K220" s="84">
        <v>3700</v>
      </c>
      <c r="L220" s="84">
        <v>3700</v>
      </c>
      <c r="M220" s="91" t="s">
        <v>28</v>
      </c>
      <c r="N220" s="114" t="s">
        <v>603</v>
      </c>
      <c r="O220" s="118" t="s">
        <v>349</v>
      </c>
      <c r="P220" s="116" t="s">
        <v>211</v>
      </c>
      <c r="Q220" s="115" t="s">
        <v>493</v>
      </c>
      <c r="R220" s="115" t="s">
        <v>248</v>
      </c>
      <c r="S220" s="118" t="s">
        <v>22</v>
      </c>
      <c r="T220" s="120"/>
      <c r="U220" s="120"/>
      <c r="V220" s="120"/>
    </row>
    <row r="221" spans="1:22">
      <c r="O221" s="116"/>
      <c r="P221" s="116"/>
      <c r="Q221" s="116"/>
      <c r="R221" s="116"/>
      <c r="S221" s="116"/>
    </row>
    <row r="222" spans="1:22">
      <c r="O222" s="116"/>
      <c r="P222" s="116"/>
      <c r="Q222" s="116"/>
      <c r="R222" s="116"/>
      <c r="S222" s="116"/>
    </row>
  </sheetData>
  <mergeCells count="5">
    <mergeCell ref="K5:L5"/>
    <mergeCell ref="A1:N1"/>
    <mergeCell ref="A2:N2"/>
    <mergeCell ref="A3:N3"/>
    <mergeCell ref="A4:N4"/>
  </mergeCells>
  <pageMargins left="0.5" right="0.5" top="0.75" bottom="0.75" header="0.3" footer="0.3"/>
  <pageSetup orientation="landscape" r:id="rId1"/>
  <legacyDrawing r:id="rId2"/>
</worksheet>
</file>

<file path=xl/worksheets/sheet20.xml><?xml version="1.0" encoding="utf-8"?>
<worksheet xmlns="http://schemas.openxmlformats.org/spreadsheetml/2006/main" xmlns:r="http://schemas.openxmlformats.org/officeDocument/2006/relationships">
  <sheetPr>
    <tabColor theme="7"/>
  </sheetPr>
  <dimension ref="A1:Q248"/>
  <sheetViews>
    <sheetView showZeros="0" zoomScaleNormal="100" workbookViewId="0">
      <selection activeCell="L16" sqref="L16"/>
    </sheetView>
  </sheetViews>
  <sheetFormatPr defaultRowHeight="15"/>
  <cols>
    <col min="1" max="1" width="24" style="81" customWidth="1"/>
    <col min="2" max="2" width="23.7109375" style="81" customWidth="1"/>
    <col min="3" max="3" width="12.140625" style="81" customWidth="1"/>
    <col min="4" max="4" width="13.28515625" style="81" customWidth="1"/>
    <col min="5" max="5" width="6.140625" style="181" customWidth="1"/>
    <col min="6" max="6" width="10.42578125" style="81" customWidth="1"/>
    <col min="7" max="7" width="7.85546875" style="81" customWidth="1"/>
    <col min="8" max="8" width="9.7109375" style="81" customWidth="1"/>
    <col min="9" max="9" width="6.28515625" style="81" customWidth="1"/>
    <col min="10" max="10" width="6.42578125" style="81" customWidth="1"/>
    <col min="11" max="11" width="6.7109375" style="81" customWidth="1"/>
    <col min="12" max="12" width="6.7109375" style="181" customWidth="1"/>
    <col min="13" max="13" width="9.7109375" style="81" bestFit="1" customWidth="1"/>
    <col min="14" max="17" width="9.140625" style="81"/>
  </cols>
  <sheetData>
    <row r="1" spans="1:17">
      <c r="A1" s="130" t="s">
        <v>911</v>
      </c>
    </row>
    <row r="2" spans="1:17">
      <c r="A2" s="130" t="s">
        <v>902</v>
      </c>
    </row>
    <row r="3" spans="1:17">
      <c r="A3" s="130" t="s">
        <v>912</v>
      </c>
    </row>
    <row r="4" spans="1:17">
      <c r="A4" s="130" t="s">
        <v>913</v>
      </c>
    </row>
    <row r="5" spans="1:17" ht="15.75" thickBot="1">
      <c r="A5" s="925" t="s">
        <v>888</v>
      </c>
      <c r="B5" s="925"/>
      <c r="C5" s="925"/>
      <c r="D5" s="925"/>
      <c r="E5" s="925"/>
      <c r="F5" s="925"/>
      <c r="G5" s="925"/>
      <c r="H5" s="925"/>
      <c r="I5" s="925"/>
      <c r="J5" s="925"/>
      <c r="K5" s="925"/>
      <c r="L5" s="925"/>
    </row>
    <row r="6" spans="1:17" ht="65.25" thickBot="1">
      <c r="A6" s="182" t="s">
        <v>23</v>
      </c>
      <c r="B6" s="182" t="s">
        <v>24</v>
      </c>
      <c r="C6" s="182" t="s">
        <v>25</v>
      </c>
      <c r="D6" s="182" t="s">
        <v>464</v>
      </c>
      <c r="E6" s="237" t="s">
        <v>1001</v>
      </c>
      <c r="F6" s="182" t="s">
        <v>636</v>
      </c>
      <c r="G6" s="182" t="s">
        <v>1002</v>
      </c>
      <c r="H6" s="182" t="s">
        <v>465</v>
      </c>
      <c r="I6" s="182" t="s">
        <v>466</v>
      </c>
      <c r="J6" s="182" t="s">
        <v>637</v>
      </c>
      <c r="K6" s="182" t="s">
        <v>862</v>
      </c>
      <c r="L6" s="183" t="s">
        <v>256</v>
      </c>
      <c r="M6" s="175" t="s">
        <v>593</v>
      </c>
    </row>
    <row r="7" spans="1:17" s="3" customFormat="1" ht="15.75" thickBot="1">
      <c r="A7" s="525" t="s">
        <v>371</v>
      </c>
      <c r="B7" s="525"/>
      <c r="C7" s="525"/>
      <c r="D7" s="525"/>
      <c r="E7" s="525"/>
      <c r="F7" s="305">
        <f>SUM(F8:F12)</f>
        <v>5417103.5100000007</v>
      </c>
      <c r="G7" s="305"/>
      <c r="H7" s="305">
        <f>SUM(H8:H12)</f>
        <v>59702199.51417999</v>
      </c>
      <c r="I7" s="526"/>
      <c r="J7" s="305"/>
      <c r="K7" s="527">
        <f>SUMPRODUCT(F8:F12,K8:K12)/SUM(F8:F12)</f>
        <v>9.1037875547477665E-2</v>
      </c>
      <c r="L7" s="528"/>
      <c r="M7" s="497"/>
      <c r="N7" s="119"/>
      <c r="O7" s="119"/>
      <c r="P7" s="119"/>
      <c r="Q7" s="119"/>
    </row>
    <row r="8" spans="1:17" s="3" customFormat="1">
      <c r="A8" s="529" t="s">
        <v>5</v>
      </c>
      <c r="B8" s="529"/>
      <c r="C8" s="529"/>
      <c r="D8" s="529"/>
      <c r="E8" s="529"/>
      <c r="F8" s="313">
        <f>F14</f>
        <v>168731.69899999999</v>
      </c>
      <c r="G8" s="313"/>
      <c r="H8" s="313">
        <f t="shared" ref="H8:K8" si="0">H14</f>
        <v>1936692.8321000002</v>
      </c>
      <c r="I8" s="530"/>
      <c r="J8" s="313"/>
      <c r="K8" s="530">
        <f t="shared" si="0"/>
        <v>0.17734088548586571</v>
      </c>
      <c r="L8" s="531"/>
      <c r="M8" s="497"/>
      <c r="N8" s="119"/>
      <c r="O8" s="119"/>
      <c r="P8" s="119"/>
      <c r="Q8" s="119"/>
    </row>
    <row r="9" spans="1:17" s="3" customFormat="1">
      <c r="A9" s="532" t="s">
        <v>6</v>
      </c>
      <c r="B9" s="532"/>
      <c r="C9" s="532"/>
      <c r="D9" s="532"/>
      <c r="E9" s="532"/>
      <c r="F9" s="319">
        <f>F53</f>
        <v>3972298.8939999999</v>
      </c>
      <c r="G9" s="319"/>
      <c r="H9" s="319">
        <f t="shared" ref="H9:K9" si="1">H53</f>
        <v>43633879.379919991</v>
      </c>
      <c r="I9" s="533"/>
      <c r="J9" s="319"/>
      <c r="K9" s="533">
        <f t="shared" si="1"/>
        <v>5.5270821291529708E-2</v>
      </c>
      <c r="L9" s="534"/>
      <c r="M9" s="497"/>
      <c r="N9" s="119"/>
      <c r="O9" s="119"/>
      <c r="P9" s="119"/>
      <c r="Q9" s="119"/>
    </row>
    <row r="10" spans="1:17" s="3" customFormat="1">
      <c r="A10" s="532" t="s">
        <v>7</v>
      </c>
      <c r="B10" s="532"/>
      <c r="C10" s="532"/>
      <c r="D10" s="532"/>
      <c r="E10" s="532"/>
      <c r="F10" s="319">
        <f>F87</f>
        <v>93336.044999999998</v>
      </c>
      <c r="G10" s="319"/>
      <c r="H10" s="319">
        <f t="shared" ref="H10:K10" si="2">H87</f>
        <v>1044489.29791</v>
      </c>
      <c r="I10" s="533"/>
      <c r="J10" s="319"/>
      <c r="K10" s="533">
        <f t="shared" si="2"/>
        <v>0.26801678406522522</v>
      </c>
      <c r="L10" s="534"/>
      <c r="M10" s="497"/>
      <c r="N10" s="119"/>
      <c r="O10" s="119"/>
      <c r="P10" s="119"/>
      <c r="Q10" s="119"/>
    </row>
    <row r="11" spans="1:17" s="3" customFormat="1">
      <c r="A11" s="532" t="s">
        <v>8</v>
      </c>
      <c r="B11" s="532"/>
      <c r="C11" s="532"/>
      <c r="D11" s="532"/>
      <c r="E11" s="532"/>
      <c r="F11" s="319">
        <f>F120</f>
        <v>207572.87699999998</v>
      </c>
      <c r="G11" s="319"/>
      <c r="H11" s="319">
        <f t="shared" ref="H11:K11" si="3">H120</f>
        <v>2102517.2022099993</v>
      </c>
      <c r="I11" s="533"/>
      <c r="J11" s="319"/>
      <c r="K11" s="533">
        <f t="shared" si="3"/>
        <v>0.2406170756063423</v>
      </c>
      <c r="L11" s="534"/>
      <c r="M11" s="497"/>
      <c r="N11" s="119"/>
      <c r="O11" s="119"/>
      <c r="P11" s="119"/>
      <c r="Q11" s="119"/>
    </row>
    <row r="12" spans="1:17" s="3" customFormat="1" ht="15.75" thickBot="1">
      <c r="A12" s="535" t="s">
        <v>9</v>
      </c>
      <c r="B12" s="535"/>
      <c r="C12" s="535"/>
      <c r="D12" s="535"/>
      <c r="E12" s="535"/>
      <c r="F12" s="325">
        <f>F187</f>
        <v>975163.99499999988</v>
      </c>
      <c r="G12" s="325"/>
      <c r="H12" s="325">
        <f t="shared" ref="H12:K12" si="4">H187</f>
        <v>10984620.80204</v>
      </c>
      <c r="I12" s="536"/>
      <c r="J12" s="325"/>
      <c r="K12" s="536">
        <f t="shared" si="4"/>
        <v>0.17302232197054485</v>
      </c>
      <c r="L12" s="537"/>
      <c r="M12" s="497"/>
      <c r="N12" s="119"/>
      <c r="O12" s="119"/>
      <c r="P12" s="119"/>
      <c r="Q12" s="119"/>
    </row>
    <row r="13" spans="1:17" s="3" customFormat="1" ht="15.75" thickBot="1">
      <c r="A13" s="538"/>
      <c r="B13" s="538"/>
      <c r="C13" s="538"/>
      <c r="D13" s="538"/>
      <c r="E13" s="538"/>
      <c r="F13" s="331"/>
      <c r="G13" s="331"/>
      <c r="H13" s="331"/>
      <c r="I13" s="539"/>
      <c r="J13" s="331"/>
      <c r="K13" s="539"/>
      <c r="L13" s="540"/>
      <c r="M13" s="497"/>
      <c r="N13" s="119"/>
      <c r="O13" s="119"/>
      <c r="P13" s="119"/>
      <c r="Q13" s="119"/>
    </row>
    <row r="14" spans="1:17" s="3" customFormat="1" ht="15.75" thickBot="1">
      <c r="A14" s="525" t="s">
        <v>5</v>
      </c>
      <c r="B14" s="525"/>
      <c r="C14" s="525"/>
      <c r="D14" s="525"/>
      <c r="E14" s="525"/>
      <c r="F14" s="305">
        <f>SUM(F15:F52)</f>
        <v>168731.69899999999</v>
      </c>
      <c r="G14" s="305"/>
      <c r="H14" s="305">
        <f>SUM(H15:H52)</f>
        <v>1936692.8321000002</v>
      </c>
      <c r="I14" s="526"/>
      <c r="J14" s="305"/>
      <c r="K14" s="527">
        <f>(SUMPRODUCT(--(K15:K52&gt;0),F15:F52,K15:K52)/SUMIF(K15:K52,"&gt;0",F15:F52))</f>
        <v>0.17734088548586571</v>
      </c>
      <c r="L14" s="528"/>
      <c r="M14" s="497"/>
      <c r="N14" s="119"/>
      <c r="O14" s="119"/>
      <c r="P14" s="119"/>
      <c r="Q14" s="119"/>
    </row>
    <row r="15" spans="1:17">
      <c r="A15" s="159" t="s">
        <v>499</v>
      </c>
      <c r="B15" s="159"/>
      <c r="C15" s="159" t="s">
        <v>199</v>
      </c>
      <c r="D15" s="159" t="s">
        <v>724</v>
      </c>
      <c r="E15" s="159" t="s">
        <v>467</v>
      </c>
      <c r="F15" s="541">
        <v>1321.5730000000001</v>
      </c>
      <c r="G15" s="541">
        <v>2234.9285714285716</v>
      </c>
      <c r="H15" s="541">
        <v>13018.41423</v>
      </c>
      <c r="I15" s="542">
        <v>4.6500000000000004</v>
      </c>
      <c r="J15" s="541">
        <v>14.079207815313156</v>
      </c>
      <c r="K15" s="543">
        <v>0.33027426407773164</v>
      </c>
      <c r="L15" s="544" t="s">
        <v>2</v>
      </c>
      <c r="M15" s="116" t="s">
        <v>46</v>
      </c>
    </row>
    <row r="16" spans="1:17">
      <c r="A16" s="93" t="s">
        <v>499</v>
      </c>
      <c r="B16" s="93"/>
      <c r="C16" s="93" t="s">
        <v>54</v>
      </c>
      <c r="D16" s="93" t="s">
        <v>724</v>
      </c>
      <c r="E16" s="93" t="s">
        <v>467</v>
      </c>
      <c r="F16" s="188">
        <v>1001.69</v>
      </c>
      <c r="G16" s="188">
        <v>1709.2857142857142</v>
      </c>
      <c r="H16" s="188">
        <v>9956.5550999999996</v>
      </c>
      <c r="I16" s="545">
        <v>2.4</v>
      </c>
      <c r="J16" s="188">
        <v>13.953057528903747</v>
      </c>
      <c r="K16" s="256">
        <v>0.17200531102436881</v>
      </c>
      <c r="L16" s="255" t="s">
        <v>2</v>
      </c>
      <c r="M16" s="116" t="s">
        <v>46</v>
      </c>
    </row>
    <row r="17" spans="1:13">
      <c r="A17" s="93" t="s">
        <v>499</v>
      </c>
      <c r="B17" s="93"/>
      <c r="C17" s="93" t="s">
        <v>56</v>
      </c>
      <c r="D17" s="93" t="s">
        <v>724</v>
      </c>
      <c r="E17" s="93" t="s">
        <v>467</v>
      </c>
      <c r="F17" s="188">
        <v>1098.768</v>
      </c>
      <c r="G17" s="188">
        <v>1914.0714285714287</v>
      </c>
      <c r="H17" s="188">
        <v>11149.42779</v>
      </c>
      <c r="I17" s="545">
        <v>2.42</v>
      </c>
      <c r="J17" s="188">
        <v>13.667798634175467</v>
      </c>
      <c r="K17" s="256">
        <v>0.17705850552618932</v>
      </c>
      <c r="L17" s="255" t="s">
        <v>2</v>
      </c>
      <c r="M17" s="116" t="s">
        <v>46</v>
      </c>
    </row>
    <row r="18" spans="1:13">
      <c r="A18" s="93" t="s">
        <v>499</v>
      </c>
      <c r="B18" s="93"/>
      <c r="C18" s="93" t="s">
        <v>382</v>
      </c>
      <c r="D18" s="93" t="s">
        <v>724</v>
      </c>
      <c r="E18" s="93" t="s">
        <v>467</v>
      </c>
      <c r="F18" s="188">
        <v>1852.52</v>
      </c>
      <c r="G18" s="188">
        <v>3349.8809523809523</v>
      </c>
      <c r="H18" s="188">
        <v>19512.989549999998</v>
      </c>
      <c r="I18" s="545">
        <v>2.44</v>
      </c>
      <c r="J18" s="188">
        <v>13.166921354703437</v>
      </c>
      <c r="K18" s="256">
        <v>0.18531287111610131</v>
      </c>
      <c r="L18" s="255" t="s">
        <v>2</v>
      </c>
      <c r="M18" s="116" t="s">
        <v>46</v>
      </c>
    </row>
    <row r="19" spans="1:13">
      <c r="A19" s="93" t="s">
        <v>499</v>
      </c>
      <c r="B19" s="93"/>
      <c r="C19" s="93" t="s">
        <v>202</v>
      </c>
      <c r="D19" s="93" t="s">
        <v>468</v>
      </c>
      <c r="E19" s="93" t="s">
        <v>467</v>
      </c>
      <c r="F19" s="188">
        <v>1687.222</v>
      </c>
      <c r="G19" s="188">
        <v>3053.9761904761904</v>
      </c>
      <c r="H19" s="188">
        <v>17789.35023</v>
      </c>
      <c r="I19" s="545">
        <v>3.03</v>
      </c>
      <c r="J19" s="188">
        <v>13.153983487568899</v>
      </c>
      <c r="K19" s="256">
        <v>0.23034847222238686</v>
      </c>
      <c r="L19" s="255" t="s">
        <v>2</v>
      </c>
      <c r="M19" s="116" t="s">
        <v>46</v>
      </c>
    </row>
    <row r="20" spans="1:13">
      <c r="A20" s="93" t="s">
        <v>499</v>
      </c>
      <c r="B20" s="93"/>
      <c r="C20" s="93" t="s">
        <v>203</v>
      </c>
      <c r="D20" s="93" t="s">
        <v>724</v>
      </c>
      <c r="E20" s="93" t="s">
        <v>467</v>
      </c>
      <c r="F20" s="188">
        <v>1252.1099999999999</v>
      </c>
      <c r="G20" s="188">
        <v>2362.4047619047619</v>
      </c>
      <c r="H20" s="188">
        <v>13760.960489999999</v>
      </c>
      <c r="I20" s="545">
        <v>3.05</v>
      </c>
      <c r="J20" s="188">
        <v>12.619405166245048</v>
      </c>
      <c r="K20" s="256">
        <v>0.2416912651444362</v>
      </c>
      <c r="L20" s="255" t="s">
        <v>2</v>
      </c>
      <c r="M20" s="116" t="s">
        <v>46</v>
      </c>
    </row>
    <row r="21" spans="1:13">
      <c r="A21" s="93" t="s">
        <v>499</v>
      </c>
      <c r="B21" s="93"/>
      <c r="C21" s="93" t="s">
        <v>59</v>
      </c>
      <c r="D21" s="93" t="s">
        <v>724</v>
      </c>
      <c r="E21" s="93" t="s">
        <v>467</v>
      </c>
      <c r="F21" s="188">
        <v>1349.5540000000001</v>
      </c>
      <c r="G21" s="188">
        <v>2428.4285714285716</v>
      </c>
      <c r="H21" s="188">
        <v>14145.547860000001</v>
      </c>
      <c r="I21" s="545">
        <v>2.4500000000000002</v>
      </c>
      <c r="J21" s="188">
        <v>13.231699903915917</v>
      </c>
      <c r="K21" s="256">
        <v>0.18516139406055632</v>
      </c>
      <c r="L21" s="255" t="s">
        <v>2</v>
      </c>
      <c r="M21" s="116" t="s">
        <v>46</v>
      </c>
    </row>
    <row r="22" spans="1:13">
      <c r="A22" s="93" t="s">
        <v>499</v>
      </c>
      <c r="B22" s="93"/>
      <c r="C22" s="93" t="s">
        <v>205</v>
      </c>
      <c r="D22" s="93" t="s">
        <v>724</v>
      </c>
      <c r="E22" s="93" t="s">
        <v>467</v>
      </c>
      <c r="F22" s="188">
        <v>1771.796</v>
      </c>
      <c r="G22" s="188">
        <v>3110.5714285714284</v>
      </c>
      <c r="H22" s="188">
        <v>18119.016360000001</v>
      </c>
      <c r="I22" s="545">
        <v>5.08</v>
      </c>
      <c r="J22" s="188">
        <v>13.562015859894064</v>
      </c>
      <c r="K22" s="256">
        <v>0.3745755831935505</v>
      </c>
      <c r="L22" s="255" t="s">
        <v>2</v>
      </c>
      <c r="M22" s="116" t="s">
        <v>46</v>
      </c>
    </row>
    <row r="23" spans="1:13">
      <c r="A23" s="93" t="s">
        <v>499</v>
      </c>
      <c r="B23" s="93"/>
      <c r="C23" s="93" t="s">
        <v>206</v>
      </c>
      <c r="D23" s="93" t="s">
        <v>468</v>
      </c>
      <c r="E23" s="93" t="s">
        <v>467</v>
      </c>
      <c r="F23" s="188">
        <v>2031.037</v>
      </c>
      <c r="G23" s="188">
        <v>3676.3333333333335</v>
      </c>
      <c r="H23" s="188">
        <v>21414.568139999999</v>
      </c>
      <c r="I23" s="545">
        <v>3.03</v>
      </c>
      <c r="J23" s="188">
        <v>13.153873554136498</v>
      </c>
      <c r="K23" s="256">
        <v>0.2303503973585907</v>
      </c>
      <c r="L23" s="255" t="s">
        <v>2</v>
      </c>
      <c r="M23" s="116" t="s">
        <v>46</v>
      </c>
    </row>
    <row r="24" spans="1:13">
      <c r="A24" s="93" t="s">
        <v>499</v>
      </c>
      <c r="B24" s="93"/>
      <c r="C24" s="93" t="s">
        <v>61</v>
      </c>
      <c r="D24" s="93" t="s">
        <v>724</v>
      </c>
      <c r="E24" s="93" t="s">
        <v>467</v>
      </c>
      <c r="F24" s="188">
        <v>1670.1590000000001</v>
      </c>
      <c r="G24" s="188">
        <v>2747.9285714285716</v>
      </c>
      <c r="H24" s="188">
        <v>16006.62897</v>
      </c>
      <c r="I24" s="545">
        <v>2.5099999999999998</v>
      </c>
      <c r="J24" s="188">
        <v>14.471151430081534</v>
      </c>
      <c r="K24" s="256">
        <v>0.17344853394197796</v>
      </c>
      <c r="L24" s="255" t="s">
        <v>2</v>
      </c>
      <c r="M24" s="116" t="s">
        <v>46</v>
      </c>
    </row>
    <row r="25" spans="1:13">
      <c r="A25" s="93" t="s">
        <v>499</v>
      </c>
      <c r="B25" s="93"/>
      <c r="C25" s="93" t="s">
        <v>62</v>
      </c>
      <c r="D25" s="93" t="s">
        <v>724</v>
      </c>
      <c r="E25" s="93" t="s">
        <v>467</v>
      </c>
      <c r="F25" s="188">
        <v>2003.6130000000001</v>
      </c>
      <c r="G25" s="188">
        <v>3773.7142857142858</v>
      </c>
      <c r="H25" s="188">
        <v>21981.810239999999</v>
      </c>
      <c r="I25" s="545">
        <v>2.44</v>
      </c>
      <c r="J25" s="188">
        <v>12.641410508782556</v>
      </c>
      <c r="K25" s="256">
        <v>0.19301643580871156</v>
      </c>
      <c r="L25" s="255" t="s">
        <v>2</v>
      </c>
      <c r="M25" s="116" t="s">
        <v>46</v>
      </c>
    </row>
    <row r="26" spans="1:13">
      <c r="A26" s="93" t="s">
        <v>499</v>
      </c>
      <c r="B26" s="93"/>
      <c r="C26" s="93" t="s">
        <v>402</v>
      </c>
      <c r="D26" s="93" t="s">
        <v>468</v>
      </c>
      <c r="E26" s="93" t="s">
        <v>467</v>
      </c>
      <c r="F26" s="188">
        <v>2802.375</v>
      </c>
      <c r="G26" s="188">
        <v>4993.2857142857147</v>
      </c>
      <c r="H26" s="188">
        <v>29085.789420000001</v>
      </c>
      <c r="I26" s="545">
        <v>3.11</v>
      </c>
      <c r="J26" s="188">
        <v>13.36258690241181</v>
      </c>
      <c r="K26" s="256">
        <v>0.23273936571657969</v>
      </c>
      <c r="L26" s="255" t="s">
        <v>2</v>
      </c>
      <c r="M26" s="116" t="s">
        <v>46</v>
      </c>
    </row>
    <row r="27" spans="1:13">
      <c r="A27" s="93" t="s">
        <v>499</v>
      </c>
      <c r="B27" s="93"/>
      <c r="C27" s="93" t="s">
        <v>63</v>
      </c>
      <c r="D27" s="93" t="s">
        <v>724</v>
      </c>
      <c r="E27" s="93" t="s">
        <v>467</v>
      </c>
      <c r="F27" s="188">
        <v>795.96100000000001</v>
      </c>
      <c r="G27" s="188">
        <v>1380.5238095238096</v>
      </c>
      <c r="H27" s="188">
        <v>8041.52358</v>
      </c>
      <c r="I27" s="545">
        <v>2.42</v>
      </c>
      <c r="J27" s="188">
        <v>13.727725845952191</v>
      </c>
      <c r="K27" s="256">
        <v>0.17628557178052695</v>
      </c>
      <c r="L27" s="255" t="s">
        <v>2</v>
      </c>
      <c r="M27" s="116" t="s">
        <v>46</v>
      </c>
    </row>
    <row r="28" spans="1:13">
      <c r="A28" s="93" t="s">
        <v>499</v>
      </c>
      <c r="B28" s="93"/>
      <c r="C28" s="93" t="s">
        <v>64</v>
      </c>
      <c r="D28" s="93" t="s">
        <v>468</v>
      </c>
      <c r="E28" s="93" t="s">
        <v>467</v>
      </c>
      <c r="F28" s="188">
        <v>1636.617</v>
      </c>
      <c r="G28" s="188">
        <v>2650</v>
      </c>
      <c r="H28" s="188">
        <v>15436.197</v>
      </c>
      <c r="I28" s="545">
        <v>2.29</v>
      </c>
      <c r="J28" s="188">
        <v>14.70455525606469</v>
      </c>
      <c r="K28" s="256">
        <v>0.15573405384399649</v>
      </c>
      <c r="L28" s="255" t="s">
        <v>2</v>
      </c>
      <c r="M28" s="116" t="s">
        <v>46</v>
      </c>
    </row>
    <row r="29" spans="1:13">
      <c r="A29" s="93" t="s">
        <v>499</v>
      </c>
      <c r="B29" s="93"/>
      <c r="C29" s="93" t="s">
        <v>208</v>
      </c>
      <c r="D29" s="93" t="s">
        <v>724</v>
      </c>
      <c r="E29" s="93" t="s">
        <v>467</v>
      </c>
      <c r="F29" s="188">
        <v>1483.8620000000001</v>
      </c>
      <c r="G29" s="188">
        <v>2562.1666666666665</v>
      </c>
      <c r="H29" s="188">
        <v>14924.569589999999</v>
      </c>
      <c r="I29" s="545">
        <v>4.49</v>
      </c>
      <c r="J29" s="188">
        <v>13.789129364098466</v>
      </c>
      <c r="K29" s="256">
        <v>0.3256188176528545</v>
      </c>
      <c r="L29" s="255" t="s">
        <v>2</v>
      </c>
      <c r="M29" s="116" t="s">
        <v>46</v>
      </c>
    </row>
    <row r="30" spans="1:13">
      <c r="A30" s="93" t="s">
        <v>499</v>
      </c>
      <c r="B30" s="93"/>
      <c r="C30" s="93" t="s">
        <v>65</v>
      </c>
      <c r="D30" s="93" t="s">
        <v>724</v>
      </c>
      <c r="E30" s="93" t="s">
        <v>467</v>
      </c>
      <c r="F30" s="188">
        <v>1402.1559999999999</v>
      </c>
      <c r="G30" s="188">
        <v>2423.0714285714284</v>
      </c>
      <c r="H30" s="188">
        <v>14114.34261</v>
      </c>
      <c r="I30" s="545">
        <v>2.48</v>
      </c>
      <c r="J30" s="188">
        <v>13.777830184044257</v>
      </c>
      <c r="K30" s="256">
        <v>0.17999931534009056</v>
      </c>
      <c r="L30" s="255" t="s">
        <v>2</v>
      </c>
      <c r="M30" s="116" t="s">
        <v>46</v>
      </c>
    </row>
    <row r="31" spans="1:13">
      <c r="A31" s="93" t="s">
        <v>499</v>
      </c>
      <c r="B31" s="93"/>
      <c r="C31" s="93" t="s">
        <v>66</v>
      </c>
      <c r="D31" s="93" t="s">
        <v>724</v>
      </c>
      <c r="E31" s="93" t="s">
        <v>467</v>
      </c>
      <c r="F31" s="188">
        <v>866.58600000000001</v>
      </c>
      <c r="G31" s="188">
        <v>1796.7142857142858</v>
      </c>
      <c r="H31" s="188">
        <v>10465.824780000001</v>
      </c>
      <c r="I31" s="545">
        <v>2.99</v>
      </c>
      <c r="J31" s="188">
        <v>11.483740160610639</v>
      </c>
      <c r="K31" s="256">
        <v>0.26036813426480465</v>
      </c>
      <c r="L31" s="255" t="s">
        <v>2</v>
      </c>
      <c r="M31" s="116" t="s">
        <v>46</v>
      </c>
    </row>
    <row r="32" spans="1:13">
      <c r="A32" s="93" t="s">
        <v>499</v>
      </c>
      <c r="B32" s="93"/>
      <c r="C32" s="93" t="s">
        <v>409</v>
      </c>
      <c r="D32" s="93" t="s">
        <v>724</v>
      </c>
      <c r="E32" s="93" t="s">
        <v>467</v>
      </c>
      <c r="F32" s="188">
        <v>569.48199999999997</v>
      </c>
      <c r="G32" s="188">
        <v>1129.2380952380952</v>
      </c>
      <c r="H32" s="188">
        <v>6577.7893199999999</v>
      </c>
      <c r="I32" s="545">
        <v>2.48</v>
      </c>
      <c r="J32" s="188">
        <v>12.007295268617694</v>
      </c>
      <c r="K32" s="256">
        <v>0.20654110226486527</v>
      </c>
      <c r="L32" s="255" t="s">
        <v>2</v>
      </c>
      <c r="M32" s="116" t="s">
        <v>46</v>
      </c>
    </row>
    <row r="33" spans="1:13">
      <c r="A33" s="93" t="s">
        <v>633</v>
      </c>
      <c r="B33" s="93" t="s">
        <v>48</v>
      </c>
      <c r="C33" s="93" t="s">
        <v>48</v>
      </c>
      <c r="D33" s="93" t="s">
        <v>724</v>
      </c>
      <c r="E33" s="93" t="s">
        <v>469</v>
      </c>
      <c r="F33" s="188">
        <v>13.256</v>
      </c>
      <c r="G33" s="188">
        <v>33</v>
      </c>
      <c r="H33" s="188">
        <v>198</v>
      </c>
      <c r="I33" s="545"/>
      <c r="J33" s="188">
        <v>9.5642135642135635</v>
      </c>
      <c r="K33" s="256"/>
      <c r="L33" s="255" t="s">
        <v>28</v>
      </c>
      <c r="M33" s="116" t="s">
        <v>46</v>
      </c>
    </row>
    <row r="34" spans="1:13">
      <c r="A34" s="93" t="s">
        <v>633</v>
      </c>
      <c r="B34" s="93" t="s">
        <v>48</v>
      </c>
      <c r="C34" s="93" t="s">
        <v>48</v>
      </c>
      <c r="D34" s="93" t="s">
        <v>470</v>
      </c>
      <c r="E34" s="93" t="s">
        <v>469</v>
      </c>
      <c r="F34" s="188">
        <v>47398.743999999999</v>
      </c>
      <c r="G34" s="188">
        <v>707980</v>
      </c>
      <c r="H34" s="188">
        <v>707980</v>
      </c>
      <c r="I34" s="545"/>
      <c r="J34" s="188">
        <v>66.949269753382865</v>
      </c>
      <c r="K34" s="256"/>
      <c r="L34" s="255" t="s">
        <v>28</v>
      </c>
      <c r="M34" s="116" t="s">
        <v>46</v>
      </c>
    </row>
    <row r="35" spans="1:13">
      <c r="A35" s="93" t="s">
        <v>633</v>
      </c>
      <c r="B35" s="93" t="s">
        <v>48</v>
      </c>
      <c r="C35" s="93" t="s">
        <v>48</v>
      </c>
      <c r="D35" s="93" t="s">
        <v>470</v>
      </c>
      <c r="E35" s="93" t="s">
        <v>467</v>
      </c>
      <c r="F35" s="188"/>
      <c r="G35" s="188"/>
      <c r="H35" s="188"/>
      <c r="I35" s="545"/>
      <c r="J35" s="188"/>
      <c r="K35" s="256"/>
      <c r="L35" s="255" t="s">
        <v>28</v>
      </c>
      <c r="M35" s="116" t="s">
        <v>46</v>
      </c>
    </row>
    <row r="36" spans="1:13">
      <c r="A36" s="93" t="s">
        <v>701</v>
      </c>
      <c r="B36" s="93"/>
      <c r="C36" s="93" t="s">
        <v>200</v>
      </c>
      <c r="D36" s="93" t="s">
        <v>724</v>
      </c>
      <c r="E36" s="93" t="s">
        <v>467</v>
      </c>
      <c r="F36" s="188">
        <v>1545.961</v>
      </c>
      <c r="G36" s="188">
        <v>3539.0238095238096</v>
      </c>
      <c r="H36" s="188">
        <v>20614.742910000001</v>
      </c>
      <c r="I36" s="545">
        <v>3.07</v>
      </c>
      <c r="J36" s="188">
        <v>10.400776377666697</v>
      </c>
      <c r="K36" s="256">
        <v>0.29517027273003649</v>
      </c>
      <c r="L36" s="255" t="s">
        <v>2</v>
      </c>
      <c r="M36" s="116" t="s">
        <v>46</v>
      </c>
    </row>
    <row r="37" spans="1:13">
      <c r="A37" s="93" t="s">
        <v>702</v>
      </c>
      <c r="B37" s="93"/>
      <c r="C37" s="93" t="s">
        <v>69</v>
      </c>
      <c r="D37" s="93" t="s">
        <v>724</v>
      </c>
      <c r="E37" s="93" t="s">
        <v>467</v>
      </c>
      <c r="F37" s="188">
        <v>835</v>
      </c>
      <c r="G37" s="188">
        <v>1884.3095238095239</v>
      </c>
      <c r="H37" s="188">
        <v>10976.06529</v>
      </c>
      <c r="I37" s="545">
        <v>3.05</v>
      </c>
      <c r="J37" s="188">
        <v>10.550789097939122</v>
      </c>
      <c r="K37" s="256">
        <v>0.28907790419161672</v>
      </c>
      <c r="L37" s="255" t="s">
        <v>2</v>
      </c>
      <c r="M37" s="116" t="s">
        <v>46</v>
      </c>
    </row>
    <row r="38" spans="1:13">
      <c r="A38" s="93" t="s">
        <v>513</v>
      </c>
      <c r="B38" s="93"/>
      <c r="C38" s="93" t="s">
        <v>55</v>
      </c>
      <c r="D38" s="93" t="s">
        <v>724</v>
      </c>
      <c r="E38" s="93" t="s">
        <v>467</v>
      </c>
      <c r="F38" s="188">
        <v>423.61</v>
      </c>
      <c r="G38" s="188">
        <v>1046.8809523809523</v>
      </c>
      <c r="H38" s="188">
        <v>6098.0606100000005</v>
      </c>
      <c r="I38" s="545">
        <v>3.39</v>
      </c>
      <c r="J38" s="188">
        <v>9.6342877936728151</v>
      </c>
      <c r="K38" s="256">
        <v>0.35186825145770873</v>
      </c>
      <c r="L38" s="255" t="s">
        <v>2</v>
      </c>
      <c r="M38" s="116" t="s">
        <v>46</v>
      </c>
    </row>
    <row r="39" spans="1:13">
      <c r="A39" s="93" t="s">
        <v>515</v>
      </c>
      <c r="B39" s="93"/>
      <c r="C39" s="93" t="s">
        <v>58</v>
      </c>
      <c r="D39" s="93" t="s">
        <v>724</v>
      </c>
      <c r="E39" s="93" t="s">
        <v>467</v>
      </c>
      <c r="F39" s="188">
        <v>739.8</v>
      </c>
      <c r="G39" s="188">
        <v>1428.3571428571429</v>
      </c>
      <c r="H39" s="188">
        <v>8320.1517899999999</v>
      </c>
      <c r="I39" s="545">
        <v>3.35</v>
      </c>
      <c r="J39" s="188">
        <v>12.331849777466619</v>
      </c>
      <c r="K39" s="256">
        <v>0.27165429845904299</v>
      </c>
      <c r="L39" s="255" t="s">
        <v>2</v>
      </c>
      <c r="M39" s="116" t="s">
        <v>46</v>
      </c>
    </row>
    <row r="40" spans="1:13">
      <c r="A40" s="93" t="s">
        <v>521</v>
      </c>
      <c r="B40" s="93"/>
      <c r="C40" s="93" t="s">
        <v>201</v>
      </c>
      <c r="D40" s="93" t="s">
        <v>724</v>
      </c>
      <c r="E40" s="93" t="s">
        <v>467</v>
      </c>
      <c r="F40" s="188">
        <v>668.63</v>
      </c>
      <c r="G40" s="188">
        <v>1283</v>
      </c>
      <c r="H40" s="188">
        <v>7473.4493400000001</v>
      </c>
      <c r="I40" s="545">
        <v>3.21</v>
      </c>
      <c r="J40" s="188">
        <v>12.408232193890807</v>
      </c>
      <c r="K40" s="256">
        <v>0.25869922079475943</v>
      </c>
      <c r="L40" s="255" t="s">
        <v>2</v>
      </c>
      <c r="M40" s="116" t="s">
        <v>46</v>
      </c>
    </row>
    <row r="41" spans="1:13">
      <c r="A41" s="93" t="s">
        <v>613</v>
      </c>
      <c r="B41" s="93"/>
      <c r="C41" s="93" t="s">
        <v>390</v>
      </c>
      <c r="D41" s="93" t="s">
        <v>724</v>
      </c>
      <c r="E41" s="93" t="s">
        <v>467</v>
      </c>
      <c r="F41" s="188"/>
      <c r="G41" s="188"/>
      <c r="H41" s="188"/>
      <c r="I41" s="545"/>
      <c r="J41" s="188"/>
      <c r="K41" s="256"/>
      <c r="L41" s="255" t="s">
        <v>2</v>
      </c>
      <c r="M41" s="116" t="s">
        <v>46</v>
      </c>
    </row>
    <row r="42" spans="1:13">
      <c r="A42" s="93" t="s">
        <v>525</v>
      </c>
      <c r="B42" s="93"/>
      <c r="C42" s="93" t="s">
        <v>392</v>
      </c>
      <c r="D42" s="93" t="s">
        <v>724</v>
      </c>
      <c r="E42" s="93" t="s">
        <v>467</v>
      </c>
      <c r="F42" s="188">
        <v>20915.914000000001</v>
      </c>
      <c r="G42" s="188">
        <v>33894.547619047618</v>
      </c>
      <c r="H42" s="188">
        <v>197435.06198999999</v>
      </c>
      <c r="I42" s="545">
        <v>2.0099999999999998</v>
      </c>
      <c r="J42" s="188">
        <v>14.692568196458062</v>
      </c>
      <c r="K42" s="256">
        <v>0.13680385710134396</v>
      </c>
      <c r="L42" s="255" t="s">
        <v>2</v>
      </c>
      <c r="M42" s="116" t="s">
        <v>46</v>
      </c>
    </row>
    <row r="43" spans="1:13">
      <c r="A43" s="93" t="s">
        <v>541</v>
      </c>
      <c r="B43" s="93" t="s">
        <v>422</v>
      </c>
      <c r="C43" s="93" t="s">
        <v>361</v>
      </c>
      <c r="D43" s="93" t="s">
        <v>724</v>
      </c>
      <c r="E43" s="93" t="s">
        <v>467</v>
      </c>
      <c r="F43" s="188">
        <v>35590.281000000003</v>
      </c>
      <c r="G43" s="188">
        <v>52841.142857142855</v>
      </c>
      <c r="H43" s="188">
        <v>307798.60032000003</v>
      </c>
      <c r="I43" s="545">
        <v>2.37</v>
      </c>
      <c r="J43" s="188">
        <v>16.036512403754649</v>
      </c>
      <c r="K43" s="256">
        <v>0.14778774463736322</v>
      </c>
      <c r="L43" s="255" t="s">
        <v>2</v>
      </c>
      <c r="M43" s="116" t="s">
        <v>46</v>
      </c>
    </row>
    <row r="44" spans="1:13">
      <c r="A44" s="93" t="s">
        <v>542</v>
      </c>
      <c r="B44" s="93" t="s">
        <v>471</v>
      </c>
      <c r="C44" s="93" t="s">
        <v>45</v>
      </c>
      <c r="D44" s="93" t="s">
        <v>724</v>
      </c>
      <c r="E44" s="93" t="s">
        <v>467</v>
      </c>
      <c r="F44" s="188">
        <v>3185</v>
      </c>
      <c r="G44" s="188">
        <v>7248</v>
      </c>
      <c r="H44" s="188">
        <v>44938</v>
      </c>
      <c r="I44" s="545"/>
      <c r="J44" s="188">
        <v>10.462656364974245</v>
      </c>
      <c r="K44" s="256"/>
      <c r="L44" s="255" t="s">
        <v>28</v>
      </c>
      <c r="M44" s="116" t="s">
        <v>46</v>
      </c>
    </row>
    <row r="45" spans="1:13">
      <c r="A45" s="93" t="s">
        <v>542</v>
      </c>
      <c r="B45" s="93" t="s">
        <v>472</v>
      </c>
      <c r="C45" s="93" t="s">
        <v>47</v>
      </c>
      <c r="D45" s="93" t="s">
        <v>724</v>
      </c>
      <c r="E45" s="93" t="s">
        <v>467</v>
      </c>
      <c r="F45" s="188">
        <v>2948</v>
      </c>
      <c r="G45" s="188">
        <v>6117</v>
      </c>
      <c r="H45" s="188">
        <v>37924</v>
      </c>
      <c r="I45" s="545"/>
      <c r="J45" s="188">
        <v>11.474656889075721</v>
      </c>
      <c r="K45" s="256"/>
      <c r="L45" s="255" t="s">
        <v>28</v>
      </c>
      <c r="M45" s="116" t="s">
        <v>46</v>
      </c>
    </row>
    <row r="46" spans="1:13">
      <c r="A46" s="93" t="s">
        <v>542</v>
      </c>
      <c r="B46" s="93" t="s">
        <v>473</v>
      </c>
      <c r="C46" s="93" t="s">
        <v>49</v>
      </c>
      <c r="D46" s="93" t="s">
        <v>724</v>
      </c>
      <c r="E46" s="93" t="s">
        <v>467</v>
      </c>
      <c r="F46" s="188">
        <v>5074</v>
      </c>
      <c r="G46" s="188">
        <v>8886</v>
      </c>
      <c r="H46" s="188">
        <v>55094</v>
      </c>
      <c r="I46" s="545"/>
      <c r="J46" s="188">
        <v>13.595489962809342</v>
      </c>
      <c r="K46" s="256"/>
      <c r="L46" s="255" t="s">
        <v>28</v>
      </c>
      <c r="M46" s="116" t="s">
        <v>46</v>
      </c>
    </row>
    <row r="47" spans="1:13">
      <c r="A47" s="93" t="s">
        <v>542</v>
      </c>
      <c r="B47" s="93" t="s">
        <v>474</v>
      </c>
      <c r="C47" s="93" t="s">
        <v>50</v>
      </c>
      <c r="D47" s="93" t="s">
        <v>724</v>
      </c>
      <c r="E47" s="93" t="s">
        <v>467</v>
      </c>
      <c r="F47" s="188">
        <v>4319</v>
      </c>
      <c r="G47" s="188">
        <v>6648</v>
      </c>
      <c r="H47" s="188">
        <v>41217</v>
      </c>
      <c r="I47" s="545"/>
      <c r="J47" s="188">
        <v>15.468311271560369</v>
      </c>
      <c r="K47" s="256"/>
      <c r="L47" s="255" t="s">
        <v>28</v>
      </c>
      <c r="M47" s="116" t="s">
        <v>46</v>
      </c>
    </row>
    <row r="48" spans="1:13">
      <c r="A48" s="93" t="s">
        <v>542</v>
      </c>
      <c r="B48" s="93" t="s">
        <v>474</v>
      </c>
      <c r="C48" s="93" t="s">
        <v>50</v>
      </c>
      <c r="D48" s="93" t="s">
        <v>470</v>
      </c>
      <c r="E48" s="93" t="s">
        <v>639</v>
      </c>
      <c r="F48" s="188">
        <v>396</v>
      </c>
      <c r="G48" s="188">
        <v>3952</v>
      </c>
      <c r="H48" s="188">
        <v>4347</v>
      </c>
      <c r="I48" s="545"/>
      <c r="J48" s="188">
        <v>91.097308488612839</v>
      </c>
      <c r="K48" s="256"/>
      <c r="L48" s="255" t="s">
        <v>28</v>
      </c>
      <c r="M48" s="116" t="s">
        <v>46</v>
      </c>
    </row>
    <row r="49" spans="1:17">
      <c r="A49" s="93" t="s">
        <v>542</v>
      </c>
      <c r="B49" s="93" t="s">
        <v>475</v>
      </c>
      <c r="C49" s="93" t="s">
        <v>51</v>
      </c>
      <c r="D49" s="93" t="s">
        <v>724</v>
      </c>
      <c r="E49" s="93" t="s">
        <v>467</v>
      </c>
      <c r="F49" s="188">
        <v>5091</v>
      </c>
      <c r="G49" s="188">
        <v>9589</v>
      </c>
      <c r="H49" s="188">
        <v>59452</v>
      </c>
      <c r="I49" s="545"/>
      <c r="J49" s="188">
        <v>12.640972542943551</v>
      </c>
      <c r="K49" s="256"/>
      <c r="L49" s="255" t="s">
        <v>28</v>
      </c>
      <c r="M49" s="116" t="s">
        <v>46</v>
      </c>
    </row>
    <row r="50" spans="1:17">
      <c r="A50" s="93" t="s">
        <v>542</v>
      </c>
      <c r="B50" s="93" t="s">
        <v>476</v>
      </c>
      <c r="C50" s="93" t="s">
        <v>52</v>
      </c>
      <c r="D50" s="93" t="s">
        <v>724</v>
      </c>
      <c r="E50" s="93" t="s">
        <v>467</v>
      </c>
      <c r="F50" s="188">
        <v>3221</v>
      </c>
      <c r="G50" s="188">
        <v>6786</v>
      </c>
      <c r="H50" s="188">
        <v>42073</v>
      </c>
      <c r="I50" s="545"/>
      <c r="J50" s="188">
        <v>11.301278542657853</v>
      </c>
      <c r="K50" s="256"/>
      <c r="L50" s="255" t="s">
        <v>28</v>
      </c>
      <c r="M50" s="116" t="s">
        <v>46</v>
      </c>
    </row>
    <row r="51" spans="1:17">
      <c r="A51" s="93" t="s">
        <v>542</v>
      </c>
      <c r="B51" s="93" t="s">
        <v>477</v>
      </c>
      <c r="C51" s="93" t="s">
        <v>53</v>
      </c>
      <c r="D51" s="93" t="s">
        <v>724</v>
      </c>
      <c r="E51" s="93" t="s">
        <v>467</v>
      </c>
      <c r="F51" s="188">
        <v>5679</v>
      </c>
      <c r="G51" s="188">
        <v>10908</v>
      </c>
      <c r="H51" s="188">
        <v>67630</v>
      </c>
      <c r="I51" s="545"/>
      <c r="J51" s="188">
        <v>12.395882445387397</v>
      </c>
      <c r="K51" s="256"/>
      <c r="L51" s="255" t="s">
        <v>28</v>
      </c>
      <c r="M51" s="116" t="s">
        <v>46</v>
      </c>
    </row>
    <row r="52" spans="1:17" ht="15.75" thickBot="1">
      <c r="A52" s="546" t="s">
        <v>621</v>
      </c>
      <c r="B52" s="546"/>
      <c r="C52" s="546" t="s">
        <v>407</v>
      </c>
      <c r="D52" s="546" t="s">
        <v>724</v>
      </c>
      <c r="E52" s="546" t="s">
        <v>467</v>
      </c>
      <c r="F52" s="547">
        <v>4090.422</v>
      </c>
      <c r="G52" s="547">
        <v>7145.5</v>
      </c>
      <c r="H52" s="547">
        <v>41622.394590000004</v>
      </c>
      <c r="I52" s="548">
        <v>2.82</v>
      </c>
      <c r="J52" s="547">
        <v>13.62969701210552</v>
      </c>
      <c r="K52" s="549">
        <v>0.20690115103038267</v>
      </c>
      <c r="L52" s="550" t="s">
        <v>2</v>
      </c>
      <c r="M52" s="116" t="s">
        <v>46</v>
      </c>
    </row>
    <row r="53" spans="1:17" s="4" customFormat="1" ht="15.75" thickBot="1">
      <c r="A53" s="551" t="s">
        <v>6</v>
      </c>
      <c r="B53" s="551"/>
      <c r="C53" s="551"/>
      <c r="D53" s="551"/>
      <c r="E53" s="551"/>
      <c r="F53" s="552">
        <f>SUM(F54:F86)</f>
        <v>3972298.8939999999</v>
      </c>
      <c r="G53" s="552"/>
      <c r="H53" s="552">
        <f>SUM(H54:H86)</f>
        <v>43633879.379919991</v>
      </c>
      <c r="I53" s="553"/>
      <c r="J53" s="552"/>
      <c r="K53" s="554">
        <f>(SUMPRODUCT(--(K54:K86&gt;0),F54:F86,K54:K86)/SUMIF(K54:K86,"&gt;0",F54:F86))</f>
        <v>5.5270821291529708E-2</v>
      </c>
      <c r="L53" s="555"/>
      <c r="M53" s="290"/>
      <c r="N53" s="153"/>
      <c r="O53" s="153"/>
      <c r="P53" s="153"/>
      <c r="Q53" s="153"/>
    </row>
    <row r="54" spans="1:17">
      <c r="A54" s="269" t="s">
        <v>499</v>
      </c>
      <c r="B54" s="269"/>
      <c r="C54" s="269" t="s">
        <v>197</v>
      </c>
      <c r="D54" s="269" t="s">
        <v>724</v>
      </c>
      <c r="E54" s="269" t="s">
        <v>467</v>
      </c>
      <c r="F54" s="373">
        <v>709.23199999999997</v>
      </c>
      <c r="G54" s="373">
        <v>1257.7857142857142</v>
      </c>
      <c r="H54" s="373">
        <v>7326.5766299999996</v>
      </c>
      <c r="I54" s="556">
        <v>2.48</v>
      </c>
      <c r="J54" s="373">
        <v>13.425558899805024</v>
      </c>
      <c r="K54" s="557">
        <v>0.18472229115437544</v>
      </c>
      <c r="L54" s="374" t="s">
        <v>2</v>
      </c>
      <c r="M54" s="116" t="s">
        <v>27</v>
      </c>
    </row>
    <row r="55" spans="1:17">
      <c r="A55" s="93" t="s">
        <v>500</v>
      </c>
      <c r="B55" s="93"/>
      <c r="C55" s="93" t="s">
        <v>195</v>
      </c>
      <c r="D55" s="93" t="s">
        <v>724</v>
      </c>
      <c r="E55" s="93" t="s">
        <v>467</v>
      </c>
      <c r="F55" s="188">
        <v>259.25799999999998</v>
      </c>
      <c r="G55" s="188">
        <v>556.26190476190482</v>
      </c>
      <c r="H55" s="188">
        <v>3240.2144699999999</v>
      </c>
      <c r="I55" s="545">
        <v>2.37</v>
      </c>
      <c r="J55" s="188">
        <v>11.096948165903351</v>
      </c>
      <c r="K55" s="256">
        <v>0.21357223306513204</v>
      </c>
      <c r="L55" s="255" t="s">
        <v>2</v>
      </c>
      <c r="M55" s="116" t="s">
        <v>27</v>
      </c>
    </row>
    <row r="56" spans="1:17">
      <c r="A56" s="93" t="s">
        <v>626</v>
      </c>
      <c r="B56" s="93" t="s">
        <v>143</v>
      </c>
      <c r="C56" s="93" t="s">
        <v>144</v>
      </c>
      <c r="D56" s="93" t="s">
        <v>724</v>
      </c>
      <c r="E56" s="93" t="s">
        <v>469</v>
      </c>
      <c r="F56" s="188">
        <v>6.5209999999999999</v>
      </c>
      <c r="G56" s="188">
        <v>13</v>
      </c>
      <c r="H56" s="188">
        <v>72</v>
      </c>
      <c r="I56" s="545"/>
      <c r="J56" s="188">
        <v>11.943223443223443</v>
      </c>
      <c r="K56" s="256"/>
      <c r="L56" s="255" t="s">
        <v>28</v>
      </c>
      <c r="M56" s="116" t="s">
        <v>27</v>
      </c>
    </row>
    <row r="57" spans="1:17">
      <c r="A57" s="93" t="s">
        <v>626</v>
      </c>
      <c r="B57" s="93" t="s">
        <v>143</v>
      </c>
      <c r="C57" s="93" t="s">
        <v>144</v>
      </c>
      <c r="D57" s="93" t="s">
        <v>724</v>
      </c>
      <c r="E57" s="93" t="s">
        <v>467</v>
      </c>
      <c r="F57" s="188">
        <v>7</v>
      </c>
      <c r="G57" s="188">
        <v>28</v>
      </c>
      <c r="H57" s="188">
        <v>155</v>
      </c>
      <c r="I57" s="545"/>
      <c r="J57" s="188">
        <v>5.9523809523809526</v>
      </c>
      <c r="K57" s="256"/>
      <c r="L57" s="255" t="s">
        <v>28</v>
      </c>
      <c r="M57" s="116" t="s">
        <v>27</v>
      </c>
    </row>
    <row r="58" spans="1:17">
      <c r="A58" s="93" t="s">
        <v>626</v>
      </c>
      <c r="B58" s="93" t="s">
        <v>143</v>
      </c>
      <c r="C58" s="93" t="s">
        <v>144</v>
      </c>
      <c r="D58" s="93" t="s">
        <v>470</v>
      </c>
      <c r="E58" s="93" t="s">
        <v>469</v>
      </c>
      <c r="F58" s="188">
        <v>73540.479000000007</v>
      </c>
      <c r="G58" s="188">
        <v>793408</v>
      </c>
      <c r="H58" s="188">
        <v>809277</v>
      </c>
      <c r="I58" s="545">
        <v>2.95</v>
      </c>
      <c r="J58" s="188">
        <v>92.689359068726304</v>
      </c>
      <c r="K58" s="256">
        <v>3.1826738577539045E-2</v>
      </c>
      <c r="L58" s="255" t="s">
        <v>28</v>
      </c>
      <c r="M58" s="116" t="s">
        <v>27</v>
      </c>
    </row>
    <row r="59" spans="1:17">
      <c r="A59" s="93" t="s">
        <v>626</v>
      </c>
      <c r="B59" s="93" t="s">
        <v>145</v>
      </c>
      <c r="C59" s="93" t="s">
        <v>144</v>
      </c>
      <c r="D59" s="93" t="s">
        <v>724</v>
      </c>
      <c r="E59" s="93" t="s">
        <v>478</v>
      </c>
      <c r="F59" s="188">
        <v>45.999000000000002</v>
      </c>
      <c r="G59" s="188"/>
      <c r="H59" s="188"/>
      <c r="I59" s="545"/>
      <c r="J59" s="188"/>
      <c r="K59" s="256"/>
      <c r="L59" s="255" t="s">
        <v>28</v>
      </c>
      <c r="M59" s="116" t="s">
        <v>27</v>
      </c>
    </row>
    <row r="60" spans="1:17">
      <c r="A60" s="93" t="s">
        <v>626</v>
      </c>
      <c r="B60" s="93" t="s">
        <v>145</v>
      </c>
      <c r="C60" s="93" t="s">
        <v>144</v>
      </c>
      <c r="D60" s="93" t="s">
        <v>724</v>
      </c>
      <c r="E60" s="93" t="s">
        <v>479</v>
      </c>
      <c r="F60" s="188">
        <v>133.42500000000001</v>
      </c>
      <c r="G60" s="188">
        <v>326</v>
      </c>
      <c r="H60" s="188">
        <v>1801</v>
      </c>
      <c r="I60" s="545"/>
      <c r="J60" s="188">
        <v>9.7447414548641547</v>
      </c>
      <c r="K60" s="256"/>
      <c r="L60" s="255" t="s">
        <v>28</v>
      </c>
      <c r="M60" s="116" t="s">
        <v>27</v>
      </c>
    </row>
    <row r="61" spans="1:17">
      <c r="A61" s="93" t="s">
        <v>626</v>
      </c>
      <c r="B61" s="93" t="s">
        <v>145</v>
      </c>
      <c r="C61" s="93" t="s">
        <v>144</v>
      </c>
      <c r="D61" s="93" t="s">
        <v>470</v>
      </c>
      <c r="E61" s="93" t="s">
        <v>478</v>
      </c>
      <c r="F61" s="188">
        <v>267645</v>
      </c>
      <c r="G61" s="188"/>
      <c r="H61" s="188"/>
      <c r="I61" s="545">
        <v>2.66</v>
      </c>
      <c r="J61" s="188"/>
      <c r="K61" s="256"/>
      <c r="L61" s="255" t="s">
        <v>28</v>
      </c>
      <c r="M61" s="116" t="s">
        <v>27</v>
      </c>
    </row>
    <row r="62" spans="1:17">
      <c r="A62" s="93" t="s">
        <v>626</v>
      </c>
      <c r="B62" s="93" t="s">
        <v>145</v>
      </c>
      <c r="C62" s="93" t="s">
        <v>144</v>
      </c>
      <c r="D62" s="93" t="s">
        <v>470</v>
      </c>
      <c r="E62" s="93" t="s">
        <v>479</v>
      </c>
      <c r="F62" s="188">
        <v>781343.57</v>
      </c>
      <c r="G62" s="188">
        <v>10346709</v>
      </c>
      <c r="H62" s="188">
        <v>10553645</v>
      </c>
      <c r="I62" s="545">
        <v>2.66</v>
      </c>
      <c r="J62" s="188">
        <v>75.516144312167285</v>
      </c>
      <c r="K62" s="256">
        <v>3.5224256008147603E-2</v>
      </c>
      <c r="L62" s="255" t="s">
        <v>28</v>
      </c>
      <c r="M62" s="116" t="s">
        <v>27</v>
      </c>
    </row>
    <row r="63" spans="1:17">
      <c r="A63" s="93" t="s">
        <v>626</v>
      </c>
      <c r="B63" s="93" t="s">
        <v>145</v>
      </c>
      <c r="C63" s="93" t="s">
        <v>144</v>
      </c>
      <c r="D63" s="93" t="s">
        <v>470</v>
      </c>
      <c r="E63" s="93" t="s">
        <v>469</v>
      </c>
      <c r="F63" s="188">
        <v>100299</v>
      </c>
      <c r="G63" s="188">
        <v>1319123</v>
      </c>
      <c r="H63" s="188">
        <v>1345504</v>
      </c>
      <c r="I63" s="545">
        <v>2.66</v>
      </c>
      <c r="J63" s="188">
        <v>76.034607841725148</v>
      </c>
      <c r="K63" s="256">
        <v>3.4984069432397132E-2</v>
      </c>
      <c r="L63" s="255" t="s">
        <v>28</v>
      </c>
      <c r="M63" s="116" t="s">
        <v>27</v>
      </c>
    </row>
    <row r="64" spans="1:17">
      <c r="A64" s="93" t="s">
        <v>626</v>
      </c>
      <c r="B64" s="93" t="s">
        <v>145</v>
      </c>
      <c r="C64" s="93" t="s">
        <v>144</v>
      </c>
      <c r="D64" s="93" t="s">
        <v>440</v>
      </c>
      <c r="E64" s="93" t="s">
        <v>478</v>
      </c>
      <c r="F64" s="188"/>
      <c r="G64" s="188"/>
      <c r="H64" s="188"/>
      <c r="I64" s="545"/>
      <c r="J64" s="188"/>
      <c r="K64" s="256"/>
      <c r="L64" s="255" t="s">
        <v>28</v>
      </c>
      <c r="M64" s="116" t="s">
        <v>27</v>
      </c>
    </row>
    <row r="65" spans="1:13">
      <c r="A65" s="93" t="s">
        <v>626</v>
      </c>
      <c r="B65" s="93" t="s">
        <v>145</v>
      </c>
      <c r="C65" s="93" t="s">
        <v>144</v>
      </c>
      <c r="D65" s="93" t="s">
        <v>440</v>
      </c>
      <c r="E65" s="93" t="s">
        <v>479</v>
      </c>
      <c r="F65" s="188"/>
      <c r="G65" s="188"/>
      <c r="H65" s="188"/>
      <c r="I65" s="545"/>
      <c r="J65" s="188"/>
      <c r="K65" s="256"/>
      <c r="L65" s="255" t="s">
        <v>28</v>
      </c>
      <c r="M65" s="116" t="s">
        <v>27</v>
      </c>
    </row>
    <row r="66" spans="1:13">
      <c r="A66" s="93" t="s">
        <v>508</v>
      </c>
      <c r="B66" s="93"/>
      <c r="C66" s="93" t="s">
        <v>138</v>
      </c>
      <c r="D66" s="93" t="s">
        <v>724</v>
      </c>
      <c r="E66" s="93" t="s">
        <v>467</v>
      </c>
      <c r="F66" s="188">
        <v>222.96</v>
      </c>
      <c r="G66" s="188">
        <v>467.64285714285717</v>
      </c>
      <c r="H66" s="188">
        <v>2724.0102900000002</v>
      </c>
      <c r="I66" s="545">
        <v>3.68</v>
      </c>
      <c r="J66" s="188">
        <v>11.351764166793952</v>
      </c>
      <c r="K66" s="256">
        <v>0.32417868675995692</v>
      </c>
      <c r="L66" s="255" t="s">
        <v>2</v>
      </c>
      <c r="M66" s="116" t="s">
        <v>27</v>
      </c>
    </row>
    <row r="67" spans="1:13">
      <c r="A67" s="93" t="s">
        <v>588</v>
      </c>
      <c r="B67" s="93"/>
      <c r="C67" s="93" t="s">
        <v>29</v>
      </c>
      <c r="D67" s="93" t="s">
        <v>724</v>
      </c>
      <c r="E67" s="93" t="s">
        <v>467</v>
      </c>
      <c r="F67" s="188">
        <v>426.63799999999998</v>
      </c>
      <c r="G67" s="188">
        <v>834</v>
      </c>
      <c r="H67" s="188">
        <v>4858.0333199999995</v>
      </c>
      <c r="I67" s="545">
        <v>3.32</v>
      </c>
      <c r="J67" s="188">
        <v>12.179913212287312</v>
      </c>
      <c r="K67" s="256">
        <v>0.27257993896464922</v>
      </c>
      <c r="L67" s="255" t="s">
        <v>2</v>
      </c>
      <c r="M67" s="116" t="s">
        <v>27</v>
      </c>
    </row>
    <row r="68" spans="1:13">
      <c r="A68" s="93" t="s">
        <v>373</v>
      </c>
      <c r="B68" s="93" t="s">
        <v>146</v>
      </c>
      <c r="C68" s="93" t="s">
        <v>144</v>
      </c>
      <c r="D68" s="93" t="s">
        <v>470</v>
      </c>
      <c r="E68" s="93" t="s">
        <v>469</v>
      </c>
      <c r="F68" s="188">
        <v>-324</v>
      </c>
      <c r="G68" s="188">
        <v>3714</v>
      </c>
      <c r="H68" s="188">
        <v>3714</v>
      </c>
      <c r="I68" s="545"/>
      <c r="J68" s="188">
        <v>-87.237479806138936</v>
      </c>
      <c r="K68" s="256"/>
      <c r="L68" s="255" t="s">
        <v>28</v>
      </c>
      <c r="M68" s="116" t="s">
        <v>27</v>
      </c>
    </row>
    <row r="69" spans="1:13">
      <c r="A69" s="93" t="s">
        <v>373</v>
      </c>
      <c r="B69" s="93" t="s">
        <v>150</v>
      </c>
      <c r="C69" s="93" t="s">
        <v>150</v>
      </c>
      <c r="D69" s="93" t="s">
        <v>470</v>
      </c>
      <c r="E69" s="93" t="s">
        <v>478</v>
      </c>
      <c r="F69" s="188">
        <v>238404</v>
      </c>
      <c r="G69" s="188"/>
      <c r="H69" s="188"/>
      <c r="I69" s="545">
        <v>5.01</v>
      </c>
      <c r="J69" s="188"/>
      <c r="K69" s="256"/>
      <c r="L69" s="255" t="s">
        <v>28</v>
      </c>
      <c r="M69" s="116" t="s">
        <v>27</v>
      </c>
    </row>
    <row r="70" spans="1:13">
      <c r="A70" s="93" t="s">
        <v>373</v>
      </c>
      <c r="B70" s="93" t="s">
        <v>150</v>
      </c>
      <c r="C70" s="93" t="s">
        <v>150</v>
      </c>
      <c r="D70" s="93" t="s">
        <v>470</v>
      </c>
      <c r="E70" s="93" t="s">
        <v>479</v>
      </c>
      <c r="F70" s="188">
        <v>1052342</v>
      </c>
      <c r="G70" s="188">
        <v>12231346</v>
      </c>
      <c r="H70" s="188">
        <v>12231346</v>
      </c>
      <c r="I70" s="545">
        <v>5.01</v>
      </c>
      <c r="J70" s="188">
        <v>86.036483638023157</v>
      </c>
      <c r="K70" s="256">
        <v>5.8231110665544088E-2</v>
      </c>
      <c r="L70" s="255" t="s">
        <v>28</v>
      </c>
      <c r="M70" s="116" t="s">
        <v>27</v>
      </c>
    </row>
    <row r="71" spans="1:13">
      <c r="A71" s="93" t="s">
        <v>373</v>
      </c>
      <c r="B71" s="93" t="s">
        <v>150</v>
      </c>
      <c r="C71" s="93" t="s">
        <v>150</v>
      </c>
      <c r="D71" s="93" t="s">
        <v>470</v>
      </c>
      <c r="E71" s="93" t="s">
        <v>469</v>
      </c>
      <c r="F71" s="188">
        <v>967801</v>
      </c>
      <c r="G71" s="188">
        <v>13122002</v>
      </c>
      <c r="H71" s="188">
        <v>13122002</v>
      </c>
      <c r="I71" s="545">
        <v>5.01</v>
      </c>
      <c r="J71" s="188">
        <v>73.754065881105646</v>
      </c>
      <c r="K71" s="256">
        <v>6.7928458453752366E-2</v>
      </c>
      <c r="L71" s="255" t="s">
        <v>28</v>
      </c>
      <c r="M71" s="116" t="s">
        <v>27</v>
      </c>
    </row>
    <row r="72" spans="1:13">
      <c r="A72" s="93" t="s">
        <v>373</v>
      </c>
      <c r="B72" s="93" t="s">
        <v>147</v>
      </c>
      <c r="C72" s="93" t="s">
        <v>148</v>
      </c>
      <c r="D72" s="93" t="s">
        <v>470</v>
      </c>
      <c r="E72" s="93" t="s">
        <v>469</v>
      </c>
      <c r="F72" s="188">
        <v>93631</v>
      </c>
      <c r="G72" s="188">
        <v>1341511</v>
      </c>
      <c r="H72" s="188">
        <v>1341511</v>
      </c>
      <c r="I72" s="545">
        <v>5.18</v>
      </c>
      <c r="J72" s="188">
        <v>69.795178720114862</v>
      </c>
      <c r="K72" s="256">
        <v>7.4217160769403281E-2</v>
      </c>
      <c r="L72" s="255" t="s">
        <v>28</v>
      </c>
      <c r="M72" s="116" t="s">
        <v>27</v>
      </c>
    </row>
    <row r="73" spans="1:13">
      <c r="A73" s="93" t="s">
        <v>712</v>
      </c>
      <c r="B73" s="93"/>
      <c r="C73" s="93" t="s">
        <v>198</v>
      </c>
      <c r="D73" s="93" t="s">
        <v>724</v>
      </c>
      <c r="E73" s="93" t="s">
        <v>467</v>
      </c>
      <c r="F73" s="188">
        <v>349.01100000000002</v>
      </c>
      <c r="G73" s="188">
        <v>767.45238095238096</v>
      </c>
      <c r="H73" s="188">
        <v>4470.3947699999999</v>
      </c>
      <c r="I73" s="545">
        <v>3.23</v>
      </c>
      <c r="J73" s="188">
        <v>10.827754164986194</v>
      </c>
      <c r="K73" s="256">
        <v>0.29830747454951279</v>
      </c>
      <c r="L73" s="255" t="s">
        <v>2</v>
      </c>
      <c r="M73" s="116" t="s">
        <v>27</v>
      </c>
    </row>
    <row r="74" spans="1:13">
      <c r="A74" s="93" t="s">
        <v>634</v>
      </c>
      <c r="B74" s="93" t="s">
        <v>26</v>
      </c>
      <c r="C74" s="93" t="s">
        <v>26</v>
      </c>
      <c r="D74" s="93" t="s">
        <v>724</v>
      </c>
      <c r="E74" s="93" t="s">
        <v>467</v>
      </c>
      <c r="F74" s="188">
        <v>6748</v>
      </c>
      <c r="G74" s="188">
        <v>13507</v>
      </c>
      <c r="H74" s="188">
        <v>78339</v>
      </c>
      <c r="I74" s="545"/>
      <c r="J74" s="188">
        <v>11.89506675550949</v>
      </c>
      <c r="K74" s="256"/>
      <c r="L74" s="255" t="s">
        <v>28</v>
      </c>
      <c r="M74" s="116" t="s">
        <v>27</v>
      </c>
    </row>
    <row r="75" spans="1:13">
      <c r="A75" s="93" t="s">
        <v>634</v>
      </c>
      <c r="B75" s="93" t="s">
        <v>136</v>
      </c>
      <c r="C75" s="93" t="s">
        <v>136</v>
      </c>
      <c r="D75" s="93" t="s">
        <v>724</v>
      </c>
      <c r="E75" s="93" t="s">
        <v>469</v>
      </c>
      <c r="F75" s="188">
        <v>7</v>
      </c>
      <c r="G75" s="188">
        <v>21</v>
      </c>
      <c r="H75" s="188">
        <v>124</v>
      </c>
      <c r="I75" s="545"/>
      <c r="J75" s="188">
        <v>7.9365079365079367</v>
      </c>
      <c r="K75" s="256"/>
      <c r="L75" s="255" t="s">
        <v>28</v>
      </c>
      <c r="M75" s="116" t="s">
        <v>27</v>
      </c>
    </row>
    <row r="76" spans="1:13">
      <c r="A76" s="93" t="s">
        <v>634</v>
      </c>
      <c r="B76" s="93" t="s">
        <v>136</v>
      </c>
      <c r="C76" s="93" t="s">
        <v>136</v>
      </c>
      <c r="D76" s="93" t="s">
        <v>724</v>
      </c>
      <c r="E76" s="93" t="s">
        <v>467</v>
      </c>
      <c r="F76" s="188">
        <v>1460</v>
      </c>
      <c r="G76" s="188">
        <v>3885</v>
      </c>
      <c r="H76" s="188">
        <v>22532</v>
      </c>
      <c r="I76" s="545"/>
      <c r="J76" s="188">
        <v>8.9477232334375199</v>
      </c>
      <c r="K76" s="256"/>
      <c r="L76" s="255" t="s">
        <v>28</v>
      </c>
      <c r="M76" s="116" t="s">
        <v>27</v>
      </c>
    </row>
    <row r="77" spans="1:13">
      <c r="A77" s="93" t="s">
        <v>634</v>
      </c>
      <c r="B77" s="93" t="s">
        <v>137</v>
      </c>
      <c r="C77" s="93" t="s">
        <v>136</v>
      </c>
      <c r="D77" s="93" t="s">
        <v>468</v>
      </c>
      <c r="E77" s="93" t="s">
        <v>469</v>
      </c>
      <c r="F77" s="188">
        <v>24031</v>
      </c>
      <c r="G77" s="188">
        <v>60824</v>
      </c>
      <c r="H77" s="188">
        <v>352779</v>
      </c>
      <c r="I77" s="545"/>
      <c r="J77" s="188">
        <v>9.4069227059494054</v>
      </c>
      <c r="K77" s="256"/>
      <c r="L77" s="255" t="s">
        <v>28</v>
      </c>
      <c r="M77" s="116" t="s">
        <v>27</v>
      </c>
    </row>
    <row r="78" spans="1:13">
      <c r="A78" s="93" t="s">
        <v>512</v>
      </c>
      <c r="B78" s="93"/>
      <c r="C78" s="93" t="s">
        <v>139</v>
      </c>
      <c r="D78" s="93" t="s">
        <v>724</v>
      </c>
      <c r="E78" s="93" t="s">
        <v>467</v>
      </c>
      <c r="F78" s="188">
        <v>12824.132</v>
      </c>
      <c r="G78" s="188">
        <v>19598.071428571428</v>
      </c>
      <c r="H78" s="188">
        <v>114158.37411</v>
      </c>
      <c r="I78" s="545">
        <v>3.03</v>
      </c>
      <c r="J78" s="188">
        <v>15.579924652450011</v>
      </c>
      <c r="K78" s="256">
        <v>0.19448104323941767</v>
      </c>
      <c r="L78" s="255" t="s">
        <v>2</v>
      </c>
      <c r="M78" s="116" t="s">
        <v>27</v>
      </c>
    </row>
    <row r="79" spans="1:13" ht="15.75">
      <c r="A79" s="340" t="s">
        <v>1000</v>
      </c>
      <c r="B79" s="343" t="s">
        <v>437</v>
      </c>
      <c r="C79" s="93" t="s">
        <v>420</v>
      </c>
      <c r="D79" s="93" t="s">
        <v>724</v>
      </c>
      <c r="E79" s="93" t="s">
        <v>467</v>
      </c>
      <c r="F79" s="188">
        <v>8901.9760000000006</v>
      </c>
      <c r="G79" s="188">
        <v>14806</v>
      </c>
      <c r="H79" s="188">
        <v>82460</v>
      </c>
      <c r="I79" s="545"/>
      <c r="J79" s="188">
        <v>14.315264725368737</v>
      </c>
      <c r="K79" s="256"/>
      <c r="L79" s="255" t="s">
        <v>28</v>
      </c>
      <c r="M79" s="116" t="s">
        <v>27</v>
      </c>
    </row>
    <row r="80" spans="1:13">
      <c r="A80" s="93" t="s">
        <v>450</v>
      </c>
      <c r="B80" s="93" t="s">
        <v>149</v>
      </c>
      <c r="C80" s="93" t="s">
        <v>148</v>
      </c>
      <c r="D80" s="93" t="s">
        <v>470</v>
      </c>
      <c r="E80" s="93" t="s">
        <v>469</v>
      </c>
      <c r="F80" s="188">
        <v>319760</v>
      </c>
      <c r="G80" s="188">
        <v>3329385</v>
      </c>
      <c r="H80" s="188">
        <v>3329385</v>
      </c>
      <c r="I80" s="545"/>
      <c r="J80" s="188">
        <v>96.041761466457018</v>
      </c>
      <c r="K80" s="256"/>
      <c r="L80" s="255" t="s">
        <v>28</v>
      </c>
      <c r="M80" s="116" t="s">
        <v>27</v>
      </c>
    </row>
    <row r="81" spans="1:17">
      <c r="A81" s="93" t="s">
        <v>450</v>
      </c>
      <c r="B81" s="93" t="s">
        <v>155</v>
      </c>
      <c r="C81" s="93" t="s">
        <v>155</v>
      </c>
      <c r="D81" s="93" t="s">
        <v>724</v>
      </c>
      <c r="E81" s="93" t="s">
        <v>467</v>
      </c>
      <c r="F81" s="188">
        <v>22</v>
      </c>
      <c r="G81" s="188">
        <v>44</v>
      </c>
      <c r="H81" s="188">
        <v>264</v>
      </c>
      <c r="I81" s="545"/>
      <c r="J81" s="188">
        <v>11.904761904761905</v>
      </c>
      <c r="K81" s="256"/>
      <c r="L81" s="255" t="s">
        <v>28</v>
      </c>
      <c r="M81" s="116" t="s">
        <v>27</v>
      </c>
    </row>
    <row r="82" spans="1:17">
      <c r="A82" s="93" t="s">
        <v>454</v>
      </c>
      <c r="B82" s="93" t="s">
        <v>191</v>
      </c>
      <c r="C82" s="93" t="s">
        <v>191</v>
      </c>
      <c r="D82" s="93" t="s">
        <v>724</v>
      </c>
      <c r="E82" s="93" t="s">
        <v>467</v>
      </c>
      <c r="F82" s="188">
        <v>15746</v>
      </c>
      <c r="G82" s="188">
        <v>26535</v>
      </c>
      <c r="H82" s="188">
        <v>153374</v>
      </c>
      <c r="I82" s="545"/>
      <c r="J82" s="188">
        <v>14.128688973233913</v>
      </c>
      <c r="K82" s="256"/>
      <c r="L82" s="255" t="s">
        <v>28</v>
      </c>
      <c r="M82" s="116" t="s">
        <v>27</v>
      </c>
    </row>
    <row r="83" spans="1:17">
      <c r="A83" s="93" t="s">
        <v>454</v>
      </c>
      <c r="B83" s="93" t="s">
        <v>190</v>
      </c>
      <c r="C83" s="93" t="s">
        <v>191</v>
      </c>
      <c r="D83" s="93" t="s">
        <v>724</v>
      </c>
      <c r="E83" s="93" t="s">
        <v>467</v>
      </c>
      <c r="F83" s="188">
        <v>5289</v>
      </c>
      <c r="G83" s="188">
        <v>10766</v>
      </c>
      <c r="H83" s="188">
        <v>62444</v>
      </c>
      <c r="I83" s="545"/>
      <c r="J83" s="188">
        <v>11.696876409861733</v>
      </c>
      <c r="K83" s="256"/>
      <c r="L83" s="255" t="s">
        <v>28</v>
      </c>
      <c r="M83" s="116" t="s">
        <v>27</v>
      </c>
    </row>
    <row r="84" spans="1:17">
      <c r="A84" s="93" t="s">
        <v>454</v>
      </c>
      <c r="B84" s="93" t="s">
        <v>194</v>
      </c>
      <c r="C84" s="93" t="s">
        <v>194</v>
      </c>
      <c r="D84" s="93" t="s">
        <v>724</v>
      </c>
      <c r="E84" s="93" t="s">
        <v>467</v>
      </c>
      <c r="F84" s="188"/>
      <c r="G84" s="188"/>
      <c r="H84" s="188"/>
      <c r="I84" s="545"/>
      <c r="J84" s="188"/>
      <c r="K84" s="256"/>
      <c r="L84" s="255" t="s">
        <v>28</v>
      </c>
      <c r="M84" s="116" t="s">
        <v>27</v>
      </c>
    </row>
    <row r="85" spans="1:17">
      <c r="A85" s="93" t="s">
        <v>528</v>
      </c>
      <c r="B85" s="93"/>
      <c r="C85" s="93" t="s">
        <v>196</v>
      </c>
      <c r="D85" s="93" t="s">
        <v>724</v>
      </c>
      <c r="E85" s="93" t="s">
        <v>467</v>
      </c>
      <c r="F85" s="188">
        <v>220.69300000000001</v>
      </c>
      <c r="G85" s="188">
        <v>215.5</v>
      </c>
      <c r="H85" s="188">
        <v>1255.2831900000001</v>
      </c>
      <c r="I85" s="545">
        <v>3.23</v>
      </c>
      <c r="J85" s="188">
        <v>24.383272566567229</v>
      </c>
      <c r="K85" s="256">
        <v>0.13246786259645754</v>
      </c>
      <c r="L85" s="255" t="s">
        <v>2</v>
      </c>
      <c r="M85" s="116" t="s">
        <v>27</v>
      </c>
    </row>
    <row r="86" spans="1:17" ht="15.75" thickBot="1">
      <c r="A86" s="546" t="s">
        <v>558</v>
      </c>
      <c r="B86" s="546"/>
      <c r="C86" s="546" t="s">
        <v>142</v>
      </c>
      <c r="D86" s="546" t="s">
        <v>724</v>
      </c>
      <c r="E86" s="546" t="s">
        <v>467</v>
      </c>
      <c r="F86" s="547">
        <v>447</v>
      </c>
      <c r="G86" s="547">
        <v>878.71428571428567</v>
      </c>
      <c r="H86" s="547">
        <v>5118.4931399999996</v>
      </c>
      <c r="I86" s="548">
        <v>3.6</v>
      </c>
      <c r="J86" s="547">
        <v>12.128922126483499</v>
      </c>
      <c r="K86" s="549">
        <v>0.30175805911131964</v>
      </c>
      <c r="L86" s="550" t="s">
        <v>2</v>
      </c>
      <c r="M86" s="116" t="s">
        <v>27</v>
      </c>
    </row>
    <row r="87" spans="1:17" s="4" customFormat="1" ht="15.75" thickBot="1">
      <c r="A87" s="551" t="s">
        <v>7</v>
      </c>
      <c r="B87" s="551"/>
      <c r="C87" s="551"/>
      <c r="D87" s="551"/>
      <c r="E87" s="551"/>
      <c r="F87" s="552">
        <f>SUM(F88:F119)</f>
        <v>93336.044999999998</v>
      </c>
      <c r="G87" s="552"/>
      <c r="H87" s="552">
        <f>SUM(H88:H119)</f>
        <v>1044489.29791</v>
      </c>
      <c r="I87" s="553"/>
      <c r="J87" s="552"/>
      <c r="K87" s="554">
        <f>(SUMPRODUCT(--(K88:K119&gt;0),F88:F119,K88:K119)/SUMIF(K88:K119,"&gt;0",F88:F119))</f>
        <v>0.26801678406522522</v>
      </c>
      <c r="L87" s="555"/>
      <c r="M87" s="290"/>
      <c r="N87" s="153"/>
      <c r="O87" s="153"/>
      <c r="P87" s="153"/>
      <c r="Q87" s="153"/>
    </row>
    <row r="88" spans="1:17">
      <c r="A88" s="269" t="s">
        <v>498</v>
      </c>
      <c r="B88" s="269" t="s">
        <v>212</v>
      </c>
      <c r="C88" s="269" t="s">
        <v>210</v>
      </c>
      <c r="D88" s="269" t="s">
        <v>724</v>
      </c>
      <c r="E88" s="269" t="s">
        <v>469</v>
      </c>
      <c r="F88" s="373">
        <v>14455</v>
      </c>
      <c r="G88" s="373">
        <v>37342</v>
      </c>
      <c r="H88" s="373">
        <v>207024</v>
      </c>
      <c r="I88" s="556"/>
      <c r="J88" s="373">
        <v>9.2166104297216709</v>
      </c>
      <c r="K88" s="557"/>
      <c r="L88" s="374" t="s">
        <v>28</v>
      </c>
      <c r="M88" s="116" t="s">
        <v>211</v>
      </c>
    </row>
    <row r="89" spans="1:17">
      <c r="A89" s="93" t="s">
        <v>498</v>
      </c>
      <c r="B89" s="93" t="s">
        <v>212</v>
      </c>
      <c r="C89" s="93" t="s">
        <v>210</v>
      </c>
      <c r="D89" s="93" t="s">
        <v>724</v>
      </c>
      <c r="E89" s="93" t="s">
        <v>467</v>
      </c>
      <c r="F89" s="188">
        <v>1137</v>
      </c>
      <c r="G89" s="188">
        <v>2429</v>
      </c>
      <c r="H89" s="188">
        <v>13492</v>
      </c>
      <c r="I89" s="545"/>
      <c r="J89" s="373">
        <v>11.145092042580721</v>
      </c>
      <c r="K89" s="256"/>
      <c r="L89" s="255" t="s">
        <v>28</v>
      </c>
      <c r="M89" s="116" t="s">
        <v>211</v>
      </c>
    </row>
    <row r="90" spans="1:17">
      <c r="A90" s="93" t="s">
        <v>498</v>
      </c>
      <c r="B90" s="93" t="s">
        <v>213</v>
      </c>
      <c r="C90" s="93" t="s">
        <v>210</v>
      </c>
      <c r="D90" s="93" t="s">
        <v>724</v>
      </c>
      <c r="E90" s="93" t="s">
        <v>467</v>
      </c>
      <c r="F90" s="188">
        <v>16</v>
      </c>
      <c r="G90" s="188">
        <v>33</v>
      </c>
      <c r="H90" s="188">
        <v>186</v>
      </c>
      <c r="I90" s="545"/>
      <c r="J90" s="373">
        <v>11.544011544011545</v>
      </c>
      <c r="K90" s="256"/>
      <c r="L90" s="255" t="s">
        <v>28</v>
      </c>
      <c r="M90" s="116" t="s">
        <v>211</v>
      </c>
    </row>
    <row r="91" spans="1:17">
      <c r="A91" s="93" t="s">
        <v>498</v>
      </c>
      <c r="B91" s="93" t="s">
        <v>215</v>
      </c>
      <c r="C91" s="93" t="s">
        <v>210</v>
      </c>
      <c r="D91" s="93" t="s">
        <v>724</v>
      </c>
      <c r="E91" s="93" t="s">
        <v>469</v>
      </c>
      <c r="F91" s="188">
        <v>5066</v>
      </c>
      <c r="G91" s="188">
        <v>15624</v>
      </c>
      <c r="H91" s="188">
        <v>87337</v>
      </c>
      <c r="I91" s="545">
        <v>3.54</v>
      </c>
      <c r="J91" s="188">
        <v>7.7201131348596785</v>
      </c>
      <c r="K91" s="256">
        <v>0.45854250296091592</v>
      </c>
      <c r="L91" s="255" t="s">
        <v>28</v>
      </c>
      <c r="M91" s="116" t="s">
        <v>211</v>
      </c>
    </row>
    <row r="92" spans="1:17">
      <c r="A92" s="93" t="s">
        <v>498</v>
      </c>
      <c r="B92" s="93" t="s">
        <v>215</v>
      </c>
      <c r="C92" s="93" t="s">
        <v>210</v>
      </c>
      <c r="D92" s="93" t="s">
        <v>724</v>
      </c>
      <c r="E92" s="93" t="s">
        <v>467</v>
      </c>
      <c r="F92" s="188">
        <v>23297</v>
      </c>
      <c r="G92" s="188">
        <v>43493</v>
      </c>
      <c r="H92" s="188">
        <v>242144</v>
      </c>
      <c r="I92" s="545">
        <v>3.54</v>
      </c>
      <c r="J92" s="188">
        <v>12.753557496389677</v>
      </c>
      <c r="K92" s="256">
        <v>0.27756961153796628</v>
      </c>
      <c r="L92" s="255" t="s">
        <v>28</v>
      </c>
      <c r="M92" s="116" t="s">
        <v>211</v>
      </c>
    </row>
    <row r="93" spans="1:17">
      <c r="A93" s="93" t="s">
        <v>586</v>
      </c>
      <c r="B93" s="93"/>
      <c r="C93" s="93" t="s">
        <v>378</v>
      </c>
      <c r="D93" s="93" t="s">
        <v>724</v>
      </c>
      <c r="E93" s="93" t="s">
        <v>467</v>
      </c>
      <c r="F93" s="188">
        <v>913.43100000000004</v>
      </c>
      <c r="G93" s="188">
        <v>1667.5714285714287</v>
      </c>
      <c r="H93" s="188">
        <v>9713.5702199999996</v>
      </c>
      <c r="I93" s="545">
        <v>3.13</v>
      </c>
      <c r="J93" s="188">
        <v>13.041934378480253</v>
      </c>
      <c r="K93" s="256">
        <v>0.23999507351951052</v>
      </c>
      <c r="L93" s="255" t="s">
        <v>2</v>
      </c>
      <c r="M93" s="116" t="s">
        <v>211</v>
      </c>
    </row>
    <row r="94" spans="1:17">
      <c r="A94" s="93" t="s">
        <v>586</v>
      </c>
      <c r="B94" s="93"/>
      <c r="C94" s="93" t="s">
        <v>233</v>
      </c>
      <c r="D94" s="93" t="s">
        <v>724</v>
      </c>
      <c r="E94" s="93" t="s">
        <v>467</v>
      </c>
      <c r="F94" s="188">
        <v>4768.1139999999996</v>
      </c>
      <c r="G94" s="188">
        <v>8176.0476190476193</v>
      </c>
      <c r="H94" s="188">
        <v>47625.313860000002</v>
      </c>
      <c r="I94" s="545">
        <v>2.8</v>
      </c>
      <c r="J94" s="188">
        <v>13.88525716815087</v>
      </c>
      <c r="K94" s="256">
        <v>0.20165272894062514</v>
      </c>
      <c r="L94" s="255" t="s">
        <v>2</v>
      </c>
      <c r="M94" s="116" t="s">
        <v>211</v>
      </c>
    </row>
    <row r="95" spans="1:17">
      <c r="A95" s="93" t="s">
        <v>586</v>
      </c>
      <c r="B95" s="93"/>
      <c r="C95" s="93" t="s">
        <v>11</v>
      </c>
      <c r="D95" s="93" t="s">
        <v>724</v>
      </c>
      <c r="E95" s="93" t="s">
        <v>467</v>
      </c>
      <c r="F95" s="188">
        <v>191.78</v>
      </c>
      <c r="G95" s="188">
        <v>359.26190476190476</v>
      </c>
      <c r="H95" s="188">
        <v>2092.6934099999999</v>
      </c>
      <c r="I95" s="545">
        <v>2.96</v>
      </c>
      <c r="J95" s="188">
        <v>12.709921134601366</v>
      </c>
      <c r="K95" s="256">
        <v>0.23288893523829385</v>
      </c>
      <c r="L95" s="255" t="s">
        <v>2</v>
      </c>
      <c r="M95" s="116" t="s">
        <v>211</v>
      </c>
    </row>
    <row r="96" spans="1:17">
      <c r="A96" s="93" t="s">
        <v>586</v>
      </c>
      <c r="B96" s="93"/>
      <c r="C96" s="93" t="s">
        <v>384</v>
      </c>
      <c r="D96" s="93" t="s">
        <v>724</v>
      </c>
      <c r="E96" s="93" t="s">
        <v>467</v>
      </c>
      <c r="F96" s="188"/>
      <c r="G96" s="188"/>
      <c r="H96" s="188"/>
      <c r="I96" s="545"/>
      <c r="J96" s="188"/>
      <c r="K96" s="256"/>
      <c r="L96" s="255" t="s">
        <v>2</v>
      </c>
      <c r="M96" s="116" t="s">
        <v>211</v>
      </c>
    </row>
    <row r="97" spans="1:13">
      <c r="A97" s="93" t="s">
        <v>586</v>
      </c>
      <c r="B97" s="93" t="s">
        <v>237</v>
      </c>
      <c r="C97" s="93" t="s">
        <v>237</v>
      </c>
      <c r="D97" s="93" t="s">
        <v>724</v>
      </c>
      <c r="E97" s="93" t="s">
        <v>467</v>
      </c>
      <c r="F97" s="188">
        <v>73</v>
      </c>
      <c r="G97" s="188">
        <v>161</v>
      </c>
      <c r="H97" s="188">
        <v>932</v>
      </c>
      <c r="I97" s="545"/>
      <c r="J97" s="188">
        <v>10.795622596864833</v>
      </c>
      <c r="K97" s="256"/>
      <c r="L97" s="255" t="s">
        <v>28</v>
      </c>
      <c r="M97" s="116" t="s">
        <v>211</v>
      </c>
    </row>
    <row r="98" spans="1:13">
      <c r="A98" s="93" t="s">
        <v>586</v>
      </c>
      <c r="B98" s="93"/>
      <c r="C98" s="93" t="s">
        <v>239</v>
      </c>
      <c r="D98" s="93" t="s">
        <v>724</v>
      </c>
      <c r="E98" s="93" t="s">
        <v>467</v>
      </c>
      <c r="F98" s="188"/>
      <c r="G98" s="188"/>
      <c r="H98" s="188"/>
      <c r="I98" s="545"/>
      <c r="J98" s="188"/>
      <c r="K98" s="256"/>
      <c r="L98" s="255" t="s">
        <v>2</v>
      </c>
      <c r="M98" s="116" t="s">
        <v>211</v>
      </c>
    </row>
    <row r="99" spans="1:13">
      <c r="A99" s="93" t="s">
        <v>586</v>
      </c>
      <c r="B99" s="93"/>
      <c r="C99" s="93" t="s">
        <v>241</v>
      </c>
      <c r="D99" s="93" t="s">
        <v>724</v>
      </c>
      <c r="E99" s="93" t="s">
        <v>467</v>
      </c>
      <c r="F99" s="188">
        <v>513.39700000000005</v>
      </c>
      <c r="G99" s="188">
        <v>977.52380952380952</v>
      </c>
      <c r="H99" s="188">
        <v>5694.0566399999998</v>
      </c>
      <c r="I99" s="545">
        <v>3.14</v>
      </c>
      <c r="J99" s="188">
        <v>12.504798324240063</v>
      </c>
      <c r="K99" s="256">
        <v>0.25110360987695679</v>
      </c>
      <c r="L99" s="255" t="s">
        <v>2</v>
      </c>
      <c r="M99" s="116" t="s">
        <v>211</v>
      </c>
    </row>
    <row r="100" spans="1:13">
      <c r="A100" s="93" t="s">
        <v>586</v>
      </c>
      <c r="B100" s="93" t="s">
        <v>480</v>
      </c>
      <c r="C100" s="93" t="s">
        <v>249</v>
      </c>
      <c r="D100" s="93" t="s">
        <v>724</v>
      </c>
      <c r="E100" s="93" t="s">
        <v>467</v>
      </c>
      <c r="F100" s="188">
        <v>1120</v>
      </c>
      <c r="G100" s="188">
        <v>1964</v>
      </c>
      <c r="H100" s="188">
        <v>11735</v>
      </c>
      <c r="I100" s="545"/>
      <c r="J100" s="188">
        <v>13.577732518669382</v>
      </c>
      <c r="K100" s="256"/>
      <c r="L100" s="255" t="s">
        <v>28</v>
      </c>
      <c r="M100" s="116" t="s">
        <v>211</v>
      </c>
    </row>
    <row r="101" spans="1:13">
      <c r="A101" s="93" t="s">
        <v>586</v>
      </c>
      <c r="B101" s="93" t="s">
        <v>481</v>
      </c>
      <c r="C101" s="93" t="s">
        <v>249</v>
      </c>
      <c r="D101" s="93" t="s">
        <v>724</v>
      </c>
      <c r="E101" s="93" t="s">
        <v>467</v>
      </c>
      <c r="F101" s="188">
        <v>133</v>
      </c>
      <c r="G101" s="188">
        <v>326</v>
      </c>
      <c r="H101" s="188">
        <v>1888</v>
      </c>
      <c r="I101" s="545"/>
      <c r="J101" s="188">
        <v>9.7137014314928418</v>
      </c>
      <c r="K101" s="256"/>
      <c r="L101" s="255" t="s">
        <v>28</v>
      </c>
      <c r="M101" s="116" t="s">
        <v>211</v>
      </c>
    </row>
    <row r="102" spans="1:13">
      <c r="A102" s="93" t="s">
        <v>586</v>
      </c>
      <c r="B102" s="93"/>
      <c r="C102" s="93" t="s">
        <v>244</v>
      </c>
      <c r="D102" s="93" t="s">
        <v>724</v>
      </c>
      <c r="E102" s="93" t="s">
        <v>467</v>
      </c>
      <c r="F102" s="188">
        <v>2882</v>
      </c>
      <c r="G102" s="188">
        <v>4650.8095238095239</v>
      </c>
      <c r="H102" s="188">
        <v>27090.872459999999</v>
      </c>
      <c r="I102" s="545">
        <v>3.04</v>
      </c>
      <c r="J102" s="188">
        <v>14.754215855918581</v>
      </c>
      <c r="K102" s="256">
        <v>0.20604280360860514</v>
      </c>
      <c r="L102" s="255" t="s">
        <v>2</v>
      </c>
      <c r="M102" s="116" t="s">
        <v>211</v>
      </c>
    </row>
    <row r="103" spans="1:13">
      <c r="A103" s="93" t="s">
        <v>586</v>
      </c>
      <c r="B103" s="93" t="s">
        <v>482</v>
      </c>
      <c r="C103" s="93" t="s">
        <v>246</v>
      </c>
      <c r="D103" s="93" t="s">
        <v>724</v>
      </c>
      <c r="E103" s="93" t="s">
        <v>467</v>
      </c>
      <c r="F103" s="188">
        <v>6</v>
      </c>
      <c r="G103" s="188">
        <v>170</v>
      </c>
      <c r="H103" s="188">
        <v>985</v>
      </c>
      <c r="I103" s="545"/>
      <c r="J103" s="188">
        <v>0.84033613445378152</v>
      </c>
      <c r="K103" s="256"/>
      <c r="L103" s="255" t="s">
        <v>28</v>
      </c>
      <c r="M103" s="116" t="s">
        <v>211</v>
      </c>
    </row>
    <row r="104" spans="1:13">
      <c r="A104" s="93" t="s">
        <v>586</v>
      </c>
      <c r="B104" s="93"/>
      <c r="C104" s="93" t="s">
        <v>410</v>
      </c>
      <c r="D104" s="93" t="s">
        <v>724</v>
      </c>
      <c r="E104" s="93" t="s">
        <v>467</v>
      </c>
      <c r="F104" s="188">
        <v>271.392</v>
      </c>
      <c r="G104" s="188">
        <v>558.42857142857144</v>
      </c>
      <c r="H104" s="188">
        <v>3252.8352599999998</v>
      </c>
      <c r="I104" s="545">
        <v>3.13</v>
      </c>
      <c r="J104" s="188">
        <v>11.571245842926579</v>
      </c>
      <c r="K104" s="256">
        <v>0.27049809869119207</v>
      </c>
      <c r="L104" s="255" t="s">
        <v>2</v>
      </c>
      <c r="M104" s="116" t="s">
        <v>211</v>
      </c>
    </row>
    <row r="105" spans="1:13">
      <c r="A105" s="93" t="s">
        <v>713</v>
      </c>
      <c r="B105" s="93" t="s">
        <v>243</v>
      </c>
      <c r="C105" s="93" t="s">
        <v>243</v>
      </c>
      <c r="D105" s="93" t="s">
        <v>724</v>
      </c>
      <c r="E105" s="93" t="s">
        <v>467</v>
      </c>
      <c r="F105" s="188">
        <v>946</v>
      </c>
      <c r="G105" s="188">
        <v>1587</v>
      </c>
      <c r="H105" s="188">
        <v>9205</v>
      </c>
      <c r="I105" s="545"/>
      <c r="J105" s="188">
        <v>14.192696612356348</v>
      </c>
      <c r="K105" s="256"/>
      <c r="L105" s="255" t="s">
        <v>28</v>
      </c>
      <c r="M105" s="116" t="s">
        <v>211</v>
      </c>
    </row>
    <row r="106" spans="1:13">
      <c r="A106" s="93" t="s">
        <v>716</v>
      </c>
      <c r="B106" s="93"/>
      <c r="C106" s="93" t="s">
        <v>245</v>
      </c>
      <c r="D106" s="93" t="s">
        <v>724</v>
      </c>
      <c r="E106" s="93" t="s">
        <v>467</v>
      </c>
      <c r="F106" s="188">
        <v>387.31099999999998</v>
      </c>
      <c r="G106" s="188">
        <v>727.19047619047615</v>
      </c>
      <c r="H106" s="188">
        <v>4235.8699800000004</v>
      </c>
      <c r="I106" s="545">
        <v>3.54</v>
      </c>
      <c r="J106" s="188">
        <v>12.681258594722022</v>
      </c>
      <c r="K106" s="256">
        <v>0.27915210257390055</v>
      </c>
      <c r="L106" s="255" t="s">
        <v>2</v>
      </c>
      <c r="M106" s="116" t="s">
        <v>211</v>
      </c>
    </row>
    <row r="107" spans="1:13">
      <c r="A107" s="93" t="s">
        <v>495</v>
      </c>
      <c r="B107" s="93" t="s">
        <v>247</v>
      </c>
      <c r="C107" s="93" t="s">
        <v>247</v>
      </c>
      <c r="D107" s="93" t="s">
        <v>724</v>
      </c>
      <c r="E107" s="93" t="s">
        <v>467</v>
      </c>
      <c r="F107" s="188">
        <v>621</v>
      </c>
      <c r="G107" s="188">
        <v>1193</v>
      </c>
      <c r="H107" s="188">
        <v>6563</v>
      </c>
      <c r="I107" s="545"/>
      <c r="J107" s="188">
        <v>12.393725302358998</v>
      </c>
      <c r="K107" s="256"/>
      <c r="L107" s="255" t="s">
        <v>28</v>
      </c>
      <c r="M107" s="116" t="s">
        <v>211</v>
      </c>
    </row>
    <row r="108" spans="1:13">
      <c r="A108" s="93" t="s">
        <v>514</v>
      </c>
      <c r="B108" s="93"/>
      <c r="C108" s="93" t="s">
        <v>234</v>
      </c>
      <c r="D108" s="93" t="s">
        <v>724</v>
      </c>
      <c r="E108" s="93" t="s">
        <v>467</v>
      </c>
      <c r="F108" s="188">
        <v>359.834</v>
      </c>
      <c r="G108" s="188">
        <v>701.52380952380952</v>
      </c>
      <c r="H108" s="188">
        <v>4086.3621600000001</v>
      </c>
      <c r="I108" s="545">
        <v>4.05</v>
      </c>
      <c r="J108" s="188">
        <v>12.212666304642955</v>
      </c>
      <c r="K108" s="256">
        <v>0.33162291501081048</v>
      </c>
      <c r="L108" s="255" t="s">
        <v>2</v>
      </c>
      <c r="M108" s="116" t="s">
        <v>211</v>
      </c>
    </row>
    <row r="109" spans="1:13">
      <c r="A109" s="93" t="s">
        <v>516</v>
      </c>
      <c r="B109" s="93"/>
      <c r="C109" s="93" t="s">
        <v>235</v>
      </c>
      <c r="D109" s="93" t="s">
        <v>724</v>
      </c>
      <c r="E109" s="93" t="s">
        <v>467</v>
      </c>
      <c r="F109" s="188">
        <v>1803.2650000000001</v>
      </c>
      <c r="G109" s="188">
        <v>3145.9047619047619</v>
      </c>
      <c r="H109" s="188">
        <v>18324.832320000001</v>
      </c>
      <c r="I109" s="545">
        <v>3.07</v>
      </c>
      <c r="J109" s="188">
        <v>13.647864192298377</v>
      </c>
      <c r="K109" s="256">
        <v>0.22494362170840115</v>
      </c>
      <c r="L109" s="255" t="s">
        <v>2</v>
      </c>
      <c r="M109" s="116" t="s">
        <v>211</v>
      </c>
    </row>
    <row r="110" spans="1:13">
      <c r="A110" s="93" t="s">
        <v>520</v>
      </c>
      <c r="B110" s="93"/>
      <c r="C110" s="93" t="s">
        <v>232</v>
      </c>
      <c r="D110" s="93" t="s">
        <v>724</v>
      </c>
      <c r="E110" s="93" t="s">
        <v>467</v>
      </c>
      <c r="F110" s="188">
        <v>1934.201</v>
      </c>
      <c r="G110" s="188">
        <v>3523.6666666666665</v>
      </c>
      <c r="H110" s="188">
        <v>20525.28786</v>
      </c>
      <c r="I110" s="545">
        <v>3.22</v>
      </c>
      <c r="J110" s="188">
        <v>13.069455518466965</v>
      </c>
      <c r="K110" s="256">
        <v>0.2463759867769689</v>
      </c>
      <c r="L110" s="255" t="s">
        <v>2</v>
      </c>
      <c r="M110" s="116" t="s">
        <v>211</v>
      </c>
    </row>
    <row r="111" spans="1:13">
      <c r="A111" s="93" t="s">
        <v>520</v>
      </c>
      <c r="B111" s="93"/>
      <c r="C111" s="93" t="s">
        <v>11</v>
      </c>
      <c r="D111" s="93" t="s">
        <v>724</v>
      </c>
      <c r="E111" s="93" t="s">
        <v>467</v>
      </c>
      <c r="F111" s="188"/>
      <c r="G111" s="188"/>
      <c r="H111" s="188"/>
      <c r="I111" s="545">
        <v>3.09</v>
      </c>
      <c r="J111" s="188"/>
      <c r="K111" s="256"/>
      <c r="L111" s="255" t="s">
        <v>2</v>
      </c>
      <c r="M111" s="116" t="s">
        <v>211</v>
      </c>
    </row>
    <row r="112" spans="1:13">
      <c r="A112" s="93" t="s">
        <v>520</v>
      </c>
      <c r="B112" s="93"/>
      <c r="C112" s="93" t="s">
        <v>236</v>
      </c>
      <c r="D112" s="93" t="s">
        <v>724</v>
      </c>
      <c r="E112" s="93" t="s">
        <v>467</v>
      </c>
      <c r="F112" s="188">
        <v>5016.5730000000003</v>
      </c>
      <c r="G112" s="188">
        <v>8743.7857142857138</v>
      </c>
      <c r="H112" s="188">
        <v>50932.376909999999</v>
      </c>
      <c r="I112" s="545">
        <v>3.22</v>
      </c>
      <c r="J112" s="188">
        <v>13.66024033395146</v>
      </c>
      <c r="K112" s="256">
        <v>0.23572059651080529</v>
      </c>
      <c r="L112" s="255" t="s">
        <v>2</v>
      </c>
      <c r="M112" s="116" t="s">
        <v>211</v>
      </c>
    </row>
    <row r="113" spans="1:17">
      <c r="A113" s="93" t="s">
        <v>520</v>
      </c>
      <c r="B113" s="93"/>
      <c r="C113" s="93" t="s">
        <v>238</v>
      </c>
      <c r="D113" s="93" t="s">
        <v>724</v>
      </c>
      <c r="E113" s="93" t="s">
        <v>467</v>
      </c>
      <c r="F113" s="188">
        <v>2645.2809999999999</v>
      </c>
      <c r="G113" s="188">
        <v>4748.3571428571431</v>
      </c>
      <c r="H113" s="188">
        <v>27659.08539</v>
      </c>
      <c r="I113" s="545">
        <v>3.13</v>
      </c>
      <c r="J113" s="188">
        <v>13.264141482517763</v>
      </c>
      <c r="K113" s="256">
        <v>0.23597456376090101</v>
      </c>
      <c r="L113" s="255" t="s">
        <v>2</v>
      </c>
      <c r="M113" s="116" t="s">
        <v>211</v>
      </c>
    </row>
    <row r="114" spans="1:17">
      <c r="A114" s="93" t="s">
        <v>520</v>
      </c>
      <c r="B114" s="93"/>
      <c r="C114" s="93" t="s">
        <v>240</v>
      </c>
      <c r="D114" s="93" t="s">
        <v>724</v>
      </c>
      <c r="E114" s="93" t="s">
        <v>467</v>
      </c>
      <c r="F114" s="188"/>
      <c r="G114" s="188"/>
      <c r="H114" s="188"/>
      <c r="I114" s="545">
        <v>3.09</v>
      </c>
      <c r="J114" s="188"/>
      <c r="K114" s="256"/>
      <c r="L114" s="255" t="s">
        <v>2</v>
      </c>
      <c r="M114" s="116" t="s">
        <v>211</v>
      </c>
    </row>
    <row r="115" spans="1:17">
      <c r="A115" s="93" t="s">
        <v>453</v>
      </c>
      <c r="B115" s="93" t="s">
        <v>220</v>
      </c>
      <c r="C115" s="93" t="s">
        <v>219</v>
      </c>
      <c r="D115" s="93" t="s">
        <v>724</v>
      </c>
      <c r="E115" s="93" t="s">
        <v>467</v>
      </c>
      <c r="F115" s="188">
        <v>16184</v>
      </c>
      <c r="G115" s="188">
        <v>27093</v>
      </c>
      <c r="H115" s="188">
        <v>157683</v>
      </c>
      <c r="I115" s="545"/>
      <c r="J115" s="188">
        <v>14.222615927853443</v>
      </c>
      <c r="K115" s="256"/>
      <c r="L115" s="255" t="s">
        <v>28</v>
      </c>
      <c r="M115" s="116" t="s">
        <v>211</v>
      </c>
    </row>
    <row r="116" spans="1:17">
      <c r="A116" s="93" t="s">
        <v>628</v>
      </c>
      <c r="B116" s="93" t="s">
        <v>224</v>
      </c>
      <c r="C116" s="93" t="s">
        <v>225</v>
      </c>
      <c r="D116" s="93" t="s">
        <v>724</v>
      </c>
      <c r="E116" s="93" t="s">
        <v>467</v>
      </c>
      <c r="F116" s="188">
        <v>263.62</v>
      </c>
      <c r="G116" s="188">
        <v>774</v>
      </c>
      <c r="H116" s="188">
        <v>4527</v>
      </c>
      <c r="I116" s="545"/>
      <c r="J116" s="188">
        <v>8.1093884582256681</v>
      </c>
      <c r="K116" s="256"/>
      <c r="L116" s="255" t="s">
        <v>28</v>
      </c>
      <c r="M116" s="116" t="s">
        <v>211</v>
      </c>
    </row>
    <row r="117" spans="1:17">
      <c r="A117" s="93" t="s">
        <v>546</v>
      </c>
      <c r="B117" s="93" t="s">
        <v>242</v>
      </c>
      <c r="C117" s="93" t="s">
        <v>242</v>
      </c>
      <c r="D117" s="93" t="s">
        <v>724</v>
      </c>
      <c r="E117" s="93" t="s">
        <v>467</v>
      </c>
      <c r="F117" s="188">
        <v>298</v>
      </c>
      <c r="G117" s="188">
        <v>706</v>
      </c>
      <c r="H117" s="188">
        <v>4149</v>
      </c>
      <c r="I117" s="545"/>
      <c r="J117" s="188">
        <v>10.049912316201269</v>
      </c>
      <c r="K117" s="256"/>
      <c r="L117" s="255" t="s">
        <v>28</v>
      </c>
      <c r="M117" s="116" t="s">
        <v>211</v>
      </c>
    </row>
    <row r="118" spans="1:17">
      <c r="A118" s="93" t="s">
        <v>718</v>
      </c>
      <c r="B118" s="93" t="s">
        <v>231</v>
      </c>
      <c r="C118" s="93" t="s">
        <v>229</v>
      </c>
      <c r="D118" s="93" t="s">
        <v>724</v>
      </c>
      <c r="E118" s="93" t="s">
        <v>467</v>
      </c>
      <c r="F118" s="188">
        <v>1130</v>
      </c>
      <c r="G118" s="101">
        <v>1922</v>
      </c>
      <c r="H118" s="188">
        <v>11196</v>
      </c>
      <c r="I118" s="545"/>
      <c r="J118" s="188">
        <v>14</v>
      </c>
      <c r="K118" s="256"/>
      <c r="L118" s="255" t="s">
        <v>579</v>
      </c>
      <c r="M118" s="116" t="s">
        <v>211</v>
      </c>
    </row>
    <row r="119" spans="1:17" ht="15.75" thickBot="1">
      <c r="A119" s="546" t="s">
        <v>592</v>
      </c>
      <c r="B119" s="546"/>
      <c r="C119" s="546" t="s">
        <v>248</v>
      </c>
      <c r="D119" s="546" t="s">
        <v>724</v>
      </c>
      <c r="E119" s="546" t="s">
        <v>467</v>
      </c>
      <c r="F119" s="547">
        <v>6903.8459999999995</v>
      </c>
      <c r="G119" s="547">
        <v>11023.238095238095</v>
      </c>
      <c r="H119" s="547">
        <v>64210.141439999999</v>
      </c>
      <c r="I119" s="548">
        <v>3.32</v>
      </c>
      <c r="J119" s="547">
        <v>14.911887441249654</v>
      </c>
      <c r="K119" s="549">
        <v>0.22264116551846608</v>
      </c>
      <c r="L119" s="550" t="s">
        <v>2</v>
      </c>
      <c r="M119" s="116" t="s">
        <v>211</v>
      </c>
    </row>
    <row r="120" spans="1:17" s="4" customFormat="1" ht="15.75" thickBot="1">
      <c r="A120" s="551" t="s">
        <v>8</v>
      </c>
      <c r="B120" s="551"/>
      <c r="C120" s="551"/>
      <c r="D120" s="551"/>
      <c r="E120" s="551"/>
      <c r="F120" s="552">
        <f>SUM(F121:F186)</f>
        <v>207572.87699999998</v>
      </c>
      <c r="G120" s="552"/>
      <c r="H120" s="552">
        <f>SUM(H121:H186)</f>
        <v>2102517.2022099993</v>
      </c>
      <c r="I120" s="553"/>
      <c r="J120" s="552"/>
      <c r="K120" s="554">
        <f>(SUMPRODUCT(--(K121:K186&gt;0),F121:F186,K121:K186)/SUMIF(K121:K186,"&gt;0",F121:F186))</f>
        <v>0.2406170756063423</v>
      </c>
      <c r="L120" s="555"/>
      <c r="M120" s="290"/>
      <c r="N120" s="153"/>
      <c r="O120" s="153"/>
      <c r="P120" s="153"/>
      <c r="Q120" s="153"/>
    </row>
    <row r="121" spans="1:17">
      <c r="A121" s="269" t="s">
        <v>496</v>
      </c>
      <c r="B121" s="269"/>
      <c r="C121" s="269" t="s">
        <v>90</v>
      </c>
      <c r="D121" s="269" t="s">
        <v>724</v>
      </c>
      <c r="E121" s="269" t="s">
        <v>467</v>
      </c>
      <c r="F121" s="373">
        <v>1850.232</v>
      </c>
      <c r="G121" s="373">
        <v>3935.5</v>
      </c>
      <c r="H121" s="373">
        <v>22924.208790000001</v>
      </c>
      <c r="I121" s="556">
        <v>3.01</v>
      </c>
      <c r="J121" s="373">
        <v>11.193785505562916</v>
      </c>
      <c r="K121" s="557">
        <v>0.26889920291077007</v>
      </c>
      <c r="L121" s="374" t="s">
        <v>2</v>
      </c>
      <c r="M121" s="116" t="s">
        <v>32</v>
      </c>
    </row>
    <row r="122" spans="1:17">
      <c r="A122" s="93" t="s">
        <v>497</v>
      </c>
      <c r="B122" s="93"/>
      <c r="C122" s="93" t="s">
        <v>91</v>
      </c>
      <c r="D122" s="93" t="s">
        <v>724</v>
      </c>
      <c r="E122" s="93" t="s">
        <v>467</v>
      </c>
      <c r="F122" s="188">
        <v>1160.027</v>
      </c>
      <c r="G122" s="188">
        <v>2237.5</v>
      </c>
      <c r="H122" s="188">
        <v>13033.392750000001</v>
      </c>
      <c r="I122" s="545">
        <v>3.04</v>
      </c>
      <c r="J122" s="188">
        <v>12.343995743548817</v>
      </c>
      <c r="K122" s="256">
        <v>0.24627357811499215</v>
      </c>
      <c r="L122" s="255" t="s">
        <v>2</v>
      </c>
      <c r="M122" s="116" t="s">
        <v>32</v>
      </c>
    </row>
    <row r="123" spans="1:17">
      <c r="A123" s="93" t="s">
        <v>499</v>
      </c>
      <c r="B123" s="93"/>
      <c r="C123" s="93" t="s">
        <v>98</v>
      </c>
      <c r="D123" s="93" t="s">
        <v>724</v>
      </c>
      <c r="E123" s="93" t="s">
        <v>467</v>
      </c>
      <c r="F123" s="188">
        <v>794.56399999999996</v>
      </c>
      <c r="G123" s="188">
        <v>1525.5</v>
      </c>
      <c r="H123" s="188">
        <v>8886.0069899999999</v>
      </c>
      <c r="I123" s="545">
        <v>2.44</v>
      </c>
      <c r="J123" s="188">
        <v>12.401304802484743</v>
      </c>
      <c r="K123" s="256">
        <v>0.19675348996430747</v>
      </c>
      <c r="L123" s="255" t="s">
        <v>2</v>
      </c>
      <c r="M123" s="116" t="s">
        <v>32</v>
      </c>
    </row>
    <row r="124" spans="1:17">
      <c r="A124" s="93" t="s">
        <v>499</v>
      </c>
      <c r="B124" s="93"/>
      <c r="C124" s="93" t="s">
        <v>99</v>
      </c>
      <c r="D124" s="93" t="s">
        <v>724</v>
      </c>
      <c r="E124" s="93" t="s">
        <v>467</v>
      </c>
      <c r="F124" s="188">
        <v>686.26400000000001</v>
      </c>
      <c r="G124" s="188">
        <v>1317.1904761904761</v>
      </c>
      <c r="H124" s="188">
        <v>7672.6081800000002</v>
      </c>
      <c r="I124" s="545">
        <v>2.42</v>
      </c>
      <c r="J124" s="188">
        <v>12.404902208886158</v>
      </c>
      <c r="K124" s="256">
        <v>0.19508416586036859</v>
      </c>
      <c r="L124" s="255" t="s">
        <v>2</v>
      </c>
      <c r="M124" s="116" t="s">
        <v>32</v>
      </c>
    </row>
    <row r="125" spans="1:17">
      <c r="A125" s="93" t="s">
        <v>499</v>
      </c>
      <c r="B125" s="93"/>
      <c r="C125" s="93" t="s">
        <v>388</v>
      </c>
      <c r="D125" s="93" t="s">
        <v>724</v>
      </c>
      <c r="E125" s="93" t="s">
        <v>467</v>
      </c>
      <c r="F125" s="188">
        <v>1211.9290000000001</v>
      </c>
      <c r="G125" s="188">
        <v>2016.0238095238096</v>
      </c>
      <c r="H125" s="188">
        <v>11743.29837</v>
      </c>
      <c r="I125" s="545">
        <v>2.44</v>
      </c>
      <c r="J125" s="188">
        <v>14.313051385919952</v>
      </c>
      <c r="K125" s="256">
        <v>0.17047378187996159</v>
      </c>
      <c r="L125" s="255" t="s">
        <v>2</v>
      </c>
      <c r="M125" s="116" t="s">
        <v>32</v>
      </c>
    </row>
    <row r="126" spans="1:17">
      <c r="A126" s="93" t="s">
        <v>499</v>
      </c>
      <c r="B126" s="93"/>
      <c r="C126" s="93" t="s">
        <v>389</v>
      </c>
      <c r="D126" s="93" t="s">
        <v>724</v>
      </c>
      <c r="E126" s="93" t="s">
        <v>467</v>
      </c>
      <c r="F126" s="188">
        <v>2106.1770000000001</v>
      </c>
      <c r="G126" s="188">
        <v>3668.5476190476193</v>
      </c>
      <c r="H126" s="188">
        <v>21369.216509999998</v>
      </c>
      <c r="I126" s="545">
        <v>2.44</v>
      </c>
      <c r="J126" s="188">
        <v>13.669461769611694</v>
      </c>
      <c r="K126" s="256">
        <v>0.17850007857839106</v>
      </c>
      <c r="L126" s="255" t="s">
        <v>2</v>
      </c>
      <c r="M126" s="116" t="s">
        <v>32</v>
      </c>
    </row>
    <row r="127" spans="1:17">
      <c r="A127" s="93" t="s">
        <v>499</v>
      </c>
      <c r="B127" s="93"/>
      <c r="C127" s="93" t="s">
        <v>106</v>
      </c>
      <c r="D127" s="93" t="s">
        <v>724</v>
      </c>
      <c r="E127" s="93" t="s">
        <v>467</v>
      </c>
      <c r="F127" s="188"/>
      <c r="G127" s="188"/>
      <c r="H127" s="188"/>
      <c r="I127" s="545">
        <v>2.44</v>
      </c>
      <c r="J127" s="188"/>
      <c r="K127" s="256"/>
      <c r="L127" s="255" t="s">
        <v>2</v>
      </c>
      <c r="M127" s="116" t="s">
        <v>32</v>
      </c>
    </row>
    <row r="128" spans="1:17">
      <c r="A128" s="93" t="s">
        <v>499</v>
      </c>
      <c r="B128" s="93"/>
      <c r="C128" s="93" t="s">
        <v>393</v>
      </c>
      <c r="D128" s="93" t="s">
        <v>724</v>
      </c>
      <c r="E128" s="93" t="s">
        <v>467</v>
      </c>
      <c r="F128" s="188">
        <v>931.60299999999995</v>
      </c>
      <c r="G128" s="188">
        <v>1634.452380952381</v>
      </c>
      <c r="H128" s="188">
        <v>9520.6524300000001</v>
      </c>
      <c r="I128" s="545">
        <v>2.42</v>
      </c>
      <c r="J128" s="188">
        <v>13.570920797704197</v>
      </c>
      <c r="K128" s="256">
        <v>0.17832246139181604</v>
      </c>
      <c r="L128" s="255" t="s">
        <v>2</v>
      </c>
      <c r="M128" s="116" t="s">
        <v>32</v>
      </c>
    </row>
    <row r="129" spans="1:13">
      <c r="A129" s="93" t="s">
        <v>499</v>
      </c>
      <c r="B129" s="93"/>
      <c r="C129" s="93" t="s">
        <v>84</v>
      </c>
      <c r="D129" s="93" t="s">
        <v>724</v>
      </c>
      <c r="E129" s="93" t="s">
        <v>467</v>
      </c>
      <c r="F129" s="188">
        <v>1407.9849999999999</v>
      </c>
      <c r="G129" s="188">
        <v>2397.7857142857142</v>
      </c>
      <c r="H129" s="188">
        <v>13967.053830000001</v>
      </c>
      <c r="I129" s="545">
        <v>3.23</v>
      </c>
      <c r="J129" s="188">
        <v>13.981004299601816</v>
      </c>
      <c r="K129" s="256">
        <v>0.23102775242633974</v>
      </c>
      <c r="L129" s="255" t="s">
        <v>2</v>
      </c>
      <c r="M129" s="116" t="s">
        <v>32</v>
      </c>
    </row>
    <row r="130" spans="1:13">
      <c r="A130" s="93" t="s">
        <v>499</v>
      </c>
      <c r="B130" s="93"/>
      <c r="C130" s="93" t="s">
        <v>111</v>
      </c>
      <c r="D130" s="93" t="s">
        <v>724</v>
      </c>
      <c r="E130" s="93" t="s">
        <v>467</v>
      </c>
      <c r="F130" s="188">
        <v>520.73500000000001</v>
      </c>
      <c r="G130" s="188">
        <v>952.76190476190482</v>
      </c>
      <c r="H130" s="188">
        <v>5549.8190400000003</v>
      </c>
      <c r="I130" s="545">
        <v>2.48</v>
      </c>
      <c r="J130" s="188">
        <v>13.013169732107157</v>
      </c>
      <c r="K130" s="256">
        <v>0.1905761663802126</v>
      </c>
      <c r="L130" s="255" t="s">
        <v>2</v>
      </c>
      <c r="M130" s="116" t="s">
        <v>32</v>
      </c>
    </row>
    <row r="131" spans="1:13">
      <c r="A131" s="93" t="s">
        <v>499</v>
      </c>
      <c r="B131" s="93"/>
      <c r="C131" s="93" t="s">
        <v>112</v>
      </c>
      <c r="D131" s="93" t="s">
        <v>724</v>
      </c>
      <c r="E131" s="93" t="s">
        <v>467</v>
      </c>
      <c r="F131" s="188">
        <v>0.13600000000000001</v>
      </c>
      <c r="G131" s="188">
        <v>1.5238095238095237</v>
      </c>
      <c r="H131" s="188">
        <v>8.8761600000000005</v>
      </c>
      <c r="I131" s="545">
        <v>2.44</v>
      </c>
      <c r="J131" s="188">
        <v>2.125</v>
      </c>
      <c r="K131" s="256">
        <v>1.148235294117647</v>
      </c>
      <c r="L131" s="255" t="s">
        <v>2</v>
      </c>
      <c r="M131" s="116" t="s">
        <v>32</v>
      </c>
    </row>
    <row r="132" spans="1:13">
      <c r="A132" s="93" t="s">
        <v>499</v>
      </c>
      <c r="B132" s="93"/>
      <c r="C132" s="93" t="s">
        <v>114</v>
      </c>
      <c r="D132" s="93" t="s">
        <v>724</v>
      </c>
      <c r="E132" s="93" t="s">
        <v>467</v>
      </c>
      <c r="F132" s="188">
        <v>1984.6469999999999</v>
      </c>
      <c r="G132" s="188">
        <v>3409.3095238095239</v>
      </c>
      <c r="H132" s="188">
        <v>19859.159790000002</v>
      </c>
      <c r="I132" s="545">
        <v>2.4700000000000002</v>
      </c>
      <c r="J132" s="188">
        <v>13.86013785782626</v>
      </c>
      <c r="K132" s="256">
        <v>0.17820890566433226</v>
      </c>
      <c r="L132" s="255" t="s">
        <v>2</v>
      </c>
      <c r="M132" s="116" t="s">
        <v>32</v>
      </c>
    </row>
    <row r="133" spans="1:13">
      <c r="A133" s="93" t="s">
        <v>499</v>
      </c>
      <c r="B133" s="93"/>
      <c r="C133" s="93" t="s">
        <v>88</v>
      </c>
      <c r="D133" s="93" t="s">
        <v>468</v>
      </c>
      <c r="E133" s="93" t="s">
        <v>467</v>
      </c>
      <c r="F133" s="188">
        <v>2667.1019999999999</v>
      </c>
      <c r="G133" s="188">
        <v>4480.9047619047615</v>
      </c>
      <c r="H133" s="188">
        <v>26101.180619999999</v>
      </c>
      <c r="I133" s="545">
        <v>2.75</v>
      </c>
      <c r="J133" s="188">
        <v>14.17178716033114</v>
      </c>
      <c r="K133" s="256">
        <v>0.1940475092441159</v>
      </c>
      <c r="L133" s="255" t="s">
        <v>2</v>
      </c>
      <c r="M133" s="116" t="s">
        <v>32</v>
      </c>
    </row>
    <row r="134" spans="1:13">
      <c r="A134" s="93" t="s">
        <v>499</v>
      </c>
      <c r="B134" s="93"/>
      <c r="C134" s="93" t="s">
        <v>406</v>
      </c>
      <c r="D134" s="93" t="s">
        <v>724</v>
      </c>
      <c r="E134" s="93" t="s">
        <v>467</v>
      </c>
      <c r="F134" s="188">
        <v>2016.1289999999999</v>
      </c>
      <c r="G134" s="188">
        <v>3379.5</v>
      </c>
      <c r="H134" s="188">
        <v>19685.519909999999</v>
      </c>
      <c r="I134" s="545">
        <v>2.42</v>
      </c>
      <c r="J134" s="188">
        <v>14.204193350664722</v>
      </c>
      <c r="K134" s="256">
        <v>0.17037222320595558</v>
      </c>
      <c r="L134" s="255" t="s">
        <v>2</v>
      </c>
      <c r="M134" s="116" t="s">
        <v>32</v>
      </c>
    </row>
    <row r="135" spans="1:13">
      <c r="A135" s="93" t="s">
        <v>499</v>
      </c>
      <c r="B135" s="93"/>
      <c r="C135" s="93" t="s">
        <v>121</v>
      </c>
      <c r="D135" s="93" t="s">
        <v>724</v>
      </c>
      <c r="E135" s="93" t="s">
        <v>467</v>
      </c>
      <c r="F135" s="188">
        <v>84.010999999999996</v>
      </c>
      <c r="G135" s="188">
        <v>166.52380952380952</v>
      </c>
      <c r="H135" s="188">
        <v>969.99785999999995</v>
      </c>
      <c r="I135" s="545">
        <v>2.42</v>
      </c>
      <c r="J135" s="188">
        <v>12.011867314841293</v>
      </c>
      <c r="K135" s="256">
        <v>0.20146742688457461</v>
      </c>
      <c r="L135" s="255" t="s">
        <v>2</v>
      </c>
      <c r="M135" s="116" t="s">
        <v>32</v>
      </c>
    </row>
    <row r="136" spans="1:13">
      <c r="A136" s="93" t="s">
        <v>501</v>
      </c>
      <c r="B136" s="93"/>
      <c r="C136" s="93" t="s">
        <v>92</v>
      </c>
      <c r="D136" s="93" t="s">
        <v>724</v>
      </c>
      <c r="E136" s="93" t="s">
        <v>467</v>
      </c>
      <c r="F136" s="188">
        <v>2593.5</v>
      </c>
      <c r="G136" s="188">
        <v>4804.6904761904761</v>
      </c>
      <c r="H136" s="188">
        <v>27987.225930000001</v>
      </c>
      <c r="I136" s="545">
        <v>3.35</v>
      </c>
      <c r="J136" s="188">
        <v>12.85202455933438</v>
      </c>
      <c r="K136" s="256">
        <v>0.26065932138037401</v>
      </c>
      <c r="L136" s="255" t="s">
        <v>2</v>
      </c>
      <c r="M136" s="116" t="s">
        <v>32</v>
      </c>
    </row>
    <row r="137" spans="1:13">
      <c r="A137" s="93" t="s">
        <v>502</v>
      </c>
      <c r="B137" s="93"/>
      <c r="C137" s="93" t="s">
        <v>93</v>
      </c>
      <c r="D137" s="93" t="s">
        <v>724</v>
      </c>
      <c r="E137" s="93" t="s">
        <v>467</v>
      </c>
      <c r="F137" s="188">
        <v>680</v>
      </c>
      <c r="G137" s="188">
        <v>1214.9761904761904</v>
      </c>
      <c r="H137" s="188">
        <v>7077.2120100000002</v>
      </c>
      <c r="I137" s="545">
        <v>3.05</v>
      </c>
      <c r="J137" s="188">
        <v>10.709106586450842</v>
      </c>
      <c r="K137" s="256">
        <v>0.28480433688640833</v>
      </c>
      <c r="L137" s="255" t="s">
        <v>2</v>
      </c>
      <c r="M137" s="116" t="s">
        <v>32</v>
      </c>
    </row>
    <row r="138" spans="1:13">
      <c r="A138" s="93" t="s">
        <v>506</v>
      </c>
      <c r="B138" s="93"/>
      <c r="C138" s="93" t="s">
        <v>94</v>
      </c>
      <c r="D138" s="93" t="s">
        <v>724</v>
      </c>
      <c r="E138" s="93" t="s">
        <v>467</v>
      </c>
      <c r="F138" s="188">
        <v>42464</v>
      </c>
      <c r="G138" s="188">
        <v>73220.976190476184</v>
      </c>
      <c r="H138" s="188">
        <v>426510.72188999999</v>
      </c>
      <c r="I138" s="545">
        <v>4.1399999999999997</v>
      </c>
      <c r="J138" s="188">
        <v>13.808169074630904</v>
      </c>
      <c r="K138" s="256">
        <v>0.2998225164845516</v>
      </c>
      <c r="L138" s="255" t="s">
        <v>2</v>
      </c>
      <c r="M138" s="116" t="s">
        <v>32</v>
      </c>
    </row>
    <row r="139" spans="1:13">
      <c r="A139" s="93" t="s">
        <v>509</v>
      </c>
      <c r="B139" s="93"/>
      <c r="C139" s="93" t="s">
        <v>73</v>
      </c>
      <c r="D139" s="93" t="s">
        <v>724</v>
      </c>
      <c r="E139" s="93" t="s">
        <v>467</v>
      </c>
      <c r="F139" s="188">
        <v>556</v>
      </c>
      <c r="G139" s="188">
        <v>1060.4761904761904</v>
      </c>
      <c r="H139" s="188">
        <v>5183</v>
      </c>
      <c r="I139" s="545">
        <v>4.0999999999999996</v>
      </c>
      <c r="J139" s="188">
        <v>12</v>
      </c>
      <c r="K139" s="256">
        <v>0.32893405659760799</v>
      </c>
      <c r="L139" s="255" t="s">
        <v>2</v>
      </c>
      <c r="M139" s="116" t="s">
        <v>32</v>
      </c>
    </row>
    <row r="140" spans="1:13">
      <c r="A140" s="93" t="s">
        <v>703</v>
      </c>
      <c r="B140" s="93"/>
      <c r="C140" s="93" t="s">
        <v>35</v>
      </c>
      <c r="D140" s="93" t="s">
        <v>724</v>
      </c>
      <c r="E140" s="93" t="s">
        <v>467</v>
      </c>
      <c r="F140" s="188">
        <v>691.02099999999996</v>
      </c>
      <c r="G140" s="188">
        <v>1164.5952380952381</v>
      </c>
      <c r="H140" s="188">
        <v>6783.7439700000004</v>
      </c>
      <c r="I140" s="545">
        <v>2.93</v>
      </c>
      <c r="J140" s="188">
        <v>14.127553002269336</v>
      </c>
      <c r="K140" s="256">
        <v>0.20739614280897398</v>
      </c>
      <c r="L140" s="255" t="s">
        <v>2</v>
      </c>
      <c r="M140" s="116" t="s">
        <v>32</v>
      </c>
    </row>
    <row r="141" spans="1:13">
      <c r="A141" s="93" t="s">
        <v>704</v>
      </c>
      <c r="B141" s="93"/>
      <c r="C141" s="93" t="s">
        <v>36</v>
      </c>
      <c r="D141" s="93" t="s">
        <v>724</v>
      </c>
      <c r="E141" s="93" t="s">
        <v>467</v>
      </c>
      <c r="F141" s="188">
        <v>470.01900000000001</v>
      </c>
      <c r="G141" s="188">
        <v>921.40476190476193</v>
      </c>
      <c r="H141" s="188">
        <v>5367.1643100000001</v>
      </c>
      <c r="I141" s="545">
        <v>3.9</v>
      </c>
      <c r="J141" s="188">
        <v>12.145507635856223</v>
      </c>
      <c r="K141" s="256">
        <v>0.32110638080588233</v>
      </c>
      <c r="L141" s="255" t="s">
        <v>2</v>
      </c>
      <c r="M141" s="116" t="s">
        <v>32</v>
      </c>
    </row>
    <row r="142" spans="1:13">
      <c r="A142" s="93" t="s">
        <v>705</v>
      </c>
      <c r="B142" s="93"/>
      <c r="C142" s="93" t="s">
        <v>72</v>
      </c>
      <c r="D142" s="93" t="s">
        <v>724</v>
      </c>
      <c r="E142" s="93" t="s">
        <v>467</v>
      </c>
      <c r="F142" s="188">
        <v>595</v>
      </c>
      <c r="G142" s="188">
        <v>1491</v>
      </c>
      <c r="H142" s="188">
        <v>5651</v>
      </c>
      <c r="I142" s="545">
        <v>3.19</v>
      </c>
      <c r="J142" s="188">
        <v>8.753618771903092</v>
      </c>
      <c r="K142" s="256">
        <v>0.31986771105308964</v>
      </c>
      <c r="L142" s="255" t="s">
        <v>2</v>
      </c>
      <c r="M142" s="116" t="s">
        <v>32</v>
      </c>
    </row>
    <row r="143" spans="1:13">
      <c r="A143" s="93" t="s">
        <v>706</v>
      </c>
      <c r="B143" s="93"/>
      <c r="C143" s="93" t="s">
        <v>77</v>
      </c>
      <c r="D143" s="93" t="s">
        <v>724</v>
      </c>
      <c r="E143" s="93" t="s">
        <v>467</v>
      </c>
      <c r="F143" s="188"/>
      <c r="G143" s="188">
        <v>679.73809523809518</v>
      </c>
      <c r="H143" s="188">
        <v>3959.46081</v>
      </c>
      <c r="I143" s="545">
        <v>3.66</v>
      </c>
      <c r="J143" s="188"/>
      <c r="K143" s="256"/>
      <c r="L143" s="255" t="s">
        <v>2</v>
      </c>
      <c r="M143" s="116" t="s">
        <v>32</v>
      </c>
    </row>
    <row r="144" spans="1:13">
      <c r="A144" s="93" t="s">
        <v>707</v>
      </c>
      <c r="B144" s="93"/>
      <c r="C144" s="93" t="s">
        <v>38</v>
      </c>
      <c r="D144" s="93" t="s">
        <v>724</v>
      </c>
      <c r="E144" s="93" t="s">
        <v>467</v>
      </c>
      <c r="F144" s="188">
        <v>153.13200000000001</v>
      </c>
      <c r="G144" s="188">
        <v>328.26190476190476</v>
      </c>
      <c r="H144" s="188">
        <v>1912.1190300000001</v>
      </c>
      <c r="I144" s="545">
        <v>2.19</v>
      </c>
      <c r="J144" s="188">
        <v>11.10698484079205</v>
      </c>
      <c r="K144" s="256">
        <v>0.19717322310163782</v>
      </c>
      <c r="L144" s="255" t="s">
        <v>2</v>
      </c>
      <c r="M144" s="116" t="s">
        <v>32</v>
      </c>
    </row>
    <row r="145" spans="1:13">
      <c r="A145" s="93" t="s">
        <v>709</v>
      </c>
      <c r="B145" s="93"/>
      <c r="C145" s="93" t="s">
        <v>39</v>
      </c>
      <c r="D145" s="93" t="s">
        <v>724</v>
      </c>
      <c r="E145" s="93" t="s">
        <v>467</v>
      </c>
      <c r="F145" s="188">
        <v>2108.6959999999999</v>
      </c>
      <c r="G145" s="188">
        <v>4580.7380952380954</v>
      </c>
      <c r="H145" s="188">
        <v>26682.70779</v>
      </c>
      <c r="I145" s="545">
        <v>2.74</v>
      </c>
      <c r="J145" s="188">
        <v>10.960471123909123</v>
      </c>
      <c r="K145" s="256">
        <v>0.24998925402239111</v>
      </c>
      <c r="L145" s="255" t="s">
        <v>2</v>
      </c>
      <c r="M145" s="116" t="s">
        <v>32</v>
      </c>
    </row>
    <row r="146" spans="1:13">
      <c r="A146" s="93" t="s">
        <v>711</v>
      </c>
      <c r="B146" s="93"/>
      <c r="C146" s="93" t="s">
        <v>166</v>
      </c>
      <c r="D146" s="93" t="s">
        <v>724</v>
      </c>
      <c r="E146" s="93" t="s">
        <v>467</v>
      </c>
      <c r="F146" s="188"/>
      <c r="G146" s="188">
        <v>615.16666666666663</v>
      </c>
      <c r="H146" s="188">
        <v>3583.3335299999999</v>
      </c>
      <c r="I146" s="545">
        <v>3.03</v>
      </c>
      <c r="J146" s="188"/>
      <c r="K146" s="256"/>
      <c r="L146" s="255" t="s">
        <v>2</v>
      </c>
      <c r="M146" s="116" t="s">
        <v>32</v>
      </c>
    </row>
    <row r="147" spans="1:13">
      <c r="A147" s="93" t="s">
        <v>714</v>
      </c>
      <c r="B147" s="93"/>
      <c r="C147" s="93" t="s">
        <v>113</v>
      </c>
      <c r="D147" s="93" t="s">
        <v>724</v>
      </c>
      <c r="E147" s="93" t="s">
        <v>467</v>
      </c>
      <c r="F147" s="188">
        <v>230.00200000000001</v>
      </c>
      <c r="G147" s="188">
        <v>479.28571428571428</v>
      </c>
      <c r="H147" s="188">
        <v>2791.8296999999998</v>
      </c>
      <c r="I147" s="545">
        <v>3.57</v>
      </c>
      <c r="J147" s="188">
        <v>11.425832091405862</v>
      </c>
      <c r="K147" s="256">
        <v>0.31244989174007182</v>
      </c>
      <c r="L147" s="255" t="s">
        <v>2</v>
      </c>
      <c r="M147" s="116" t="s">
        <v>32</v>
      </c>
    </row>
    <row r="148" spans="1:13">
      <c r="A148" s="93" t="s">
        <v>717</v>
      </c>
      <c r="B148" s="93" t="s">
        <v>31</v>
      </c>
      <c r="C148" s="93" t="s">
        <v>31</v>
      </c>
      <c r="D148" s="93" t="s">
        <v>724</v>
      </c>
      <c r="E148" s="93" t="s">
        <v>467</v>
      </c>
      <c r="F148" s="188">
        <v>29427</v>
      </c>
      <c r="G148" s="188">
        <v>48862</v>
      </c>
      <c r="H148" s="188">
        <v>283400</v>
      </c>
      <c r="I148" s="545"/>
      <c r="J148" s="188">
        <v>14.339217738587392</v>
      </c>
      <c r="K148" s="256"/>
      <c r="L148" s="255" t="s">
        <v>28</v>
      </c>
      <c r="M148" s="116" t="s">
        <v>32</v>
      </c>
    </row>
    <row r="149" spans="1:13">
      <c r="A149" s="93" t="s">
        <v>717</v>
      </c>
      <c r="B149" s="93" t="s">
        <v>421</v>
      </c>
      <c r="C149" s="93" t="s">
        <v>31</v>
      </c>
      <c r="D149" s="93" t="s">
        <v>724</v>
      </c>
      <c r="E149" s="93" t="s">
        <v>467</v>
      </c>
      <c r="F149" s="188">
        <v>2704</v>
      </c>
      <c r="G149" s="188">
        <v>4584</v>
      </c>
      <c r="H149" s="188">
        <v>26587</v>
      </c>
      <c r="I149" s="545"/>
      <c r="J149" s="188">
        <v>14.044710379788913</v>
      </c>
      <c r="K149" s="256"/>
      <c r="L149" s="255" t="s">
        <v>28</v>
      </c>
      <c r="M149" s="116" t="s">
        <v>32</v>
      </c>
    </row>
    <row r="150" spans="1:13">
      <c r="A150" s="93" t="s">
        <v>717</v>
      </c>
      <c r="B150" s="93"/>
      <c r="C150" s="93" t="s">
        <v>44</v>
      </c>
      <c r="D150" s="93" t="s">
        <v>724</v>
      </c>
      <c r="E150" s="93" t="s">
        <v>467</v>
      </c>
      <c r="F150" s="188">
        <v>34863.434000000001</v>
      </c>
      <c r="G150" s="188">
        <v>59093.404761904763</v>
      </c>
      <c r="H150" s="188">
        <v>344217.90087000001</v>
      </c>
      <c r="I150" s="545">
        <v>3.17</v>
      </c>
      <c r="J150" s="188">
        <v>14.046944244442717</v>
      </c>
      <c r="K150" s="256">
        <v>0.22567185751122507</v>
      </c>
      <c r="L150" s="255" t="s">
        <v>2</v>
      </c>
      <c r="M150" s="116" t="s">
        <v>32</v>
      </c>
    </row>
    <row r="151" spans="1:13">
      <c r="A151" s="93" t="s">
        <v>589</v>
      </c>
      <c r="B151" s="93"/>
      <c r="C151" s="93" t="s">
        <v>76</v>
      </c>
      <c r="D151" s="93" t="s">
        <v>724</v>
      </c>
      <c r="E151" s="93" t="s">
        <v>467</v>
      </c>
      <c r="F151" s="188">
        <v>737</v>
      </c>
      <c r="G151" s="188">
        <v>1554.7619047619048</v>
      </c>
      <c r="H151" s="188">
        <v>9056.4570000000003</v>
      </c>
      <c r="I151" s="545">
        <v>4.01</v>
      </c>
      <c r="J151" s="188">
        <v>11.286370597243492</v>
      </c>
      <c r="K151" s="256">
        <v>0.3552957937584803</v>
      </c>
      <c r="L151" s="255" t="s">
        <v>2</v>
      </c>
      <c r="M151" s="116" t="s">
        <v>32</v>
      </c>
    </row>
    <row r="152" spans="1:13">
      <c r="A152" s="93" t="s">
        <v>590</v>
      </c>
      <c r="B152" s="93"/>
      <c r="C152" s="93" t="s">
        <v>37</v>
      </c>
      <c r="D152" s="93" t="s">
        <v>724</v>
      </c>
      <c r="E152" s="93" t="s">
        <v>467</v>
      </c>
      <c r="F152" s="188">
        <v>2852.4459999999999</v>
      </c>
      <c r="G152" s="188">
        <v>5128.3809523809523</v>
      </c>
      <c r="H152" s="188">
        <v>29872.716479999999</v>
      </c>
      <c r="I152" s="545">
        <v>4.17</v>
      </c>
      <c r="J152" s="188">
        <v>13.243045238448968</v>
      </c>
      <c r="K152" s="256">
        <v>0.31488225894548044</v>
      </c>
      <c r="L152" s="255" t="s">
        <v>2</v>
      </c>
      <c r="M152" s="116" t="s">
        <v>32</v>
      </c>
    </row>
    <row r="153" spans="1:13">
      <c r="A153" s="93" t="s">
        <v>518</v>
      </c>
      <c r="B153" s="93"/>
      <c r="C153" s="93" t="s">
        <v>78</v>
      </c>
      <c r="D153" s="93" t="s">
        <v>724</v>
      </c>
      <c r="E153" s="93" t="s">
        <v>467</v>
      </c>
      <c r="F153" s="188">
        <v>226.029</v>
      </c>
      <c r="G153" s="188">
        <v>491.42857142857144</v>
      </c>
      <c r="H153" s="188">
        <v>2862.5616</v>
      </c>
      <c r="I153" s="545">
        <v>3.95</v>
      </c>
      <c r="J153" s="188">
        <v>10.951017441860465</v>
      </c>
      <c r="K153" s="256">
        <v>0.36069707869344203</v>
      </c>
      <c r="L153" s="255" t="s">
        <v>2</v>
      </c>
      <c r="M153" s="116" t="s">
        <v>32</v>
      </c>
    </row>
    <row r="154" spans="1:13" ht="39">
      <c r="A154" s="93" t="s">
        <v>623</v>
      </c>
      <c r="B154" s="93"/>
      <c r="C154" s="254" t="s">
        <v>731</v>
      </c>
      <c r="D154" s="93" t="s">
        <v>724</v>
      </c>
      <c r="E154" s="93" t="s">
        <v>467</v>
      </c>
      <c r="F154" s="188">
        <v>229.78</v>
      </c>
      <c r="G154" s="188">
        <v>424.1904761904762</v>
      </c>
      <c r="H154" s="188">
        <v>2470.9010400000002</v>
      </c>
      <c r="I154" s="545">
        <v>4.6500000000000004</v>
      </c>
      <c r="J154" s="188">
        <v>12.897395599461159</v>
      </c>
      <c r="K154" s="256">
        <v>0.36053790582296108</v>
      </c>
      <c r="L154" s="255" t="s">
        <v>2</v>
      </c>
      <c r="M154" s="116" t="s">
        <v>32</v>
      </c>
    </row>
    <row r="155" spans="1:13">
      <c r="A155" s="93" t="s">
        <v>522</v>
      </c>
      <c r="B155" s="93"/>
      <c r="C155" s="93" t="s">
        <v>101</v>
      </c>
      <c r="D155" s="93" t="s">
        <v>724</v>
      </c>
      <c r="E155" s="93" t="s">
        <v>467</v>
      </c>
      <c r="F155" s="188">
        <v>1657.6579999999999</v>
      </c>
      <c r="G155" s="188">
        <v>3585.2857142857142</v>
      </c>
      <c r="H155" s="188">
        <v>20884.21758</v>
      </c>
      <c r="I155" s="545">
        <v>2.99</v>
      </c>
      <c r="J155" s="188">
        <v>11.008340970368304</v>
      </c>
      <c r="K155" s="256">
        <v>0.27161222640617066</v>
      </c>
      <c r="L155" s="255" t="s">
        <v>2</v>
      </c>
      <c r="M155" s="116" t="s">
        <v>32</v>
      </c>
    </row>
    <row r="156" spans="1:13">
      <c r="A156" s="93" t="s">
        <v>523</v>
      </c>
      <c r="B156" s="93"/>
      <c r="C156" s="93" t="s">
        <v>79</v>
      </c>
      <c r="D156" s="93" t="s">
        <v>724</v>
      </c>
      <c r="E156" s="93" t="s">
        <v>467</v>
      </c>
      <c r="F156" s="188">
        <v>445.67899999999997</v>
      </c>
      <c r="G156" s="188">
        <v>913.69047619047615</v>
      </c>
      <c r="H156" s="188">
        <v>5322.2287500000002</v>
      </c>
      <c r="I156" s="545">
        <v>5.5</v>
      </c>
      <c r="J156" s="188">
        <v>11.613785016286645</v>
      </c>
      <c r="K156" s="256">
        <v>0.4735751516225804</v>
      </c>
      <c r="L156" s="255" t="s">
        <v>2</v>
      </c>
      <c r="M156" s="116" t="s">
        <v>32</v>
      </c>
    </row>
    <row r="157" spans="1:13">
      <c r="A157" s="93" t="s">
        <v>526</v>
      </c>
      <c r="B157" s="93"/>
      <c r="C157" s="93" t="s">
        <v>103</v>
      </c>
      <c r="D157" s="93" t="s">
        <v>724</v>
      </c>
      <c r="E157" s="93" t="s">
        <v>467</v>
      </c>
      <c r="F157" s="188">
        <v>1393.7239999999999</v>
      </c>
      <c r="G157" s="188">
        <v>2770.6666666666665</v>
      </c>
      <c r="H157" s="188">
        <v>16139.07792</v>
      </c>
      <c r="I157" s="545">
        <v>3.17</v>
      </c>
      <c r="J157" s="188">
        <v>11.976866492506531</v>
      </c>
      <c r="K157" s="256">
        <v>0.26467690877103356</v>
      </c>
      <c r="L157" s="255" t="s">
        <v>2</v>
      </c>
      <c r="M157" s="116" t="s">
        <v>32</v>
      </c>
    </row>
    <row r="158" spans="1:13">
      <c r="A158" s="93" t="s">
        <v>527</v>
      </c>
      <c r="B158" s="93"/>
      <c r="C158" s="93" t="s">
        <v>104</v>
      </c>
      <c r="D158" s="93" t="s">
        <v>724</v>
      </c>
      <c r="E158" s="93" t="s">
        <v>467</v>
      </c>
      <c r="F158" s="188">
        <v>879.46600000000001</v>
      </c>
      <c r="G158" s="188">
        <v>1610.3095238095239</v>
      </c>
      <c r="H158" s="188">
        <v>9380.0207699999992</v>
      </c>
      <c r="I158" s="545">
        <v>2.91</v>
      </c>
      <c r="J158" s="188">
        <v>13.003504206526399</v>
      </c>
      <c r="K158" s="256">
        <v>0.22378583140223729</v>
      </c>
      <c r="L158" s="255" t="s">
        <v>2</v>
      </c>
      <c r="M158" s="116" t="s">
        <v>32</v>
      </c>
    </row>
    <row r="159" spans="1:13">
      <c r="A159" s="93" t="s">
        <v>529</v>
      </c>
      <c r="B159" s="93"/>
      <c r="C159" s="93" t="s">
        <v>81</v>
      </c>
      <c r="D159" s="93" t="s">
        <v>724</v>
      </c>
      <c r="E159" s="93" t="s">
        <v>467</v>
      </c>
      <c r="F159" s="188">
        <v>390.6</v>
      </c>
      <c r="G159" s="188">
        <v>858.95238095238096</v>
      </c>
      <c r="H159" s="188">
        <v>5003.3804399999999</v>
      </c>
      <c r="I159" s="545">
        <v>5.76</v>
      </c>
      <c r="J159" s="188">
        <v>10.827142698747089</v>
      </c>
      <c r="K159" s="256">
        <v>0.53199631336405528</v>
      </c>
      <c r="L159" s="255" t="s">
        <v>2</v>
      </c>
      <c r="M159" s="116" t="s">
        <v>32</v>
      </c>
    </row>
    <row r="160" spans="1:13">
      <c r="A160" s="93" t="s">
        <v>530</v>
      </c>
      <c r="B160" s="93"/>
      <c r="C160" s="93" t="s">
        <v>105</v>
      </c>
      <c r="D160" s="93" t="s">
        <v>724</v>
      </c>
      <c r="E160" s="93" t="s">
        <v>467</v>
      </c>
      <c r="F160" s="188">
        <v>89.311999999999998</v>
      </c>
      <c r="G160" s="188">
        <v>210.64285714285714</v>
      </c>
      <c r="H160" s="188">
        <v>1226.9904300000001</v>
      </c>
      <c r="I160" s="545">
        <v>5.3</v>
      </c>
      <c r="J160" s="188">
        <v>10.095173505142986</v>
      </c>
      <c r="K160" s="256">
        <v>0.52500335901110717</v>
      </c>
      <c r="L160" s="255" t="s">
        <v>2</v>
      </c>
      <c r="M160" s="116" t="s">
        <v>32</v>
      </c>
    </row>
    <row r="161" spans="1:13">
      <c r="A161" s="93" t="s">
        <v>532</v>
      </c>
      <c r="B161" s="93"/>
      <c r="C161" s="93" t="s">
        <v>82</v>
      </c>
      <c r="D161" s="93" t="s">
        <v>724</v>
      </c>
      <c r="E161" s="93" t="s">
        <v>467</v>
      </c>
      <c r="F161" s="188">
        <v>1413.7</v>
      </c>
      <c r="G161" s="188">
        <v>2324.2380952380954</v>
      </c>
      <c r="H161" s="188">
        <v>13538.64042</v>
      </c>
      <c r="I161" s="545">
        <v>3.65</v>
      </c>
      <c r="J161" s="188">
        <v>14.481960294208035</v>
      </c>
      <c r="K161" s="256">
        <v>0.25203770248284646</v>
      </c>
      <c r="L161" s="255" t="s">
        <v>2</v>
      </c>
      <c r="M161" s="116" t="s">
        <v>32</v>
      </c>
    </row>
    <row r="162" spans="1:13">
      <c r="A162" s="93" t="s">
        <v>615</v>
      </c>
      <c r="B162" s="93"/>
      <c r="C162" s="93" t="s">
        <v>165</v>
      </c>
      <c r="D162" s="93" t="s">
        <v>724</v>
      </c>
      <c r="E162" s="93" t="s">
        <v>467</v>
      </c>
      <c r="F162" s="188">
        <v>2812.8</v>
      </c>
      <c r="G162" s="188">
        <v>5146.3095238095239</v>
      </c>
      <c r="H162" s="188">
        <v>29977.15005</v>
      </c>
      <c r="I162" s="545">
        <v>2.73</v>
      </c>
      <c r="J162" s="188">
        <v>13.01348631705568</v>
      </c>
      <c r="K162" s="256">
        <v>0.20978236988054608</v>
      </c>
      <c r="L162" s="255" t="s">
        <v>2</v>
      </c>
      <c r="M162" s="116" t="s">
        <v>32</v>
      </c>
    </row>
    <row r="163" spans="1:13">
      <c r="A163" s="93" t="s">
        <v>534</v>
      </c>
      <c r="B163" s="93"/>
      <c r="C163" s="93" t="s">
        <v>96</v>
      </c>
      <c r="D163" s="93" t="s">
        <v>724</v>
      </c>
      <c r="E163" s="93" t="s">
        <v>467</v>
      </c>
      <c r="F163" s="188">
        <v>237.136</v>
      </c>
      <c r="G163" s="188">
        <v>552.33333333333337</v>
      </c>
      <c r="H163" s="188">
        <v>3217.3306200000002</v>
      </c>
      <c r="I163" s="545">
        <v>3.21</v>
      </c>
      <c r="J163" s="188">
        <v>10.222260539701699</v>
      </c>
      <c r="K163" s="256">
        <v>0.31402056204034812</v>
      </c>
      <c r="L163" s="255" t="s">
        <v>2</v>
      </c>
      <c r="M163" s="116" t="s">
        <v>32</v>
      </c>
    </row>
    <row r="164" spans="1:13">
      <c r="A164" s="93" t="s">
        <v>534</v>
      </c>
      <c r="B164" s="93"/>
      <c r="C164" s="93" t="s">
        <v>97</v>
      </c>
      <c r="D164" s="93" t="s">
        <v>724</v>
      </c>
      <c r="E164" s="93" t="s">
        <v>467</v>
      </c>
      <c r="F164" s="188">
        <v>274.62599999999998</v>
      </c>
      <c r="G164" s="188">
        <v>553.80952380952385</v>
      </c>
      <c r="H164" s="188">
        <v>3225.9294</v>
      </c>
      <c r="I164" s="545">
        <v>3.21</v>
      </c>
      <c r="J164" s="188">
        <v>11.806792777300085</v>
      </c>
      <c r="K164" s="256">
        <v>0.27187738961351077</v>
      </c>
      <c r="L164" s="255" t="s">
        <v>2</v>
      </c>
      <c r="M164" s="116" t="s">
        <v>32</v>
      </c>
    </row>
    <row r="165" spans="1:13">
      <c r="A165" s="93" t="s">
        <v>534</v>
      </c>
      <c r="B165" s="93"/>
      <c r="C165" s="93" t="s">
        <v>115</v>
      </c>
      <c r="D165" s="93" t="s">
        <v>724</v>
      </c>
      <c r="E165" s="93" t="s">
        <v>467</v>
      </c>
      <c r="F165" s="188">
        <v>149.04400000000001</v>
      </c>
      <c r="G165" s="188">
        <v>346.23809523809524</v>
      </c>
      <c r="H165" s="188">
        <v>2016.82998</v>
      </c>
      <c r="I165" s="545">
        <v>3.21</v>
      </c>
      <c r="J165" s="188">
        <v>10.249209187181956</v>
      </c>
      <c r="K165" s="256">
        <v>0.31319489546711038</v>
      </c>
      <c r="L165" s="255" t="s">
        <v>2</v>
      </c>
      <c r="M165" s="116" t="s">
        <v>32</v>
      </c>
    </row>
    <row r="166" spans="1:13">
      <c r="A166" s="93" t="s">
        <v>534</v>
      </c>
      <c r="B166" s="93"/>
      <c r="C166" s="93" t="s">
        <v>116</v>
      </c>
      <c r="D166" s="93" t="s">
        <v>724</v>
      </c>
      <c r="E166" s="93" t="s">
        <v>467</v>
      </c>
      <c r="F166" s="188">
        <v>253.79300000000001</v>
      </c>
      <c r="G166" s="188">
        <v>663.16666666666663</v>
      </c>
      <c r="H166" s="188">
        <v>3862.9325699999999</v>
      </c>
      <c r="I166" s="545">
        <v>3.21</v>
      </c>
      <c r="J166" s="188">
        <v>9.1118730477865935</v>
      </c>
      <c r="K166" s="256">
        <v>0.35228761234549416</v>
      </c>
      <c r="L166" s="255" t="s">
        <v>2</v>
      </c>
      <c r="M166" s="116" t="s">
        <v>32</v>
      </c>
    </row>
    <row r="167" spans="1:13">
      <c r="A167" s="93" t="s">
        <v>534</v>
      </c>
      <c r="B167" s="93"/>
      <c r="C167" s="93" t="s">
        <v>117</v>
      </c>
      <c r="D167" s="93" t="s">
        <v>724</v>
      </c>
      <c r="E167" s="93" t="s">
        <v>467</v>
      </c>
      <c r="F167" s="188">
        <v>144.71899999999999</v>
      </c>
      <c r="G167" s="188">
        <v>369.57142857142856</v>
      </c>
      <c r="H167" s="188">
        <v>2152.7461800000001</v>
      </c>
      <c r="I167" s="545">
        <v>3.21</v>
      </c>
      <c r="J167" s="188">
        <v>9.3234763561396719</v>
      </c>
      <c r="K167" s="256">
        <v>0.34429218001782769</v>
      </c>
      <c r="L167" s="255" t="s">
        <v>2</v>
      </c>
      <c r="M167" s="116" t="s">
        <v>32</v>
      </c>
    </row>
    <row r="168" spans="1:13">
      <c r="A168" s="93" t="s">
        <v>535</v>
      </c>
      <c r="B168" s="93"/>
      <c r="C168" s="93" t="s">
        <v>83</v>
      </c>
      <c r="D168" s="93" t="s">
        <v>724</v>
      </c>
      <c r="E168" s="93" t="s">
        <v>467</v>
      </c>
      <c r="F168" s="188">
        <v>22439.911</v>
      </c>
      <c r="G168" s="188">
        <v>37488.5</v>
      </c>
      <c r="H168" s="188">
        <v>218369.76272999999</v>
      </c>
      <c r="I168" s="545">
        <v>2.52</v>
      </c>
      <c r="J168" s="188">
        <v>14.251933132509842</v>
      </c>
      <c r="K168" s="256">
        <v>0.17681811839628064</v>
      </c>
      <c r="L168" s="255" t="s">
        <v>2</v>
      </c>
      <c r="M168" s="116" t="s">
        <v>32</v>
      </c>
    </row>
    <row r="169" spans="1:13">
      <c r="A169" s="93" t="s">
        <v>536</v>
      </c>
      <c r="B169" s="93"/>
      <c r="C169" s="93" t="s">
        <v>108</v>
      </c>
      <c r="D169" s="93" t="s">
        <v>724</v>
      </c>
      <c r="E169" s="93" t="s">
        <v>467</v>
      </c>
      <c r="F169" s="188"/>
      <c r="G169" s="188"/>
      <c r="H169" s="188"/>
      <c r="I169" s="545"/>
      <c r="J169" s="188"/>
      <c r="K169" s="256"/>
      <c r="L169" s="255" t="s">
        <v>2</v>
      </c>
      <c r="M169" s="116" t="s">
        <v>32</v>
      </c>
    </row>
    <row r="170" spans="1:13">
      <c r="A170" s="93" t="s">
        <v>537</v>
      </c>
      <c r="B170" s="93"/>
      <c r="C170" s="93" t="s">
        <v>109</v>
      </c>
      <c r="D170" s="93" t="s">
        <v>724</v>
      </c>
      <c r="E170" s="93" t="s">
        <v>467</v>
      </c>
      <c r="F170" s="188">
        <v>1022.845</v>
      </c>
      <c r="G170" s="188">
        <v>1850.8333333333333</v>
      </c>
      <c r="H170" s="188">
        <v>10781.067150000001</v>
      </c>
      <c r="I170" s="545">
        <v>3.34</v>
      </c>
      <c r="J170" s="188">
        <v>13.158101241397054</v>
      </c>
      <c r="K170" s="256">
        <v>0.25383601620968965</v>
      </c>
      <c r="L170" s="255" t="s">
        <v>2</v>
      </c>
      <c r="M170" s="116" t="s">
        <v>32</v>
      </c>
    </row>
    <row r="171" spans="1:13">
      <c r="A171" s="93" t="s">
        <v>538</v>
      </c>
      <c r="B171" s="93"/>
      <c r="C171" s="93" t="s">
        <v>95</v>
      </c>
      <c r="D171" s="93" t="s">
        <v>724</v>
      </c>
      <c r="E171" s="93" t="s">
        <v>467</v>
      </c>
      <c r="F171" s="188">
        <v>927.47699999999998</v>
      </c>
      <c r="G171" s="188">
        <v>1732.7142857142858</v>
      </c>
      <c r="H171" s="188">
        <v>10093.02606</v>
      </c>
      <c r="I171" s="545">
        <v>3.11</v>
      </c>
      <c r="J171" s="188">
        <v>12.744620331437051</v>
      </c>
      <c r="K171" s="256">
        <v>0.24402453106653857</v>
      </c>
      <c r="L171" s="255" t="s">
        <v>2</v>
      </c>
      <c r="M171" s="116" t="s">
        <v>32</v>
      </c>
    </row>
    <row r="172" spans="1:13">
      <c r="A172" s="93" t="s">
        <v>539</v>
      </c>
      <c r="B172" s="93"/>
      <c r="C172" s="93" t="s">
        <v>40</v>
      </c>
      <c r="D172" s="93" t="s">
        <v>724</v>
      </c>
      <c r="E172" s="93" t="s">
        <v>467</v>
      </c>
      <c r="F172" s="188">
        <v>444</v>
      </c>
      <c r="G172" s="188">
        <v>805.45238095238096</v>
      </c>
      <c r="H172" s="188">
        <v>4691.7440100000003</v>
      </c>
      <c r="I172" s="545">
        <v>3.08</v>
      </c>
      <c r="J172" s="188">
        <v>13.12</v>
      </c>
      <c r="K172" s="256">
        <v>0.23</v>
      </c>
      <c r="L172" s="255" t="s">
        <v>2</v>
      </c>
      <c r="M172" s="116" t="s">
        <v>32</v>
      </c>
    </row>
    <row r="173" spans="1:13">
      <c r="A173" s="93" t="s">
        <v>540</v>
      </c>
      <c r="B173" s="93"/>
      <c r="C173" s="93" t="s">
        <v>80</v>
      </c>
      <c r="D173" s="93" t="s">
        <v>724</v>
      </c>
      <c r="E173" s="93" t="s">
        <v>467</v>
      </c>
      <c r="F173" s="188"/>
      <c r="G173" s="188">
        <v>908.54761904761904</v>
      </c>
      <c r="H173" s="188">
        <v>5292.27171</v>
      </c>
      <c r="I173" s="545">
        <v>3.75</v>
      </c>
      <c r="J173" s="188"/>
      <c r="K173" s="256"/>
      <c r="L173" s="255" t="s">
        <v>2</v>
      </c>
      <c r="M173" s="116" t="s">
        <v>32</v>
      </c>
    </row>
    <row r="174" spans="1:13">
      <c r="A174" s="93" t="s">
        <v>723</v>
      </c>
      <c r="B174" s="93"/>
      <c r="C174" s="93" t="s">
        <v>75</v>
      </c>
      <c r="D174" s="93" t="s">
        <v>724</v>
      </c>
      <c r="E174" s="93" t="s">
        <v>467</v>
      </c>
      <c r="F174" s="188">
        <v>18401.400000000001</v>
      </c>
      <c r="G174" s="188">
        <v>29493.833333333332</v>
      </c>
      <c r="H174" s="188">
        <v>171800.98929</v>
      </c>
      <c r="I174" s="545">
        <v>2.5499999999999998</v>
      </c>
      <c r="J174" s="188">
        <v>14.854921246652852</v>
      </c>
      <c r="K174" s="256">
        <v>0.17166028400013042</v>
      </c>
      <c r="L174" s="255" t="s">
        <v>2</v>
      </c>
      <c r="M174" s="116" t="s">
        <v>32</v>
      </c>
    </row>
    <row r="175" spans="1:13">
      <c r="A175" s="93" t="s">
        <v>545</v>
      </c>
      <c r="B175" s="93"/>
      <c r="C175" s="93" t="s">
        <v>86</v>
      </c>
      <c r="D175" s="93" t="s">
        <v>724</v>
      </c>
      <c r="E175" s="93" t="s">
        <v>467</v>
      </c>
      <c r="F175" s="188">
        <v>264.21499999999997</v>
      </c>
      <c r="G175" s="188">
        <v>549.97619047619048</v>
      </c>
      <c r="H175" s="188">
        <v>3203.6003099999998</v>
      </c>
      <c r="I175" s="545">
        <v>5.72</v>
      </c>
      <c r="J175" s="188">
        <v>11.438373955582493</v>
      </c>
      <c r="K175" s="256">
        <v>0.50007107847775478</v>
      </c>
      <c r="L175" s="255" t="s">
        <v>2</v>
      </c>
      <c r="M175" s="116" t="s">
        <v>32</v>
      </c>
    </row>
    <row r="176" spans="1:13">
      <c r="A176" s="93" t="s">
        <v>547</v>
      </c>
      <c r="B176" s="93"/>
      <c r="C176" s="93" t="s">
        <v>87</v>
      </c>
      <c r="D176" s="93" t="s">
        <v>724</v>
      </c>
      <c r="E176" s="93" t="s">
        <v>467</v>
      </c>
      <c r="F176" s="188">
        <v>394.56</v>
      </c>
      <c r="G176" s="188">
        <v>907.95238095238096</v>
      </c>
      <c r="H176" s="188">
        <v>5288.8044600000003</v>
      </c>
      <c r="I176" s="545">
        <v>4.3099999999999996</v>
      </c>
      <c r="J176" s="188">
        <v>10.346672260974458</v>
      </c>
      <c r="K176" s="256">
        <v>0.41655905312246549</v>
      </c>
      <c r="L176" s="255" t="s">
        <v>2</v>
      </c>
      <c r="M176" s="116" t="s">
        <v>32</v>
      </c>
    </row>
    <row r="177" spans="1:17">
      <c r="A177" s="93" t="s">
        <v>549</v>
      </c>
      <c r="B177" s="93"/>
      <c r="C177" s="93" t="s">
        <v>102</v>
      </c>
      <c r="D177" s="93" t="s">
        <v>724</v>
      </c>
      <c r="E177" s="93" t="s">
        <v>467</v>
      </c>
      <c r="F177" s="188">
        <v>1019.419</v>
      </c>
      <c r="G177" s="188">
        <v>1944.2380952380952</v>
      </c>
      <c r="H177" s="188">
        <v>11325.148020000001</v>
      </c>
      <c r="I177" s="545">
        <v>3.5</v>
      </c>
      <c r="J177" s="188">
        <v>12.484006465992309</v>
      </c>
      <c r="K177" s="256">
        <v>0.28035871413030367</v>
      </c>
      <c r="L177" s="255" t="s">
        <v>2</v>
      </c>
      <c r="M177" s="116" t="s">
        <v>32</v>
      </c>
    </row>
    <row r="178" spans="1:17">
      <c r="A178" s="93" t="s">
        <v>553</v>
      </c>
      <c r="B178" s="93"/>
      <c r="C178" s="93" t="s">
        <v>401</v>
      </c>
      <c r="D178" s="93" t="s">
        <v>724</v>
      </c>
      <c r="E178" s="93" t="s">
        <v>467</v>
      </c>
      <c r="F178" s="188">
        <v>5920.4859999999999</v>
      </c>
      <c r="G178" s="188">
        <v>10270.214285714286</v>
      </c>
      <c r="H178" s="188">
        <v>59823.792809999999</v>
      </c>
      <c r="I178" s="545">
        <v>3.48</v>
      </c>
      <c r="J178" s="188">
        <v>13.725512288193551</v>
      </c>
      <c r="K178" s="256">
        <v>0.25354244904894629</v>
      </c>
      <c r="L178" s="255" t="s">
        <v>2</v>
      </c>
      <c r="M178" s="116" t="s">
        <v>32</v>
      </c>
    </row>
    <row r="179" spans="1:17">
      <c r="A179" s="93" t="s">
        <v>555</v>
      </c>
      <c r="B179" s="93"/>
      <c r="C179" s="93" t="s">
        <v>167</v>
      </c>
      <c r="D179" s="93" t="s">
        <v>724</v>
      </c>
      <c r="E179" s="93" t="s">
        <v>467</v>
      </c>
      <c r="F179" s="188">
        <v>241.916</v>
      </c>
      <c r="G179" s="188">
        <v>474.16666666666669</v>
      </c>
      <c r="H179" s="188">
        <v>2762.0113500000002</v>
      </c>
      <c r="I179" s="545">
        <v>3.89</v>
      </c>
      <c r="J179" s="188">
        <v>12.147426562892292</v>
      </c>
      <c r="K179" s="256">
        <v>0.32023243605218343</v>
      </c>
      <c r="L179" s="255" t="s">
        <v>2</v>
      </c>
      <c r="M179" s="116" t="s">
        <v>32</v>
      </c>
    </row>
    <row r="180" spans="1:17">
      <c r="A180" s="93" t="s">
        <v>556</v>
      </c>
      <c r="B180" s="93"/>
      <c r="C180" s="93" t="s">
        <v>156</v>
      </c>
      <c r="D180" s="93" t="s">
        <v>724</v>
      </c>
      <c r="E180" s="93" t="s">
        <v>467</v>
      </c>
      <c r="F180" s="188">
        <v>634.9</v>
      </c>
      <c r="G180" s="188">
        <v>1272.5714285714287</v>
      </c>
      <c r="H180" s="188">
        <v>7412.7031200000001</v>
      </c>
      <c r="I180" s="545">
        <v>4.82</v>
      </c>
      <c r="J180" s="188">
        <v>11.878835503667116</v>
      </c>
      <c r="K180" s="256">
        <v>0.40576367931957791</v>
      </c>
      <c r="L180" s="255" t="s">
        <v>2</v>
      </c>
      <c r="M180" s="116" t="s">
        <v>32</v>
      </c>
    </row>
    <row r="181" spans="1:17">
      <c r="A181" s="93" t="s">
        <v>722</v>
      </c>
      <c r="B181" s="93"/>
      <c r="C181" s="93" t="s">
        <v>43</v>
      </c>
      <c r="D181" s="93" t="s">
        <v>724</v>
      </c>
      <c r="E181" s="93" t="s">
        <v>467</v>
      </c>
      <c r="F181" s="188">
        <v>4206.3</v>
      </c>
      <c r="G181" s="188">
        <v>7307.6190476190477</v>
      </c>
      <c r="H181" s="188">
        <v>42566.734799999998</v>
      </c>
      <c r="I181" s="545">
        <v>3.84</v>
      </c>
      <c r="J181" s="188">
        <v>13.704874234328164</v>
      </c>
      <c r="K181" s="256">
        <v>0.28019228300406529</v>
      </c>
      <c r="L181" s="255" t="s">
        <v>2</v>
      </c>
      <c r="M181" s="116" t="s">
        <v>32</v>
      </c>
    </row>
    <row r="182" spans="1:17">
      <c r="A182" s="93" t="s">
        <v>561</v>
      </c>
      <c r="B182" s="93"/>
      <c r="C182" s="93" t="s">
        <v>119</v>
      </c>
      <c r="D182" s="93" t="s">
        <v>724</v>
      </c>
      <c r="E182" s="93" t="s">
        <v>467</v>
      </c>
      <c r="F182" s="188">
        <v>621.59500000000003</v>
      </c>
      <c r="G182" s="188">
        <v>1126.2142857142858</v>
      </c>
      <c r="H182" s="188">
        <v>6560.17569</v>
      </c>
      <c r="I182" s="545">
        <v>3.71</v>
      </c>
      <c r="J182" s="188">
        <v>13.141265512357032</v>
      </c>
      <c r="K182" s="256">
        <v>0.28231679791504116</v>
      </c>
      <c r="L182" s="255" t="s">
        <v>2</v>
      </c>
      <c r="M182" s="116" t="s">
        <v>32</v>
      </c>
    </row>
    <row r="183" spans="1:17">
      <c r="A183" s="93" t="s">
        <v>562</v>
      </c>
      <c r="B183" s="93"/>
      <c r="C183" s="93" t="s">
        <v>120</v>
      </c>
      <c r="D183" s="93" t="s">
        <v>724</v>
      </c>
      <c r="E183" s="93" t="s">
        <v>467</v>
      </c>
      <c r="F183" s="188">
        <v>945.51</v>
      </c>
      <c r="G183" s="188">
        <v>1897.047619047619</v>
      </c>
      <c r="H183" s="188">
        <v>11050.264440000001</v>
      </c>
      <c r="I183" s="545">
        <v>3.39</v>
      </c>
      <c r="J183" s="188">
        <v>11.866936091169235</v>
      </c>
      <c r="K183" s="256">
        <v>0.12050288204249558</v>
      </c>
      <c r="L183" s="255" t="s">
        <v>2</v>
      </c>
      <c r="M183" s="116" t="s">
        <v>32</v>
      </c>
    </row>
    <row r="184" spans="1:17">
      <c r="A184" s="93" t="s">
        <v>563</v>
      </c>
      <c r="B184" s="93"/>
      <c r="C184" s="93" t="s">
        <v>89</v>
      </c>
      <c r="D184" s="93" t="s">
        <v>724</v>
      </c>
      <c r="E184" s="93" t="s">
        <v>467</v>
      </c>
      <c r="F184" s="188">
        <v>286.685</v>
      </c>
      <c r="G184" s="188">
        <v>751.88095238095241</v>
      </c>
      <c r="H184" s="188">
        <v>4379.6915099999997</v>
      </c>
      <c r="I184" s="545">
        <v>3.33</v>
      </c>
      <c r="J184" s="188">
        <v>9.078343202761328</v>
      </c>
      <c r="K184" s="256">
        <v>0.36680701815581568</v>
      </c>
      <c r="L184" s="255" t="s">
        <v>2</v>
      </c>
      <c r="M184" s="116" t="s">
        <v>32</v>
      </c>
    </row>
    <row r="185" spans="1:17">
      <c r="A185" s="93" t="s">
        <v>564</v>
      </c>
      <c r="B185" s="93"/>
      <c r="C185" s="93" t="s">
        <v>396</v>
      </c>
      <c r="D185" s="93" t="s">
        <v>724</v>
      </c>
      <c r="E185" s="93" t="s">
        <v>467</v>
      </c>
      <c r="F185" s="188">
        <v>284.53800000000001</v>
      </c>
      <c r="G185" s="188">
        <v>591.07142857142856</v>
      </c>
      <c r="H185" s="188">
        <v>3442.9792499999999</v>
      </c>
      <c r="I185" s="545">
        <v>3.49</v>
      </c>
      <c r="J185" s="188">
        <v>11.461752265861028</v>
      </c>
      <c r="K185" s="256">
        <v>0.3044909643000232</v>
      </c>
      <c r="L185" s="255" t="s">
        <v>2</v>
      </c>
      <c r="M185" s="116" t="s">
        <v>32</v>
      </c>
    </row>
    <row r="186" spans="1:17" ht="15.75" thickBot="1">
      <c r="A186" s="546" t="s">
        <v>567</v>
      </c>
      <c r="B186" s="546"/>
      <c r="C186" s="546" t="s">
        <v>110</v>
      </c>
      <c r="D186" s="546" t="s">
        <v>724</v>
      </c>
      <c r="E186" s="546" t="s">
        <v>467</v>
      </c>
      <c r="F186" s="547">
        <v>372.26299999999998</v>
      </c>
      <c r="G186" s="547">
        <v>768.57142857142856</v>
      </c>
      <c r="H186" s="547">
        <v>4476.9132</v>
      </c>
      <c r="I186" s="548">
        <v>2.78</v>
      </c>
      <c r="J186" s="547">
        <v>11.532311028500619</v>
      </c>
      <c r="K186" s="549">
        <v>0.24106182994280925</v>
      </c>
      <c r="L186" s="550" t="s">
        <v>2</v>
      </c>
      <c r="M186" s="116" t="s">
        <v>32</v>
      </c>
    </row>
    <row r="187" spans="1:17" s="4" customFormat="1" ht="15.75" thickBot="1">
      <c r="A187" s="551" t="s">
        <v>9</v>
      </c>
      <c r="B187" s="551"/>
      <c r="C187" s="551"/>
      <c r="D187" s="551"/>
      <c r="E187" s="551"/>
      <c r="F187" s="552">
        <f>SUM(F188:F242)</f>
        <v>975163.99499999988</v>
      </c>
      <c r="G187" s="552"/>
      <c r="H187" s="552">
        <f>SUM(H188:H242)</f>
        <v>10984620.80204</v>
      </c>
      <c r="I187" s="553"/>
      <c r="J187" s="552"/>
      <c r="K187" s="554">
        <f>(SUMPRODUCT(--(K188:K242&gt;0),F188:F242,K188:K242)/SUMIF(K188:K242,"&gt;0",F188:F242))</f>
        <v>0.17302232197054485</v>
      </c>
      <c r="L187" s="555"/>
      <c r="M187" s="290"/>
      <c r="N187" s="153"/>
      <c r="O187" s="153"/>
      <c r="P187" s="153"/>
      <c r="Q187" s="153"/>
    </row>
    <row r="188" spans="1:17">
      <c r="A188" s="269" t="s">
        <v>586</v>
      </c>
      <c r="B188" s="269"/>
      <c r="C188" s="269" t="s">
        <v>372</v>
      </c>
      <c r="D188" s="269" t="s">
        <v>724</v>
      </c>
      <c r="E188" s="269" t="s">
        <v>467</v>
      </c>
      <c r="F188" s="373">
        <v>647.10500000000002</v>
      </c>
      <c r="G188" s="373">
        <v>1140.6666666666667</v>
      </c>
      <c r="H188" s="373">
        <v>6644.3605200000002</v>
      </c>
      <c r="I188" s="556">
        <v>4.59</v>
      </c>
      <c r="J188" s="373">
        <v>13.507243049177591</v>
      </c>
      <c r="K188" s="557">
        <v>0.33981768028372517</v>
      </c>
      <c r="L188" s="374" t="s">
        <v>2</v>
      </c>
      <c r="M188" s="116" t="s">
        <v>123</v>
      </c>
    </row>
    <row r="189" spans="1:17">
      <c r="A189" s="93" t="s">
        <v>586</v>
      </c>
      <c r="B189" s="93"/>
      <c r="C189" s="93" t="s">
        <v>374</v>
      </c>
      <c r="D189" s="93" t="s">
        <v>724</v>
      </c>
      <c r="E189" s="93" t="s">
        <v>467</v>
      </c>
      <c r="F189" s="188">
        <v>612.01400000000001</v>
      </c>
      <c r="G189" s="188">
        <v>1157.6904761904761</v>
      </c>
      <c r="H189" s="188">
        <v>6743.52387</v>
      </c>
      <c r="I189" s="545">
        <v>3.08</v>
      </c>
      <c r="J189" s="188">
        <v>12.586923883758715</v>
      </c>
      <c r="K189" s="256">
        <v>0.24469838925253345</v>
      </c>
      <c r="L189" s="255" t="s">
        <v>2</v>
      </c>
      <c r="M189" s="116" t="s">
        <v>123</v>
      </c>
    </row>
    <row r="190" spans="1:17">
      <c r="A190" s="93" t="s">
        <v>586</v>
      </c>
      <c r="B190" s="93"/>
      <c r="C190" s="93" t="s">
        <v>377</v>
      </c>
      <c r="D190" s="93" t="s">
        <v>724</v>
      </c>
      <c r="E190" s="93" t="s">
        <v>467</v>
      </c>
      <c r="F190" s="188">
        <v>328.14699999999999</v>
      </c>
      <c r="G190" s="188">
        <v>618.21428571428567</v>
      </c>
      <c r="H190" s="188">
        <v>3601.0858499999999</v>
      </c>
      <c r="I190" s="545">
        <v>3.18</v>
      </c>
      <c r="J190" s="188">
        <v>12.638051222799923</v>
      </c>
      <c r="K190" s="256">
        <v>0.2516210722633454</v>
      </c>
      <c r="L190" s="255" t="s">
        <v>2</v>
      </c>
      <c r="M190" s="116" t="s">
        <v>123</v>
      </c>
    </row>
    <row r="191" spans="1:17">
      <c r="A191" s="93" t="s">
        <v>586</v>
      </c>
      <c r="B191" s="93"/>
      <c r="C191" s="93" t="s">
        <v>380</v>
      </c>
      <c r="D191" s="93" t="s">
        <v>724</v>
      </c>
      <c r="E191" s="93" t="s">
        <v>467</v>
      </c>
      <c r="F191" s="188"/>
      <c r="G191" s="188"/>
      <c r="H191" s="188"/>
      <c r="I191" s="545"/>
      <c r="J191" s="188"/>
      <c r="K191" s="256"/>
      <c r="L191" s="255" t="s">
        <v>2</v>
      </c>
      <c r="M191" s="116" t="s">
        <v>123</v>
      </c>
    </row>
    <row r="192" spans="1:17">
      <c r="A192" s="93" t="s">
        <v>586</v>
      </c>
      <c r="B192" s="93"/>
      <c r="C192" s="93" t="s">
        <v>381</v>
      </c>
      <c r="D192" s="93" t="s">
        <v>724</v>
      </c>
      <c r="E192" s="93" t="s">
        <v>467</v>
      </c>
      <c r="F192" s="188">
        <v>757.24199999999996</v>
      </c>
      <c r="G192" s="188">
        <v>1357.8809523809523</v>
      </c>
      <c r="H192" s="188">
        <v>7909.6293900000001</v>
      </c>
      <c r="I192" s="545">
        <v>3.02</v>
      </c>
      <c r="J192" s="188">
        <v>13.277726148936543</v>
      </c>
      <c r="K192" s="256">
        <v>0.22744858314779159</v>
      </c>
      <c r="L192" s="255" t="s">
        <v>2</v>
      </c>
      <c r="M192" s="116" t="s">
        <v>123</v>
      </c>
    </row>
    <row r="193" spans="1:13">
      <c r="A193" s="93" t="s">
        <v>586</v>
      </c>
      <c r="B193" s="93"/>
      <c r="C193" s="93" t="s">
        <v>383</v>
      </c>
      <c r="D193" s="93" t="s">
        <v>724</v>
      </c>
      <c r="E193" s="93" t="s">
        <v>467</v>
      </c>
      <c r="F193" s="188">
        <v>93.275000000000006</v>
      </c>
      <c r="G193" s="188">
        <v>263.09523809523807</v>
      </c>
      <c r="H193" s="188">
        <v>1532.5245</v>
      </c>
      <c r="I193" s="545">
        <v>2.73</v>
      </c>
      <c r="J193" s="188">
        <v>8.4411764705882355</v>
      </c>
      <c r="K193" s="256">
        <v>0.32341463414634147</v>
      </c>
      <c r="L193" s="255" t="s">
        <v>2</v>
      </c>
      <c r="M193" s="116" t="s">
        <v>123</v>
      </c>
    </row>
    <row r="194" spans="1:13">
      <c r="A194" s="93" t="s">
        <v>586</v>
      </c>
      <c r="B194" s="93"/>
      <c r="C194" s="93" t="s">
        <v>394</v>
      </c>
      <c r="D194" s="93" t="s">
        <v>724</v>
      </c>
      <c r="E194" s="93" t="s">
        <v>467</v>
      </c>
      <c r="F194" s="188">
        <v>327.36</v>
      </c>
      <c r="G194" s="188">
        <v>725.45238095238096</v>
      </c>
      <c r="H194" s="188">
        <v>4225.7456099999999</v>
      </c>
      <c r="I194" s="545">
        <v>3.13</v>
      </c>
      <c r="J194" s="188">
        <v>10.744034920739113</v>
      </c>
      <c r="K194" s="256">
        <v>0.29132444403714564</v>
      </c>
      <c r="L194" s="255" t="s">
        <v>2</v>
      </c>
      <c r="M194" s="116" t="s">
        <v>123</v>
      </c>
    </row>
    <row r="195" spans="1:13">
      <c r="A195" s="93" t="s">
        <v>586</v>
      </c>
      <c r="B195" s="93"/>
      <c r="C195" s="93" t="s">
        <v>182</v>
      </c>
      <c r="D195" s="93" t="s">
        <v>724</v>
      </c>
      <c r="E195" s="93" t="s">
        <v>467</v>
      </c>
      <c r="F195" s="188">
        <v>1383.1079999999999</v>
      </c>
      <c r="G195" s="188">
        <v>2419.2619047619046</v>
      </c>
      <c r="H195" s="188">
        <v>14092.15221</v>
      </c>
      <c r="I195" s="545">
        <v>3.04</v>
      </c>
      <c r="J195" s="188">
        <v>13.612061923648495</v>
      </c>
      <c r="K195" s="256">
        <v>0.2233313378275594</v>
      </c>
      <c r="L195" s="255" t="s">
        <v>2</v>
      </c>
      <c r="M195" s="116" t="s">
        <v>123</v>
      </c>
    </row>
    <row r="196" spans="1:13">
      <c r="A196" s="93" t="s">
        <v>586</v>
      </c>
      <c r="B196" s="93"/>
      <c r="C196" s="93" t="s">
        <v>403</v>
      </c>
      <c r="D196" s="93" t="s">
        <v>724</v>
      </c>
      <c r="E196" s="93" t="s">
        <v>467</v>
      </c>
      <c r="F196" s="188">
        <v>455.608</v>
      </c>
      <c r="G196" s="188">
        <v>840.19047619047615</v>
      </c>
      <c r="H196" s="188">
        <v>4894.0927199999996</v>
      </c>
      <c r="I196" s="545">
        <v>3.2</v>
      </c>
      <c r="J196" s="188">
        <v>12.91113126275221</v>
      </c>
      <c r="K196" s="256">
        <v>0.24784815016417625</v>
      </c>
      <c r="L196" s="255" t="s">
        <v>2</v>
      </c>
      <c r="M196" s="116" t="s">
        <v>123</v>
      </c>
    </row>
    <row r="197" spans="1:13">
      <c r="A197" s="93" t="s">
        <v>586</v>
      </c>
      <c r="B197" s="93"/>
      <c r="C197" s="93" t="s">
        <v>404</v>
      </c>
      <c r="D197" s="93" t="s">
        <v>724</v>
      </c>
      <c r="E197" s="93" t="s">
        <v>467</v>
      </c>
      <c r="F197" s="188">
        <v>249.28200000000001</v>
      </c>
      <c r="G197" s="188">
        <v>363.35714285714283</v>
      </c>
      <c r="H197" s="188">
        <v>2116.5480899999998</v>
      </c>
      <c r="I197" s="545">
        <v>3.13</v>
      </c>
      <c r="J197" s="188">
        <v>16.334578336937291</v>
      </c>
      <c r="K197" s="256">
        <v>0.19161804703107324</v>
      </c>
      <c r="L197" s="255" t="s">
        <v>2</v>
      </c>
      <c r="M197" s="116" t="s">
        <v>123</v>
      </c>
    </row>
    <row r="198" spans="1:13">
      <c r="A198" s="93" t="s">
        <v>586</v>
      </c>
      <c r="B198" s="93"/>
      <c r="C198" s="93" t="s">
        <v>188</v>
      </c>
      <c r="D198" s="93" t="s">
        <v>724</v>
      </c>
      <c r="E198" s="93" t="s">
        <v>467</v>
      </c>
      <c r="F198" s="188">
        <v>11613.787</v>
      </c>
      <c r="G198" s="188">
        <v>19469.190476190477</v>
      </c>
      <c r="H198" s="188">
        <v>113407.64513999999</v>
      </c>
      <c r="I198" s="545">
        <v>3.02</v>
      </c>
      <c r="J198" s="188">
        <v>14.202888324165409</v>
      </c>
      <c r="K198" s="256">
        <v>0.21263280616391536</v>
      </c>
      <c r="L198" s="255" t="s">
        <v>2</v>
      </c>
      <c r="M198" s="116" t="s">
        <v>123</v>
      </c>
    </row>
    <row r="199" spans="1:13">
      <c r="A199" s="93" t="s">
        <v>499</v>
      </c>
      <c r="B199" s="93"/>
      <c r="C199" s="93" t="s">
        <v>122</v>
      </c>
      <c r="D199" s="93" t="s">
        <v>724</v>
      </c>
      <c r="E199" s="93" t="s">
        <v>467</v>
      </c>
      <c r="F199" s="188">
        <v>1828.508</v>
      </c>
      <c r="G199" s="188">
        <v>3205.4047619047619</v>
      </c>
      <c r="H199" s="188">
        <v>18671.41863</v>
      </c>
      <c r="I199" s="545">
        <v>2.5299999999999998</v>
      </c>
      <c r="J199" s="188">
        <v>13.58203035052404</v>
      </c>
      <c r="K199" s="256">
        <v>0.1862755372139471</v>
      </c>
      <c r="L199" s="255" t="s">
        <v>2</v>
      </c>
      <c r="M199" s="116" t="s">
        <v>123</v>
      </c>
    </row>
    <row r="200" spans="1:13">
      <c r="A200" s="93" t="s">
        <v>499</v>
      </c>
      <c r="B200" s="93"/>
      <c r="C200" s="93" t="s">
        <v>168</v>
      </c>
      <c r="D200" s="93" t="s">
        <v>724</v>
      </c>
      <c r="E200" s="93" t="s">
        <v>467</v>
      </c>
      <c r="F200" s="188">
        <v>466.99700000000001</v>
      </c>
      <c r="G200" s="188">
        <v>897.54761904761904</v>
      </c>
      <c r="H200" s="188">
        <v>5228.1969300000001</v>
      </c>
      <c r="I200" s="545">
        <v>3.08</v>
      </c>
      <c r="J200" s="188">
        <v>12.388174125261957</v>
      </c>
      <c r="K200" s="256">
        <v>0.24862420957736348</v>
      </c>
      <c r="L200" s="255" t="s">
        <v>2</v>
      </c>
      <c r="M200" s="116" t="s">
        <v>123</v>
      </c>
    </row>
    <row r="201" spans="1:13">
      <c r="A201" s="93" t="s">
        <v>499</v>
      </c>
      <c r="B201" s="93"/>
      <c r="C201" s="93" t="s">
        <v>376</v>
      </c>
      <c r="D201" s="93" t="s">
        <v>468</v>
      </c>
      <c r="E201" s="93" t="s">
        <v>467</v>
      </c>
      <c r="F201" s="188">
        <v>2329.654</v>
      </c>
      <c r="G201" s="188">
        <v>4383.666666666667</v>
      </c>
      <c r="H201" s="188">
        <v>25534.770659999998</v>
      </c>
      <c r="I201" s="545">
        <v>2.48</v>
      </c>
      <c r="J201" s="188">
        <v>12.653323484362948</v>
      </c>
      <c r="K201" s="256">
        <v>0.19599593759416636</v>
      </c>
      <c r="L201" s="255" t="s">
        <v>2</v>
      </c>
      <c r="M201" s="116" t="s">
        <v>123</v>
      </c>
    </row>
    <row r="202" spans="1:13">
      <c r="A202" s="93" t="s">
        <v>499</v>
      </c>
      <c r="B202" s="93"/>
      <c r="C202" s="93" t="s">
        <v>125</v>
      </c>
      <c r="D202" s="93" t="s">
        <v>468</v>
      </c>
      <c r="E202" s="93" t="s">
        <v>467</v>
      </c>
      <c r="F202" s="188">
        <v>2920.8339999999998</v>
      </c>
      <c r="G202" s="188">
        <v>5113.333333333333</v>
      </c>
      <c r="H202" s="188">
        <v>29785.064399999999</v>
      </c>
      <c r="I202" s="545">
        <v>2.46</v>
      </c>
      <c r="J202" s="188">
        <v>13.60045632333768</v>
      </c>
      <c r="K202" s="256">
        <v>0.18087628396547012</v>
      </c>
      <c r="L202" s="255" t="s">
        <v>2</v>
      </c>
      <c r="M202" s="116" t="s">
        <v>123</v>
      </c>
    </row>
    <row r="203" spans="1:13">
      <c r="A203" s="93" t="s">
        <v>499</v>
      </c>
      <c r="B203" s="93"/>
      <c r="C203" s="93" t="s">
        <v>175</v>
      </c>
      <c r="D203" s="93" t="s">
        <v>724</v>
      </c>
      <c r="E203" s="93" t="s">
        <v>467</v>
      </c>
      <c r="F203" s="188">
        <v>578.4</v>
      </c>
      <c r="G203" s="188">
        <v>1116.9285714285713</v>
      </c>
      <c r="H203" s="188">
        <v>6506.0865899999999</v>
      </c>
      <c r="I203" s="545">
        <v>3.08</v>
      </c>
      <c r="J203" s="188">
        <v>12.329730766771119</v>
      </c>
      <c r="K203" s="256">
        <v>0.24980269709543571</v>
      </c>
      <c r="L203" s="255" t="s">
        <v>2</v>
      </c>
      <c r="M203" s="116" t="s">
        <v>123</v>
      </c>
    </row>
    <row r="204" spans="1:13">
      <c r="A204" s="93" t="s">
        <v>499</v>
      </c>
      <c r="B204" s="93"/>
      <c r="C204" s="93" t="s">
        <v>176</v>
      </c>
      <c r="D204" s="93" t="s">
        <v>724</v>
      </c>
      <c r="E204" s="93" t="s">
        <v>467</v>
      </c>
      <c r="F204" s="188">
        <v>646.47900000000004</v>
      </c>
      <c r="G204" s="188">
        <v>1186.7619047619048</v>
      </c>
      <c r="H204" s="188">
        <v>6912.8643599999996</v>
      </c>
      <c r="I204" s="545">
        <v>3.07</v>
      </c>
      <c r="J204" s="188">
        <v>12.97004654522109</v>
      </c>
      <c r="K204" s="256">
        <v>0.23669922766246079</v>
      </c>
      <c r="L204" s="255" t="s">
        <v>2</v>
      </c>
      <c r="M204" s="116" t="s">
        <v>123</v>
      </c>
    </row>
    <row r="205" spans="1:13">
      <c r="A205" s="93" t="s">
        <v>499</v>
      </c>
      <c r="B205" s="93"/>
      <c r="C205" s="93" t="s">
        <v>386</v>
      </c>
      <c r="D205" s="93" t="s">
        <v>468</v>
      </c>
      <c r="E205" s="93" t="s">
        <v>467</v>
      </c>
      <c r="F205" s="188">
        <v>2744.549</v>
      </c>
      <c r="G205" s="188">
        <v>4773.2142857142853</v>
      </c>
      <c r="H205" s="188">
        <v>27803.87775</v>
      </c>
      <c r="I205" s="545">
        <v>2.48</v>
      </c>
      <c r="J205" s="188">
        <v>13.690230702082554</v>
      </c>
      <c r="K205" s="256">
        <v>0.18115107436595229</v>
      </c>
      <c r="L205" s="255" t="s">
        <v>2</v>
      </c>
      <c r="M205" s="116" t="s">
        <v>123</v>
      </c>
    </row>
    <row r="206" spans="1:13">
      <c r="A206" s="93" t="s">
        <v>499</v>
      </c>
      <c r="B206" s="93"/>
      <c r="C206" s="93" t="s">
        <v>387</v>
      </c>
      <c r="D206" s="93" t="s">
        <v>724</v>
      </c>
      <c r="E206" s="93" t="s">
        <v>467</v>
      </c>
      <c r="F206" s="188">
        <v>948.63800000000003</v>
      </c>
      <c r="G206" s="188">
        <v>1673.4761904761904</v>
      </c>
      <c r="H206" s="188">
        <v>9747.9653400000007</v>
      </c>
      <c r="I206" s="545">
        <v>3.21</v>
      </c>
      <c r="J206" s="188">
        <v>13.496827248669721</v>
      </c>
      <c r="K206" s="256">
        <v>0.23783367311872389</v>
      </c>
      <c r="L206" s="255" t="s">
        <v>2</v>
      </c>
      <c r="M206" s="116" t="s">
        <v>123</v>
      </c>
    </row>
    <row r="207" spans="1:13">
      <c r="A207" s="93" t="s">
        <v>499</v>
      </c>
      <c r="B207" s="93"/>
      <c r="C207" s="93" t="s">
        <v>178</v>
      </c>
      <c r="D207" s="93" t="s">
        <v>724</v>
      </c>
      <c r="E207" s="93" t="s">
        <v>467</v>
      </c>
      <c r="F207" s="188">
        <v>760.65099999999995</v>
      </c>
      <c r="G207" s="188">
        <v>1277.452380952381</v>
      </c>
      <c r="H207" s="188">
        <v>7441.1345700000002</v>
      </c>
      <c r="I207" s="545">
        <v>3.03</v>
      </c>
      <c r="J207" s="188">
        <v>14.177231468883381</v>
      </c>
      <c r="K207" s="256">
        <v>0.21372296887797423</v>
      </c>
      <c r="L207" s="255" t="s">
        <v>2</v>
      </c>
      <c r="M207" s="116" t="s">
        <v>123</v>
      </c>
    </row>
    <row r="208" spans="1:13">
      <c r="A208" s="93" t="s">
        <v>499</v>
      </c>
      <c r="B208" s="93"/>
      <c r="C208" s="93" t="s">
        <v>128</v>
      </c>
      <c r="D208" s="93" t="s">
        <v>724</v>
      </c>
      <c r="E208" s="93" t="s">
        <v>467</v>
      </c>
      <c r="F208" s="188">
        <v>1236.8009999999999</v>
      </c>
      <c r="G208" s="188">
        <v>2087.7380952380954</v>
      </c>
      <c r="H208" s="188">
        <v>12161.032649999999</v>
      </c>
      <c r="I208" s="545">
        <v>2.56</v>
      </c>
      <c r="J208" s="188">
        <v>14.10504647317101</v>
      </c>
      <c r="K208" s="256">
        <v>0.18149532544039018</v>
      </c>
      <c r="L208" s="255" t="s">
        <v>2</v>
      </c>
      <c r="M208" s="116" t="s">
        <v>123</v>
      </c>
    </row>
    <row r="209" spans="1:13">
      <c r="A209" s="93" t="s">
        <v>499</v>
      </c>
      <c r="B209" s="93"/>
      <c r="C209" s="93" t="s">
        <v>181</v>
      </c>
      <c r="D209" s="93" t="s">
        <v>724</v>
      </c>
      <c r="E209" s="93" t="s">
        <v>467</v>
      </c>
      <c r="F209" s="188">
        <v>637.80600000000004</v>
      </c>
      <c r="G209" s="188">
        <v>1245.2619047619048</v>
      </c>
      <c r="H209" s="188">
        <v>7253.6256899999998</v>
      </c>
      <c r="I209" s="545">
        <v>2.2799999999999998</v>
      </c>
      <c r="J209" s="188">
        <v>12.194910231161929</v>
      </c>
      <c r="K209" s="256">
        <v>0.186963245877273</v>
      </c>
      <c r="L209" s="255" t="s">
        <v>2</v>
      </c>
      <c r="M209" s="116" t="s">
        <v>123</v>
      </c>
    </row>
    <row r="210" spans="1:13">
      <c r="A210" s="93" t="s">
        <v>499</v>
      </c>
      <c r="B210" s="93"/>
      <c r="C210" s="93" t="s">
        <v>129</v>
      </c>
      <c r="D210" s="93" t="s">
        <v>468</v>
      </c>
      <c r="E210" s="93" t="s">
        <v>467</v>
      </c>
      <c r="F210" s="188">
        <v>2678.9229999999998</v>
      </c>
      <c r="G210" s="188">
        <v>4397.166666666667</v>
      </c>
      <c r="H210" s="188">
        <v>25613.407889999999</v>
      </c>
      <c r="I210" s="545">
        <v>2.5299999999999998</v>
      </c>
      <c r="J210" s="188">
        <v>14.505677357172639</v>
      </c>
      <c r="K210" s="256">
        <v>0.1744144680530198</v>
      </c>
      <c r="L210" s="255" t="s">
        <v>2</v>
      </c>
      <c r="M210" s="116" t="s">
        <v>123</v>
      </c>
    </row>
    <row r="211" spans="1:13">
      <c r="A211" s="93" t="s">
        <v>499</v>
      </c>
      <c r="B211" s="93"/>
      <c r="C211" s="93" t="s">
        <v>183</v>
      </c>
      <c r="D211" s="93" t="s">
        <v>724</v>
      </c>
      <c r="E211" s="93" t="s">
        <v>467</v>
      </c>
      <c r="F211" s="188">
        <v>1074.6500000000001</v>
      </c>
      <c r="G211" s="188">
        <v>1902.5714285714287</v>
      </c>
      <c r="H211" s="188">
        <v>11082.44052</v>
      </c>
      <c r="I211" s="545">
        <v>2.98</v>
      </c>
      <c r="J211" s="188">
        <v>13.448590879511437</v>
      </c>
      <c r="K211" s="256">
        <v>0.221584553110315</v>
      </c>
      <c r="L211" s="255" t="s">
        <v>2</v>
      </c>
      <c r="M211" s="116" t="s">
        <v>123</v>
      </c>
    </row>
    <row r="212" spans="1:13">
      <c r="A212" s="93" t="s">
        <v>499</v>
      </c>
      <c r="B212" s="93"/>
      <c r="C212" s="93" t="s">
        <v>131</v>
      </c>
      <c r="D212" s="93" t="s">
        <v>724</v>
      </c>
      <c r="E212" s="93" t="s">
        <v>467</v>
      </c>
      <c r="F212" s="188">
        <v>1632.222</v>
      </c>
      <c r="G212" s="188">
        <v>3022.0476190476193</v>
      </c>
      <c r="H212" s="188">
        <v>17603.36694</v>
      </c>
      <c r="I212" s="545">
        <v>2.46</v>
      </c>
      <c r="J212" s="188">
        <v>12.859634747805808</v>
      </c>
      <c r="K212" s="256">
        <v>0.19129625749438495</v>
      </c>
      <c r="L212" s="255" t="s">
        <v>2</v>
      </c>
      <c r="M212" s="116" t="s">
        <v>123</v>
      </c>
    </row>
    <row r="213" spans="1:13">
      <c r="A213" s="93" t="s">
        <v>499</v>
      </c>
      <c r="B213" s="93"/>
      <c r="C213" s="93" t="s">
        <v>400</v>
      </c>
      <c r="D213" s="93" t="s">
        <v>724</v>
      </c>
      <c r="E213" s="93" t="s">
        <v>467</v>
      </c>
      <c r="F213" s="188"/>
      <c r="G213" s="188"/>
      <c r="H213" s="188"/>
      <c r="I213" s="545">
        <v>2.48</v>
      </c>
      <c r="J213" s="188"/>
      <c r="K213" s="256"/>
      <c r="L213" s="255" t="s">
        <v>2</v>
      </c>
      <c r="M213" s="116" t="s">
        <v>123</v>
      </c>
    </row>
    <row r="214" spans="1:13">
      <c r="A214" s="93" t="s">
        <v>499</v>
      </c>
      <c r="B214" s="93"/>
      <c r="C214" s="93" t="s">
        <v>132</v>
      </c>
      <c r="D214" s="93" t="s">
        <v>724</v>
      </c>
      <c r="E214" s="93" t="s">
        <v>467</v>
      </c>
      <c r="F214" s="188">
        <v>837.02200000000005</v>
      </c>
      <c r="G214" s="188">
        <v>1453.4047619047619</v>
      </c>
      <c r="H214" s="188">
        <v>8466.0536699999993</v>
      </c>
      <c r="I214" s="545">
        <v>2.46</v>
      </c>
      <c r="J214" s="188">
        <v>13.712006290647576</v>
      </c>
      <c r="K214" s="256">
        <v>0.17940481851134141</v>
      </c>
      <c r="L214" s="255" t="s">
        <v>2</v>
      </c>
      <c r="M214" s="116" t="s">
        <v>123</v>
      </c>
    </row>
    <row r="215" spans="1:13">
      <c r="A215" s="93" t="s">
        <v>499</v>
      </c>
      <c r="B215" s="93"/>
      <c r="C215" s="93" t="s">
        <v>133</v>
      </c>
      <c r="D215" s="93" t="s">
        <v>468</v>
      </c>
      <c r="E215" s="93" t="s">
        <v>467</v>
      </c>
      <c r="F215" s="188">
        <v>2933.701</v>
      </c>
      <c r="G215" s="188">
        <v>4981.8095238095239</v>
      </c>
      <c r="H215" s="188">
        <v>29018.940839999999</v>
      </c>
      <c r="I215" s="545">
        <v>2.48</v>
      </c>
      <c r="J215" s="188">
        <v>14.021014548165708</v>
      </c>
      <c r="K215" s="256">
        <v>0.1768773573039652</v>
      </c>
      <c r="L215" s="255" t="s">
        <v>2</v>
      </c>
      <c r="M215" s="116" t="s">
        <v>123</v>
      </c>
    </row>
    <row r="216" spans="1:13">
      <c r="A216" s="93" t="s">
        <v>499</v>
      </c>
      <c r="B216" s="93"/>
      <c r="C216" s="93" t="s">
        <v>134</v>
      </c>
      <c r="D216" s="93" t="s">
        <v>724</v>
      </c>
      <c r="E216" s="93" t="s">
        <v>467</v>
      </c>
      <c r="F216" s="188">
        <v>1731.021</v>
      </c>
      <c r="G216" s="188">
        <v>3099.4761904761904</v>
      </c>
      <c r="H216" s="188">
        <v>18054.38682</v>
      </c>
      <c r="I216" s="545">
        <v>2.79</v>
      </c>
      <c r="J216" s="188">
        <v>13.297339028099985</v>
      </c>
      <c r="K216" s="256">
        <v>0.20981641470554085</v>
      </c>
      <c r="L216" s="255" t="s">
        <v>2</v>
      </c>
      <c r="M216" s="116" t="s">
        <v>123</v>
      </c>
    </row>
    <row r="217" spans="1:13">
      <c r="A217" s="93" t="s">
        <v>499</v>
      </c>
      <c r="B217" s="93"/>
      <c r="C217" s="93" t="s">
        <v>185</v>
      </c>
      <c r="D217" s="93" t="s">
        <v>724</v>
      </c>
      <c r="E217" s="93" t="s">
        <v>467</v>
      </c>
      <c r="F217" s="188">
        <v>385.50799999999998</v>
      </c>
      <c r="G217" s="188">
        <v>811.76190476190482</v>
      </c>
      <c r="H217" s="188">
        <v>4728.4968600000002</v>
      </c>
      <c r="I217" s="545">
        <v>3.07</v>
      </c>
      <c r="J217" s="188">
        <v>11.307209479673842</v>
      </c>
      <c r="K217" s="256">
        <v>0.27150819178849728</v>
      </c>
      <c r="L217" s="255" t="s">
        <v>2</v>
      </c>
      <c r="M217" s="116" t="s">
        <v>123</v>
      </c>
    </row>
    <row r="218" spans="1:13">
      <c r="A218" s="93" t="s">
        <v>720</v>
      </c>
      <c r="B218" s="93" t="s">
        <v>159</v>
      </c>
      <c r="C218" s="93" t="s">
        <v>160</v>
      </c>
      <c r="D218" s="93" t="s">
        <v>483</v>
      </c>
      <c r="E218" s="93" t="s">
        <v>484</v>
      </c>
      <c r="F218" s="188">
        <v>177106.21</v>
      </c>
      <c r="G218" s="188">
        <v>216972</v>
      </c>
      <c r="H218" s="188">
        <v>3254580</v>
      </c>
      <c r="I218" s="545"/>
      <c r="J218" s="188">
        <v>816.26297402429805</v>
      </c>
      <c r="K218" s="256"/>
      <c r="L218" s="255" t="s">
        <v>28</v>
      </c>
      <c r="M218" s="116" t="s">
        <v>123</v>
      </c>
    </row>
    <row r="219" spans="1:13">
      <c r="A219" s="93" t="s">
        <v>505</v>
      </c>
      <c r="B219" s="93"/>
      <c r="C219" s="93" t="s">
        <v>169</v>
      </c>
      <c r="D219" s="93" t="s">
        <v>724</v>
      </c>
      <c r="E219" s="93" t="s">
        <v>467</v>
      </c>
      <c r="F219" s="188"/>
      <c r="G219" s="188">
        <v>727.61904761904759</v>
      </c>
      <c r="H219" s="188">
        <v>4238.3663999999999</v>
      </c>
      <c r="I219" s="545">
        <v>3.8</v>
      </c>
      <c r="J219" s="188"/>
      <c r="K219" s="256"/>
      <c r="L219" s="255" t="s">
        <v>2</v>
      </c>
      <c r="M219" s="116" t="s">
        <v>123</v>
      </c>
    </row>
    <row r="220" spans="1:13">
      <c r="A220" s="93" t="s">
        <v>587</v>
      </c>
      <c r="B220" s="93"/>
      <c r="C220" s="93" t="s">
        <v>170</v>
      </c>
      <c r="D220" s="93" t="s">
        <v>724</v>
      </c>
      <c r="E220" s="93" t="s">
        <v>467</v>
      </c>
      <c r="F220" s="188">
        <v>484.71899999999999</v>
      </c>
      <c r="G220" s="188">
        <v>1070.6190476190477</v>
      </c>
      <c r="H220" s="188">
        <v>6236.3345399999998</v>
      </c>
      <c r="I220" s="545">
        <v>3.01</v>
      </c>
      <c r="J220" s="188">
        <v>10.779677978917404</v>
      </c>
      <c r="K220" s="256">
        <v>0.27922912037696068</v>
      </c>
      <c r="L220" s="255" t="s">
        <v>2</v>
      </c>
      <c r="M220" s="116" t="s">
        <v>123</v>
      </c>
    </row>
    <row r="221" spans="1:13">
      <c r="A221" s="93" t="s">
        <v>511</v>
      </c>
      <c r="B221" s="93"/>
      <c r="C221" s="93" t="s">
        <v>172</v>
      </c>
      <c r="D221" s="93" t="s">
        <v>724</v>
      </c>
      <c r="E221" s="93" t="s">
        <v>467</v>
      </c>
      <c r="F221" s="188">
        <v>342.16</v>
      </c>
      <c r="G221" s="188">
        <v>776.07142857142856</v>
      </c>
      <c r="H221" s="188">
        <v>4520.6005500000001</v>
      </c>
      <c r="I221" s="545">
        <v>3.09</v>
      </c>
      <c r="J221" s="188">
        <v>10.497315539193128</v>
      </c>
      <c r="K221" s="256">
        <v>0.29436097147533319</v>
      </c>
      <c r="L221" s="255" t="s">
        <v>2</v>
      </c>
      <c r="M221" s="116" t="s">
        <v>123</v>
      </c>
    </row>
    <row r="222" spans="1:13">
      <c r="A222" s="93" t="s">
        <v>708</v>
      </c>
      <c r="B222" s="93"/>
      <c r="C222" s="93" t="s">
        <v>174</v>
      </c>
      <c r="D222" s="93" t="s">
        <v>724</v>
      </c>
      <c r="E222" s="93" t="s">
        <v>467</v>
      </c>
      <c r="F222" s="188">
        <v>7772.0420000000004</v>
      </c>
      <c r="G222" s="188">
        <v>13685.857142857143</v>
      </c>
      <c r="H222" s="188">
        <v>79719.844140000001</v>
      </c>
      <c r="I222" s="545">
        <v>2.9</v>
      </c>
      <c r="J222" s="188">
        <v>13.521156703305115</v>
      </c>
      <c r="K222" s="256">
        <v>0.21447869170032791</v>
      </c>
      <c r="L222" s="255" t="s">
        <v>2</v>
      </c>
      <c r="M222" s="116" t="s">
        <v>123</v>
      </c>
    </row>
    <row r="223" spans="1:13">
      <c r="A223" s="93" t="s">
        <v>710</v>
      </c>
      <c r="B223" s="93"/>
      <c r="C223" s="93" t="s">
        <v>179</v>
      </c>
      <c r="D223" s="93" t="s">
        <v>724</v>
      </c>
      <c r="E223" s="93" t="s">
        <v>467</v>
      </c>
      <c r="F223" s="188">
        <v>97.444000000000003</v>
      </c>
      <c r="G223" s="188">
        <v>222.26190476190476</v>
      </c>
      <c r="H223" s="188">
        <v>1294.6711499999999</v>
      </c>
      <c r="I223" s="545">
        <v>3.78</v>
      </c>
      <c r="J223" s="188">
        <v>10.438564542046063</v>
      </c>
      <c r="K223" s="256">
        <v>0.36211875538770988</v>
      </c>
      <c r="L223" s="255" t="s">
        <v>2</v>
      </c>
      <c r="M223" s="116" t="s">
        <v>123</v>
      </c>
    </row>
    <row r="224" spans="1:13">
      <c r="A224" s="93" t="s">
        <v>715</v>
      </c>
      <c r="B224" s="93"/>
      <c r="C224" s="93" t="s">
        <v>184</v>
      </c>
      <c r="D224" s="93" t="s">
        <v>724</v>
      </c>
      <c r="E224" s="93" t="s">
        <v>467</v>
      </c>
      <c r="F224" s="188"/>
      <c r="G224" s="188">
        <v>628.57142857142856</v>
      </c>
      <c r="H224" s="188">
        <v>3661.4160000000002</v>
      </c>
      <c r="I224" s="545">
        <v>3.3</v>
      </c>
      <c r="J224" s="188"/>
      <c r="K224" s="256"/>
      <c r="L224" s="255" t="s">
        <v>2</v>
      </c>
      <c r="M224" s="116" t="s">
        <v>123</v>
      </c>
    </row>
    <row r="225" spans="1:13">
      <c r="A225" s="93" t="s">
        <v>449</v>
      </c>
      <c r="B225" s="93" t="s">
        <v>157</v>
      </c>
      <c r="C225" s="93" t="s">
        <v>158</v>
      </c>
      <c r="D225" s="93" t="s">
        <v>724</v>
      </c>
      <c r="E225" s="93" t="s">
        <v>469</v>
      </c>
      <c r="F225" s="188">
        <v>-144</v>
      </c>
      <c r="G225" s="188">
        <v>126</v>
      </c>
      <c r="H225" s="188">
        <v>696</v>
      </c>
      <c r="I225" s="545"/>
      <c r="J225" s="188">
        <v>-27.210884353741495</v>
      </c>
      <c r="K225" s="256"/>
      <c r="L225" s="255" t="s">
        <v>28</v>
      </c>
      <c r="M225" s="116" t="s">
        <v>123</v>
      </c>
    </row>
    <row r="226" spans="1:13">
      <c r="A226" s="93" t="s">
        <v>449</v>
      </c>
      <c r="B226" s="93" t="s">
        <v>160</v>
      </c>
      <c r="C226" s="93" t="s">
        <v>160</v>
      </c>
      <c r="D226" s="93" t="s">
        <v>724</v>
      </c>
      <c r="E226" s="93" t="s">
        <v>469</v>
      </c>
      <c r="F226" s="188">
        <v>100.64400000000001</v>
      </c>
      <c r="G226" s="188">
        <v>454</v>
      </c>
      <c r="H226" s="188">
        <v>2501</v>
      </c>
      <c r="I226" s="545"/>
      <c r="J226" s="188">
        <v>5.2781623662680932</v>
      </c>
      <c r="K226" s="256"/>
      <c r="L226" s="255" t="s">
        <v>28</v>
      </c>
      <c r="M226" s="116" t="s">
        <v>123</v>
      </c>
    </row>
    <row r="227" spans="1:13">
      <c r="A227" s="93" t="s">
        <v>449</v>
      </c>
      <c r="B227" s="93" t="s">
        <v>160</v>
      </c>
      <c r="C227" s="93" t="s">
        <v>160</v>
      </c>
      <c r="D227" s="93" t="s">
        <v>724</v>
      </c>
      <c r="E227" s="93" t="s">
        <v>467</v>
      </c>
      <c r="F227" s="188">
        <v>-9</v>
      </c>
      <c r="G227" s="188">
        <v>192</v>
      </c>
      <c r="H227" s="188">
        <v>1060</v>
      </c>
      <c r="I227" s="545"/>
      <c r="J227" s="188">
        <v>-1.1160714285714286</v>
      </c>
      <c r="K227" s="256"/>
      <c r="L227" s="255" t="s">
        <v>28</v>
      </c>
      <c r="M227" s="116" t="s">
        <v>123</v>
      </c>
    </row>
    <row r="228" spans="1:13">
      <c r="A228" s="93" t="s">
        <v>449</v>
      </c>
      <c r="B228" s="93" t="s">
        <v>160</v>
      </c>
      <c r="C228" s="93" t="s">
        <v>160</v>
      </c>
      <c r="D228" s="93" t="s">
        <v>485</v>
      </c>
      <c r="E228" s="93" t="s">
        <v>469</v>
      </c>
      <c r="F228" s="188">
        <v>5238.3559999999998</v>
      </c>
      <c r="G228" s="188">
        <v>22028</v>
      </c>
      <c r="H228" s="188">
        <v>129967</v>
      </c>
      <c r="I228" s="545"/>
      <c r="J228" s="188">
        <v>5.6620102553460097</v>
      </c>
      <c r="K228" s="256"/>
      <c r="L228" s="255" t="s">
        <v>28</v>
      </c>
      <c r="M228" s="116" t="s">
        <v>123</v>
      </c>
    </row>
    <row r="229" spans="1:13">
      <c r="A229" s="93" t="s">
        <v>449</v>
      </c>
      <c r="B229" s="93" t="s">
        <v>161</v>
      </c>
      <c r="C229" s="93" t="s">
        <v>161</v>
      </c>
      <c r="D229" s="93" t="s">
        <v>724</v>
      </c>
      <c r="E229" s="93" t="s">
        <v>467</v>
      </c>
      <c r="F229" s="188"/>
      <c r="G229" s="188"/>
      <c r="H229" s="188"/>
      <c r="I229" s="545"/>
      <c r="J229" s="188"/>
      <c r="K229" s="256"/>
      <c r="L229" s="255" t="s">
        <v>28</v>
      </c>
      <c r="M229" s="116" t="s">
        <v>123</v>
      </c>
    </row>
    <row r="230" spans="1:13">
      <c r="A230" s="93" t="s">
        <v>449</v>
      </c>
      <c r="B230" s="93" t="s">
        <v>161</v>
      </c>
      <c r="C230" s="93" t="s">
        <v>161</v>
      </c>
      <c r="D230" s="93" t="s">
        <v>724</v>
      </c>
      <c r="E230" s="93" t="s">
        <v>484</v>
      </c>
      <c r="F230" s="188">
        <v>214.69900000000001</v>
      </c>
      <c r="G230" s="188">
        <v>498</v>
      </c>
      <c r="H230" s="188">
        <v>2840</v>
      </c>
      <c r="I230" s="545"/>
      <c r="J230" s="188">
        <v>10.264821189519985</v>
      </c>
      <c r="K230" s="256"/>
      <c r="L230" s="255" t="s">
        <v>28</v>
      </c>
      <c r="M230" s="116" t="s">
        <v>123</v>
      </c>
    </row>
    <row r="231" spans="1:13">
      <c r="A231" s="93" t="s">
        <v>449</v>
      </c>
      <c r="B231" s="93" t="s">
        <v>161</v>
      </c>
      <c r="C231" s="93" t="s">
        <v>161</v>
      </c>
      <c r="D231" s="93" t="s">
        <v>483</v>
      </c>
      <c r="E231" s="93" t="s">
        <v>484</v>
      </c>
      <c r="F231" s="188">
        <v>220360.3</v>
      </c>
      <c r="G231" s="188">
        <v>210256</v>
      </c>
      <c r="H231" s="188">
        <v>2921670</v>
      </c>
      <c r="I231" s="545"/>
      <c r="J231" s="188">
        <v>1048.0571303553763</v>
      </c>
      <c r="K231" s="256"/>
      <c r="L231" s="255" t="s">
        <v>28</v>
      </c>
      <c r="M231" s="116" t="s">
        <v>123</v>
      </c>
    </row>
    <row r="232" spans="1:13">
      <c r="A232" s="93" t="s">
        <v>449</v>
      </c>
      <c r="B232" s="93" t="s">
        <v>163</v>
      </c>
      <c r="C232" s="93" t="s">
        <v>163</v>
      </c>
      <c r="D232" s="93" t="s">
        <v>724</v>
      </c>
      <c r="E232" s="93" t="s">
        <v>469</v>
      </c>
      <c r="F232" s="188">
        <v>3946.4470000000001</v>
      </c>
      <c r="G232" s="188">
        <v>6090</v>
      </c>
      <c r="H232" s="188">
        <v>33497</v>
      </c>
      <c r="I232" s="545">
        <v>2.75</v>
      </c>
      <c r="J232" s="188">
        <v>15.429067949018688</v>
      </c>
      <c r="K232" s="256">
        <v>0.17823500480305449</v>
      </c>
      <c r="L232" s="255" t="s">
        <v>28</v>
      </c>
      <c r="M232" s="116" t="s">
        <v>123</v>
      </c>
    </row>
    <row r="233" spans="1:13">
      <c r="A233" s="93" t="s">
        <v>449</v>
      </c>
      <c r="B233" s="93" t="s">
        <v>163</v>
      </c>
      <c r="C233" s="93" t="s">
        <v>163</v>
      </c>
      <c r="D233" s="93" t="s">
        <v>855</v>
      </c>
      <c r="E233" s="93" t="s">
        <v>469</v>
      </c>
      <c r="F233" s="188">
        <v>387339.73</v>
      </c>
      <c r="G233" s="188">
        <v>621233</v>
      </c>
      <c r="H233" s="188">
        <v>2992519</v>
      </c>
      <c r="I233" s="545">
        <v>2.52</v>
      </c>
      <c r="J233" s="188">
        <v>14.845274677632263</v>
      </c>
      <c r="K233" s="256">
        <v>0.16975098505903333</v>
      </c>
      <c r="L233" s="255" t="s">
        <v>28</v>
      </c>
      <c r="M233" s="116" t="s">
        <v>123</v>
      </c>
    </row>
    <row r="234" spans="1:13">
      <c r="A234" s="93" t="s">
        <v>449</v>
      </c>
      <c r="B234" s="93" t="s">
        <v>163</v>
      </c>
      <c r="C234" s="93" t="s">
        <v>163</v>
      </c>
      <c r="D234" s="93" t="s">
        <v>856</v>
      </c>
      <c r="E234" s="93" t="s">
        <v>469</v>
      </c>
      <c r="F234" s="188">
        <v>121429.82</v>
      </c>
      <c r="G234" s="188">
        <v>175056</v>
      </c>
      <c r="H234" s="188">
        <v>1028021</v>
      </c>
      <c r="I234" s="545">
        <v>2.72</v>
      </c>
      <c r="J234" s="188">
        <v>16.515778896331405</v>
      </c>
      <c r="K234" s="256">
        <v>0.16469099138910032</v>
      </c>
      <c r="L234" s="255" t="s">
        <v>28</v>
      </c>
      <c r="M234" s="116" t="s">
        <v>123</v>
      </c>
    </row>
    <row r="235" spans="1:13">
      <c r="A235" s="93" t="s">
        <v>591</v>
      </c>
      <c r="B235" s="93"/>
      <c r="C235" s="93" t="s">
        <v>173</v>
      </c>
      <c r="D235" s="93" t="s">
        <v>724</v>
      </c>
      <c r="E235" s="93" t="s">
        <v>467</v>
      </c>
      <c r="F235" s="188">
        <v>3009</v>
      </c>
      <c r="G235" s="188">
        <v>4313.4523809523807</v>
      </c>
      <c r="H235" s="188">
        <v>25125.773850000001</v>
      </c>
      <c r="I235" s="545">
        <v>3.26</v>
      </c>
      <c r="J235" s="188">
        <v>16.609168437612123</v>
      </c>
      <c r="K235" s="256">
        <v>0.19627713526088397</v>
      </c>
      <c r="L235" s="255" t="s">
        <v>2</v>
      </c>
      <c r="M235" s="116" t="s">
        <v>123</v>
      </c>
    </row>
    <row r="236" spans="1:13">
      <c r="A236" s="93" t="s">
        <v>517</v>
      </c>
      <c r="B236" s="93"/>
      <c r="C236" s="93" t="s">
        <v>177</v>
      </c>
      <c r="D236" s="93" t="s">
        <v>724</v>
      </c>
      <c r="E236" s="93" t="s">
        <v>467</v>
      </c>
      <c r="F236" s="188">
        <v>296.13</v>
      </c>
      <c r="G236" s="188">
        <v>562.09523809523807</v>
      </c>
      <c r="H236" s="188">
        <v>3274.1935199999998</v>
      </c>
      <c r="I236" s="545">
        <v>4.97</v>
      </c>
      <c r="J236" s="188">
        <v>12.543629278210776</v>
      </c>
      <c r="K236" s="256">
        <v>0.39621706682875762</v>
      </c>
      <c r="L236" s="255" t="s">
        <v>2</v>
      </c>
      <c r="M236" s="116" t="s">
        <v>123</v>
      </c>
    </row>
    <row r="237" spans="1:13">
      <c r="A237" s="93" t="s">
        <v>524</v>
      </c>
      <c r="B237" s="93"/>
      <c r="C237" s="93" t="s">
        <v>127</v>
      </c>
      <c r="D237" s="93" t="s">
        <v>724</v>
      </c>
      <c r="E237" s="93" t="s">
        <v>467</v>
      </c>
      <c r="F237" s="188">
        <v>1817.732</v>
      </c>
      <c r="G237" s="188">
        <v>3455.9523809523807</v>
      </c>
      <c r="H237" s="188">
        <v>20130.853500000001</v>
      </c>
      <c r="I237" s="545">
        <v>2.6</v>
      </c>
      <c r="J237" s="188">
        <v>12.523127798828797</v>
      </c>
      <c r="K237" s="256">
        <v>0.20761586416479438</v>
      </c>
      <c r="L237" s="255" t="s">
        <v>2</v>
      </c>
      <c r="M237" s="116" t="s">
        <v>123</v>
      </c>
    </row>
    <row r="238" spans="1:13">
      <c r="A238" s="93" t="s">
        <v>531</v>
      </c>
      <c r="B238" s="93"/>
      <c r="C238" s="93" t="s">
        <v>180</v>
      </c>
      <c r="D238" s="93" t="s">
        <v>724</v>
      </c>
      <c r="E238" s="93" t="s">
        <v>467</v>
      </c>
      <c r="F238" s="188">
        <v>292.92</v>
      </c>
      <c r="G238" s="188">
        <v>660.5</v>
      </c>
      <c r="H238" s="188">
        <v>3847.3992899999998</v>
      </c>
      <c r="I238" s="545">
        <v>2.93</v>
      </c>
      <c r="J238" s="188">
        <v>10.559100248729317</v>
      </c>
      <c r="K238" s="256">
        <v>0.27748576403113479</v>
      </c>
      <c r="L238" s="255" t="s">
        <v>2</v>
      </c>
      <c r="M238" s="116" t="s">
        <v>123</v>
      </c>
    </row>
    <row r="239" spans="1:13">
      <c r="A239" s="93" t="s">
        <v>543</v>
      </c>
      <c r="B239" s="93"/>
      <c r="C239" s="93" t="s">
        <v>130</v>
      </c>
      <c r="D239" s="93" t="s">
        <v>724</v>
      </c>
      <c r="E239" s="93" t="s">
        <v>467</v>
      </c>
      <c r="F239" s="188">
        <v>819.62199999999996</v>
      </c>
      <c r="G239" s="188">
        <v>1547.0952380952381</v>
      </c>
      <c r="H239" s="188">
        <v>9011.79882</v>
      </c>
      <c r="I239" s="545">
        <v>3.22</v>
      </c>
      <c r="J239" s="188">
        <v>12.613838529963989</v>
      </c>
      <c r="K239" s="256">
        <v>0.25527518783048769</v>
      </c>
      <c r="L239" s="255" t="s">
        <v>2</v>
      </c>
      <c r="M239" s="116" t="s">
        <v>123</v>
      </c>
    </row>
    <row r="240" spans="1:13">
      <c r="A240" s="93" t="s">
        <v>554</v>
      </c>
      <c r="B240" s="93"/>
      <c r="C240" s="93" t="s">
        <v>186</v>
      </c>
      <c r="D240" s="93" t="s">
        <v>724</v>
      </c>
      <c r="E240" s="93" t="s">
        <v>467</v>
      </c>
      <c r="F240" s="188">
        <v>285.50299999999999</v>
      </c>
      <c r="G240" s="188">
        <v>629.66666666666663</v>
      </c>
      <c r="H240" s="188">
        <v>3667.79574</v>
      </c>
      <c r="I240" s="545">
        <v>3.89</v>
      </c>
      <c r="J240" s="188">
        <v>10.795696891779475</v>
      </c>
      <c r="K240" s="256">
        <v>0.36032875311292706</v>
      </c>
      <c r="L240" s="255" t="s">
        <v>2</v>
      </c>
      <c r="M240" s="116" t="s">
        <v>123</v>
      </c>
    </row>
    <row r="241" spans="1:13">
      <c r="A241" s="93" t="s">
        <v>630</v>
      </c>
      <c r="B241" s="93"/>
      <c r="C241" s="93" t="s">
        <v>187</v>
      </c>
      <c r="D241" s="93" t="s">
        <v>724</v>
      </c>
      <c r="E241" s="93" t="s">
        <v>467</v>
      </c>
      <c r="F241" s="188">
        <v>1264.325</v>
      </c>
      <c r="G241" s="188">
        <v>2237.8095238095239</v>
      </c>
      <c r="H241" s="188">
        <v>13035.19572</v>
      </c>
      <c r="I241" s="545">
        <v>2.8</v>
      </c>
      <c r="J241" s="188">
        <v>13.451983231901945</v>
      </c>
      <c r="K241" s="256">
        <v>0.20814774682142645</v>
      </c>
      <c r="L241" s="255" t="s">
        <v>2</v>
      </c>
      <c r="M241" s="116" t="s">
        <v>123</v>
      </c>
    </row>
    <row r="242" spans="1:13" ht="15.75" thickBot="1">
      <c r="A242" s="546" t="s">
        <v>568</v>
      </c>
      <c r="B242" s="546"/>
      <c r="C242" s="546" t="s">
        <v>164</v>
      </c>
      <c r="D242" s="546" t="s">
        <v>724</v>
      </c>
      <c r="E242" s="546" t="s">
        <v>467</v>
      </c>
      <c r="F242" s="547">
        <v>259.89999999999998</v>
      </c>
      <c r="G242" s="547">
        <v>467.83333333333331</v>
      </c>
      <c r="H242" s="547">
        <v>2725.1198100000001</v>
      </c>
      <c r="I242" s="548">
        <v>3.82</v>
      </c>
      <c r="J242" s="547">
        <v>13.227136241030076</v>
      </c>
      <c r="K242" s="549">
        <v>0.28880023085802237</v>
      </c>
      <c r="L242" s="550" t="s">
        <v>2</v>
      </c>
      <c r="M242" s="116" t="s">
        <v>123</v>
      </c>
    </row>
    <row r="243" spans="1:13">
      <c r="M243" s="116"/>
    </row>
    <row r="244" spans="1:13">
      <c r="D244" s="251"/>
      <c r="F244" s="141"/>
      <c r="M244" s="116"/>
    </row>
    <row r="245" spans="1:13">
      <c r="D245" s="116"/>
      <c r="F245" s="141"/>
    </row>
    <row r="246" spans="1:13">
      <c r="D246" s="116"/>
    </row>
    <row r="247" spans="1:13">
      <c r="D247" s="251"/>
      <c r="F247" s="141"/>
    </row>
    <row r="248" spans="1:13">
      <c r="D248" s="116"/>
      <c r="F248" s="141"/>
    </row>
  </sheetData>
  <mergeCells count="1">
    <mergeCell ref="A5:L5"/>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sheetPr>
    <tabColor theme="7"/>
  </sheetPr>
  <dimension ref="A1:R200"/>
  <sheetViews>
    <sheetView zoomScaleNormal="100" workbookViewId="0">
      <selection activeCell="P11" sqref="P11"/>
    </sheetView>
  </sheetViews>
  <sheetFormatPr defaultColWidth="9.140625" defaultRowHeight="13.5"/>
  <cols>
    <col min="1" max="1" width="18.85546875" style="119" customWidth="1"/>
    <col min="2" max="2" width="13.140625" style="119" customWidth="1"/>
    <col min="3" max="3" width="8.28515625" style="119" customWidth="1"/>
    <col min="4" max="4" width="9" style="119" customWidth="1"/>
    <col min="5" max="5" width="10.28515625" style="211" customWidth="1"/>
    <col min="6" max="6" width="8.28515625" style="119" customWidth="1"/>
    <col min="7" max="7" width="9" style="119" customWidth="1"/>
    <col min="8" max="8" width="9.5703125" style="211" customWidth="1"/>
    <col min="9" max="9" width="8.85546875" style="119" customWidth="1"/>
    <col min="10" max="10" width="6.140625" style="119" customWidth="1"/>
    <col min="11" max="11" width="9.5703125" style="212" customWidth="1"/>
    <col min="12" max="12" width="8" style="115" customWidth="1"/>
    <col min="13" max="13" width="9" style="115" customWidth="1"/>
    <col min="14" max="14" width="9.7109375" style="212" customWidth="1"/>
    <col min="15" max="15" width="9.7109375" style="189" bestFit="1" customWidth="1"/>
    <col min="16" max="16" width="22.42578125" style="189" bestFit="1" customWidth="1"/>
    <col min="17" max="18" width="9.140625" style="81"/>
    <col min="19" max="16384" width="9.140625" style="2"/>
  </cols>
  <sheetData>
    <row r="1" spans="1:18" ht="29.25" customHeight="1">
      <c r="A1" s="913" t="s">
        <v>726</v>
      </c>
      <c r="B1" s="913"/>
      <c r="C1" s="913"/>
      <c r="D1" s="913"/>
      <c r="E1" s="913"/>
      <c r="F1" s="913"/>
      <c r="G1" s="913"/>
      <c r="H1" s="913"/>
      <c r="I1" s="913"/>
      <c r="J1" s="913"/>
      <c r="K1" s="913"/>
      <c r="L1" s="913"/>
      <c r="M1" s="913"/>
      <c r="N1" s="913"/>
      <c r="O1" s="913"/>
    </row>
    <row r="2" spans="1:18" ht="15.75" customHeight="1" thickBot="1">
      <c r="A2" s="925" t="s">
        <v>882</v>
      </c>
      <c r="B2" s="925"/>
      <c r="C2" s="925"/>
      <c r="D2" s="925"/>
      <c r="E2" s="925"/>
      <c r="F2" s="925"/>
      <c r="G2" s="925"/>
      <c r="H2" s="925"/>
      <c r="I2" s="925"/>
      <c r="J2" s="925"/>
      <c r="K2" s="925"/>
      <c r="L2" s="925"/>
      <c r="M2" s="925"/>
      <c r="N2" s="925"/>
      <c r="O2" s="925"/>
    </row>
    <row r="3" spans="1:18" ht="15" customHeight="1" thickBot="1">
      <c r="A3" s="930" t="s">
        <v>23</v>
      </c>
      <c r="B3" s="930" t="s">
        <v>25</v>
      </c>
      <c r="C3" s="910" t="s">
        <v>438</v>
      </c>
      <c r="D3" s="911"/>
      <c r="E3" s="912"/>
      <c r="F3" s="910" t="s">
        <v>439</v>
      </c>
      <c r="G3" s="911"/>
      <c r="H3" s="912"/>
      <c r="I3" s="910" t="s">
        <v>440</v>
      </c>
      <c r="J3" s="911"/>
      <c r="K3" s="912"/>
      <c r="L3" s="910" t="s">
        <v>3</v>
      </c>
      <c r="M3" s="911"/>
      <c r="N3" s="912"/>
      <c r="O3" s="930" t="s">
        <v>256</v>
      </c>
      <c r="P3" s="195"/>
    </row>
    <row r="4" spans="1:18" s="14" customFormat="1" ht="39" thickBot="1">
      <c r="A4" s="931"/>
      <c r="B4" s="931"/>
      <c r="C4" s="558" t="s">
        <v>642</v>
      </c>
      <c r="D4" s="558" t="s">
        <v>643</v>
      </c>
      <c r="E4" s="559" t="s">
        <v>644</v>
      </c>
      <c r="F4" s="558" t="s">
        <v>642</v>
      </c>
      <c r="G4" s="558" t="s">
        <v>643</v>
      </c>
      <c r="H4" s="559" t="s">
        <v>644</v>
      </c>
      <c r="I4" s="558" t="s">
        <v>642</v>
      </c>
      <c r="J4" s="558" t="s">
        <v>643</v>
      </c>
      <c r="K4" s="559" t="s">
        <v>644</v>
      </c>
      <c r="L4" s="558" t="s">
        <v>642</v>
      </c>
      <c r="M4" s="558" t="s">
        <v>643</v>
      </c>
      <c r="N4" s="559" t="s">
        <v>644</v>
      </c>
      <c r="O4" s="931"/>
      <c r="P4" s="202" t="s">
        <v>593</v>
      </c>
      <c r="Q4" s="157"/>
      <c r="R4" s="157"/>
    </row>
    <row r="5" spans="1:18" s="16" customFormat="1" ht="14.25" thickBot="1">
      <c r="A5" s="303" t="s">
        <v>371</v>
      </c>
      <c r="B5" s="303"/>
      <c r="C5" s="305">
        <f>SUM(C6:C10)</f>
        <v>354168.39404659998</v>
      </c>
      <c r="D5" s="305">
        <f t="shared" ref="D5:N5" si="0">SUM(D6:D10)</f>
        <v>2135985.1999999997</v>
      </c>
      <c r="E5" s="305">
        <f t="shared" si="0"/>
        <v>270712.42715070001</v>
      </c>
      <c r="F5" s="305">
        <f t="shared" si="0"/>
        <v>550166.04301459994</v>
      </c>
      <c r="G5" s="305">
        <f t="shared" si="0"/>
        <v>4084163.52</v>
      </c>
      <c r="H5" s="305">
        <f t="shared" si="0"/>
        <v>46292.048765666659</v>
      </c>
      <c r="I5" s="305">
        <f t="shared" si="0"/>
        <v>38899.826192000008</v>
      </c>
      <c r="J5" s="305">
        <f t="shared" si="0"/>
        <v>85440.334999999992</v>
      </c>
      <c r="K5" s="305">
        <f t="shared" si="0"/>
        <v>3553.4064174</v>
      </c>
      <c r="L5" s="305">
        <f t="shared" si="0"/>
        <v>943234.26325319998</v>
      </c>
      <c r="M5" s="305">
        <f t="shared" si="0"/>
        <v>6305589.0549999997</v>
      </c>
      <c r="N5" s="305">
        <f t="shared" si="0"/>
        <v>320557.88233376667</v>
      </c>
      <c r="O5" s="308"/>
      <c r="P5" s="560"/>
      <c r="Q5" s="298"/>
      <c r="R5" s="298"/>
    </row>
    <row r="6" spans="1:18" s="16" customFormat="1">
      <c r="A6" s="311" t="s">
        <v>5</v>
      </c>
      <c r="B6" s="311"/>
      <c r="C6" s="313">
        <f>C12</f>
        <v>16366.164409999998</v>
      </c>
      <c r="D6" s="313">
        <f t="shared" ref="D6:N6" si="1">D12</f>
        <v>48805.909999999996</v>
      </c>
      <c r="E6" s="313">
        <f t="shared" si="1"/>
        <v>8098.3452310000002</v>
      </c>
      <c r="F6" s="313">
        <f t="shared" si="1"/>
        <v>26336.09906</v>
      </c>
      <c r="G6" s="313">
        <f t="shared" si="1"/>
        <v>98066.02399999999</v>
      </c>
      <c r="H6" s="313">
        <f t="shared" si="1"/>
        <v>1660.5833373</v>
      </c>
      <c r="I6" s="313">
        <f t="shared" si="1"/>
        <v>8721.2844600000008</v>
      </c>
      <c r="J6" s="313">
        <f t="shared" si="1"/>
        <v>19325.846000000001</v>
      </c>
      <c r="K6" s="313">
        <f t="shared" si="1"/>
        <v>628.36904729999992</v>
      </c>
      <c r="L6" s="313">
        <f t="shared" si="1"/>
        <v>51423.547930000001</v>
      </c>
      <c r="M6" s="313">
        <f t="shared" si="1"/>
        <v>166197.78</v>
      </c>
      <c r="N6" s="313">
        <f t="shared" si="1"/>
        <v>10387.297615599999</v>
      </c>
      <c r="O6" s="316"/>
      <c r="P6" s="560"/>
      <c r="Q6" s="298"/>
      <c r="R6" s="298"/>
    </row>
    <row r="7" spans="1:18" s="16" customFormat="1">
      <c r="A7" s="317" t="s">
        <v>6</v>
      </c>
      <c r="B7" s="317"/>
      <c r="C7" s="319">
        <f>C42</f>
        <v>204245.88493999999</v>
      </c>
      <c r="D7" s="319">
        <f t="shared" ref="D7:N7" si="2">D42</f>
        <v>1403873.3459999999</v>
      </c>
      <c r="E7" s="319">
        <f t="shared" si="2"/>
        <v>179634.58334100002</v>
      </c>
      <c r="F7" s="319">
        <f t="shared" si="2"/>
        <v>263431.97016000003</v>
      </c>
      <c r="G7" s="319">
        <f t="shared" si="2"/>
        <v>2431296.0669999998</v>
      </c>
      <c r="H7" s="319">
        <f t="shared" si="2"/>
        <v>25692.874999</v>
      </c>
      <c r="I7" s="319">
        <f t="shared" si="2"/>
        <v>1918.6965600000001</v>
      </c>
      <c r="J7" s="319">
        <f t="shared" si="2"/>
        <v>4965.0070000000005</v>
      </c>
      <c r="K7" s="319">
        <f t="shared" si="2"/>
        <v>187.41666370000002</v>
      </c>
      <c r="L7" s="319">
        <f t="shared" si="2"/>
        <v>469596.55166000006</v>
      </c>
      <c r="M7" s="319">
        <f t="shared" si="2"/>
        <v>3840134.42</v>
      </c>
      <c r="N7" s="319">
        <f t="shared" si="2"/>
        <v>205514.8750037</v>
      </c>
      <c r="O7" s="322"/>
      <c r="P7" s="560"/>
      <c r="Q7" s="298"/>
      <c r="R7" s="298"/>
    </row>
    <row r="8" spans="1:18" s="16" customFormat="1">
      <c r="A8" s="317" t="s">
        <v>7</v>
      </c>
      <c r="B8" s="317"/>
      <c r="C8" s="319">
        <f>C58</f>
        <v>43194.446696600004</v>
      </c>
      <c r="D8" s="319">
        <f t="shared" ref="D8:N8" si="3">D58</f>
        <v>306258.33399999997</v>
      </c>
      <c r="E8" s="319">
        <f t="shared" si="3"/>
        <v>31728.893989999997</v>
      </c>
      <c r="F8" s="319">
        <f t="shared" si="3"/>
        <v>52866.619503599999</v>
      </c>
      <c r="G8" s="319">
        <f t="shared" si="3"/>
        <v>420117.03100000002</v>
      </c>
      <c r="H8" s="319">
        <f t="shared" si="3"/>
        <v>8268.416662966667</v>
      </c>
      <c r="I8" s="319">
        <f t="shared" si="3"/>
        <v>3524.5144</v>
      </c>
      <c r="J8" s="319">
        <f t="shared" si="3"/>
        <v>11531.396999999999</v>
      </c>
      <c r="K8" s="319">
        <f t="shared" si="3"/>
        <v>543.50000039999998</v>
      </c>
      <c r="L8" s="319">
        <f t="shared" si="3"/>
        <v>99585.580600200003</v>
      </c>
      <c r="M8" s="319">
        <f t="shared" si="3"/>
        <v>737906.7620000001</v>
      </c>
      <c r="N8" s="319">
        <f t="shared" si="3"/>
        <v>40540.810653366672</v>
      </c>
      <c r="O8" s="322"/>
      <c r="P8" s="560"/>
      <c r="Q8" s="298"/>
      <c r="R8" s="298"/>
    </row>
    <row r="9" spans="1:18" s="16" customFormat="1">
      <c r="A9" s="317" t="s">
        <v>8</v>
      </c>
      <c r="B9" s="317"/>
      <c r="C9" s="319">
        <f>C85</f>
        <v>22409.998069999998</v>
      </c>
      <c r="D9" s="319">
        <f t="shared" ref="D9:N9" si="4">D85</f>
        <v>46235.055</v>
      </c>
      <c r="E9" s="319">
        <f t="shared" si="4"/>
        <v>9393.0682370000013</v>
      </c>
      <c r="F9" s="319">
        <f t="shared" si="4"/>
        <v>43722.487539999995</v>
      </c>
      <c r="G9" s="319">
        <f t="shared" si="4"/>
        <v>93495.605999999985</v>
      </c>
      <c r="H9" s="319">
        <f t="shared" si="4"/>
        <v>3110.3434669000003</v>
      </c>
      <c r="I9" s="319">
        <f t="shared" si="4"/>
        <v>15644.177312000003</v>
      </c>
      <c r="J9" s="319">
        <f t="shared" si="4"/>
        <v>32018.758999999998</v>
      </c>
      <c r="K9" s="319">
        <f t="shared" si="4"/>
        <v>1505.6767680000003</v>
      </c>
      <c r="L9" s="319">
        <f t="shared" si="4"/>
        <v>81776.662921999974</v>
      </c>
      <c r="M9" s="319">
        <f t="shared" si="4"/>
        <v>171749.4199999999</v>
      </c>
      <c r="N9" s="319">
        <f t="shared" si="4"/>
        <v>14009.088471899999</v>
      </c>
      <c r="O9" s="322"/>
      <c r="P9" s="560"/>
      <c r="Q9" s="298"/>
      <c r="R9" s="298"/>
    </row>
    <row r="10" spans="1:18" s="16" customFormat="1" ht="14.25" thickBot="1">
      <c r="A10" s="323" t="s">
        <v>9</v>
      </c>
      <c r="B10" s="323"/>
      <c r="C10" s="325">
        <f>C152</f>
        <v>67951.899930000014</v>
      </c>
      <c r="D10" s="325">
        <f t="shared" ref="D10:N10" si="5">D152</f>
        <v>330812.55499999999</v>
      </c>
      <c r="E10" s="325">
        <f t="shared" si="5"/>
        <v>41857.536351700001</v>
      </c>
      <c r="F10" s="325">
        <f t="shared" si="5"/>
        <v>163808.86675099997</v>
      </c>
      <c r="G10" s="325">
        <f t="shared" si="5"/>
        <v>1041188.792</v>
      </c>
      <c r="H10" s="325">
        <f t="shared" si="5"/>
        <v>7559.8302994999995</v>
      </c>
      <c r="I10" s="325">
        <f t="shared" si="5"/>
        <v>9091.1534600000014</v>
      </c>
      <c r="J10" s="325">
        <f t="shared" si="5"/>
        <v>17599.326000000005</v>
      </c>
      <c r="K10" s="325">
        <f t="shared" si="5"/>
        <v>688.44393799999989</v>
      </c>
      <c r="L10" s="325">
        <f t="shared" si="5"/>
        <v>240851.92014099998</v>
      </c>
      <c r="M10" s="325">
        <f t="shared" si="5"/>
        <v>1389600.673</v>
      </c>
      <c r="N10" s="325">
        <f t="shared" si="5"/>
        <v>50105.810589200002</v>
      </c>
      <c r="O10" s="328"/>
      <c r="P10" s="560"/>
      <c r="Q10" s="298"/>
      <c r="R10" s="298"/>
    </row>
    <row r="11" spans="1:18" s="16" customFormat="1" ht="14.25" thickBot="1">
      <c r="A11" s="329"/>
      <c r="B11" s="329"/>
      <c r="C11" s="331"/>
      <c r="D11" s="331"/>
      <c r="E11" s="331"/>
      <c r="F11" s="331"/>
      <c r="G11" s="331"/>
      <c r="H11" s="331"/>
      <c r="I11" s="331"/>
      <c r="J11" s="331"/>
      <c r="K11" s="331"/>
      <c r="L11" s="331"/>
      <c r="M11" s="331"/>
      <c r="N11" s="331"/>
      <c r="O11" s="334"/>
      <c r="P11" s="560"/>
      <c r="Q11" s="298"/>
      <c r="R11" s="298"/>
    </row>
    <row r="12" spans="1:18" s="16" customFormat="1" ht="14.25" thickBot="1">
      <c r="A12" s="303" t="s">
        <v>5</v>
      </c>
      <c r="B12" s="303"/>
      <c r="C12" s="305">
        <f t="shared" ref="C12:N12" si="6">SUM(C13:C41)</f>
        <v>16366.164409999998</v>
      </c>
      <c r="D12" s="305">
        <f t="shared" si="6"/>
        <v>48805.909999999996</v>
      </c>
      <c r="E12" s="305">
        <f t="shared" si="6"/>
        <v>8098.3452310000002</v>
      </c>
      <c r="F12" s="305">
        <f t="shared" si="6"/>
        <v>26336.09906</v>
      </c>
      <c r="G12" s="305">
        <f t="shared" si="6"/>
        <v>98066.02399999999</v>
      </c>
      <c r="H12" s="305">
        <f t="shared" si="6"/>
        <v>1660.5833373</v>
      </c>
      <c r="I12" s="305">
        <f t="shared" si="6"/>
        <v>8721.2844600000008</v>
      </c>
      <c r="J12" s="305">
        <f t="shared" si="6"/>
        <v>19325.846000000001</v>
      </c>
      <c r="K12" s="305">
        <f t="shared" si="6"/>
        <v>628.36904729999992</v>
      </c>
      <c r="L12" s="305">
        <f t="shared" si="6"/>
        <v>51423.547930000001</v>
      </c>
      <c r="M12" s="305">
        <f t="shared" si="6"/>
        <v>166197.78</v>
      </c>
      <c r="N12" s="305">
        <f t="shared" si="6"/>
        <v>10387.297615599999</v>
      </c>
      <c r="O12" s="308"/>
      <c r="P12" s="560"/>
      <c r="Q12" s="298"/>
      <c r="R12" s="298"/>
    </row>
    <row r="13" spans="1:18" ht="26.25">
      <c r="A13" s="158" t="s">
        <v>499</v>
      </c>
      <c r="B13" s="159" t="s">
        <v>199</v>
      </c>
      <c r="C13" s="541">
        <v>314.67840000000001</v>
      </c>
      <c r="D13" s="541">
        <v>386.983</v>
      </c>
      <c r="E13" s="541">
        <v>87.166667000000004</v>
      </c>
      <c r="F13" s="541">
        <v>264.35050000000001</v>
      </c>
      <c r="G13" s="541">
        <v>325.09100000000001</v>
      </c>
      <c r="H13" s="541">
        <v>11.333333</v>
      </c>
      <c r="I13" s="541">
        <v>396.72859999999997</v>
      </c>
      <c r="J13" s="541">
        <v>487.88600000000002</v>
      </c>
      <c r="K13" s="251">
        <v>17.333333</v>
      </c>
      <c r="L13" s="251">
        <f>C13+F13+I13</f>
        <v>975.75749999999994</v>
      </c>
      <c r="M13" s="251">
        <f>D13+G13+J13</f>
        <v>1199.96</v>
      </c>
      <c r="N13" s="251">
        <f>E13+H13+K13</f>
        <v>115.833333</v>
      </c>
      <c r="O13" s="252" t="s">
        <v>2</v>
      </c>
      <c r="P13" s="206" t="s">
        <v>46</v>
      </c>
    </row>
    <row r="14" spans="1:18" s="8" customFormat="1" ht="26.25">
      <c r="A14" s="254" t="s">
        <v>499</v>
      </c>
      <c r="B14" s="340" t="s">
        <v>54</v>
      </c>
      <c r="C14" s="102">
        <v>212.9888</v>
      </c>
      <c r="D14" s="102">
        <v>416.69900000000001</v>
      </c>
      <c r="E14" s="102">
        <v>96.25</v>
      </c>
      <c r="F14" s="102">
        <v>110.7212</v>
      </c>
      <c r="G14" s="102">
        <v>216.619</v>
      </c>
      <c r="H14" s="102">
        <v>6.0833332999999996</v>
      </c>
      <c r="I14" s="102">
        <v>168.66579999999999</v>
      </c>
      <c r="J14" s="102">
        <v>329.98399999999998</v>
      </c>
      <c r="K14" s="102">
        <v>16.5</v>
      </c>
      <c r="L14" s="102">
        <f t="shared" ref="L14:L41" si="7">C14+F14+I14</f>
        <v>492.37579999999997</v>
      </c>
      <c r="M14" s="102">
        <f t="shared" ref="M14:M41" si="8">D14+G14+J14</f>
        <v>963.30199999999991</v>
      </c>
      <c r="N14" s="102">
        <f t="shared" ref="N14:N41" si="9">E14+H14+K14</f>
        <v>118.83333329999999</v>
      </c>
      <c r="O14" s="341" t="s">
        <v>2</v>
      </c>
      <c r="P14" s="206" t="s">
        <v>46</v>
      </c>
      <c r="Q14" s="119"/>
      <c r="R14" s="119"/>
    </row>
    <row r="15" spans="1:18" s="7" customFormat="1" ht="26.25">
      <c r="A15" s="254" t="s">
        <v>499</v>
      </c>
      <c r="B15" s="340" t="s">
        <v>56</v>
      </c>
      <c r="C15" s="102">
        <v>215.66130000000001</v>
      </c>
      <c r="D15" s="102">
        <v>430.476</v>
      </c>
      <c r="E15" s="102">
        <v>97.083332999999996</v>
      </c>
      <c r="F15" s="102">
        <v>156.2116</v>
      </c>
      <c r="G15" s="102">
        <v>311.81</v>
      </c>
      <c r="H15" s="102">
        <v>10.583333</v>
      </c>
      <c r="I15" s="102">
        <v>149.20089999999999</v>
      </c>
      <c r="J15" s="102">
        <v>297.81599999999997</v>
      </c>
      <c r="K15" s="102">
        <v>19.666667</v>
      </c>
      <c r="L15" s="102">
        <f t="shared" si="7"/>
        <v>521.07380000000001</v>
      </c>
      <c r="M15" s="102">
        <f t="shared" si="8"/>
        <v>1040.1020000000001</v>
      </c>
      <c r="N15" s="102">
        <f t="shared" si="9"/>
        <v>127.333333</v>
      </c>
      <c r="O15" s="341" t="s">
        <v>2</v>
      </c>
      <c r="P15" s="206" t="s">
        <v>46</v>
      </c>
      <c r="Q15" s="120"/>
      <c r="R15" s="120"/>
    </row>
    <row r="16" spans="1:18" ht="26.25">
      <c r="A16" s="254" t="s">
        <v>499</v>
      </c>
      <c r="B16" s="340" t="s">
        <v>382</v>
      </c>
      <c r="C16" s="102">
        <v>376.26350000000002</v>
      </c>
      <c r="D16" s="102">
        <v>710.56799999999998</v>
      </c>
      <c r="E16" s="102">
        <v>172.08332999999999</v>
      </c>
      <c r="F16" s="102">
        <v>248.54050000000001</v>
      </c>
      <c r="G16" s="102">
        <v>469.36500000000001</v>
      </c>
      <c r="H16" s="102">
        <v>14.583333</v>
      </c>
      <c r="I16" s="102">
        <v>291.2165</v>
      </c>
      <c r="J16" s="102">
        <v>549.95799999999997</v>
      </c>
      <c r="K16" s="102">
        <v>20.166667</v>
      </c>
      <c r="L16" s="102">
        <f t="shared" si="7"/>
        <v>916.02050000000008</v>
      </c>
      <c r="M16" s="102">
        <f t="shared" si="8"/>
        <v>1729.8910000000001</v>
      </c>
      <c r="N16" s="102">
        <f t="shared" si="9"/>
        <v>206.83332999999999</v>
      </c>
      <c r="O16" s="341" t="s">
        <v>2</v>
      </c>
      <c r="P16" s="206" t="s">
        <v>46</v>
      </c>
    </row>
    <row r="17" spans="1:16" ht="26.25">
      <c r="A17" s="254" t="s">
        <v>499</v>
      </c>
      <c r="B17" s="340" t="s">
        <v>202</v>
      </c>
      <c r="C17" s="102">
        <v>373.52409999999998</v>
      </c>
      <c r="D17" s="102">
        <v>659.75199999999995</v>
      </c>
      <c r="E17" s="102">
        <v>130.08332999999999</v>
      </c>
      <c r="F17" s="102">
        <v>268.58440000000002</v>
      </c>
      <c r="G17" s="102">
        <v>474.39800000000002</v>
      </c>
      <c r="H17" s="102">
        <v>9.8333332999999996</v>
      </c>
      <c r="I17" s="102">
        <v>236.4453</v>
      </c>
      <c r="J17" s="102">
        <v>417.63099999999997</v>
      </c>
      <c r="K17" s="102">
        <v>21.333333</v>
      </c>
      <c r="L17" s="102">
        <f t="shared" si="7"/>
        <v>878.55380000000002</v>
      </c>
      <c r="M17" s="102">
        <f t="shared" si="8"/>
        <v>1551.7809999999999</v>
      </c>
      <c r="N17" s="102">
        <f t="shared" si="9"/>
        <v>161.24999629999999</v>
      </c>
      <c r="O17" s="341" t="s">
        <v>2</v>
      </c>
      <c r="P17" s="206" t="s">
        <v>46</v>
      </c>
    </row>
    <row r="18" spans="1:16" ht="26.25">
      <c r="A18" s="254" t="s">
        <v>499</v>
      </c>
      <c r="B18" s="340" t="s">
        <v>203</v>
      </c>
      <c r="C18" s="102">
        <v>281.34030000000001</v>
      </c>
      <c r="D18" s="102">
        <v>491.32400000000001</v>
      </c>
      <c r="E18" s="102">
        <v>83.583332999999996</v>
      </c>
      <c r="F18" s="102">
        <v>194.32149999999999</v>
      </c>
      <c r="G18" s="102">
        <v>339.35700000000003</v>
      </c>
      <c r="H18" s="102">
        <v>7.9166667000000004</v>
      </c>
      <c r="I18" s="102">
        <v>188.7551</v>
      </c>
      <c r="J18" s="102">
        <v>329.63600000000002</v>
      </c>
      <c r="K18" s="102">
        <v>13.25</v>
      </c>
      <c r="L18" s="102">
        <f t="shared" si="7"/>
        <v>664.41689999999994</v>
      </c>
      <c r="M18" s="102">
        <f t="shared" si="8"/>
        <v>1160.317</v>
      </c>
      <c r="N18" s="102">
        <f t="shared" si="9"/>
        <v>104.74999969999999</v>
      </c>
      <c r="O18" s="341" t="s">
        <v>2</v>
      </c>
      <c r="P18" s="206" t="s">
        <v>46</v>
      </c>
    </row>
    <row r="19" spans="1:16" ht="26.25">
      <c r="A19" s="254" t="s">
        <v>499</v>
      </c>
      <c r="B19" s="340" t="s">
        <v>59</v>
      </c>
      <c r="C19" s="102">
        <v>276.84050000000002</v>
      </c>
      <c r="D19" s="102">
        <v>539.01099999999997</v>
      </c>
      <c r="E19" s="102">
        <v>95.333332999999996</v>
      </c>
      <c r="F19" s="102">
        <v>173.27959999999999</v>
      </c>
      <c r="G19" s="102">
        <v>337.37700000000001</v>
      </c>
      <c r="H19" s="102">
        <v>11.5</v>
      </c>
      <c r="I19" s="102">
        <v>219.95169999999999</v>
      </c>
      <c r="J19" s="102">
        <v>428.24799999999999</v>
      </c>
      <c r="K19" s="102">
        <v>19.916667</v>
      </c>
      <c r="L19" s="102">
        <f t="shared" si="7"/>
        <v>670.07179999999994</v>
      </c>
      <c r="M19" s="102">
        <f t="shared" si="8"/>
        <v>1304.636</v>
      </c>
      <c r="N19" s="102">
        <f t="shared" si="9"/>
        <v>126.75</v>
      </c>
      <c r="O19" s="341" t="s">
        <v>2</v>
      </c>
      <c r="P19" s="206" t="s">
        <v>46</v>
      </c>
    </row>
    <row r="20" spans="1:16" ht="26.25">
      <c r="A20" s="254" t="s">
        <v>499</v>
      </c>
      <c r="B20" s="340" t="s">
        <v>205</v>
      </c>
      <c r="C20" s="102">
        <v>524.33150000000001</v>
      </c>
      <c r="D20" s="102">
        <v>704.64400000000001</v>
      </c>
      <c r="E20" s="102">
        <v>117.41667</v>
      </c>
      <c r="F20" s="102">
        <v>515.85379999999998</v>
      </c>
      <c r="G20" s="102">
        <v>693.25099999999998</v>
      </c>
      <c r="H20" s="102">
        <v>11.5</v>
      </c>
      <c r="I20" s="102">
        <v>378.52120000000002</v>
      </c>
      <c r="J20" s="102">
        <v>508.69099999999997</v>
      </c>
      <c r="K20" s="102">
        <v>14.5</v>
      </c>
      <c r="L20" s="102">
        <f t="shared" si="7"/>
        <v>1418.7065000000002</v>
      </c>
      <c r="M20" s="102">
        <f t="shared" si="8"/>
        <v>1906.586</v>
      </c>
      <c r="N20" s="102">
        <f t="shared" si="9"/>
        <v>143.41667000000001</v>
      </c>
      <c r="O20" s="341" t="s">
        <v>2</v>
      </c>
      <c r="P20" s="206" t="s">
        <v>46</v>
      </c>
    </row>
    <row r="21" spans="1:16" ht="26.25">
      <c r="A21" s="254" t="s">
        <v>499</v>
      </c>
      <c r="B21" s="340" t="s">
        <v>206</v>
      </c>
      <c r="C21" s="102">
        <v>543.64779999999996</v>
      </c>
      <c r="D21" s="102">
        <v>948.80200000000002</v>
      </c>
      <c r="E21" s="102">
        <v>165.5</v>
      </c>
      <c r="F21" s="102">
        <v>202.3124</v>
      </c>
      <c r="G21" s="102">
        <v>353.08600000000001</v>
      </c>
      <c r="H21" s="102">
        <v>10.916667</v>
      </c>
      <c r="I21" s="102">
        <v>316.04329999999999</v>
      </c>
      <c r="J21" s="102">
        <v>551.57500000000005</v>
      </c>
      <c r="K21" s="102">
        <v>13.583333</v>
      </c>
      <c r="L21" s="102">
        <f t="shared" si="7"/>
        <v>1062.0035</v>
      </c>
      <c r="M21" s="102">
        <f t="shared" si="8"/>
        <v>1853.463</v>
      </c>
      <c r="N21" s="102">
        <f t="shared" si="9"/>
        <v>190</v>
      </c>
      <c r="O21" s="341" t="s">
        <v>2</v>
      </c>
      <c r="P21" s="206" t="s">
        <v>46</v>
      </c>
    </row>
    <row r="22" spans="1:16" ht="26.25">
      <c r="A22" s="254" t="s">
        <v>499</v>
      </c>
      <c r="B22" s="340" t="s">
        <v>61</v>
      </c>
      <c r="C22" s="102">
        <v>347.16890000000001</v>
      </c>
      <c r="D22" s="102">
        <v>690.048</v>
      </c>
      <c r="E22" s="102">
        <v>108.58333</v>
      </c>
      <c r="F22" s="102">
        <v>260.87220000000002</v>
      </c>
      <c r="G22" s="102">
        <v>518.52099999999996</v>
      </c>
      <c r="H22" s="102">
        <v>15.166667</v>
      </c>
      <c r="I22" s="102">
        <v>274.01799999999997</v>
      </c>
      <c r="J22" s="102">
        <v>544.65</v>
      </c>
      <c r="K22" s="102">
        <v>16.333333</v>
      </c>
      <c r="L22" s="102">
        <f t="shared" si="7"/>
        <v>882.05909999999994</v>
      </c>
      <c r="M22" s="102">
        <f t="shared" si="8"/>
        <v>1753.2190000000001</v>
      </c>
      <c r="N22" s="102">
        <f t="shared" si="9"/>
        <v>140.08333000000002</v>
      </c>
      <c r="O22" s="341" t="s">
        <v>2</v>
      </c>
      <c r="P22" s="206" t="s">
        <v>46</v>
      </c>
    </row>
    <row r="23" spans="1:16" ht="26.25">
      <c r="A23" s="254" t="s">
        <v>499</v>
      </c>
      <c r="B23" s="340" t="s">
        <v>62</v>
      </c>
      <c r="C23" s="102">
        <v>434.10770000000002</v>
      </c>
      <c r="D23" s="102">
        <v>828.83199999999999</v>
      </c>
      <c r="E23" s="102">
        <v>166.75</v>
      </c>
      <c r="F23" s="102">
        <v>362.65449999999998</v>
      </c>
      <c r="G23" s="102">
        <v>692.40800000000002</v>
      </c>
      <c r="H23" s="102">
        <v>17.666667</v>
      </c>
      <c r="I23" s="102">
        <v>290.94929999999999</v>
      </c>
      <c r="J23" s="102">
        <v>555.50300000000004</v>
      </c>
      <c r="K23" s="102">
        <v>24.916667</v>
      </c>
      <c r="L23" s="102">
        <f t="shared" si="7"/>
        <v>1087.7114999999999</v>
      </c>
      <c r="M23" s="102">
        <f t="shared" si="8"/>
        <v>2076.7429999999999</v>
      </c>
      <c r="N23" s="102">
        <f t="shared" si="9"/>
        <v>209.33333399999998</v>
      </c>
      <c r="O23" s="341" t="s">
        <v>2</v>
      </c>
      <c r="P23" s="206" t="s">
        <v>46</v>
      </c>
    </row>
    <row r="24" spans="1:16" ht="26.25">
      <c r="A24" s="254" t="s">
        <v>499</v>
      </c>
      <c r="B24" s="340" t="s">
        <v>402</v>
      </c>
      <c r="C24" s="102">
        <v>565.63170000000002</v>
      </c>
      <c r="D24" s="102">
        <v>1043.97</v>
      </c>
      <c r="E24" s="102">
        <v>197.25</v>
      </c>
      <c r="F24" s="102">
        <v>336.61470000000003</v>
      </c>
      <c r="G24" s="102">
        <v>621.28</v>
      </c>
      <c r="H24" s="102">
        <v>17.166667</v>
      </c>
      <c r="I24" s="102">
        <v>737.87519999999995</v>
      </c>
      <c r="J24" s="102">
        <v>1361.875</v>
      </c>
      <c r="K24" s="102">
        <v>28.75</v>
      </c>
      <c r="L24" s="102">
        <f t="shared" si="7"/>
        <v>1640.1215999999999</v>
      </c>
      <c r="M24" s="102">
        <f t="shared" si="8"/>
        <v>3027.125</v>
      </c>
      <c r="N24" s="102">
        <f t="shared" si="9"/>
        <v>243.16666699999999</v>
      </c>
      <c r="O24" s="341" t="s">
        <v>2</v>
      </c>
      <c r="P24" s="206" t="s">
        <v>46</v>
      </c>
    </row>
    <row r="25" spans="1:16" ht="26.25">
      <c r="A25" s="254" t="s">
        <v>499</v>
      </c>
      <c r="B25" s="340" t="s">
        <v>63</v>
      </c>
      <c r="C25" s="102">
        <v>195.4718</v>
      </c>
      <c r="D25" s="102">
        <v>392.19200000000001</v>
      </c>
      <c r="E25" s="102">
        <v>68.916667000000004</v>
      </c>
      <c r="F25" s="102">
        <v>114.8492</v>
      </c>
      <c r="G25" s="102">
        <v>230.43199999999999</v>
      </c>
      <c r="H25" s="102">
        <v>9.8333332999999996</v>
      </c>
      <c r="I25" s="102">
        <v>82.678960000000004</v>
      </c>
      <c r="J25" s="102">
        <v>165.886</v>
      </c>
      <c r="K25" s="102">
        <v>10.833333</v>
      </c>
      <c r="L25" s="102">
        <f t="shared" si="7"/>
        <v>392.99996000000004</v>
      </c>
      <c r="M25" s="102">
        <f t="shared" si="8"/>
        <v>788.51</v>
      </c>
      <c r="N25" s="102">
        <f t="shared" si="9"/>
        <v>89.583333300000007</v>
      </c>
      <c r="O25" s="341" t="s">
        <v>2</v>
      </c>
      <c r="P25" s="206" t="s">
        <v>46</v>
      </c>
    </row>
    <row r="26" spans="1:16" ht="26.25">
      <c r="A26" s="254" t="s">
        <v>499</v>
      </c>
      <c r="B26" s="340" t="s">
        <v>64</v>
      </c>
      <c r="C26" s="102">
        <v>343.68259999999998</v>
      </c>
      <c r="D26" s="102">
        <v>722.61699999999996</v>
      </c>
      <c r="E26" s="102">
        <v>153.41667000000001</v>
      </c>
      <c r="F26" s="102">
        <v>237.4589</v>
      </c>
      <c r="G26" s="102">
        <v>499.274</v>
      </c>
      <c r="H26" s="102">
        <v>18</v>
      </c>
      <c r="I26" s="102">
        <v>174.01990000000001</v>
      </c>
      <c r="J26" s="102">
        <v>365.88900000000001</v>
      </c>
      <c r="K26" s="102">
        <v>19.666667</v>
      </c>
      <c r="L26" s="102">
        <f t="shared" si="7"/>
        <v>755.16139999999996</v>
      </c>
      <c r="M26" s="102">
        <f t="shared" si="8"/>
        <v>1587.7800000000002</v>
      </c>
      <c r="N26" s="102">
        <f t="shared" si="9"/>
        <v>191.083337</v>
      </c>
      <c r="O26" s="341" t="s">
        <v>2</v>
      </c>
      <c r="P26" s="206" t="s">
        <v>46</v>
      </c>
    </row>
    <row r="27" spans="1:16" ht="26.25">
      <c r="A27" s="254" t="s">
        <v>499</v>
      </c>
      <c r="B27" s="340" t="s">
        <v>208</v>
      </c>
      <c r="C27" s="102">
        <v>266.02460000000002</v>
      </c>
      <c r="D27" s="102">
        <v>364.488</v>
      </c>
      <c r="E27" s="102">
        <v>61.166666999999997</v>
      </c>
      <c r="F27" s="102">
        <v>559.92830000000004</v>
      </c>
      <c r="G27" s="102">
        <v>767.17399999999998</v>
      </c>
      <c r="H27" s="102">
        <v>11</v>
      </c>
      <c r="I27" s="102">
        <v>179.33279999999999</v>
      </c>
      <c r="J27" s="102">
        <v>245.709</v>
      </c>
      <c r="K27" s="102">
        <v>12.916667</v>
      </c>
      <c r="L27" s="102">
        <f t="shared" si="7"/>
        <v>1005.2857</v>
      </c>
      <c r="M27" s="102">
        <f t="shared" si="8"/>
        <v>1377.3710000000001</v>
      </c>
      <c r="N27" s="102">
        <f t="shared" si="9"/>
        <v>85.083333999999994</v>
      </c>
      <c r="O27" s="341" t="s">
        <v>2</v>
      </c>
      <c r="P27" s="206" t="s">
        <v>46</v>
      </c>
    </row>
    <row r="28" spans="1:16" ht="26.25">
      <c r="A28" s="254" t="s">
        <v>499</v>
      </c>
      <c r="B28" s="340" t="s">
        <v>65</v>
      </c>
      <c r="C28" s="102">
        <v>282.1617</v>
      </c>
      <c r="D28" s="102">
        <v>541.12699999999995</v>
      </c>
      <c r="E28" s="102">
        <v>147</v>
      </c>
      <c r="F28" s="102">
        <v>240.55600000000001</v>
      </c>
      <c r="G28" s="102">
        <v>461.33600000000001</v>
      </c>
      <c r="H28" s="102">
        <v>14.333333</v>
      </c>
      <c r="I28" s="102">
        <v>177.51679999999999</v>
      </c>
      <c r="J28" s="102">
        <v>340.44</v>
      </c>
      <c r="K28" s="102">
        <v>15.833333</v>
      </c>
      <c r="L28" s="102">
        <f t="shared" si="7"/>
        <v>700.23450000000003</v>
      </c>
      <c r="M28" s="102">
        <f t="shared" si="8"/>
        <v>1342.903</v>
      </c>
      <c r="N28" s="102">
        <f t="shared" si="9"/>
        <v>177.16666600000002</v>
      </c>
      <c r="O28" s="341" t="s">
        <v>2</v>
      </c>
      <c r="P28" s="206" t="s">
        <v>46</v>
      </c>
    </row>
    <row r="29" spans="1:16" ht="26.25">
      <c r="A29" s="254" t="s">
        <v>499</v>
      </c>
      <c r="B29" s="340" t="s">
        <v>66</v>
      </c>
      <c r="C29" s="102">
        <v>176.1362</v>
      </c>
      <c r="D29" s="102">
        <v>296.27199999999999</v>
      </c>
      <c r="E29" s="102">
        <v>82.166667000000004</v>
      </c>
      <c r="F29" s="102">
        <v>173.792</v>
      </c>
      <c r="G29" s="102">
        <v>292.32900000000001</v>
      </c>
      <c r="H29" s="102">
        <v>13.916667</v>
      </c>
      <c r="I29" s="102">
        <v>135.7191</v>
      </c>
      <c r="J29" s="102">
        <v>228.28800000000001</v>
      </c>
      <c r="K29" s="102">
        <v>12.083333</v>
      </c>
      <c r="L29" s="102">
        <f t="shared" si="7"/>
        <v>485.64729999999997</v>
      </c>
      <c r="M29" s="102">
        <f t="shared" si="8"/>
        <v>816.88900000000001</v>
      </c>
      <c r="N29" s="102">
        <f t="shared" si="9"/>
        <v>108.166667</v>
      </c>
      <c r="O29" s="341" t="s">
        <v>2</v>
      </c>
      <c r="P29" s="206" t="s">
        <v>46</v>
      </c>
    </row>
    <row r="30" spans="1:16" ht="26.25">
      <c r="A30" s="254" t="s">
        <v>499</v>
      </c>
      <c r="B30" s="340" t="s">
        <v>409</v>
      </c>
      <c r="C30" s="102">
        <v>117.0425</v>
      </c>
      <c r="D30" s="102">
        <v>222.47900000000001</v>
      </c>
      <c r="E30" s="102">
        <v>53.416666999999997</v>
      </c>
      <c r="F30" s="102">
        <v>74.796419999999998</v>
      </c>
      <c r="G30" s="102">
        <v>142.17599999999999</v>
      </c>
      <c r="H30" s="102">
        <v>10.5</v>
      </c>
      <c r="I30" s="102">
        <v>72.489019999999996</v>
      </c>
      <c r="J30" s="102">
        <v>137.79</v>
      </c>
      <c r="K30" s="102">
        <v>10</v>
      </c>
      <c r="L30" s="102">
        <f t="shared" si="7"/>
        <v>264.32794000000001</v>
      </c>
      <c r="M30" s="102">
        <f t="shared" si="8"/>
        <v>502.44499999999994</v>
      </c>
      <c r="N30" s="102">
        <f t="shared" si="9"/>
        <v>73.91666699999999</v>
      </c>
      <c r="O30" s="341" t="s">
        <v>2</v>
      </c>
      <c r="P30" s="206" t="s">
        <v>46</v>
      </c>
    </row>
    <row r="31" spans="1:16" ht="26.25">
      <c r="A31" s="254" t="s">
        <v>633</v>
      </c>
      <c r="B31" s="340" t="s">
        <v>48</v>
      </c>
      <c r="C31" s="102">
        <v>1366</v>
      </c>
      <c r="D31" s="102">
        <v>10827</v>
      </c>
      <c r="E31" s="102">
        <v>1429</v>
      </c>
      <c r="F31" s="102">
        <v>3562</v>
      </c>
      <c r="G31" s="102">
        <v>35411</v>
      </c>
      <c r="H31" s="102">
        <v>394</v>
      </c>
      <c r="I31" s="102"/>
      <c r="J31" s="102"/>
      <c r="K31" s="102"/>
      <c r="L31" s="102">
        <f t="shared" si="7"/>
        <v>4928</v>
      </c>
      <c r="M31" s="102">
        <f t="shared" si="8"/>
        <v>46238</v>
      </c>
      <c r="N31" s="102">
        <f t="shared" si="9"/>
        <v>1823</v>
      </c>
      <c r="O31" s="341" t="s">
        <v>28</v>
      </c>
      <c r="P31" s="206" t="s">
        <v>46</v>
      </c>
    </row>
    <row r="32" spans="1:16">
      <c r="A32" s="254" t="s">
        <v>701</v>
      </c>
      <c r="B32" s="340" t="s">
        <v>200</v>
      </c>
      <c r="C32" s="102">
        <v>249.03649999999999</v>
      </c>
      <c r="D32" s="102">
        <v>537.00599999999997</v>
      </c>
      <c r="E32" s="102">
        <v>84</v>
      </c>
      <c r="F32" s="102">
        <v>319.10219999999998</v>
      </c>
      <c r="G32" s="102">
        <v>688.09100000000001</v>
      </c>
      <c r="H32" s="102">
        <v>16</v>
      </c>
      <c r="I32" s="102">
        <v>41.33728</v>
      </c>
      <c r="J32" s="102">
        <v>89.137</v>
      </c>
      <c r="K32" s="102">
        <v>9</v>
      </c>
      <c r="L32" s="102">
        <f t="shared" si="7"/>
        <v>609.47597999999994</v>
      </c>
      <c r="M32" s="102">
        <f t="shared" si="8"/>
        <v>1314.2339999999999</v>
      </c>
      <c r="N32" s="102">
        <f t="shared" si="9"/>
        <v>109</v>
      </c>
      <c r="O32" s="341" t="s">
        <v>2</v>
      </c>
      <c r="P32" s="206" t="s">
        <v>46</v>
      </c>
    </row>
    <row r="33" spans="1:18" ht="26.25">
      <c r="A33" s="254" t="s">
        <v>702</v>
      </c>
      <c r="B33" s="340" t="s">
        <v>69</v>
      </c>
      <c r="C33" s="102">
        <v>168.709</v>
      </c>
      <c r="D33" s="102">
        <v>234.31800000000001</v>
      </c>
      <c r="E33" s="102">
        <v>65.5</v>
      </c>
      <c r="F33" s="102">
        <v>202.1832</v>
      </c>
      <c r="G33" s="102">
        <v>280.81</v>
      </c>
      <c r="H33" s="102">
        <v>20.416667</v>
      </c>
      <c r="I33" s="102">
        <v>104.54900000000001</v>
      </c>
      <c r="J33" s="102">
        <v>145.20699999999999</v>
      </c>
      <c r="K33" s="102">
        <v>12</v>
      </c>
      <c r="L33" s="102">
        <f t="shared" si="7"/>
        <v>475.44119999999998</v>
      </c>
      <c r="M33" s="102">
        <f t="shared" si="8"/>
        <v>660.33500000000004</v>
      </c>
      <c r="N33" s="102">
        <f t="shared" si="9"/>
        <v>97.916667000000004</v>
      </c>
      <c r="O33" s="341" t="s">
        <v>2</v>
      </c>
      <c r="P33" s="206" t="s">
        <v>46</v>
      </c>
    </row>
    <row r="34" spans="1:18">
      <c r="A34" s="254" t="s">
        <v>513</v>
      </c>
      <c r="B34" s="340" t="s">
        <v>55</v>
      </c>
      <c r="C34" s="102">
        <v>84.889790000000005</v>
      </c>
      <c r="D34" s="102">
        <v>141.483</v>
      </c>
      <c r="E34" s="102">
        <v>49</v>
      </c>
      <c r="F34" s="102">
        <v>116.337</v>
      </c>
      <c r="G34" s="102">
        <v>193.89500000000001</v>
      </c>
      <c r="H34" s="102">
        <v>12</v>
      </c>
      <c r="I34" s="102">
        <v>34.665599999999998</v>
      </c>
      <c r="J34" s="102">
        <v>57.776000000000003</v>
      </c>
      <c r="K34" s="102">
        <v>8.25</v>
      </c>
      <c r="L34" s="102">
        <f t="shared" si="7"/>
        <v>235.89238999999998</v>
      </c>
      <c r="M34" s="102">
        <f t="shared" si="8"/>
        <v>393.15400000000005</v>
      </c>
      <c r="N34" s="102">
        <f t="shared" si="9"/>
        <v>69.25</v>
      </c>
      <c r="O34" s="341" t="s">
        <v>2</v>
      </c>
      <c r="P34" s="206" t="s">
        <v>46</v>
      </c>
    </row>
    <row r="35" spans="1:18" ht="26.25">
      <c r="A35" s="254" t="s">
        <v>515</v>
      </c>
      <c r="B35" s="340" t="s">
        <v>58</v>
      </c>
      <c r="C35" s="102">
        <v>120.9462</v>
      </c>
      <c r="D35" s="102">
        <v>208.52799999999999</v>
      </c>
      <c r="E35" s="102">
        <v>54.833333000000003</v>
      </c>
      <c r="F35" s="102">
        <v>101.83</v>
      </c>
      <c r="G35" s="102">
        <v>175.56899999999999</v>
      </c>
      <c r="H35" s="102">
        <v>25</v>
      </c>
      <c r="I35" s="102">
        <v>76.74503</v>
      </c>
      <c r="J35" s="102">
        <v>132.31899999999999</v>
      </c>
      <c r="K35" s="102">
        <v>15.333333</v>
      </c>
      <c r="L35" s="102">
        <f t="shared" si="7"/>
        <v>299.52123</v>
      </c>
      <c r="M35" s="102">
        <f t="shared" si="8"/>
        <v>516.41599999999994</v>
      </c>
      <c r="N35" s="102">
        <f t="shared" si="9"/>
        <v>95.166666000000006</v>
      </c>
      <c r="O35" s="341" t="s">
        <v>2</v>
      </c>
      <c r="P35" s="206" t="s">
        <v>46</v>
      </c>
    </row>
    <row r="36" spans="1:18" ht="26.25">
      <c r="A36" s="254" t="s">
        <v>521</v>
      </c>
      <c r="B36" s="340" t="s">
        <v>201</v>
      </c>
      <c r="C36" s="102">
        <v>130.67580000000001</v>
      </c>
      <c r="D36" s="102">
        <v>206.89099999999999</v>
      </c>
      <c r="E36" s="102">
        <v>43.333333000000003</v>
      </c>
      <c r="F36" s="102">
        <v>167.29</v>
      </c>
      <c r="G36" s="102">
        <v>264.86</v>
      </c>
      <c r="H36" s="102">
        <v>6.9166667000000004</v>
      </c>
      <c r="I36" s="102">
        <v>117.3323</v>
      </c>
      <c r="J36" s="102">
        <v>185.76499999999999</v>
      </c>
      <c r="K36" s="102">
        <v>13.666667</v>
      </c>
      <c r="L36" s="102">
        <f t="shared" si="7"/>
        <v>415.29809999999998</v>
      </c>
      <c r="M36" s="102">
        <f t="shared" si="8"/>
        <v>657.51599999999996</v>
      </c>
      <c r="N36" s="102">
        <f t="shared" si="9"/>
        <v>63.916666700000007</v>
      </c>
      <c r="O36" s="341" t="s">
        <v>2</v>
      </c>
      <c r="P36" s="206" t="s">
        <v>46</v>
      </c>
    </row>
    <row r="37" spans="1:18" ht="26.25">
      <c r="A37" s="254" t="s">
        <v>613</v>
      </c>
      <c r="B37" s="340" t="s">
        <v>390</v>
      </c>
      <c r="C37" s="102">
        <v>60.769019999999998</v>
      </c>
      <c r="D37" s="102">
        <v>83.902000000000001</v>
      </c>
      <c r="E37" s="102">
        <v>31.428571000000002</v>
      </c>
      <c r="F37" s="102">
        <v>69.388739999999999</v>
      </c>
      <c r="G37" s="102">
        <v>95.802999999999997</v>
      </c>
      <c r="H37" s="102">
        <v>10</v>
      </c>
      <c r="I37" s="102">
        <v>89.639769999999999</v>
      </c>
      <c r="J37" s="102">
        <v>123.76300000000001</v>
      </c>
      <c r="K37" s="102">
        <v>9.2857143000000004</v>
      </c>
      <c r="L37" s="102">
        <f t="shared" si="7"/>
        <v>219.79752999999999</v>
      </c>
      <c r="M37" s="102">
        <f t="shared" si="8"/>
        <v>303.46799999999996</v>
      </c>
      <c r="N37" s="102">
        <f t="shared" si="9"/>
        <v>50.714285300000007</v>
      </c>
      <c r="O37" s="341" t="s">
        <v>2</v>
      </c>
      <c r="P37" s="206" t="s">
        <v>46</v>
      </c>
    </row>
    <row r="38" spans="1:18" ht="26.25">
      <c r="A38" s="254" t="s">
        <v>525</v>
      </c>
      <c r="B38" s="340" t="s">
        <v>392</v>
      </c>
      <c r="C38" s="102">
        <v>3027.8989999999999</v>
      </c>
      <c r="D38" s="102">
        <v>7737.5559999999996</v>
      </c>
      <c r="E38" s="102">
        <v>975</v>
      </c>
      <c r="F38" s="102">
        <v>3820.373</v>
      </c>
      <c r="G38" s="102">
        <v>9762.66</v>
      </c>
      <c r="H38" s="102">
        <v>107</v>
      </c>
      <c r="I38" s="102">
        <v>1127.55</v>
      </c>
      <c r="J38" s="102">
        <v>2881.3649999999998</v>
      </c>
      <c r="K38" s="102">
        <v>93</v>
      </c>
      <c r="L38" s="102">
        <f t="shared" si="7"/>
        <v>7975.8220000000001</v>
      </c>
      <c r="M38" s="102">
        <f t="shared" si="8"/>
        <v>20381.580999999998</v>
      </c>
      <c r="N38" s="102">
        <f t="shared" si="9"/>
        <v>1175</v>
      </c>
      <c r="O38" s="341" t="s">
        <v>2</v>
      </c>
      <c r="P38" s="206" t="s">
        <v>46</v>
      </c>
    </row>
    <row r="39" spans="1:18" ht="26.25">
      <c r="A39" s="254" t="s">
        <v>541</v>
      </c>
      <c r="B39" s="93" t="s">
        <v>361</v>
      </c>
      <c r="C39" s="188">
        <v>3228.37</v>
      </c>
      <c r="D39" s="188">
        <v>9679.5450000000001</v>
      </c>
      <c r="E39" s="188">
        <v>1659.75</v>
      </c>
      <c r="F39" s="188">
        <v>7082.92</v>
      </c>
      <c r="G39" s="188">
        <v>21236.55</v>
      </c>
      <c r="H39" s="188">
        <v>275.16667000000001</v>
      </c>
      <c r="I39" s="188">
        <v>2373.6610000000001</v>
      </c>
      <c r="J39" s="188">
        <v>7116.89</v>
      </c>
      <c r="K39" s="188">
        <v>129</v>
      </c>
      <c r="L39" s="188">
        <f t="shared" si="7"/>
        <v>12684.951000000001</v>
      </c>
      <c r="M39" s="188">
        <f t="shared" si="8"/>
        <v>38032.985000000001</v>
      </c>
      <c r="N39" s="188">
        <f t="shared" si="9"/>
        <v>2063.9166700000001</v>
      </c>
      <c r="O39" s="255" t="s">
        <v>2</v>
      </c>
      <c r="P39" s="206" t="s">
        <v>46</v>
      </c>
    </row>
    <row r="40" spans="1:18" s="7" customFormat="1">
      <c r="A40" s="254" t="s">
        <v>542</v>
      </c>
      <c r="B40" s="93" t="s">
        <v>45</v>
      </c>
      <c r="C40" s="188">
        <v>1515</v>
      </c>
      <c r="D40" s="188">
        <v>7278</v>
      </c>
      <c r="E40" s="188">
        <v>1343</v>
      </c>
      <c r="F40" s="188">
        <v>5715</v>
      </c>
      <c r="G40" s="188">
        <v>20425</v>
      </c>
      <c r="H40" s="188">
        <v>527</v>
      </c>
      <c r="I40" s="188"/>
      <c r="J40" s="188"/>
      <c r="K40" s="188"/>
      <c r="L40" s="188">
        <f t="shared" si="7"/>
        <v>7230</v>
      </c>
      <c r="M40" s="188">
        <f t="shared" si="8"/>
        <v>27703</v>
      </c>
      <c r="N40" s="188">
        <f t="shared" si="9"/>
        <v>1870</v>
      </c>
      <c r="O40" s="255" t="s">
        <v>28</v>
      </c>
      <c r="P40" s="206" t="s">
        <v>46</v>
      </c>
      <c r="Q40" s="120"/>
      <c r="R40" s="120"/>
    </row>
    <row r="41" spans="1:18" s="7" customFormat="1" ht="27" thickBot="1">
      <c r="A41" s="561" t="s">
        <v>621</v>
      </c>
      <c r="B41" s="546" t="s">
        <v>407</v>
      </c>
      <c r="C41" s="547">
        <v>567.16520000000003</v>
      </c>
      <c r="D41" s="547">
        <v>1481.3969999999999</v>
      </c>
      <c r="E41" s="547">
        <v>280.33332999999999</v>
      </c>
      <c r="F41" s="547">
        <v>683.97720000000004</v>
      </c>
      <c r="G41" s="547">
        <v>1786.502</v>
      </c>
      <c r="H41" s="547">
        <v>45.25</v>
      </c>
      <c r="I41" s="547">
        <v>285.67700000000002</v>
      </c>
      <c r="J41" s="547">
        <v>746.16899999999998</v>
      </c>
      <c r="K41" s="547">
        <v>31.25</v>
      </c>
      <c r="L41" s="547">
        <f t="shared" si="7"/>
        <v>1536.8194000000003</v>
      </c>
      <c r="M41" s="547">
        <f t="shared" si="8"/>
        <v>4014.0679999999998</v>
      </c>
      <c r="N41" s="547">
        <f t="shared" si="9"/>
        <v>356.83332999999999</v>
      </c>
      <c r="O41" s="550" t="s">
        <v>2</v>
      </c>
      <c r="P41" s="206" t="s">
        <v>46</v>
      </c>
      <c r="Q41" s="120"/>
      <c r="R41" s="120"/>
    </row>
    <row r="42" spans="1:18" s="7" customFormat="1" ht="14.25" thickBot="1">
      <c r="A42" s="562" t="s">
        <v>6</v>
      </c>
      <c r="B42" s="563"/>
      <c r="C42" s="552">
        <f>SUM(C43:C57)</f>
        <v>204245.88493999999</v>
      </c>
      <c r="D42" s="552">
        <f t="shared" ref="D42:N42" si="10">SUM(D43:D57)</f>
        <v>1403873.3459999999</v>
      </c>
      <c r="E42" s="552">
        <f t="shared" si="10"/>
        <v>179634.58334100002</v>
      </c>
      <c r="F42" s="552">
        <f t="shared" si="10"/>
        <v>263431.97016000003</v>
      </c>
      <c r="G42" s="552">
        <f t="shared" si="10"/>
        <v>2431296.0669999998</v>
      </c>
      <c r="H42" s="552">
        <f t="shared" si="10"/>
        <v>25692.874999</v>
      </c>
      <c r="I42" s="552">
        <f t="shared" si="10"/>
        <v>1918.6965600000001</v>
      </c>
      <c r="J42" s="552">
        <f t="shared" si="10"/>
        <v>4965.0070000000005</v>
      </c>
      <c r="K42" s="552">
        <f t="shared" si="10"/>
        <v>187.41666370000002</v>
      </c>
      <c r="L42" s="552">
        <f t="shared" si="10"/>
        <v>469596.55166000006</v>
      </c>
      <c r="M42" s="552">
        <f t="shared" si="10"/>
        <v>3840134.42</v>
      </c>
      <c r="N42" s="552">
        <f t="shared" si="10"/>
        <v>205514.8750037</v>
      </c>
      <c r="O42" s="564"/>
      <c r="P42" s="206"/>
      <c r="Q42" s="177"/>
      <c r="R42" s="177"/>
    </row>
    <row r="43" spans="1:18" s="7" customFormat="1" ht="26.25">
      <c r="A43" s="372" t="s">
        <v>499</v>
      </c>
      <c r="B43" s="365" t="s">
        <v>197</v>
      </c>
      <c r="C43" s="366">
        <v>171.79730000000001</v>
      </c>
      <c r="D43" s="366">
        <v>346.255</v>
      </c>
      <c r="E43" s="366">
        <v>100.91667</v>
      </c>
      <c r="F43" s="366">
        <v>66.029740000000004</v>
      </c>
      <c r="G43" s="366">
        <v>133.08199999999999</v>
      </c>
      <c r="H43" s="366">
        <v>13.583333</v>
      </c>
      <c r="I43" s="366">
        <v>80.806330000000003</v>
      </c>
      <c r="J43" s="366">
        <v>162.864</v>
      </c>
      <c r="K43" s="366">
        <v>14.916667</v>
      </c>
      <c r="L43" s="366">
        <f t="shared" ref="L43" si="11">C43+F43+I43</f>
        <v>318.63337000000001</v>
      </c>
      <c r="M43" s="366">
        <f t="shared" ref="M43" si="12">D43+G43+J43</f>
        <v>642.20100000000002</v>
      </c>
      <c r="N43" s="366">
        <f t="shared" ref="N43" si="13">E43+H43+K43</f>
        <v>129.41666999999998</v>
      </c>
      <c r="O43" s="367" t="s">
        <v>2</v>
      </c>
      <c r="P43" s="206" t="s">
        <v>27</v>
      </c>
      <c r="Q43" s="177"/>
      <c r="R43" s="120"/>
    </row>
    <row r="44" spans="1:18" s="7" customFormat="1" ht="26.25">
      <c r="A44" s="254" t="s">
        <v>500</v>
      </c>
      <c r="B44" s="340" t="s">
        <v>195</v>
      </c>
      <c r="C44" s="102">
        <v>45.818399999999997</v>
      </c>
      <c r="D44" s="102">
        <v>76.364000000000004</v>
      </c>
      <c r="E44" s="102">
        <v>13.666667</v>
      </c>
      <c r="F44" s="102">
        <v>68.975999999999999</v>
      </c>
      <c r="G44" s="102">
        <v>114.96</v>
      </c>
      <c r="H44" s="102">
        <v>10.333333</v>
      </c>
      <c r="I44" s="102">
        <v>24.752400000000002</v>
      </c>
      <c r="J44" s="102">
        <v>41.253999999999998</v>
      </c>
      <c r="K44" s="102">
        <v>6</v>
      </c>
      <c r="L44" s="102">
        <f t="shared" ref="L44:L57" si="14">C44+F44+I44</f>
        <v>139.54679999999999</v>
      </c>
      <c r="M44" s="102">
        <f t="shared" ref="M44:M57" si="15">D44+G44+J44</f>
        <v>232.578</v>
      </c>
      <c r="N44" s="102">
        <f t="shared" ref="N44:N57" si="16">E44+H44+K44</f>
        <v>30</v>
      </c>
      <c r="O44" s="341" t="s">
        <v>2</v>
      </c>
      <c r="P44" s="206" t="s">
        <v>27</v>
      </c>
      <c r="Q44" s="177"/>
      <c r="R44" s="120"/>
    </row>
    <row r="45" spans="1:18" s="7" customFormat="1" ht="26.25">
      <c r="A45" s="254" t="s">
        <v>626</v>
      </c>
      <c r="B45" s="340" t="s">
        <v>446</v>
      </c>
      <c r="C45" s="102">
        <v>15375</v>
      </c>
      <c r="D45" s="102">
        <v>147725</v>
      </c>
      <c r="E45" s="102">
        <v>24108</v>
      </c>
      <c r="F45" s="102">
        <v>74170</v>
      </c>
      <c r="G45" s="102">
        <v>971027</v>
      </c>
      <c r="H45" s="102">
        <v>6243</v>
      </c>
      <c r="I45" s="102"/>
      <c r="J45" s="102"/>
      <c r="K45" s="102"/>
      <c r="L45" s="102">
        <f t="shared" si="14"/>
        <v>89545</v>
      </c>
      <c r="M45" s="102">
        <f t="shared" si="15"/>
        <v>1118752</v>
      </c>
      <c r="N45" s="102">
        <f t="shared" si="16"/>
        <v>30351</v>
      </c>
      <c r="O45" s="341" t="s">
        <v>28</v>
      </c>
      <c r="P45" s="206" t="s">
        <v>27</v>
      </c>
      <c r="Q45" s="177"/>
      <c r="R45" s="120"/>
    </row>
    <row r="46" spans="1:18" s="7" customFormat="1">
      <c r="A46" s="254" t="s">
        <v>508</v>
      </c>
      <c r="B46" s="340" t="s">
        <v>138</v>
      </c>
      <c r="C46" s="102">
        <v>29.816839999999999</v>
      </c>
      <c r="D46" s="102">
        <v>68.742000000000004</v>
      </c>
      <c r="E46" s="102">
        <v>24</v>
      </c>
      <c r="F46" s="102">
        <v>27.0274</v>
      </c>
      <c r="G46" s="102">
        <v>62.311</v>
      </c>
      <c r="H46" s="102">
        <v>11.375</v>
      </c>
      <c r="I46" s="102">
        <v>11.837899999999999</v>
      </c>
      <c r="J46" s="102">
        <v>27.292000000000002</v>
      </c>
      <c r="K46" s="102">
        <v>10.5</v>
      </c>
      <c r="L46" s="102">
        <f t="shared" si="14"/>
        <v>68.682140000000004</v>
      </c>
      <c r="M46" s="102">
        <f t="shared" si="15"/>
        <v>158.345</v>
      </c>
      <c r="N46" s="102">
        <f t="shared" si="16"/>
        <v>45.875</v>
      </c>
      <c r="O46" s="341" t="s">
        <v>2</v>
      </c>
      <c r="P46" s="206" t="s">
        <v>27</v>
      </c>
      <c r="Q46" s="177"/>
      <c r="R46" s="120"/>
    </row>
    <row r="47" spans="1:18" s="7" customFormat="1">
      <c r="A47" s="254" t="s">
        <v>588</v>
      </c>
      <c r="B47" s="340" t="s">
        <v>29</v>
      </c>
      <c r="C47" s="102">
        <v>97.457579999999993</v>
      </c>
      <c r="D47" s="102">
        <v>172.815</v>
      </c>
      <c r="E47" s="102">
        <v>50.916666999999997</v>
      </c>
      <c r="F47" s="102">
        <v>101.6781</v>
      </c>
      <c r="G47" s="102">
        <v>180.29900000000001</v>
      </c>
      <c r="H47" s="102">
        <v>20.583333</v>
      </c>
      <c r="I47" s="102">
        <v>21.293310000000002</v>
      </c>
      <c r="J47" s="102">
        <v>37.758000000000003</v>
      </c>
      <c r="K47" s="102">
        <v>5.4166667000000004</v>
      </c>
      <c r="L47" s="102">
        <f t="shared" si="14"/>
        <v>220.42898999999997</v>
      </c>
      <c r="M47" s="102">
        <f t="shared" si="15"/>
        <v>390.87200000000001</v>
      </c>
      <c r="N47" s="102">
        <f t="shared" si="16"/>
        <v>76.916666700000007</v>
      </c>
      <c r="O47" s="341" t="s">
        <v>2</v>
      </c>
      <c r="P47" s="206" t="s">
        <v>27</v>
      </c>
      <c r="Q47" s="177"/>
      <c r="R47" s="120"/>
    </row>
    <row r="48" spans="1:18" s="7" customFormat="1" ht="26.25">
      <c r="A48" s="254" t="s">
        <v>373</v>
      </c>
      <c r="B48" s="340" t="s">
        <v>446</v>
      </c>
      <c r="C48" s="102">
        <v>80307</v>
      </c>
      <c r="D48" s="102">
        <v>560757</v>
      </c>
      <c r="E48" s="102">
        <v>69685</v>
      </c>
      <c r="F48" s="102">
        <v>77242</v>
      </c>
      <c r="G48" s="102">
        <v>645075</v>
      </c>
      <c r="H48" s="102">
        <v>8967</v>
      </c>
      <c r="I48" s="102"/>
      <c r="J48" s="102"/>
      <c r="K48" s="102"/>
      <c r="L48" s="102">
        <f t="shared" si="14"/>
        <v>157549</v>
      </c>
      <c r="M48" s="102">
        <f t="shared" si="15"/>
        <v>1205832</v>
      </c>
      <c r="N48" s="102">
        <f t="shared" si="16"/>
        <v>78652</v>
      </c>
      <c r="O48" s="341" t="s">
        <v>28</v>
      </c>
      <c r="P48" s="206" t="s">
        <v>27</v>
      </c>
      <c r="Q48" s="177"/>
      <c r="R48" s="120"/>
    </row>
    <row r="49" spans="1:18" s="7" customFormat="1">
      <c r="A49" s="254" t="s">
        <v>712</v>
      </c>
      <c r="B49" s="340" t="s">
        <v>198</v>
      </c>
      <c r="C49" s="102">
        <v>96.742549999999994</v>
      </c>
      <c r="D49" s="102">
        <v>262.596</v>
      </c>
      <c r="E49" s="102">
        <v>71.916667000000004</v>
      </c>
      <c r="F49" s="102">
        <v>71.824150000000003</v>
      </c>
      <c r="G49" s="102">
        <v>194.958</v>
      </c>
      <c r="H49" s="102">
        <v>8.25</v>
      </c>
      <c r="I49" s="102">
        <v>34.330869999999997</v>
      </c>
      <c r="J49" s="102">
        <v>93.186999999999998</v>
      </c>
      <c r="K49" s="102">
        <v>6.75</v>
      </c>
      <c r="L49" s="102">
        <f t="shared" si="14"/>
        <v>202.89757</v>
      </c>
      <c r="M49" s="102">
        <f t="shared" si="15"/>
        <v>550.74099999999999</v>
      </c>
      <c r="N49" s="102">
        <f t="shared" si="16"/>
        <v>86.916667000000004</v>
      </c>
      <c r="O49" s="341" t="s">
        <v>2</v>
      </c>
      <c r="P49" s="206" t="s">
        <v>27</v>
      </c>
      <c r="Q49" s="177"/>
      <c r="R49" s="120"/>
    </row>
    <row r="50" spans="1:18" s="7" customFormat="1" ht="26.25">
      <c r="A50" s="254" t="s">
        <v>634</v>
      </c>
      <c r="B50" s="340" t="s">
        <v>446</v>
      </c>
      <c r="C50" s="102">
        <v>4074</v>
      </c>
      <c r="D50" s="102">
        <v>16648</v>
      </c>
      <c r="E50" s="102">
        <v>2918</v>
      </c>
      <c r="F50" s="102">
        <v>11714</v>
      </c>
      <c r="G50" s="102">
        <v>56011</v>
      </c>
      <c r="H50" s="102">
        <v>778</v>
      </c>
      <c r="I50" s="102"/>
      <c r="J50" s="102"/>
      <c r="K50" s="102"/>
      <c r="L50" s="102">
        <f t="shared" si="14"/>
        <v>15788</v>
      </c>
      <c r="M50" s="102">
        <f t="shared" si="15"/>
        <v>72659</v>
      </c>
      <c r="N50" s="102">
        <f t="shared" si="16"/>
        <v>3696</v>
      </c>
      <c r="O50" s="341" t="s">
        <v>28</v>
      </c>
      <c r="P50" s="206" t="s">
        <v>27</v>
      </c>
      <c r="Q50" s="177"/>
      <c r="R50" s="120"/>
    </row>
    <row r="51" spans="1:18" s="7" customFormat="1">
      <c r="A51" s="254" t="s">
        <v>512</v>
      </c>
      <c r="B51" s="340" t="s">
        <v>139</v>
      </c>
      <c r="C51" s="102">
        <v>1760.7090000000001</v>
      </c>
      <c r="D51" s="102">
        <v>4678.174</v>
      </c>
      <c r="E51" s="102">
        <v>791.41666999999995</v>
      </c>
      <c r="F51" s="102">
        <v>5466.8789999999999</v>
      </c>
      <c r="G51" s="102">
        <v>14525.407999999999</v>
      </c>
      <c r="H51" s="102">
        <v>515.5</v>
      </c>
      <c r="I51" s="102">
        <v>1613.2</v>
      </c>
      <c r="J51" s="102">
        <v>4286.2470000000003</v>
      </c>
      <c r="K51" s="102">
        <v>116.08333</v>
      </c>
      <c r="L51" s="102">
        <f t="shared" si="14"/>
        <v>8840.7880000000005</v>
      </c>
      <c r="M51" s="102">
        <f t="shared" si="15"/>
        <v>23489.828999999998</v>
      </c>
      <c r="N51" s="102">
        <f t="shared" si="16"/>
        <v>1423</v>
      </c>
      <c r="O51" s="341" t="s">
        <v>2</v>
      </c>
      <c r="P51" s="206" t="s">
        <v>27</v>
      </c>
      <c r="Q51" s="177"/>
      <c r="R51" s="120"/>
    </row>
    <row r="52" spans="1:18" s="7" customFormat="1" ht="26.25">
      <c r="A52" s="254" t="s">
        <v>450</v>
      </c>
      <c r="B52" s="340" t="s">
        <v>446</v>
      </c>
      <c r="C52" s="102">
        <v>30087</v>
      </c>
      <c r="D52" s="102">
        <v>180989</v>
      </c>
      <c r="E52" s="102">
        <v>24254</v>
      </c>
      <c r="F52" s="102">
        <v>38881</v>
      </c>
      <c r="G52" s="102">
        <v>341038</v>
      </c>
      <c r="H52" s="102">
        <v>3637</v>
      </c>
      <c r="I52" s="102"/>
      <c r="J52" s="102"/>
      <c r="K52" s="102"/>
      <c r="L52" s="102">
        <f t="shared" si="14"/>
        <v>68968</v>
      </c>
      <c r="M52" s="102">
        <f t="shared" si="15"/>
        <v>522027</v>
      </c>
      <c r="N52" s="102">
        <f t="shared" si="16"/>
        <v>27891</v>
      </c>
      <c r="O52" s="341" t="s">
        <v>28</v>
      </c>
      <c r="P52" s="206" t="s">
        <v>27</v>
      </c>
      <c r="Q52" s="177"/>
      <c r="R52" s="120"/>
    </row>
    <row r="53" spans="1:18" s="7" customFormat="1" ht="26.25">
      <c r="A53" s="254" t="s">
        <v>454</v>
      </c>
      <c r="B53" s="340" t="s">
        <v>446</v>
      </c>
      <c r="C53" s="102">
        <v>6306</v>
      </c>
      <c r="D53" s="102">
        <v>32883</v>
      </c>
      <c r="E53" s="102">
        <v>4649</v>
      </c>
      <c r="F53" s="102">
        <v>18245</v>
      </c>
      <c r="G53" s="102">
        <v>103389</v>
      </c>
      <c r="H53" s="102">
        <v>1168</v>
      </c>
      <c r="I53" s="102"/>
      <c r="J53" s="102"/>
      <c r="K53" s="102"/>
      <c r="L53" s="102">
        <f t="shared" si="14"/>
        <v>24551</v>
      </c>
      <c r="M53" s="102">
        <f t="shared" si="15"/>
        <v>136272</v>
      </c>
      <c r="N53" s="102">
        <f t="shared" si="16"/>
        <v>5817</v>
      </c>
      <c r="O53" s="341" t="s">
        <v>28</v>
      </c>
      <c r="P53" s="206" t="s">
        <v>27</v>
      </c>
      <c r="Q53" s="177"/>
      <c r="R53" s="120"/>
    </row>
    <row r="54" spans="1:18" s="7" customFormat="1" ht="26.25">
      <c r="A54" s="254" t="s">
        <v>528</v>
      </c>
      <c r="B54" s="340" t="s">
        <v>196</v>
      </c>
      <c r="C54" s="102">
        <v>37.7164</v>
      </c>
      <c r="D54" s="102">
        <v>94.290999999999997</v>
      </c>
      <c r="E54" s="102">
        <v>43.75</v>
      </c>
      <c r="F54" s="102">
        <v>105.404</v>
      </c>
      <c r="G54" s="102">
        <v>263.51</v>
      </c>
      <c r="H54" s="102">
        <v>35.25</v>
      </c>
      <c r="I54" s="102">
        <v>47.712000000000003</v>
      </c>
      <c r="J54" s="102">
        <v>119.28</v>
      </c>
      <c r="K54" s="102">
        <v>12.75</v>
      </c>
      <c r="L54" s="102">
        <f t="shared" si="14"/>
        <v>190.83240000000001</v>
      </c>
      <c r="M54" s="102">
        <f t="shared" si="15"/>
        <v>477.08100000000002</v>
      </c>
      <c r="N54" s="102">
        <f t="shared" si="16"/>
        <v>91.75</v>
      </c>
      <c r="O54" s="341" t="s">
        <v>2</v>
      </c>
      <c r="P54" s="206" t="s">
        <v>27</v>
      </c>
      <c r="Q54" s="177"/>
      <c r="R54" s="120"/>
    </row>
    <row r="55" spans="1:18" s="7" customFormat="1" ht="26.25">
      <c r="A55" s="254" t="s">
        <v>455</v>
      </c>
      <c r="B55" s="340" t="s">
        <v>446</v>
      </c>
      <c r="C55" s="102">
        <v>63123</v>
      </c>
      <c r="D55" s="102">
        <v>442498</v>
      </c>
      <c r="E55" s="102">
        <v>50887</v>
      </c>
      <c r="F55" s="102">
        <v>31320</v>
      </c>
      <c r="G55" s="102">
        <v>258426</v>
      </c>
      <c r="H55" s="102">
        <v>3673</v>
      </c>
      <c r="I55" s="102"/>
      <c r="J55" s="102"/>
      <c r="K55" s="102"/>
      <c r="L55" s="102">
        <f t="shared" si="14"/>
        <v>94443</v>
      </c>
      <c r="M55" s="102">
        <f t="shared" si="15"/>
        <v>700924</v>
      </c>
      <c r="N55" s="102">
        <f t="shared" si="16"/>
        <v>54560</v>
      </c>
      <c r="O55" s="341" t="s">
        <v>28</v>
      </c>
      <c r="P55" s="206" t="s">
        <v>27</v>
      </c>
      <c r="Q55" s="177"/>
      <c r="R55" s="120"/>
    </row>
    <row r="56" spans="1:18" s="7" customFormat="1">
      <c r="A56" s="254" t="s">
        <v>719</v>
      </c>
      <c r="B56" s="107" t="s">
        <v>141</v>
      </c>
      <c r="C56" s="101">
        <v>2671</v>
      </c>
      <c r="D56" s="101">
        <v>16528</v>
      </c>
      <c r="E56" s="101">
        <v>2000</v>
      </c>
      <c r="F56" s="101">
        <v>5933</v>
      </c>
      <c r="G56" s="101">
        <v>40811</v>
      </c>
      <c r="H56" s="101">
        <v>602</v>
      </c>
      <c r="I56" s="101"/>
      <c r="J56" s="101"/>
      <c r="K56" s="101"/>
      <c r="L56" s="101">
        <f t="shared" si="14"/>
        <v>8604</v>
      </c>
      <c r="M56" s="101">
        <f t="shared" si="15"/>
        <v>57339</v>
      </c>
      <c r="N56" s="101">
        <f t="shared" si="16"/>
        <v>2602</v>
      </c>
      <c r="O56" s="259" t="s">
        <v>28</v>
      </c>
      <c r="P56" s="206" t="s">
        <v>27</v>
      </c>
      <c r="Q56" s="177"/>
      <c r="R56" s="120"/>
    </row>
    <row r="57" spans="1:18" s="7" customFormat="1" ht="27" thickBot="1">
      <c r="A57" s="561" t="s">
        <v>558</v>
      </c>
      <c r="B57" s="546" t="s">
        <v>142</v>
      </c>
      <c r="C57" s="547">
        <v>62.82687</v>
      </c>
      <c r="D57" s="547">
        <v>146.10900000000001</v>
      </c>
      <c r="E57" s="547">
        <v>37</v>
      </c>
      <c r="F57" s="547">
        <v>19.151769999999999</v>
      </c>
      <c r="G57" s="547">
        <v>44.539000000000001</v>
      </c>
      <c r="H57" s="547">
        <v>10</v>
      </c>
      <c r="I57" s="547">
        <v>84.763750000000002</v>
      </c>
      <c r="J57" s="547">
        <v>197.125</v>
      </c>
      <c r="K57" s="547">
        <v>15</v>
      </c>
      <c r="L57" s="547">
        <f t="shared" si="14"/>
        <v>166.74239</v>
      </c>
      <c r="M57" s="547">
        <f t="shared" si="15"/>
        <v>387.77300000000002</v>
      </c>
      <c r="N57" s="547">
        <f t="shared" si="16"/>
        <v>62</v>
      </c>
      <c r="O57" s="550" t="s">
        <v>2</v>
      </c>
      <c r="P57" s="206" t="s">
        <v>27</v>
      </c>
      <c r="Q57" s="177"/>
      <c r="R57" s="120"/>
    </row>
    <row r="58" spans="1:18" s="13" customFormat="1" thickBot="1">
      <c r="A58" s="562" t="s">
        <v>7</v>
      </c>
      <c r="B58" s="551"/>
      <c r="C58" s="552">
        <f>SUM(C59:C84)</f>
        <v>43194.446696600004</v>
      </c>
      <c r="D58" s="552">
        <f t="shared" ref="D58:N58" si="17">SUM(D59:D84)</f>
        <v>306258.33399999997</v>
      </c>
      <c r="E58" s="552">
        <f t="shared" si="17"/>
        <v>31728.893989999997</v>
      </c>
      <c r="F58" s="552">
        <f t="shared" si="17"/>
        <v>52866.619503599999</v>
      </c>
      <c r="G58" s="552">
        <f t="shared" si="17"/>
        <v>420117.03100000002</v>
      </c>
      <c r="H58" s="552">
        <f t="shared" si="17"/>
        <v>8268.416662966667</v>
      </c>
      <c r="I58" s="552">
        <f t="shared" si="17"/>
        <v>3524.5144</v>
      </c>
      <c r="J58" s="552">
        <f t="shared" si="17"/>
        <v>11531.396999999999</v>
      </c>
      <c r="K58" s="552">
        <f t="shared" si="17"/>
        <v>543.50000039999998</v>
      </c>
      <c r="L58" s="552">
        <f t="shared" si="17"/>
        <v>99585.580600200003</v>
      </c>
      <c r="M58" s="552">
        <f t="shared" si="17"/>
        <v>737906.7620000001</v>
      </c>
      <c r="N58" s="552">
        <f t="shared" si="17"/>
        <v>40540.810653366672</v>
      </c>
      <c r="O58" s="555"/>
      <c r="P58" s="565"/>
      <c r="Q58" s="123"/>
      <c r="R58" s="123"/>
    </row>
    <row r="59" spans="1:18" s="7" customFormat="1" ht="26.25">
      <c r="A59" s="372" t="s">
        <v>640</v>
      </c>
      <c r="B59" s="365" t="s">
        <v>446</v>
      </c>
      <c r="C59" s="366">
        <v>19482</v>
      </c>
      <c r="D59" s="366">
        <v>128495</v>
      </c>
      <c r="E59" s="366">
        <v>13699</v>
      </c>
      <c r="F59" s="366">
        <v>22680</v>
      </c>
      <c r="G59" s="366">
        <v>181681</v>
      </c>
      <c r="H59" s="366">
        <v>2219</v>
      </c>
      <c r="I59" s="366"/>
      <c r="J59" s="366"/>
      <c r="K59" s="366"/>
      <c r="L59" s="366">
        <f t="shared" ref="L59" si="18">C59+F59+I59</f>
        <v>42162</v>
      </c>
      <c r="M59" s="366">
        <f t="shared" ref="M59" si="19">D59+G59+J59</f>
        <v>310176</v>
      </c>
      <c r="N59" s="366">
        <f t="shared" ref="N59" si="20">E59+H59+K59</f>
        <v>15918</v>
      </c>
      <c r="O59" s="367" t="s">
        <v>28</v>
      </c>
      <c r="P59" s="206" t="s">
        <v>211</v>
      </c>
      <c r="Q59" s="120"/>
      <c r="R59" s="120"/>
    </row>
    <row r="60" spans="1:18" s="7" customFormat="1" ht="26.25">
      <c r="A60" s="254" t="s">
        <v>586</v>
      </c>
      <c r="B60" s="93" t="s">
        <v>378</v>
      </c>
      <c r="C60" s="188">
        <v>272.29930000000002</v>
      </c>
      <c r="D60" s="188">
        <v>485.721</v>
      </c>
      <c r="E60" s="188">
        <v>128.58332999999999</v>
      </c>
      <c r="F60" s="188">
        <v>101.973</v>
      </c>
      <c r="G60" s="188">
        <v>181.89699999999999</v>
      </c>
      <c r="H60" s="188">
        <v>27.25</v>
      </c>
      <c r="I60" s="188">
        <v>73.237880000000004</v>
      </c>
      <c r="J60" s="188">
        <v>130.63999999999999</v>
      </c>
      <c r="K60" s="188">
        <v>16.416667</v>
      </c>
      <c r="L60" s="188">
        <f t="shared" ref="L60:L84" si="21">C60+F60+I60</f>
        <v>447.51018000000005</v>
      </c>
      <c r="M60" s="188">
        <f t="shared" ref="M60:M84" si="22">D60+G60+J60</f>
        <v>798.25799999999992</v>
      </c>
      <c r="N60" s="188">
        <f t="shared" ref="N60:N84" si="23">E60+H60+K60</f>
        <v>172.24999699999998</v>
      </c>
      <c r="O60" s="255" t="s">
        <v>2</v>
      </c>
      <c r="P60" s="206" t="s">
        <v>211</v>
      </c>
      <c r="Q60" s="120"/>
      <c r="R60" s="120"/>
    </row>
    <row r="61" spans="1:18" s="7" customFormat="1" ht="26.25">
      <c r="A61" s="254" t="s">
        <v>586</v>
      </c>
      <c r="B61" s="93" t="s">
        <v>233</v>
      </c>
      <c r="C61" s="188">
        <v>868.38919999999996</v>
      </c>
      <c r="D61" s="188">
        <v>3742.3850000000002</v>
      </c>
      <c r="E61" s="188">
        <v>623.75</v>
      </c>
      <c r="F61" s="188">
        <v>917.45730000000003</v>
      </c>
      <c r="G61" s="188">
        <v>3953.8470000000002</v>
      </c>
      <c r="H61" s="188">
        <v>294.75</v>
      </c>
      <c r="I61" s="188">
        <v>491.55079999999998</v>
      </c>
      <c r="J61" s="188">
        <v>2118.373</v>
      </c>
      <c r="K61" s="188">
        <v>73</v>
      </c>
      <c r="L61" s="188">
        <f t="shared" si="21"/>
        <v>2277.3973000000001</v>
      </c>
      <c r="M61" s="188">
        <f t="shared" si="22"/>
        <v>9814.6049999999996</v>
      </c>
      <c r="N61" s="188">
        <f t="shared" si="23"/>
        <v>991.5</v>
      </c>
      <c r="O61" s="255" t="s">
        <v>2</v>
      </c>
      <c r="P61" s="206" t="s">
        <v>211</v>
      </c>
      <c r="Q61" s="120"/>
      <c r="R61" s="120"/>
    </row>
    <row r="62" spans="1:18" s="7" customFormat="1" ht="26.25">
      <c r="A62" s="254" t="s">
        <v>586</v>
      </c>
      <c r="B62" s="93" t="s">
        <v>11</v>
      </c>
      <c r="C62" s="188">
        <v>1139.6510000000001</v>
      </c>
      <c r="D62" s="188">
        <v>5263.7759999999998</v>
      </c>
      <c r="E62" s="188">
        <v>1024.1667</v>
      </c>
      <c r="F62" s="188">
        <v>1126.5820000000001</v>
      </c>
      <c r="G62" s="188">
        <v>5203.4110000000001</v>
      </c>
      <c r="H62" s="188">
        <v>312.66667000000001</v>
      </c>
      <c r="I62" s="188">
        <v>444.81290000000001</v>
      </c>
      <c r="J62" s="188">
        <v>2054.4839999999999</v>
      </c>
      <c r="K62" s="188">
        <v>44.5</v>
      </c>
      <c r="L62" s="188">
        <f t="shared" si="21"/>
        <v>2711.0459000000001</v>
      </c>
      <c r="M62" s="188">
        <f t="shared" si="22"/>
        <v>12521.671</v>
      </c>
      <c r="N62" s="188">
        <f t="shared" si="23"/>
        <v>1381.3333700000001</v>
      </c>
      <c r="O62" s="255" t="s">
        <v>2</v>
      </c>
      <c r="P62" s="206" t="s">
        <v>211</v>
      </c>
      <c r="Q62" s="120"/>
      <c r="R62" s="120"/>
    </row>
    <row r="63" spans="1:18" s="7" customFormat="1" ht="26.25">
      <c r="A63" s="254" t="s">
        <v>586</v>
      </c>
      <c r="B63" s="93" t="s">
        <v>384</v>
      </c>
      <c r="C63" s="188">
        <v>120.91070000000001</v>
      </c>
      <c r="D63" s="188">
        <v>521.07299999999998</v>
      </c>
      <c r="E63" s="188">
        <v>109.41667</v>
      </c>
      <c r="F63" s="188">
        <v>61.25367</v>
      </c>
      <c r="G63" s="188">
        <v>263.97699999999998</v>
      </c>
      <c r="H63" s="188">
        <v>11.166667</v>
      </c>
      <c r="I63" s="188">
        <v>12.99851</v>
      </c>
      <c r="J63" s="188">
        <v>56.018000000000001</v>
      </c>
      <c r="K63" s="188">
        <v>9.25</v>
      </c>
      <c r="L63" s="188">
        <f t="shared" si="21"/>
        <v>195.16288000000003</v>
      </c>
      <c r="M63" s="188">
        <f t="shared" si="22"/>
        <v>841.06799999999998</v>
      </c>
      <c r="N63" s="188">
        <f t="shared" si="23"/>
        <v>129.833337</v>
      </c>
      <c r="O63" s="255" t="s">
        <v>2</v>
      </c>
      <c r="P63" s="206" t="s">
        <v>211</v>
      </c>
      <c r="Q63" s="120"/>
      <c r="R63" s="120"/>
    </row>
    <row r="64" spans="1:18" s="7" customFormat="1" ht="26.25">
      <c r="A64" s="254" t="s">
        <v>586</v>
      </c>
      <c r="B64" s="93" t="s">
        <v>237</v>
      </c>
      <c r="C64" s="188">
        <v>166.96600000000001</v>
      </c>
      <c r="D64" s="188">
        <v>733.78200000000004</v>
      </c>
      <c r="E64" s="188">
        <v>122.83333</v>
      </c>
      <c r="F64" s="188">
        <v>51.599170000000001</v>
      </c>
      <c r="G64" s="188">
        <v>226.768</v>
      </c>
      <c r="H64" s="188">
        <v>31.166667</v>
      </c>
      <c r="I64" s="188">
        <v>115.50879999999999</v>
      </c>
      <c r="J64" s="188">
        <v>507.63799999999998</v>
      </c>
      <c r="K64" s="188">
        <v>18.916667</v>
      </c>
      <c r="L64" s="188">
        <f t="shared" si="21"/>
        <v>334.07397000000003</v>
      </c>
      <c r="M64" s="188">
        <f t="shared" si="22"/>
        <v>1468.1880000000001</v>
      </c>
      <c r="N64" s="188">
        <f t="shared" si="23"/>
        <v>172.916664</v>
      </c>
      <c r="O64" s="255" t="s">
        <v>2</v>
      </c>
      <c r="P64" s="206" t="s">
        <v>211</v>
      </c>
      <c r="Q64" s="120"/>
      <c r="R64" s="120"/>
    </row>
    <row r="65" spans="1:18" s="7" customFormat="1" ht="26.25">
      <c r="A65" s="254" t="s">
        <v>586</v>
      </c>
      <c r="B65" s="93" t="s">
        <v>239</v>
      </c>
      <c r="C65" s="188">
        <v>465.67509999999999</v>
      </c>
      <c r="D65" s="188">
        <v>2006.86</v>
      </c>
      <c r="E65" s="188">
        <v>319.66667000000001</v>
      </c>
      <c r="F65" s="188">
        <v>1389.45</v>
      </c>
      <c r="G65" s="188">
        <v>5987.9340000000002</v>
      </c>
      <c r="H65" s="188">
        <v>106.25</v>
      </c>
      <c r="I65" s="188">
        <v>195.11920000000001</v>
      </c>
      <c r="J65" s="188">
        <v>840.88</v>
      </c>
      <c r="K65" s="188">
        <v>35</v>
      </c>
      <c r="L65" s="188">
        <f t="shared" si="21"/>
        <v>2050.2442999999998</v>
      </c>
      <c r="M65" s="188">
        <f t="shared" si="22"/>
        <v>8835.6739999999991</v>
      </c>
      <c r="N65" s="188">
        <f t="shared" si="23"/>
        <v>460.91667000000001</v>
      </c>
      <c r="O65" s="255" t="s">
        <v>2</v>
      </c>
      <c r="P65" s="206" t="s">
        <v>211</v>
      </c>
      <c r="Q65" s="120"/>
      <c r="R65" s="120"/>
    </row>
    <row r="66" spans="1:18" s="7" customFormat="1" ht="26.25">
      <c r="A66" s="254" t="s">
        <v>586</v>
      </c>
      <c r="B66" s="93" t="s">
        <v>241</v>
      </c>
      <c r="C66" s="188">
        <v>149.0713566</v>
      </c>
      <c r="D66" s="188">
        <v>301.47399999999999</v>
      </c>
      <c r="E66" s="188">
        <v>58</v>
      </c>
      <c r="F66" s="188">
        <v>40.943043600000003</v>
      </c>
      <c r="G66" s="188">
        <v>82.665000000000006</v>
      </c>
      <c r="H66" s="188">
        <v>9.1666666666666661</v>
      </c>
      <c r="I66" s="188">
        <v>38.015403999999997</v>
      </c>
      <c r="J66" s="188">
        <v>77.08</v>
      </c>
      <c r="K66" s="188">
        <v>1</v>
      </c>
      <c r="L66" s="188">
        <f t="shared" si="21"/>
        <v>228.0298042</v>
      </c>
      <c r="M66" s="188">
        <f t="shared" si="22"/>
        <v>461.21899999999999</v>
      </c>
      <c r="N66" s="188">
        <f t="shared" si="23"/>
        <v>68.166666666666671</v>
      </c>
      <c r="O66" s="255" t="s">
        <v>2</v>
      </c>
      <c r="P66" s="206" t="s">
        <v>211</v>
      </c>
      <c r="Q66" s="120"/>
      <c r="R66" s="120"/>
    </row>
    <row r="67" spans="1:18" s="7" customFormat="1" ht="26.25">
      <c r="A67" s="254" t="s">
        <v>586</v>
      </c>
      <c r="B67" s="93" t="s">
        <v>244</v>
      </c>
      <c r="C67" s="188">
        <v>653.58730000000003</v>
      </c>
      <c r="D67" s="188">
        <v>3050.4639999999999</v>
      </c>
      <c r="E67" s="188">
        <v>550.25</v>
      </c>
      <c r="F67" s="188">
        <v>1579.85</v>
      </c>
      <c r="G67" s="188">
        <v>7373.576</v>
      </c>
      <c r="H67" s="188">
        <v>414.58332999999999</v>
      </c>
      <c r="I67" s="188">
        <v>462.2527</v>
      </c>
      <c r="J67" s="188">
        <v>2157.4549999999999</v>
      </c>
      <c r="K67" s="188">
        <v>81.583332999999996</v>
      </c>
      <c r="L67" s="188">
        <f t="shared" si="21"/>
        <v>2695.69</v>
      </c>
      <c r="M67" s="188">
        <f t="shared" si="22"/>
        <v>12581.495000000001</v>
      </c>
      <c r="N67" s="188">
        <f t="shared" si="23"/>
        <v>1046.416663</v>
      </c>
      <c r="O67" s="255" t="s">
        <v>2</v>
      </c>
      <c r="P67" s="206" t="s">
        <v>211</v>
      </c>
      <c r="Q67" s="120"/>
      <c r="R67" s="120"/>
    </row>
    <row r="68" spans="1:18" s="7" customFormat="1" ht="26.25">
      <c r="A68" s="254" t="s">
        <v>586</v>
      </c>
      <c r="B68" s="93" t="s">
        <v>246</v>
      </c>
      <c r="C68" s="188">
        <v>282.56119999999999</v>
      </c>
      <c r="D68" s="188">
        <v>1241.8</v>
      </c>
      <c r="E68" s="188">
        <v>254.91667000000001</v>
      </c>
      <c r="F68" s="188">
        <v>194.3151</v>
      </c>
      <c r="G68" s="188">
        <v>853.976</v>
      </c>
      <c r="H68" s="188">
        <v>77.583332999999996</v>
      </c>
      <c r="I68" s="188">
        <v>216.93369999999999</v>
      </c>
      <c r="J68" s="188">
        <v>953.38</v>
      </c>
      <c r="K68" s="188">
        <v>59.5</v>
      </c>
      <c r="L68" s="188">
        <f t="shared" si="21"/>
        <v>693.81</v>
      </c>
      <c r="M68" s="188">
        <f t="shared" si="22"/>
        <v>3049.1559999999999</v>
      </c>
      <c r="N68" s="188">
        <f t="shared" si="23"/>
        <v>392.00000299999999</v>
      </c>
      <c r="O68" s="255" t="s">
        <v>2</v>
      </c>
      <c r="P68" s="206" t="s">
        <v>211</v>
      </c>
      <c r="Q68" s="120"/>
      <c r="R68" s="120"/>
    </row>
    <row r="69" spans="1:18" s="7" customFormat="1" ht="26.25">
      <c r="A69" s="254" t="s">
        <v>586</v>
      </c>
      <c r="B69" s="93" t="s">
        <v>410</v>
      </c>
      <c r="C69" s="188">
        <v>84.090829999999997</v>
      </c>
      <c r="D69" s="188">
        <v>145.83699999999999</v>
      </c>
      <c r="E69" s="188">
        <v>57.916666999999997</v>
      </c>
      <c r="F69" s="188">
        <v>40.507309999999997</v>
      </c>
      <c r="G69" s="188">
        <v>70.251000000000005</v>
      </c>
      <c r="H69" s="188">
        <v>7.5833332999999996</v>
      </c>
      <c r="I69" s="188">
        <v>5.9482910000000002</v>
      </c>
      <c r="J69" s="188">
        <v>10.316000000000001</v>
      </c>
      <c r="K69" s="188">
        <v>4.1666667000000004</v>
      </c>
      <c r="L69" s="188">
        <f t="shared" si="21"/>
        <v>130.54643100000001</v>
      </c>
      <c r="M69" s="188">
        <f t="shared" si="22"/>
        <v>226.404</v>
      </c>
      <c r="N69" s="188">
        <f t="shared" si="23"/>
        <v>69.66666699999999</v>
      </c>
      <c r="O69" s="255" t="s">
        <v>2</v>
      </c>
      <c r="P69" s="206" t="s">
        <v>211</v>
      </c>
      <c r="Q69" s="120"/>
      <c r="R69" s="120"/>
    </row>
    <row r="70" spans="1:18" s="7" customFormat="1">
      <c r="A70" s="254" t="s">
        <v>713</v>
      </c>
      <c r="B70" s="340" t="s">
        <v>243</v>
      </c>
      <c r="C70" s="102">
        <v>1808</v>
      </c>
      <c r="D70" s="102">
        <v>17767</v>
      </c>
      <c r="E70" s="102">
        <v>1368</v>
      </c>
      <c r="F70" s="102">
        <v>2961</v>
      </c>
      <c r="G70" s="102">
        <v>26742</v>
      </c>
      <c r="H70" s="102">
        <v>735</v>
      </c>
      <c r="I70" s="102"/>
      <c r="J70" s="102"/>
      <c r="K70" s="102"/>
      <c r="L70" s="102">
        <f t="shared" si="21"/>
        <v>4769</v>
      </c>
      <c r="M70" s="102">
        <f t="shared" si="22"/>
        <v>44509</v>
      </c>
      <c r="N70" s="102">
        <f t="shared" si="23"/>
        <v>2103</v>
      </c>
      <c r="O70" s="341" t="s">
        <v>28</v>
      </c>
      <c r="P70" s="206" t="s">
        <v>211</v>
      </c>
      <c r="Q70" s="120"/>
      <c r="R70" s="120"/>
    </row>
    <row r="71" spans="1:18" s="7" customFormat="1" ht="26.25">
      <c r="A71" s="254" t="s">
        <v>716</v>
      </c>
      <c r="B71" s="340" t="s">
        <v>245</v>
      </c>
      <c r="C71" s="102">
        <v>114.3565</v>
      </c>
      <c r="D71" s="102">
        <v>229.47800000000001</v>
      </c>
      <c r="E71" s="102">
        <v>123.66667</v>
      </c>
      <c r="F71" s="102">
        <v>37.756720000000001</v>
      </c>
      <c r="G71" s="102">
        <v>75.766000000000005</v>
      </c>
      <c r="H71" s="102">
        <v>25.916667</v>
      </c>
      <c r="I71" s="102">
        <v>19.282509999999998</v>
      </c>
      <c r="J71" s="102">
        <v>38.694000000000003</v>
      </c>
      <c r="K71" s="102">
        <v>14</v>
      </c>
      <c r="L71" s="102">
        <f t="shared" si="21"/>
        <v>171.39573000000001</v>
      </c>
      <c r="M71" s="102">
        <f t="shared" si="22"/>
        <v>343.93800000000005</v>
      </c>
      <c r="N71" s="102">
        <f t="shared" si="23"/>
        <v>163.583337</v>
      </c>
      <c r="O71" s="341" t="s">
        <v>2</v>
      </c>
      <c r="P71" s="206" t="s">
        <v>211</v>
      </c>
      <c r="Q71" s="120"/>
      <c r="R71" s="120"/>
    </row>
    <row r="72" spans="1:18" s="7" customFormat="1">
      <c r="A72" s="254" t="s">
        <v>495</v>
      </c>
      <c r="B72" s="340" t="s">
        <v>247</v>
      </c>
      <c r="C72" s="102">
        <v>1135</v>
      </c>
      <c r="D72" s="102">
        <v>10800</v>
      </c>
      <c r="E72" s="102">
        <v>1058</v>
      </c>
      <c r="F72" s="102">
        <v>1436</v>
      </c>
      <c r="G72" s="102">
        <v>13833</v>
      </c>
      <c r="H72" s="102">
        <v>511</v>
      </c>
      <c r="I72" s="102"/>
      <c r="J72" s="102"/>
      <c r="K72" s="102"/>
      <c r="L72" s="102">
        <f t="shared" si="21"/>
        <v>2571</v>
      </c>
      <c r="M72" s="102">
        <f t="shared" si="22"/>
        <v>24633</v>
      </c>
      <c r="N72" s="102">
        <f t="shared" si="23"/>
        <v>1569</v>
      </c>
      <c r="O72" s="341" t="s">
        <v>28</v>
      </c>
      <c r="P72" s="206" t="s">
        <v>211</v>
      </c>
      <c r="Q72" s="120"/>
      <c r="R72" s="120"/>
    </row>
    <row r="73" spans="1:18" s="7" customFormat="1" ht="26.25">
      <c r="A73" s="254" t="s">
        <v>514</v>
      </c>
      <c r="B73" s="340" t="s">
        <v>234</v>
      </c>
      <c r="C73" s="102">
        <v>51.439109999999999</v>
      </c>
      <c r="D73" s="102">
        <v>96.897999999999996</v>
      </c>
      <c r="E73" s="102">
        <v>38</v>
      </c>
      <c r="F73" s="102">
        <v>119.3815</v>
      </c>
      <c r="G73" s="102">
        <v>224.88399999999999</v>
      </c>
      <c r="H73" s="102">
        <v>18.916667</v>
      </c>
      <c r="I73" s="102">
        <v>6.5799890000000003</v>
      </c>
      <c r="J73" s="102">
        <v>12.395</v>
      </c>
      <c r="K73" s="102">
        <v>7</v>
      </c>
      <c r="L73" s="102">
        <f t="shared" si="21"/>
        <v>177.400599</v>
      </c>
      <c r="M73" s="102">
        <f t="shared" si="22"/>
        <v>334.17699999999996</v>
      </c>
      <c r="N73" s="102">
        <f t="shared" si="23"/>
        <v>63.916667000000004</v>
      </c>
      <c r="O73" s="341" t="s">
        <v>2</v>
      </c>
      <c r="P73" s="206" t="s">
        <v>211</v>
      </c>
      <c r="Q73" s="120"/>
      <c r="R73" s="120"/>
    </row>
    <row r="74" spans="1:18" s="7" customFormat="1">
      <c r="A74" s="254" t="s">
        <v>516</v>
      </c>
      <c r="B74" s="340" t="s">
        <v>235</v>
      </c>
      <c r="C74" s="102">
        <v>567.61890000000005</v>
      </c>
      <c r="D74" s="102">
        <v>770.94200000000001</v>
      </c>
      <c r="E74" s="102">
        <v>390.91667000000001</v>
      </c>
      <c r="F74" s="102">
        <v>344.02940000000001</v>
      </c>
      <c r="G74" s="102">
        <v>467.262</v>
      </c>
      <c r="H74" s="102">
        <v>103.08333</v>
      </c>
      <c r="I74" s="102">
        <v>240.73929999999999</v>
      </c>
      <c r="J74" s="102">
        <v>326.97300000000001</v>
      </c>
      <c r="K74" s="102">
        <v>38.5</v>
      </c>
      <c r="L74" s="102">
        <f t="shared" si="21"/>
        <v>1152.3876</v>
      </c>
      <c r="M74" s="102">
        <f t="shared" si="22"/>
        <v>1565.1769999999999</v>
      </c>
      <c r="N74" s="102">
        <f t="shared" si="23"/>
        <v>532.5</v>
      </c>
      <c r="O74" s="341" t="s">
        <v>2</v>
      </c>
      <c r="P74" s="206" t="s">
        <v>211</v>
      </c>
      <c r="Q74" s="120"/>
      <c r="R74" s="120"/>
    </row>
    <row r="75" spans="1:18" s="7" customFormat="1" ht="26.25">
      <c r="A75" s="254" t="s">
        <v>520</v>
      </c>
      <c r="B75" s="340" t="s">
        <v>232</v>
      </c>
      <c r="C75" s="102">
        <v>539.60670000000005</v>
      </c>
      <c r="D75" s="102">
        <v>939.30399999999997</v>
      </c>
      <c r="E75" s="102">
        <v>189.66667000000001</v>
      </c>
      <c r="F75" s="102">
        <v>306.40890000000002</v>
      </c>
      <c r="G75" s="102">
        <v>533.37199999999996</v>
      </c>
      <c r="H75" s="102">
        <v>24.583333</v>
      </c>
      <c r="I75" s="102">
        <v>111.43210000000001</v>
      </c>
      <c r="J75" s="102">
        <v>193.97200000000001</v>
      </c>
      <c r="K75" s="102">
        <v>13</v>
      </c>
      <c r="L75" s="102">
        <f t="shared" si="21"/>
        <v>957.44770000000005</v>
      </c>
      <c r="M75" s="102">
        <f t="shared" si="22"/>
        <v>1666.6479999999999</v>
      </c>
      <c r="N75" s="102">
        <f t="shared" si="23"/>
        <v>227.25000300000002</v>
      </c>
      <c r="O75" s="341" t="s">
        <v>2</v>
      </c>
      <c r="P75" s="206" t="s">
        <v>211</v>
      </c>
      <c r="Q75" s="120"/>
      <c r="R75" s="120"/>
    </row>
    <row r="76" spans="1:18" s="7" customFormat="1" ht="26.25">
      <c r="A76" s="254" t="s">
        <v>520</v>
      </c>
      <c r="B76" s="340" t="s">
        <v>11</v>
      </c>
      <c r="C76" s="102">
        <v>380.2398</v>
      </c>
      <c r="D76" s="102">
        <v>661.89099999999996</v>
      </c>
      <c r="E76" s="102">
        <v>195.91667000000001</v>
      </c>
      <c r="F76" s="102">
        <v>332.85770000000002</v>
      </c>
      <c r="G76" s="102">
        <v>579.41200000000003</v>
      </c>
      <c r="H76" s="102">
        <v>29</v>
      </c>
      <c r="I76" s="102">
        <v>4.982996</v>
      </c>
      <c r="J76" s="102">
        <v>8.6739999999999995</v>
      </c>
      <c r="K76" s="102">
        <v>6.1666667000000004</v>
      </c>
      <c r="L76" s="102">
        <f t="shared" si="21"/>
        <v>718.08049600000004</v>
      </c>
      <c r="M76" s="102">
        <f t="shared" si="22"/>
        <v>1249.9769999999999</v>
      </c>
      <c r="N76" s="102">
        <f t="shared" si="23"/>
        <v>231.08333670000002</v>
      </c>
      <c r="O76" s="341" t="s">
        <v>2</v>
      </c>
      <c r="P76" s="206" t="s">
        <v>211</v>
      </c>
      <c r="Q76" s="120"/>
      <c r="R76" s="120"/>
    </row>
    <row r="77" spans="1:18" s="7" customFormat="1" ht="26.25">
      <c r="A77" s="254" t="s">
        <v>520</v>
      </c>
      <c r="B77" s="340" t="s">
        <v>236</v>
      </c>
      <c r="C77" s="102">
        <v>1071.164</v>
      </c>
      <c r="D77" s="102">
        <v>1864.596</v>
      </c>
      <c r="E77" s="102">
        <v>354.25</v>
      </c>
      <c r="F77" s="102">
        <v>1178.33</v>
      </c>
      <c r="G77" s="102">
        <v>2051.1419999999998</v>
      </c>
      <c r="H77" s="102">
        <v>66.083332999999996</v>
      </c>
      <c r="I77" s="102">
        <v>421.8605</v>
      </c>
      <c r="J77" s="102">
        <v>734.34100000000001</v>
      </c>
      <c r="K77" s="102">
        <v>42.75</v>
      </c>
      <c r="L77" s="102">
        <f t="shared" si="21"/>
        <v>2671.3544999999995</v>
      </c>
      <c r="M77" s="102">
        <f t="shared" si="22"/>
        <v>4650.0789999999997</v>
      </c>
      <c r="N77" s="102">
        <f t="shared" si="23"/>
        <v>463.08333299999998</v>
      </c>
      <c r="O77" s="341" t="s">
        <v>2</v>
      </c>
      <c r="P77" s="206" t="s">
        <v>211</v>
      </c>
      <c r="Q77" s="120"/>
      <c r="R77" s="120"/>
    </row>
    <row r="78" spans="1:18" s="7" customFormat="1" ht="26.25">
      <c r="A78" s="254" t="s">
        <v>520</v>
      </c>
      <c r="B78" s="340" t="s">
        <v>238</v>
      </c>
      <c r="C78" s="102">
        <v>620.18309999999997</v>
      </c>
      <c r="D78" s="102">
        <v>1079.5650000000001</v>
      </c>
      <c r="E78" s="102">
        <v>245.75</v>
      </c>
      <c r="F78" s="102">
        <v>586.53549999999996</v>
      </c>
      <c r="G78" s="102">
        <v>1020.994</v>
      </c>
      <c r="H78" s="102">
        <v>59.083333000000003</v>
      </c>
      <c r="I78" s="102">
        <v>107.33199999999999</v>
      </c>
      <c r="J78" s="102">
        <v>186.83500000000001</v>
      </c>
      <c r="K78" s="102">
        <v>16.083333</v>
      </c>
      <c r="L78" s="102">
        <f t="shared" si="21"/>
        <v>1314.0506</v>
      </c>
      <c r="M78" s="102">
        <f t="shared" si="22"/>
        <v>2287.3940000000002</v>
      </c>
      <c r="N78" s="102">
        <f t="shared" si="23"/>
        <v>320.91666599999996</v>
      </c>
      <c r="O78" s="341" t="s">
        <v>2</v>
      </c>
      <c r="P78" s="206" t="s">
        <v>211</v>
      </c>
      <c r="Q78" s="120"/>
      <c r="R78" s="120"/>
    </row>
    <row r="79" spans="1:18" s="7" customFormat="1" ht="26.25">
      <c r="A79" s="254" t="s">
        <v>520</v>
      </c>
      <c r="B79" s="340" t="s">
        <v>240</v>
      </c>
      <c r="C79" s="102">
        <v>122.7008</v>
      </c>
      <c r="D79" s="102">
        <v>211.749</v>
      </c>
      <c r="E79" s="102">
        <v>46.727272999999997</v>
      </c>
      <c r="F79" s="102">
        <v>58.634189999999997</v>
      </c>
      <c r="G79" s="102">
        <v>101.187</v>
      </c>
      <c r="H79" s="102">
        <v>7</v>
      </c>
      <c r="I79" s="102">
        <v>23.340219999999999</v>
      </c>
      <c r="J79" s="102">
        <v>40.279000000000003</v>
      </c>
      <c r="K79" s="102">
        <v>7</v>
      </c>
      <c r="L79" s="102">
        <f t="shared" si="21"/>
        <v>204.67520999999999</v>
      </c>
      <c r="M79" s="102">
        <f t="shared" si="22"/>
        <v>353.21499999999997</v>
      </c>
      <c r="N79" s="102">
        <f t="shared" si="23"/>
        <v>60.727272999999997</v>
      </c>
      <c r="O79" s="341" t="s">
        <v>2</v>
      </c>
      <c r="P79" s="206" t="s">
        <v>211</v>
      </c>
      <c r="Q79" s="120"/>
      <c r="R79" s="120"/>
    </row>
    <row r="80" spans="1:18" s="7" customFormat="1" ht="26.25">
      <c r="A80" s="254" t="s">
        <v>453</v>
      </c>
      <c r="B80" s="340" t="s">
        <v>446</v>
      </c>
      <c r="C80" s="102">
        <v>6980.8</v>
      </c>
      <c r="D80" s="102">
        <v>68287</v>
      </c>
      <c r="E80" s="102">
        <v>6166</v>
      </c>
      <c r="F80" s="102">
        <v>8543</v>
      </c>
      <c r="G80" s="102">
        <v>91053</v>
      </c>
      <c r="H80" s="102">
        <v>1180</v>
      </c>
      <c r="I80" s="102"/>
      <c r="J80" s="102"/>
      <c r="K80" s="102"/>
      <c r="L80" s="102">
        <f t="shared" si="21"/>
        <v>15523.8</v>
      </c>
      <c r="M80" s="102">
        <f t="shared" si="22"/>
        <v>159340</v>
      </c>
      <c r="N80" s="102">
        <f t="shared" si="23"/>
        <v>7346</v>
      </c>
      <c r="O80" s="341" t="s">
        <v>28</v>
      </c>
      <c r="P80" s="206" t="s">
        <v>211</v>
      </c>
      <c r="Q80" s="120"/>
      <c r="R80" s="120"/>
    </row>
    <row r="81" spans="1:18" s="7" customFormat="1" ht="26.25">
      <c r="A81" s="254" t="s">
        <v>628</v>
      </c>
      <c r="B81" s="340" t="s">
        <v>225</v>
      </c>
      <c r="C81" s="102">
        <v>659</v>
      </c>
      <c r="D81" s="102">
        <v>6956</v>
      </c>
      <c r="E81" s="102">
        <v>604</v>
      </c>
      <c r="F81" s="102">
        <v>1016</v>
      </c>
      <c r="G81" s="102">
        <v>8730</v>
      </c>
      <c r="H81" s="102">
        <v>276</v>
      </c>
      <c r="I81" s="102"/>
      <c r="J81" s="102"/>
      <c r="K81" s="102"/>
      <c r="L81" s="102">
        <f t="shared" si="21"/>
        <v>1675</v>
      </c>
      <c r="M81" s="102">
        <f t="shared" si="22"/>
        <v>15686</v>
      </c>
      <c r="N81" s="102">
        <f t="shared" si="23"/>
        <v>880</v>
      </c>
      <c r="O81" s="341" t="s">
        <v>28</v>
      </c>
      <c r="P81" s="206" t="s">
        <v>211</v>
      </c>
      <c r="Q81" s="120"/>
      <c r="R81" s="120"/>
    </row>
    <row r="82" spans="1:18" s="7" customFormat="1">
      <c r="A82" s="254" t="s">
        <v>546</v>
      </c>
      <c r="B82" s="107" t="s">
        <v>242</v>
      </c>
      <c r="C82" s="101">
        <v>77</v>
      </c>
      <c r="D82" s="101">
        <v>467</v>
      </c>
      <c r="E82" s="101">
        <v>74</v>
      </c>
      <c r="F82" s="101">
        <v>161</v>
      </c>
      <c r="G82" s="101">
        <v>1028</v>
      </c>
      <c r="H82" s="101">
        <v>53</v>
      </c>
      <c r="I82" s="101"/>
      <c r="J82" s="101"/>
      <c r="K82" s="101"/>
      <c r="L82" s="101">
        <f t="shared" si="21"/>
        <v>238</v>
      </c>
      <c r="M82" s="101">
        <f t="shared" si="22"/>
        <v>1495</v>
      </c>
      <c r="N82" s="101">
        <f t="shared" si="23"/>
        <v>127</v>
      </c>
      <c r="O82" s="259" t="s">
        <v>28</v>
      </c>
      <c r="P82" s="206" t="s">
        <v>211</v>
      </c>
      <c r="Q82" s="120"/>
      <c r="R82" s="120"/>
    </row>
    <row r="83" spans="1:18" s="7" customFormat="1" ht="26.25">
      <c r="A83" s="254" t="s">
        <v>718</v>
      </c>
      <c r="B83" s="107" t="s">
        <v>229</v>
      </c>
      <c r="C83" s="101">
        <v>4620</v>
      </c>
      <c r="D83" s="101">
        <v>48589</v>
      </c>
      <c r="E83" s="101">
        <v>3650</v>
      </c>
      <c r="F83" s="101">
        <v>5890</v>
      </c>
      <c r="G83" s="101">
        <v>64317</v>
      </c>
      <c r="H83" s="101">
        <v>1582</v>
      </c>
      <c r="I83" s="101"/>
      <c r="J83" s="101"/>
      <c r="K83" s="101"/>
      <c r="L83" s="101">
        <f t="shared" si="21"/>
        <v>10510</v>
      </c>
      <c r="M83" s="101">
        <f t="shared" si="22"/>
        <v>112906</v>
      </c>
      <c r="N83" s="101">
        <f t="shared" si="23"/>
        <v>5232</v>
      </c>
      <c r="O83" s="259" t="s">
        <v>28</v>
      </c>
      <c r="P83" s="206" t="s">
        <v>211</v>
      </c>
      <c r="Q83" s="120"/>
      <c r="R83" s="120"/>
    </row>
    <row r="84" spans="1:18" s="7" customFormat="1" ht="14.25" thickBot="1">
      <c r="A84" s="561" t="s">
        <v>592</v>
      </c>
      <c r="B84" s="546" t="s">
        <v>248</v>
      </c>
      <c r="C84" s="547">
        <v>762.13580000000002</v>
      </c>
      <c r="D84" s="547">
        <v>1549.739</v>
      </c>
      <c r="E84" s="547">
        <v>275.5</v>
      </c>
      <c r="F84" s="547">
        <v>1711.7550000000001</v>
      </c>
      <c r="G84" s="547">
        <v>3480.71</v>
      </c>
      <c r="H84" s="547">
        <v>86.583332999999996</v>
      </c>
      <c r="I84" s="547">
        <v>532.58659999999998</v>
      </c>
      <c r="J84" s="547">
        <v>1082.97</v>
      </c>
      <c r="K84" s="547">
        <v>55.666666999999997</v>
      </c>
      <c r="L84" s="547">
        <f t="shared" si="21"/>
        <v>3006.4774000000002</v>
      </c>
      <c r="M84" s="547">
        <f t="shared" si="22"/>
        <v>6113.4190000000008</v>
      </c>
      <c r="N84" s="547">
        <f t="shared" si="23"/>
        <v>417.75</v>
      </c>
      <c r="O84" s="550" t="s">
        <v>2</v>
      </c>
      <c r="P84" s="206" t="s">
        <v>211</v>
      </c>
      <c r="Q84" s="120"/>
      <c r="R84" s="120"/>
    </row>
    <row r="85" spans="1:18" s="13" customFormat="1" thickBot="1">
      <c r="A85" s="562" t="s">
        <v>8</v>
      </c>
      <c r="B85" s="551"/>
      <c r="C85" s="552">
        <f>SUM(C86:C151)</f>
        <v>22409.998069999998</v>
      </c>
      <c r="D85" s="552">
        <f t="shared" ref="D85:N85" si="24">SUM(D86:D151)</f>
        <v>46235.055</v>
      </c>
      <c r="E85" s="552">
        <f t="shared" si="24"/>
        <v>9393.0682370000013</v>
      </c>
      <c r="F85" s="552">
        <f t="shared" si="24"/>
        <v>43722.487539999995</v>
      </c>
      <c r="G85" s="552">
        <f t="shared" si="24"/>
        <v>93495.605999999985</v>
      </c>
      <c r="H85" s="552">
        <f t="shared" si="24"/>
        <v>3110.3434669000003</v>
      </c>
      <c r="I85" s="552">
        <f t="shared" si="24"/>
        <v>15644.177312000003</v>
      </c>
      <c r="J85" s="552">
        <f t="shared" si="24"/>
        <v>32018.758999999998</v>
      </c>
      <c r="K85" s="552">
        <f t="shared" si="24"/>
        <v>1505.6767680000003</v>
      </c>
      <c r="L85" s="552">
        <f t="shared" si="24"/>
        <v>81776.662921999974</v>
      </c>
      <c r="M85" s="552">
        <f t="shared" si="24"/>
        <v>171749.4199999999</v>
      </c>
      <c r="N85" s="552">
        <f t="shared" si="24"/>
        <v>14009.088471899999</v>
      </c>
      <c r="O85" s="555"/>
      <c r="P85" s="565"/>
      <c r="Q85" s="123"/>
      <c r="R85" s="123"/>
    </row>
    <row r="86" spans="1:18" s="7" customFormat="1" ht="26.25">
      <c r="A86" s="372" t="s">
        <v>496</v>
      </c>
      <c r="B86" s="269" t="s">
        <v>90</v>
      </c>
      <c r="C86" s="373">
        <v>334.9502</v>
      </c>
      <c r="D86" s="373">
        <v>586.774</v>
      </c>
      <c r="E86" s="373">
        <v>153.66667000000001</v>
      </c>
      <c r="F86" s="373">
        <v>134.77369999999999</v>
      </c>
      <c r="G86" s="373">
        <v>236.1</v>
      </c>
      <c r="H86" s="373">
        <v>24.083333</v>
      </c>
      <c r="I86" s="373">
        <v>481.95519999999999</v>
      </c>
      <c r="J86" s="373">
        <v>844.30100000000004</v>
      </c>
      <c r="K86" s="373">
        <v>39.583333000000003</v>
      </c>
      <c r="L86" s="373">
        <f t="shared" ref="L86" si="25">C86+F86+I86</f>
        <v>951.67909999999995</v>
      </c>
      <c r="M86" s="373">
        <f t="shared" ref="M86" si="26">D86+G86+J86</f>
        <v>1667.1750000000002</v>
      </c>
      <c r="N86" s="373">
        <f t="shared" ref="N86" si="27">E86+H86+K86</f>
        <v>217.33333600000003</v>
      </c>
      <c r="O86" s="374" t="s">
        <v>2</v>
      </c>
      <c r="P86" s="206" t="s">
        <v>32</v>
      </c>
      <c r="Q86" s="120"/>
      <c r="R86" s="120"/>
    </row>
    <row r="87" spans="1:18" s="7" customFormat="1">
      <c r="A87" s="254" t="s">
        <v>497</v>
      </c>
      <c r="B87" s="107" t="s">
        <v>91</v>
      </c>
      <c r="C87" s="101">
        <v>147.6224</v>
      </c>
      <c r="D87" s="101">
        <v>252.346</v>
      </c>
      <c r="E87" s="101">
        <v>82.166667000000004</v>
      </c>
      <c r="F87" s="101">
        <v>294.62180000000001</v>
      </c>
      <c r="G87" s="101">
        <v>503.62700000000001</v>
      </c>
      <c r="H87" s="101">
        <v>22.166667</v>
      </c>
      <c r="I87" s="101">
        <v>157.6926</v>
      </c>
      <c r="J87" s="101">
        <v>269.56</v>
      </c>
      <c r="K87" s="101">
        <v>13</v>
      </c>
      <c r="L87" s="101">
        <f t="shared" ref="L87:L150" si="28">C87+F87+I87</f>
        <v>599.93679999999995</v>
      </c>
      <c r="M87" s="101">
        <f t="shared" ref="M87:M150" si="29">D87+G87+J87</f>
        <v>1025.5329999999999</v>
      </c>
      <c r="N87" s="101">
        <f t="shared" ref="N87:N150" si="30">E87+H87+K87</f>
        <v>117.33333400000001</v>
      </c>
      <c r="O87" s="259" t="s">
        <v>2</v>
      </c>
      <c r="P87" s="206" t="s">
        <v>32</v>
      </c>
      <c r="Q87" s="120"/>
      <c r="R87" s="120"/>
    </row>
    <row r="88" spans="1:18" s="7" customFormat="1" ht="26.25">
      <c r="A88" s="254" t="s">
        <v>499</v>
      </c>
      <c r="B88" s="340" t="s">
        <v>98</v>
      </c>
      <c r="C88" s="102">
        <v>175.9152</v>
      </c>
      <c r="D88" s="102">
        <v>323.22000000000003</v>
      </c>
      <c r="E88" s="102">
        <v>93.5</v>
      </c>
      <c r="F88" s="102">
        <v>110.62050000000001</v>
      </c>
      <c r="G88" s="102">
        <v>203.25</v>
      </c>
      <c r="H88" s="102">
        <v>10.666667</v>
      </c>
      <c r="I88" s="102">
        <v>113.01690000000001</v>
      </c>
      <c r="J88" s="102">
        <v>207.65299999999999</v>
      </c>
      <c r="K88" s="102">
        <v>16.166667</v>
      </c>
      <c r="L88" s="102">
        <f t="shared" si="28"/>
        <v>399.55260000000004</v>
      </c>
      <c r="M88" s="102">
        <f t="shared" si="29"/>
        <v>734.12300000000005</v>
      </c>
      <c r="N88" s="102">
        <f t="shared" si="30"/>
        <v>120.33333400000001</v>
      </c>
      <c r="O88" s="341" t="s">
        <v>2</v>
      </c>
      <c r="P88" s="206" t="s">
        <v>32</v>
      </c>
      <c r="Q88" s="120"/>
      <c r="R88" s="120"/>
    </row>
    <row r="89" spans="1:18" s="7" customFormat="1" ht="26.25">
      <c r="A89" s="254" t="s">
        <v>499</v>
      </c>
      <c r="B89" s="340" t="s">
        <v>99</v>
      </c>
      <c r="C89" s="102">
        <v>173.44470000000001</v>
      </c>
      <c r="D89" s="102">
        <v>323.22399999999999</v>
      </c>
      <c r="E89" s="102">
        <v>85.833332999999996</v>
      </c>
      <c r="F89" s="102">
        <v>91.729439999999997</v>
      </c>
      <c r="G89" s="102">
        <v>170.94300000000001</v>
      </c>
      <c r="H89" s="102">
        <v>10.166667</v>
      </c>
      <c r="I89" s="102">
        <v>89.486410000000006</v>
      </c>
      <c r="J89" s="102">
        <v>166.76300000000001</v>
      </c>
      <c r="K89" s="102">
        <v>11.5</v>
      </c>
      <c r="L89" s="102">
        <f t="shared" si="28"/>
        <v>354.66055000000006</v>
      </c>
      <c r="M89" s="102">
        <f t="shared" si="29"/>
        <v>660.93000000000006</v>
      </c>
      <c r="N89" s="102">
        <f t="shared" si="30"/>
        <v>107.5</v>
      </c>
      <c r="O89" s="341" t="s">
        <v>2</v>
      </c>
      <c r="P89" s="206" t="s">
        <v>32</v>
      </c>
      <c r="Q89" s="120"/>
      <c r="R89" s="120"/>
    </row>
    <row r="90" spans="1:18" s="7" customFormat="1" ht="26.25">
      <c r="A90" s="254" t="s">
        <v>499</v>
      </c>
      <c r="B90" s="340" t="s">
        <v>388</v>
      </c>
      <c r="C90" s="102">
        <v>145.46879999999999</v>
      </c>
      <c r="D90" s="102">
        <v>296.62799999999999</v>
      </c>
      <c r="E90" s="102">
        <v>65.833332999999996</v>
      </c>
      <c r="F90" s="102">
        <v>64.294489999999996</v>
      </c>
      <c r="G90" s="102">
        <v>131.10400000000001</v>
      </c>
      <c r="H90" s="102">
        <v>7.8333332999999996</v>
      </c>
      <c r="I90" s="102">
        <v>87.516800000000003</v>
      </c>
      <c r="J90" s="102">
        <v>178.45699999999999</v>
      </c>
      <c r="K90" s="102">
        <v>16.083333</v>
      </c>
      <c r="L90" s="102">
        <f t="shared" si="28"/>
        <v>297.28008999999997</v>
      </c>
      <c r="M90" s="102">
        <f t="shared" si="29"/>
        <v>606.18899999999996</v>
      </c>
      <c r="N90" s="102">
        <f t="shared" si="30"/>
        <v>89.749999299999999</v>
      </c>
      <c r="O90" s="341" t="s">
        <v>2</v>
      </c>
      <c r="P90" s="206" t="s">
        <v>32</v>
      </c>
      <c r="Q90" s="120"/>
      <c r="R90" s="120"/>
    </row>
    <row r="91" spans="1:18" s="7" customFormat="1" ht="26.25">
      <c r="A91" s="254" t="s">
        <v>499</v>
      </c>
      <c r="B91" s="340" t="s">
        <v>389</v>
      </c>
      <c r="C91" s="102">
        <v>260.81689999999998</v>
      </c>
      <c r="D91" s="102">
        <v>595.80100000000004</v>
      </c>
      <c r="E91" s="102">
        <v>118.33333</v>
      </c>
      <c r="F91" s="102">
        <v>169.89619999999999</v>
      </c>
      <c r="G91" s="102">
        <v>388.10500000000002</v>
      </c>
      <c r="H91" s="102">
        <v>15</v>
      </c>
      <c r="I91" s="102">
        <v>129.33179999999999</v>
      </c>
      <c r="J91" s="102">
        <v>295.44099999999997</v>
      </c>
      <c r="K91" s="102">
        <v>17.416667</v>
      </c>
      <c r="L91" s="102">
        <f t="shared" si="28"/>
        <v>560.04489999999987</v>
      </c>
      <c r="M91" s="102">
        <f t="shared" si="29"/>
        <v>1279.347</v>
      </c>
      <c r="N91" s="102">
        <f t="shared" si="30"/>
        <v>150.74999699999998</v>
      </c>
      <c r="O91" s="341" t="s">
        <v>2</v>
      </c>
      <c r="P91" s="206" t="s">
        <v>32</v>
      </c>
      <c r="Q91" s="120"/>
      <c r="R91" s="120"/>
    </row>
    <row r="92" spans="1:18" s="7" customFormat="1" ht="26.25">
      <c r="A92" s="254" t="s">
        <v>499</v>
      </c>
      <c r="B92" s="340" t="s">
        <v>106</v>
      </c>
      <c r="C92" s="102">
        <v>142.02109999999999</v>
      </c>
      <c r="D92" s="102">
        <v>291.44499999999999</v>
      </c>
      <c r="E92" s="102">
        <v>87.583332999999996</v>
      </c>
      <c r="F92" s="102">
        <v>50.998869999999997</v>
      </c>
      <c r="G92" s="102">
        <v>104.65600000000001</v>
      </c>
      <c r="H92" s="102">
        <v>3.5</v>
      </c>
      <c r="I92" s="102">
        <v>59.308309999999999</v>
      </c>
      <c r="J92" s="102">
        <v>121.708</v>
      </c>
      <c r="K92" s="102">
        <v>7.4166667000000004</v>
      </c>
      <c r="L92" s="102">
        <f t="shared" si="28"/>
        <v>252.32828000000001</v>
      </c>
      <c r="M92" s="102">
        <f t="shared" si="29"/>
        <v>517.80899999999997</v>
      </c>
      <c r="N92" s="102">
        <f t="shared" si="30"/>
        <v>98.499999699999989</v>
      </c>
      <c r="O92" s="341" t="s">
        <v>2</v>
      </c>
      <c r="P92" s="206" t="s">
        <v>32</v>
      </c>
      <c r="Q92" s="120"/>
      <c r="R92" s="120"/>
    </row>
    <row r="93" spans="1:18" s="7" customFormat="1" ht="26.25">
      <c r="A93" s="254" t="s">
        <v>499</v>
      </c>
      <c r="B93" s="340" t="s">
        <v>393</v>
      </c>
      <c r="C93" s="102">
        <v>150.19239999999999</v>
      </c>
      <c r="D93" s="102">
        <v>290.06799999999998</v>
      </c>
      <c r="E93" s="102">
        <v>94</v>
      </c>
      <c r="F93" s="102">
        <v>145.7886</v>
      </c>
      <c r="G93" s="102">
        <v>281.56299999999999</v>
      </c>
      <c r="H93" s="102">
        <v>20.583333</v>
      </c>
      <c r="I93" s="102">
        <v>133.8817</v>
      </c>
      <c r="J93" s="102">
        <v>258.56700000000001</v>
      </c>
      <c r="K93" s="102">
        <v>16.083333</v>
      </c>
      <c r="L93" s="102">
        <f t="shared" si="28"/>
        <v>429.86270000000002</v>
      </c>
      <c r="M93" s="102">
        <f t="shared" si="29"/>
        <v>830.19799999999998</v>
      </c>
      <c r="N93" s="102">
        <f t="shared" si="30"/>
        <v>130.66666599999999</v>
      </c>
      <c r="O93" s="341" t="s">
        <v>2</v>
      </c>
      <c r="P93" s="206" t="s">
        <v>32</v>
      </c>
      <c r="Q93" s="120"/>
      <c r="R93" s="120"/>
    </row>
    <row r="94" spans="1:18" s="7" customFormat="1" ht="26.25">
      <c r="A94" s="254" t="s">
        <v>499</v>
      </c>
      <c r="B94" s="340" t="s">
        <v>84</v>
      </c>
      <c r="C94" s="102">
        <v>340.6925</v>
      </c>
      <c r="D94" s="102">
        <v>633.93499999999995</v>
      </c>
      <c r="E94" s="102">
        <v>126.5</v>
      </c>
      <c r="F94" s="102">
        <v>339.95519999999999</v>
      </c>
      <c r="G94" s="102">
        <v>632.56299999999999</v>
      </c>
      <c r="H94" s="102">
        <v>17.666667</v>
      </c>
      <c r="I94" s="102">
        <v>141.60230000000001</v>
      </c>
      <c r="J94" s="102">
        <v>263.483</v>
      </c>
      <c r="K94" s="102">
        <v>16.166667</v>
      </c>
      <c r="L94" s="102">
        <f t="shared" si="28"/>
        <v>822.25</v>
      </c>
      <c r="M94" s="102">
        <f t="shared" si="29"/>
        <v>1529.981</v>
      </c>
      <c r="N94" s="102">
        <f t="shared" si="30"/>
        <v>160.33333399999998</v>
      </c>
      <c r="O94" s="341" t="s">
        <v>2</v>
      </c>
      <c r="P94" s="206" t="s">
        <v>32</v>
      </c>
      <c r="Q94" s="120"/>
      <c r="R94" s="120"/>
    </row>
    <row r="95" spans="1:18" s="7" customFormat="1" ht="26.25">
      <c r="A95" s="254" t="s">
        <v>499</v>
      </c>
      <c r="B95" s="340" t="s">
        <v>111</v>
      </c>
      <c r="C95" s="102">
        <v>149.43039999999999</v>
      </c>
      <c r="D95" s="102">
        <v>295.64800000000002</v>
      </c>
      <c r="E95" s="102">
        <v>54.5</v>
      </c>
      <c r="F95" s="102">
        <v>81.487480000000005</v>
      </c>
      <c r="G95" s="102">
        <v>161.22300000000001</v>
      </c>
      <c r="H95" s="102">
        <v>11.5</v>
      </c>
      <c r="I95" s="102">
        <v>63.834710000000001</v>
      </c>
      <c r="J95" s="102">
        <v>126.297</v>
      </c>
      <c r="K95" s="102">
        <v>12.5</v>
      </c>
      <c r="L95" s="102">
        <f t="shared" si="28"/>
        <v>294.75259</v>
      </c>
      <c r="M95" s="102">
        <f t="shared" si="29"/>
        <v>583.16800000000001</v>
      </c>
      <c r="N95" s="102">
        <f t="shared" si="30"/>
        <v>78.5</v>
      </c>
      <c r="O95" s="341" t="s">
        <v>2</v>
      </c>
      <c r="P95" s="206" t="s">
        <v>32</v>
      </c>
      <c r="Q95" s="120"/>
      <c r="R95" s="120"/>
    </row>
    <row r="96" spans="1:18" s="7" customFormat="1" ht="26.25">
      <c r="A96" s="254" t="s">
        <v>499</v>
      </c>
      <c r="B96" s="340" t="s">
        <v>112</v>
      </c>
      <c r="C96" s="102">
        <v>266.47879999999998</v>
      </c>
      <c r="D96" s="102">
        <v>607.86699999999996</v>
      </c>
      <c r="E96" s="102">
        <v>126.66667</v>
      </c>
      <c r="F96" s="102">
        <v>164.77600000000001</v>
      </c>
      <c r="G96" s="102">
        <v>375.87200000000001</v>
      </c>
      <c r="H96" s="102">
        <v>19.583333</v>
      </c>
      <c r="I96" s="102">
        <v>96.894549999999995</v>
      </c>
      <c r="J96" s="102">
        <v>221.02699999999999</v>
      </c>
      <c r="K96" s="102">
        <v>13.166667</v>
      </c>
      <c r="L96" s="102">
        <f t="shared" si="28"/>
        <v>528.14935000000003</v>
      </c>
      <c r="M96" s="102">
        <f t="shared" si="29"/>
        <v>1204.7660000000001</v>
      </c>
      <c r="N96" s="102">
        <f t="shared" si="30"/>
        <v>159.41666999999998</v>
      </c>
      <c r="O96" s="341" t="s">
        <v>2</v>
      </c>
      <c r="P96" s="206" t="s">
        <v>32</v>
      </c>
      <c r="Q96" s="120"/>
      <c r="R96" s="120"/>
    </row>
    <row r="97" spans="1:18" s="7" customFormat="1" ht="26.25">
      <c r="A97" s="254" t="s">
        <v>499</v>
      </c>
      <c r="B97" s="340" t="s">
        <v>114</v>
      </c>
      <c r="C97" s="102">
        <v>377.08819999999997</v>
      </c>
      <c r="D97" s="102">
        <v>703.64300000000003</v>
      </c>
      <c r="E97" s="102">
        <v>170.16667000000001</v>
      </c>
      <c r="F97" s="102">
        <v>420.92489999999998</v>
      </c>
      <c r="G97" s="102">
        <v>785.44200000000001</v>
      </c>
      <c r="H97" s="102">
        <v>16.416667</v>
      </c>
      <c r="I97" s="102">
        <v>209.60550000000001</v>
      </c>
      <c r="J97" s="102">
        <v>391.12200000000001</v>
      </c>
      <c r="K97" s="102">
        <v>16.083333</v>
      </c>
      <c r="L97" s="102">
        <f t="shared" si="28"/>
        <v>1007.6185999999999</v>
      </c>
      <c r="M97" s="102">
        <f t="shared" si="29"/>
        <v>1880.2070000000001</v>
      </c>
      <c r="N97" s="102">
        <f t="shared" si="30"/>
        <v>202.66667000000001</v>
      </c>
      <c r="O97" s="341" t="s">
        <v>2</v>
      </c>
      <c r="P97" s="206" t="s">
        <v>32</v>
      </c>
      <c r="Q97" s="120"/>
      <c r="R97" s="120"/>
    </row>
    <row r="98" spans="1:18" s="7" customFormat="1" ht="26.25">
      <c r="A98" s="254" t="s">
        <v>499</v>
      </c>
      <c r="B98" s="340" t="s">
        <v>88</v>
      </c>
      <c r="C98" s="102">
        <v>597.35609999999997</v>
      </c>
      <c r="D98" s="102">
        <v>1215.662</v>
      </c>
      <c r="E98" s="102">
        <v>269.5</v>
      </c>
      <c r="F98" s="102">
        <v>351.48989999999998</v>
      </c>
      <c r="G98" s="102">
        <v>715.30700000000002</v>
      </c>
      <c r="H98" s="102">
        <v>18.25</v>
      </c>
      <c r="I98" s="102">
        <v>284.7208</v>
      </c>
      <c r="J98" s="102">
        <v>579.42700000000002</v>
      </c>
      <c r="K98" s="102">
        <v>25.666667</v>
      </c>
      <c r="L98" s="102">
        <f t="shared" si="28"/>
        <v>1233.5668000000001</v>
      </c>
      <c r="M98" s="102">
        <f t="shared" si="29"/>
        <v>2510.3960000000002</v>
      </c>
      <c r="N98" s="102">
        <f t="shared" si="30"/>
        <v>313.41666700000002</v>
      </c>
      <c r="O98" s="341" t="s">
        <v>2</v>
      </c>
      <c r="P98" s="206" t="s">
        <v>32</v>
      </c>
      <c r="Q98" s="120"/>
      <c r="R98" s="120"/>
    </row>
    <row r="99" spans="1:18" s="7" customFormat="1" ht="26.25">
      <c r="A99" s="254" t="s">
        <v>499</v>
      </c>
      <c r="B99" s="340" t="s">
        <v>406</v>
      </c>
      <c r="C99" s="102">
        <v>271.5093</v>
      </c>
      <c r="D99" s="102">
        <v>647.94200000000001</v>
      </c>
      <c r="E99" s="102">
        <v>133.5</v>
      </c>
      <c r="F99" s="102">
        <v>201.79470000000001</v>
      </c>
      <c r="G99" s="102">
        <v>481.572</v>
      </c>
      <c r="H99" s="102">
        <v>15</v>
      </c>
      <c r="I99" s="102">
        <v>126.4722</v>
      </c>
      <c r="J99" s="102">
        <v>301.81900000000002</v>
      </c>
      <c r="K99" s="102">
        <v>19</v>
      </c>
      <c r="L99" s="102">
        <f t="shared" si="28"/>
        <v>599.77620000000002</v>
      </c>
      <c r="M99" s="102">
        <f t="shared" si="29"/>
        <v>1431.3330000000001</v>
      </c>
      <c r="N99" s="102">
        <f t="shared" si="30"/>
        <v>167.5</v>
      </c>
      <c r="O99" s="341" t="s">
        <v>2</v>
      </c>
      <c r="P99" s="206" t="s">
        <v>32</v>
      </c>
      <c r="Q99" s="120"/>
      <c r="R99" s="120"/>
    </row>
    <row r="100" spans="1:18" s="7" customFormat="1" ht="26.25">
      <c r="A100" s="254" t="s">
        <v>499</v>
      </c>
      <c r="B100" s="340" t="s">
        <v>121</v>
      </c>
      <c r="C100" s="102">
        <v>173.76259999999999</v>
      </c>
      <c r="D100" s="102">
        <v>414.67500000000001</v>
      </c>
      <c r="E100" s="102">
        <v>90.75</v>
      </c>
      <c r="F100" s="102">
        <v>101.2649</v>
      </c>
      <c r="G100" s="102">
        <v>241.66300000000001</v>
      </c>
      <c r="H100" s="102">
        <v>11.916667</v>
      </c>
      <c r="I100" s="102">
        <v>91.730159999999998</v>
      </c>
      <c r="J100" s="102">
        <v>218.90899999999999</v>
      </c>
      <c r="K100" s="102">
        <v>14.916667</v>
      </c>
      <c r="L100" s="102">
        <f t="shared" si="28"/>
        <v>366.75765999999999</v>
      </c>
      <c r="M100" s="102">
        <f t="shared" si="29"/>
        <v>875.24699999999996</v>
      </c>
      <c r="N100" s="102">
        <f t="shared" si="30"/>
        <v>117.58333400000001</v>
      </c>
      <c r="O100" s="341" t="s">
        <v>2</v>
      </c>
      <c r="P100" s="206" t="s">
        <v>32</v>
      </c>
      <c r="Q100" s="120"/>
      <c r="R100" s="120"/>
    </row>
    <row r="101" spans="1:18" s="7" customFormat="1">
      <c r="A101" s="254" t="s">
        <v>501</v>
      </c>
      <c r="B101" s="340" t="s">
        <v>92</v>
      </c>
      <c r="C101" s="102">
        <v>681.24260000000004</v>
      </c>
      <c r="D101" s="102">
        <v>928.61900000000003</v>
      </c>
      <c r="E101" s="102">
        <v>172.91667000000001</v>
      </c>
      <c r="F101" s="102">
        <v>523.01649999999995</v>
      </c>
      <c r="G101" s="102">
        <v>712.93700000000001</v>
      </c>
      <c r="H101" s="102">
        <v>30.833333</v>
      </c>
      <c r="I101" s="102">
        <v>387.33120000000002</v>
      </c>
      <c r="J101" s="102">
        <v>527.98099999999999</v>
      </c>
      <c r="K101" s="102">
        <v>10</v>
      </c>
      <c r="L101" s="102">
        <f t="shared" si="28"/>
        <v>1591.5903000000001</v>
      </c>
      <c r="M101" s="102">
        <f t="shared" si="29"/>
        <v>2169.5370000000003</v>
      </c>
      <c r="N101" s="102">
        <f t="shared" si="30"/>
        <v>213.75000300000002</v>
      </c>
      <c r="O101" s="341" t="s">
        <v>2</v>
      </c>
      <c r="P101" s="206" t="s">
        <v>32</v>
      </c>
      <c r="Q101" s="120"/>
      <c r="R101" s="120"/>
    </row>
    <row r="102" spans="1:18" s="7" customFormat="1" ht="26.25">
      <c r="A102" s="254" t="s">
        <v>502</v>
      </c>
      <c r="B102" s="340" t="s">
        <v>93</v>
      </c>
      <c r="C102" s="102">
        <v>175.59620000000001</v>
      </c>
      <c r="D102" s="102">
        <v>274.36900000000003</v>
      </c>
      <c r="E102" s="102">
        <v>67</v>
      </c>
      <c r="F102" s="102">
        <v>53.511040000000001</v>
      </c>
      <c r="G102" s="102">
        <v>83.611000000000004</v>
      </c>
      <c r="H102" s="102">
        <v>6</v>
      </c>
      <c r="I102" s="102">
        <v>102.01860000000001</v>
      </c>
      <c r="J102" s="102">
        <v>159.404</v>
      </c>
      <c r="K102" s="102">
        <v>13</v>
      </c>
      <c r="L102" s="102">
        <f t="shared" si="28"/>
        <v>331.12584000000004</v>
      </c>
      <c r="M102" s="102">
        <f t="shared" si="29"/>
        <v>517.38400000000001</v>
      </c>
      <c r="N102" s="102">
        <f t="shared" si="30"/>
        <v>86</v>
      </c>
      <c r="O102" s="341" t="s">
        <v>2</v>
      </c>
      <c r="P102" s="206" t="s">
        <v>32</v>
      </c>
      <c r="Q102" s="120"/>
      <c r="R102" s="120"/>
    </row>
    <row r="103" spans="1:18" s="7" customFormat="1" ht="26.25">
      <c r="A103" s="254" t="s">
        <v>506</v>
      </c>
      <c r="B103" s="340" t="s">
        <v>94</v>
      </c>
      <c r="C103" s="102">
        <v>4996.7730000000001</v>
      </c>
      <c r="D103" s="102">
        <v>10138.870000000001</v>
      </c>
      <c r="E103" s="102">
        <v>1615.6667</v>
      </c>
      <c r="F103" s="102">
        <v>12306.61</v>
      </c>
      <c r="G103" s="102">
        <v>24971.145</v>
      </c>
      <c r="H103" s="102">
        <v>1145.6667</v>
      </c>
      <c r="I103" s="102">
        <v>2199.5830000000001</v>
      </c>
      <c r="J103" s="102">
        <v>4463.1379999999999</v>
      </c>
      <c r="K103" s="102">
        <v>57.916666999999997</v>
      </c>
      <c r="L103" s="102">
        <f t="shared" si="28"/>
        <v>19502.966</v>
      </c>
      <c r="M103" s="102">
        <f t="shared" si="29"/>
        <v>39573.152999999998</v>
      </c>
      <c r="N103" s="102">
        <f t="shared" si="30"/>
        <v>2819.2500669999999</v>
      </c>
      <c r="O103" s="341" t="s">
        <v>2</v>
      </c>
      <c r="P103" s="206" t="s">
        <v>32</v>
      </c>
      <c r="Q103" s="120"/>
      <c r="R103" s="120"/>
    </row>
    <row r="104" spans="1:18" s="7" customFormat="1" ht="26.25">
      <c r="A104" s="254" t="s">
        <v>509</v>
      </c>
      <c r="B104" s="340" t="s">
        <v>73</v>
      </c>
      <c r="C104" s="102">
        <v>117</v>
      </c>
      <c r="D104" s="102">
        <v>259</v>
      </c>
      <c r="E104" s="102">
        <v>49</v>
      </c>
      <c r="F104" s="102">
        <v>72</v>
      </c>
      <c r="G104" s="102">
        <v>158</v>
      </c>
      <c r="H104" s="102">
        <v>9</v>
      </c>
      <c r="I104" s="102">
        <v>45</v>
      </c>
      <c r="J104" s="102">
        <v>99</v>
      </c>
      <c r="K104" s="102">
        <v>12</v>
      </c>
      <c r="L104" s="102">
        <f t="shared" si="28"/>
        <v>234</v>
      </c>
      <c r="M104" s="102">
        <f t="shared" si="29"/>
        <v>516</v>
      </c>
      <c r="N104" s="102">
        <f t="shared" si="30"/>
        <v>70</v>
      </c>
      <c r="O104" s="341" t="s">
        <v>2</v>
      </c>
      <c r="P104" s="206" t="s">
        <v>32</v>
      </c>
      <c r="Q104" s="120"/>
      <c r="R104" s="120"/>
    </row>
    <row r="105" spans="1:18" s="7" customFormat="1" ht="26.25">
      <c r="A105" s="254" t="s">
        <v>510</v>
      </c>
      <c r="B105" s="340" t="s">
        <v>74</v>
      </c>
      <c r="C105" s="102">
        <v>79</v>
      </c>
      <c r="D105" s="102">
        <v>137</v>
      </c>
      <c r="E105" s="102">
        <v>34</v>
      </c>
      <c r="F105" s="102">
        <v>42</v>
      </c>
      <c r="G105" s="102">
        <v>73</v>
      </c>
      <c r="H105" s="102">
        <v>8</v>
      </c>
      <c r="I105" s="102">
        <v>13</v>
      </c>
      <c r="J105" s="102">
        <v>24</v>
      </c>
      <c r="K105" s="102">
        <v>6</v>
      </c>
      <c r="L105" s="102">
        <f t="shared" si="28"/>
        <v>134</v>
      </c>
      <c r="M105" s="102">
        <f t="shared" si="29"/>
        <v>234</v>
      </c>
      <c r="N105" s="102">
        <f t="shared" si="30"/>
        <v>48</v>
      </c>
      <c r="O105" s="341" t="s">
        <v>2</v>
      </c>
      <c r="P105" s="206" t="s">
        <v>32</v>
      </c>
      <c r="Q105" s="120"/>
      <c r="R105" s="120"/>
    </row>
    <row r="106" spans="1:18" s="7" customFormat="1">
      <c r="A106" s="254" t="s">
        <v>703</v>
      </c>
      <c r="B106" s="340" t="s">
        <v>35</v>
      </c>
      <c r="C106" s="102">
        <v>65.774749999999997</v>
      </c>
      <c r="D106" s="102">
        <v>203.637</v>
      </c>
      <c r="E106" s="102">
        <v>39</v>
      </c>
      <c r="F106" s="102">
        <v>66.308340000000001</v>
      </c>
      <c r="G106" s="102">
        <v>205.28899999999999</v>
      </c>
      <c r="H106" s="102">
        <v>17</v>
      </c>
      <c r="I106" s="102">
        <v>39.018079999999998</v>
      </c>
      <c r="J106" s="102">
        <v>120.79900000000001</v>
      </c>
      <c r="K106" s="102">
        <v>12</v>
      </c>
      <c r="L106" s="102">
        <f t="shared" si="28"/>
        <v>171.10117</v>
      </c>
      <c r="M106" s="102">
        <f t="shared" si="29"/>
        <v>529.72500000000002</v>
      </c>
      <c r="N106" s="102">
        <f t="shared" si="30"/>
        <v>68</v>
      </c>
      <c r="O106" s="341" t="s">
        <v>2</v>
      </c>
      <c r="P106" s="206" t="s">
        <v>32</v>
      </c>
      <c r="Q106" s="120"/>
      <c r="R106" s="120"/>
    </row>
    <row r="107" spans="1:18" s="7" customFormat="1">
      <c r="A107" s="254" t="s">
        <v>704</v>
      </c>
      <c r="B107" s="340" t="s">
        <v>36</v>
      </c>
      <c r="C107" s="102">
        <v>91.004810000000006</v>
      </c>
      <c r="D107" s="102">
        <v>145.958</v>
      </c>
      <c r="E107" s="102">
        <v>30.166667</v>
      </c>
      <c r="F107" s="102">
        <v>96.163650000000004</v>
      </c>
      <c r="G107" s="102">
        <v>154.232</v>
      </c>
      <c r="H107" s="102">
        <v>11.555555999999999</v>
      </c>
      <c r="I107" s="102">
        <v>46.663359999999997</v>
      </c>
      <c r="J107" s="102">
        <v>74.840999999999994</v>
      </c>
      <c r="K107" s="102">
        <v>21.388888999999999</v>
      </c>
      <c r="L107" s="102">
        <f t="shared" si="28"/>
        <v>233.83181999999999</v>
      </c>
      <c r="M107" s="102">
        <f t="shared" si="29"/>
        <v>375.03100000000001</v>
      </c>
      <c r="N107" s="102">
        <f t="shared" si="30"/>
        <v>63.111111999999999</v>
      </c>
      <c r="O107" s="341" t="s">
        <v>2</v>
      </c>
      <c r="P107" s="206" t="s">
        <v>32</v>
      </c>
      <c r="Q107" s="120"/>
      <c r="R107" s="120"/>
    </row>
    <row r="108" spans="1:18" s="7" customFormat="1">
      <c r="A108" s="254" t="s">
        <v>705</v>
      </c>
      <c r="B108" s="340" t="s">
        <v>72</v>
      </c>
      <c r="C108" s="102">
        <v>107</v>
      </c>
      <c r="D108" s="102">
        <v>185</v>
      </c>
      <c r="E108" s="102">
        <v>50</v>
      </c>
      <c r="F108" s="102">
        <v>131</v>
      </c>
      <c r="G108" s="102">
        <v>227</v>
      </c>
      <c r="H108" s="102">
        <v>21</v>
      </c>
      <c r="I108" s="102">
        <v>71</v>
      </c>
      <c r="J108" s="102">
        <v>123</v>
      </c>
      <c r="K108" s="102">
        <v>12</v>
      </c>
      <c r="L108" s="102">
        <f t="shared" si="28"/>
        <v>309</v>
      </c>
      <c r="M108" s="102">
        <f t="shared" si="29"/>
        <v>535</v>
      </c>
      <c r="N108" s="102">
        <f t="shared" si="30"/>
        <v>83</v>
      </c>
      <c r="O108" s="341" t="s">
        <v>2</v>
      </c>
      <c r="P108" s="206" t="s">
        <v>32</v>
      </c>
      <c r="Q108" s="120"/>
      <c r="R108" s="120"/>
    </row>
    <row r="109" spans="1:18" s="7" customFormat="1">
      <c r="A109" s="254" t="s">
        <v>706</v>
      </c>
      <c r="B109" s="340" t="s">
        <v>77</v>
      </c>
      <c r="C109" s="102">
        <v>108.55249999999999</v>
      </c>
      <c r="D109" s="102">
        <v>217.10499999999999</v>
      </c>
      <c r="E109" s="102">
        <v>52</v>
      </c>
      <c r="F109" s="102">
        <v>103.578</v>
      </c>
      <c r="G109" s="102">
        <v>207.15600000000001</v>
      </c>
      <c r="H109" s="102">
        <v>14</v>
      </c>
      <c r="I109" s="102">
        <v>67.5715</v>
      </c>
      <c r="J109" s="102">
        <v>135.143</v>
      </c>
      <c r="K109" s="102">
        <v>8</v>
      </c>
      <c r="L109" s="102">
        <f t="shared" si="28"/>
        <v>279.702</v>
      </c>
      <c r="M109" s="102">
        <f t="shared" si="29"/>
        <v>559.404</v>
      </c>
      <c r="N109" s="102">
        <f t="shared" si="30"/>
        <v>74</v>
      </c>
      <c r="O109" s="341" t="s">
        <v>2</v>
      </c>
      <c r="P109" s="206" t="s">
        <v>32</v>
      </c>
      <c r="Q109" s="120"/>
      <c r="R109" s="120"/>
    </row>
    <row r="110" spans="1:18" s="7" customFormat="1">
      <c r="A110" s="254" t="s">
        <v>709</v>
      </c>
      <c r="B110" s="340" t="s">
        <v>39</v>
      </c>
      <c r="C110" s="102">
        <v>220.83840000000001</v>
      </c>
      <c r="D110" s="102">
        <v>920.16</v>
      </c>
      <c r="E110" s="102">
        <v>184</v>
      </c>
      <c r="F110" s="102">
        <v>472.81799999999998</v>
      </c>
      <c r="G110" s="102">
        <v>1970.075</v>
      </c>
      <c r="H110" s="102">
        <v>58</v>
      </c>
      <c r="I110" s="102">
        <v>266.70139999999998</v>
      </c>
      <c r="J110" s="102">
        <v>1111.2560000000001</v>
      </c>
      <c r="K110" s="102">
        <v>49.166666999999997</v>
      </c>
      <c r="L110" s="102">
        <f t="shared" si="28"/>
        <v>960.3578</v>
      </c>
      <c r="M110" s="102">
        <f t="shared" si="29"/>
        <v>4001.491</v>
      </c>
      <c r="N110" s="102">
        <f t="shared" si="30"/>
        <v>291.16666700000002</v>
      </c>
      <c r="O110" s="341" t="s">
        <v>2</v>
      </c>
      <c r="P110" s="206" t="s">
        <v>32</v>
      </c>
      <c r="Q110" s="120"/>
      <c r="R110" s="120"/>
    </row>
    <row r="111" spans="1:18" s="7" customFormat="1">
      <c r="A111" s="254" t="s">
        <v>711</v>
      </c>
      <c r="B111" s="340" t="s">
        <v>166</v>
      </c>
      <c r="C111" s="102">
        <v>87.017139999999998</v>
      </c>
      <c r="D111" s="102">
        <v>135.73099999999999</v>
      </c>
      <c r="E111" s="102">
        <v>32.583333000000003</v>
      </c>
      <c r="F111" s="102">
        <v>38.816040000000001</v>
      </c>
      <c r="G111" s="102">
        <v>60.545999999999999</v>
      </c>
      <c r="H111" s="102">
        <v>4.8333332999999996</v>
      </c>
      <c r="I111" s="102">
        <v>52.089370000000002</v>
      </c>
      <c r="J111" s="102">
        <v>81.25</v>
      </c>
      <c r="K111" s="102">
        <v>12.916667</v>
      </c>
      <c r="L111" s="102">
        <f t="shared" si="28"/>
        <v>177.92255</v>
      </c>
      <c r="M111" s="102">
        <f t="shared" si="29"/>
        <v>277.52699999999999</v>
      </c>
      <c r="N111" s="102">
        <f t="shared" si="30"/>
        <v>50.333333300000007</v>
      </c>
      <c r="O111" s="341" t="s">
        <v>2</v>
      </c>
      <c r="P111" s="206" t="s">
        <v>32</v>
      </c>
      <c r="Q111" s="120"/>
      <c r="R111" s="120"/>
    </row>
    <row r="112" spans="1:18" s="7" customFormat="1">
      <c r="A112" s="254" t="s">
        <v>714</v>
      </c>
      <c r="B112" s="340" t="s">
        <v>113</v>
      </c>
      <c r="C112" s="102">
        <v>19.988499999999998</v>
      </c>
      <c r="D112" s="102">
        <v>39.976999999999997</v>
      </c>
      <c r="E112" s="102">
        <v>27</v>
      </c>
      <c r="F112" s="102">
        <v>10.545500000000001</v>
      </c>
      <c r="G112" s="102">
        <v>21.091000000000001</v>
      </c>
      <c r="H112" s="102">
        <v>6</v>
      </c>
      <c r="I112" s="102">
        <v>26.816500000000001</v>
      </c>
      <c r="J112" s="102">
        <v>53.633000000000003</v>
      </c>
      <c r="K112" s="102">
        <v>13</v>
      </c>
      <c r="L112" s="102">
        <f t="shared" si="28"/>
        <v>57.350499999999997</v>
      </c>
      <c r="M112" s="102">
        <f t="shared" si="29"/>
        <v>114.70099999999999</v>
      </c>
      <c r="N112" s="102">
        <f t="shared" si="30"/>
        <v>46</v>
      </c>
      <c r="O112" s="341" t="s">
        <v>2</v>
      </c>
      <c r="P112" s="206" t="s">
        <v>32</v>
      </c>
      <c r="Q112" s="120"/>
      <c r="R112" s="120"/>
    </row>
    <row r="113" spans="1:18" s="7" customFormat="1">
      <c r="A113" s="254" t="s">
        <v>717</v>
      </c>
      <c r="B113" s="340" t="s">
        <v>44</v>
      </c>
      <c r="C113" s="102">
        <v>1830.951</v>
      </c>
      <c r="D113" s="102">
        <v>3966.89</v>
      </c>
      <c r="E113" s="102">
        <v>688.25</v>
      </c>
      <c r="F113" s="102">
        <v>12827.81</v>
      </c>
      <c r="G113" s="102">
        <v>27792.383999999998</v>
      </c>
      <c r="H113" s="102">
        <v>177.66667000000001</v>
      </c>
      <c r="I113" s="102">
        <v>1757.269</v>
      </c>
      <c r="J113" s="102">
        <v>3807.2530000000002</v>
      </c>
      <c r="K113" s="102">
        <v>72.416667000000004</v>
      </c>
      <c r="L113" s="102">
        <f t="shared" si="28"/>
        <v>16416.03</v>
      </c>
      <c r="M113" s="102">
        <f t="shared" si="29"/>
        <v>35566.526999999995</v>
      </c>
      <c r="N113" s="102">
        <f t="shared" si="30"/>
        <v>938.33333700000003</v>
      </c>
      <c r="O113" s="341" t="s">
        <v>2</v>
      </c>
      <c r="P113" s="206" t="s">
        <v>32</v>
      </c>
      <c r="Q113" s="120"/>
      <c r="R113" s="120"/>
    </row>
    <row r="114" spans="1:18" s="7" customFormat="1" ht="26.25">
      <c r="A114" s="254" t="s">
        <v>589</v>
      </c>
      <c r="B114" s="340" t="s">
        <v>76</v>
      </c>
      <c r="C114" s="102">
        <v>87.21687</v>
      </c>
      <c r="D114" s="102">
        <v>120.79900000000001</v>
      </c>
      <c r="E114" s="102">
        <v>39.833333000000003</v>
      </c>
      <c r="F114" s="102">
        <v>242.47069999999999</v>
      </c>
      <c r="G114" s="102">
        <v>335.83199999999999</v>
      </c>
      <c r="H114" s="102">
        <v>16.583333</v>
      </c>
      <c r="I114" s="102">
        <v>119.75960000000001</v>
      </c>
      <c r="J114" s="102">
        <v>165.87200000000001</v>
      </c>
      <c r="K114" s="102">
        <v>22</v>
      </c>
      <c r="L114" s="102">
        <f t="shared" si="28"/>
        <v>449.44717000000003</v>
      </c>
      <c r="M114" s="102">
        <f t="shared" si="29"/>
        <v>622.50299999999993</v>
      </c>
      <c r="N114" s="102">
        <f t="shared" si="30"/>
        <v>78.416666000000006</v>
      </c>
      <c r="O114" s="341" t="s">
        <v>2</v>
      </c>
      <c r="P114" s="206" t="s">
        <v>32</v>
      </c>
      <c r="Q114" s="120"/>
      <c r="R114" s="120"/>
    </row>
    <row r="115" spans="1:18" s="7" customFormat="1">
      <c r="A115" s="254" t="s">
        <v>590</v>
      </c>
      <c r="B115" s="340" t="s">
        <v>37</v>
      </c>
      <c r="C115" s="102">
        <v>129.85659999999999</v>
      </c>
      <c r="D115" s="102">
        <v>191.38300000000001</v>
      </c>
      <c r="E115" s="102">
        <v>36</v>
      </c>
      <c r="F115" s="102">
        <v>674.06560000000002</v>
      </c>
      <c r="G115" s="102">
        <v>993.44</v>
      </c>
      <c r="H115" s="102">
        <v>25.333333</v>
      </c>
      <c r="I115" s="102">
        <v>963.20259999999996</v>
      </c>
      <c r="J115" s="102">
        <v>1419.5709999999999</v>
      </c>
      <c r="K115" s="102">
        <v>54.166666999999997</v>
      </c>
      <c r="L115" s="102">
        <f t="shared" si="28"/>
        <v>1767.1248000000001</v>
      </c>
      <c r="M115" s="102">
        <f t="shared" si="29"/>
        <v>2604.3940000000002</v>
      </c>
      <c r="N115" s="102">
        <f t="shared" si="30"/>
        <v>115.5</v>
      </c>
      <c r="O115" s="341" t="s">
        <v>2</v>
      </c>
      <c r="P115" s="206" t="s">
        <v>32</v>
      </c>
      <c r="Q115" s="120"/>
      <c r="R115" s="120"/>
    </row>
    <row r="116" spans="1:18" s="7" customFormat="1" ht="26.25">
      <c r="A116" s="254" t="s">
        <v>518</v>
      </c>
      <c r="B116" s="340" t="s">
        <v>78</v>
      </c>
      <c r="C116" s="102">
        <v>34.265729999999998</v>
      </c>
      <c r="D116" s="102">
        <v>56.005000000000003</v>
      </c>
      <c r="E116" s="102">
        <v>16.833333</v>
      </c>
      <c r="F116" s="102">
        <v>44.539630000000002</v>
      </c>
      <c r="G116" s="102">
        <v>72.796999999999997</v>
      </c>
      <c r="H116" s="102">
        <v>7.9166667000000004</v>
      </c>
      <c r="I116" s="102">
        <v>44.704219999999999</v>
      </c>
      <c r="J116" s="102">
        <v>73.066000000000003</v>
      </c>
      <c r="K116" s="102">
        <v>14</v>
      </c>
      <c r="L116" s="102">
        <f t="shared" si="28"/>
        <v>123.50958</v>
      </c>
      <c r="M116" s="102">
        <f t="shared" si="29"/>
        <v>201.86799999999999</v>
      </c>
      <c r="N116" s="102">
        <f t="shared" si="30"/>
        <v>38.749999700000004</v>
      </c>
      <c r="O116" s="341" t="s">
        <v>2</v>
      </c>
      <c r="P116" s="206" t="s">
        <v>32</v>
      </c>
      <c r="Q116" s="120"/>
      <c r="R116" s="120"/>
    </row>
    <row r="117" spans="1:18" s="7" customFormat="1" ht="39">
      <c r="A117" s="254" t="s">
        <v>451</v>
      </c>
      <c r="B117" s="339" t="s">
        <v>731</v>
      </c>
      <c r="C117" s="102">
        <v>615.5231</v>
      </c>
      <c r="D117" s="102">
        <v>1093.68</v>
      </c>
      <c r="E117" s="102">
        <v>202.5</v>
      </c>
      <c r="F117" s="102">
        <v>728.89359999999999</v>
      </c>
      <c r="G117" s="102">
        <v>1295.1199999999999</v>
      </c>
      <c r="H117" s="102">
        <v>87</v>
      </c>
      <c r="I117" s="102">
        <v>276.7355</v>
      </c>
      <c r="J117" s="102">
        <v>491.71199999999999</v>
      </c>
      <c r="K117" s="102">
        <v>25</v>
      </c>
      <c r="L117" s="102">
        <f t="shared" si="28"/>
        <v>1621.1522</v>
      </c>
      <c r="M117" s="102">
        <f t="shared" si="29"/>
        <v>2880.5120000000002</v>
      </c>
      <c r="N117" s="102">
        <f t="shared" si="30"/>
        <v>314.5</v>
      </c>
      <c r="O117" s="341" t="s">
        <v>2</v>
      </c>
      <c r="P117" s="206" t="s">
        <v>32</v>
      </c>
      <c r="Q117" s="120"/>
      <c r="R117" s="120"/>
    </row>
    <row r="118" spans="1:18" s="7" customFormat="1">
      <c r="A118" s="254" t="s">
        <v>522</v>
      </c>
      <c r="B118" s="340" t="s">
        <v>101</v>
      </c>
      <c r="C118" s="102">
        <v>403.8297</v>
      </c>
      <c r="D118" s="102">
        <v>829.91499999999996</v>
      </c>
      <c r="E118" s="102">
        <v>161.16667000000001</v>
      </c>
      <c r="F118" s="102">
        <v>172.8169</v>
      </c>
      <c r="G118" s="102">
        <v>355.15800000000002</v>
      </c>
      <c r="H118" s="102">
        <v>19.083333</v>
      </c>
      <c r="I118" s="102">
        <v>140.50530000000001</v>
      </c>
      <c r="J118" s="102">
        <v>288.75400000000002</v>
      </c>
      <c r="K118" s="102">
        <v>63.666666999999997</v>
      </c>
      <c r="L118" s="102">
        <f t="shared" si="28"/>
        <v>717.15190000000007</v>
      </c>
      <c r="M118" s="102">
        <f t="shared" si="29"/>
        <v>1473.8269999999998</v>
      </c>
      <c r="N118" s="102">
        <f t="shared" si="30"/>
        <v>243.91667000000001</v>
      </c>
      <c r="O118" s="341" t="s">
        <v>2</v>
      </c>
      <c r="P118" s="206" t="s">
        <v>32</v>
      </c>
      <c r="Q118" s="120"/>
      <c r="R118" s="120"/>
    </row>
    <row r="119" spans="1:18" s="7" customFormat="1" ht="26.25">
      <c r="A119" s="254" t="s">
        <v>523</v>
      </c>
      <c r="B119" s="340" t="s">
        <v>79</v>
      </c>
      <c r="C119" s="102">
        <v>131.5744</v>
      </c>
      <c r="D119" s="102">
        <v>178.40600000000001</v>
      </c>
      <c r="E119" s="102">
        <v>48</v>
      </c>
      <c r="F119" s="102">
        <v>31.649809999999999</v>
      </c>
      <c r="G119" s="102">
        <v>42.914999999999999</v>
      </c>
      <c r="H119" s="102">
        <v>5</v>
      </c>
      <c r="I119" s="102">
        <v>138.1566</v>
      </c>
      <c r="J119" s="102">
        <v>187.33099999999999</v>
      </c>
      <c r="K119" s="102">
        <v>15</v>
      </c>
      <c r="L119" s="102">
        <f t="shared" si="28"/>
        <v>301.38081</v>
      </c>
      <c r="M119" s="102">
        <f t="shared" si="29"/>
        <v>408.65199999999999</v>
      </c>
      <c r="N119" s="102">
        <f t="shared" si="30"/>
        <v>68</v>
      </c>
      <c r="O119" s="341" t="s">
        <v>2</v>
      </c>
      <c r="P119" s="206" t="s">
        <v>32</v>
      </c>
      <c r="Q119" s="120"/>
      <c r="R119" s="120"/>
    </row>
    <row r="120" spans="1:18" s="7" customFormat="1" ht="26.25">
      <c r="A120" s="254" t="s">
        <v>526</v>
      </c>
      <c r="B120" s="340" t="s">
        <v>103</v>
      </c>
      <c r="C120" s="102">
        <v>294.21559999999999</v>
      </c>
      <c r="D120" s="102">
        <v>649.005</v>
      </c>
      <c r="E120" s="102">
        <v>172</v>
      </c>
      <c r="F120" s="102">
        <v>117.9397</v>
      </c>
      <c r="G120" s="102">
        <v>260.161</v>
      </c>
      <c r="H120" s="102">
        <v>6</v>
      </c>
      <c r="I120" s="102">
        <v>111.45610000000001</v>
      </c>
      <c r="J120" s="102">
        <v>245.85900000000001</v>
      </c>
      <c r="K120" s="102">
        <v>32</v>
      </c>
      <c r="L120" s="102">
        <f t="shared" si="28"/>
        <v>523.6114</v>
      </c>
      <c r="M120" s="102">
        <f t="shared" si="29"/>
        <v>1155.0249999999999</v>
      </c>
      <c r="N120" s="102">
        <f t="shared" si="30"/>
        <v>210</v>
      </c>
      <c r="O120" s="341" t="s">
        <v>2</v>
      </c>
      <c r="P120" s="206" t="s">
        <v>32</v>
      </c>
      <c r="Q120" s="120"/>
      <c r="R120" s="120"/>
    </row>
    <row r="121" spans="1:18" s="7" customFormat="1" ht="26.25">
      <c r="A121" s="254" t="s">
        <v>527</v>
      </c>
      <c r="B121" s="340" t="s">
        <v>104</v>
      </c>
      <c r="C121" s="102">
        <v>207.012</v>
      </c>
      <c r="D121" s="102">
        <v>414.024</v>
      </c>
      <c r="E121" s="102">
        <v>84.5</v>
      </c>
      <c r="F121" s="102">
        <v>141.22749999999999</v>
      </c>
      <c r="G121" s="102">
        <v>282.45499999999998</v>
      </c>
      <c r="H121" s="102">
        <v>15.5</v>
      </c>
      <c r="I121" s="102">
        <v>44.231999999999999</v>
      </c>
      <c r="J121" s="102">
        <v>88.463999999999999</v>
      </c>
      <c r="K121" s="102">
        <v>7.5</v>
      </c>
      <c r="L121" s="102">
        <f t="shared" si="28"/>
        <v>392.47149999999999</v>
      </c>
      <c r="M121" s="102">
        <f t="shared" si="29"/>
        <v>784.94299999999998</v>
      </c>
      <c r="N121" s="102">
        <f t="shared" si="30"/>
        <v>107.5</v>
      </c>
      <c r="O121" s="341" t="s">
        <v>2</v>
      </c>
      <c r="P121" s="206" t="s">
        <v>32</v>
      </c>
      <c r="Q121" s="120"/>
      <c r="R121" s="120"/>
    </row>
    <row r="122" spans="1:18" s="7" customFormat="1" ht="26.25">
      <c r="A122" s="254" t="s">
        <v>529</v>
      </c>
      <c r="B122" s="340" t="s">
        <v>81</v>
      </c>
      <c r="C122" s="102">
        <v>69.745350000000002</v>
      </c>
      <c r="D122" s="102">
        <v>134.99100000000001</v>
      </c>
      <c r="E122" s="102">
        <v>48.25</v>
      </c>
      <c r="F122" s="102">
        <v>27.904129999999999</v>
      </c>
      <c r="G122" s="102">
        <v>54.008000000000003</v>
      </c>
      <c r="H122" s="102">
        <v>8.4166667000000004</v>
      </c>
      <c r="I122" s="102">
        <v>72.687250000000006</v>
      </c>
      <c r="J122" s="102">
        <v>140.685</v>
      </c>
      <c r="K122" s="102">
        <v>11.833333</v>
      </c>
      <c r="L122" s="102">
        <f t="shared" si="28"/>
        <v>170.33672999999999</v>
      </c>
      <c r="M122" s="102">
        <f t="shared" si="29"/>
        <v>329.68400000000003</v>
      </c>
      <c r="N122" s="102">
        <f t="shared" si="30"/>
        <v>68.499999700000004</v>
      </c>
      <c r="O122" s="341" t="s">
        <v>2</v>
      </c>
      <c r="P122" s="206" t="s">
        <v>32</v>
      </c>
      <c r="Q122" s="120"/>
      <c r="R122" s="120"/>
    </row>
    <row r="123" spans="1:18" s="7" customFormat="1" ht="26.25">
      <c r="A123" s="254" t="s">
        <v>530</v>
      </c>
      <c r="B123" s="340" t="s">
        <v>105</v>
      </c>
      <c r="C123" s="102">
        <v>21.05649</v>
      </c>
      <c r="D123" s="102">
        <v>17.997</v>
      </c>
      <c r="E123" s="102">
        <v>19.166667</v>
      </c>
      <c r="F123" s="102">
        <v>25.2837</v>
      </c>
      <c r="G123" s="102">
        <v>21.61</v>
      </c>
      <c r="H123" s="102">
        <v>3.3333333000000001</v>
      </c>
      <c r="I123" s="102">
        <v>25.86402</v>
      </c>
      <c r="J123" s="102">
        <v>22.106000000000002</v>
      </c>
      <c r="K123" s="102">
        <v>6</v>
      </c>
      <c r="L123" s="102">
        <f t="shared" si="28"/>
        <v>72.204210000000003</v>
      </c>
      <c r="M123" s="102">
        <f t="shared" si="29"/>
        <v>61.713000000000001</v>
      </c>
      <c r="N123" s="102">
        <f t="shared" si="30"/>
        <v>28.5000003</v>
      </c>
      <c r="O123" s="341" t="s">
        <v>2</v>
      </c>
      <c r="P123" s="206" t="s">
        <v>32</v>
      </c>
      <c r="Q123" s="120"/>
      <c r="R123" s="120"/>
    </row>
    <row r="124" spans="1:18" s="7" customFormat="1" ht="26.25">
      <c r="A124" s="254" t="s">
        <v>532</v>
      </c>
      <c r="B124" s="340" t="s">
        <v>82</v>
      </c>
      <c r="C124" s="102">
        <v>179.5745</v>
      </c>
      <c r="D124" s="102">
        <v>454.61900000000003</v>
      </c>
      <c r="E124" s="102">
        <v>128.41667000000001</v>
      </c>
      <c r="F124" s="102">
        <v>35.224910000000001</v>
      </c>
      <c r="G124" s="102">
        <v>89.177000000000007</v>
      </c>
      <c r="H124" s="102">
        <v>13.833333</v>
      </c>
      <c r="I124" s="102">
        <v>229.92439999999999</v>
      </c>
      <c r="J124" s="102">
        <v>582.08699999999999</v>
      </c>
      <c r="K124" s="102">
        <v>22.583333</v>
      </c>
      <c r="L124" s="102">
        <f t="shared" si="28"/>
        <v>444.72380999999996</v>
      </c>
      <c r="M124" s="102">
        <f t="shared" si="29"/>
        <v>1125.883</v>
      </c>
      <c r="N124" s="102">
        <f t="shared" si="30"/>
        <v>164.83333600000003</v>
      </c>
      <c r="O124" s="341" t="s">
        <v>2</v>
      </c>
      <c r="P124" s="206" t="s">
        <v>32</v>
      </c>
      <c r="Q124" s="120"/>
      <c r="R124" s="120"/>
    </row>
    <row r="125" spans="1:18" s="7" customFormat="1" ht="26.25">
      <c r="A125" s="254" t="s">
        <v>615</v>
      </c>
      <c r="B125" s="340" t="s">
        <v>165</v>
      </c>
      <c r="C125" s="102">
        <v>365.56470000000002</v>
      </c>
      <c r="D125" s="102">
        <v>687.70100000000002</v>
      </c>
      <c r="E125" s="102">
        <v>154.75</v>
      </c>
      <c r="F125" s="102">
        <v>506.17099999999999</v>
      </c>
      <c r="G125" s="102">
        <v>952.21</v>
      </c>
      <c r="H125" s="102">
        <v>59.916666999999997</v>
      </c>
      <c r="I125" s="102">
        <v>468.68860000000001</v>
      </c>
      <c r="J125" s="102">
        <v>881.69799999999998</v>
      </c>
      <c r="K125" s="102">
        <v>46.833333000000003</v>
      </c>
      <c r="L125" s="102">
        <f t="shared" si="28"/>
        <v>1340.4242999999999</v>
      </c>
      <c r="M125" s="102">
        <f t="shared" si="29"/>
        <v>2521.6089999999999</v>
      </c>
      <c r="N125" s="102">
        <f t="shared" si="30"/>
        <v>261.5</v>
      </c>
      <c r="O125" s="341" t="s">
        <v>2</v>
      </c>
      <c r="P125" s="206" t="s">
        <v>32</v>
      </c>
      <c r="Q125" s="120"/>
      <c r="R125" s="120"/>
    </row>
    <row r="126" spans="1:18" s="7" customFormat="1" ht="26.25">
      <c r="A126" s="254" t="s">
        <v>534</v>
      </c>
      <c r="B126" s="340" t="s">
        <v>96</v>
      </c>
      <c r="C126" s="102">
        <v>77.090149999999994</v>
      </c>
      <c r="D126" s="102">
        <v>99.483999999999995</v>
      </c>
      <c r="E126" s="102">
        <v>40.583333000000003</v>
      </c>
      <c r="F126" s="102">
        <v>67.443420000000003</v>
      </c>
      <c r="G126" s="102">
        <v>87.034999999999997</v>
      </c>
      <c r="H126" s="102">
        <v>6</v>
      </c>
      <c r="I126" s="102">
        <v>25.048639999999999</v>
      </c>
      <c r="J126" s="102">
        <v>32.325000000000003</v>
      </c>
      <c r="K126" s="102">
        <v>8</v>
      </c>
      <c r="L126" s="102">
        <f t="shared" si="28"/>
        <v>169.58221</v>
      </c>
      <c r="M126" s="102">
        <f t="shared" si="29"/>
        <v>218.84399999999999</v>
      </c>
      <c r="N126" s="102">
        <f t="shared" si="30"/>
        <v>54.583333000000003</v>
      </c>
      <c r="O126" s="341" t="s">
        <v>2</v>
      </c>
      <c r="P126" s="206" t="s">
        <v>32</v>
      </c>
      <c r="Q126" s="120"/>
      <c r="R126" s="120"/>
    </row>
    <row r="127" spans="1:18" s="7" customFormat="1" ht="26.25">
      <c r="A127" s="254" t="s">
        <v>534</v>
      </c>
      <c r="B127" s="340" t="s">
        <v>97</v>
      </c>
      <c r="C127" s="102">
        <v>88.625309999999999</v>
      </c>
      <c r="D127" s="102">
        <v>114.37</v>
      </c>
      <c r="E127" s="102">
        <v>37.833333000000003</v>
      </c>
      <c r="F127" s="102">
        <v>68.028469999999999</v>
      </c>
      <c r="G127" s="102">
        <v>87.79</v>
      </c>
      <c r="H127" s="102">
        <v>8</v>
      </c>
      <c r="I127" s="102">
        <v>35.783329999999999</v>
      </c>
      <c r="J127" s="102">
        <v>46.177999999999997</v>
      </c>
      <c r="K127" s="102">
        <v>8.3333332999999996</v>
      </c>
      <c r="L127" s="102">
        <f t="shared" si="28"/>
        <v>192.43710999999999</v>
      </c>
      <c r="M127" s="102">
        <f t="shared" si="29"/>
        <v>248.33800000000002</v>
      </c>
      <c r="N127" s="102">
        <f t="shared" si="30"/>
        <v>54.166666300000003</v>
      </c>
      <c r="O127" s="341" t="s">
        <v>2</v>
      </c>
      <c r="P127" s="206" t="s">
        <v>32</v>
      </c>
      <c r="Q127" s="120"/>
      <c r="R127" s="120"/>
    </row>
    <row r="128" spans="1:18" s="7" customFormat="1" ht="26.25">
      <c r="A128" s="254" t="s">
        <v>534</v>
      </c>
      <c r="B128" s="340" t="s">
        <v>115</v>
      </c>
      <c r="C128" s="102">
        <v>38.541980000000002</v>
      </c>
      <c r="D128" s="102">
        <v>49.738</v>
      </c>
      <c r="E128" s="102">
        <v>18.916667</v>
      </c>
      <c r="F128" s="102">
        <v>53.52467</v>
      </c>
      <c r="G128" s="102">
        <v>69.072999999999993</v>
      </c>
      <c r="H128" s="102">
        <v>5</v>
      </c>
      <c r="I128" s="102">
        <v>9.4367319999999992</v>
      </c>
      <c r="J128" s="102">
        <v>12.178000000000001</v>
      </c>
      <c r="K128" s="102">
        <v>4</v>
      </c>
      <c r="L128" s="102">
        <f t="shared" si="28"/>
        <v>101.50338200000002</v>
      </c>
      <c r="M128" s="102">
        <f t="shared" si="29"/>
        <v>130.989</v>
      </c>
      <c r="N128" s="102">
        <f t="shared" si="30"/>
        <v>27.916667</v>
      </c>
      <c r="O128" s="341" t="s">
        <v>2</v>
      </c>
      <c r="P128" s="206" t="s">
        <v>32</v>
      </c>
      <c r="Q128" s="120"/>
      <c r="R128" s="120"/>
    </row>
    <row r="129" spans="1:18" s="7" customFormat="1" ht="26.25">
      <c r="A129" s="254" t="s">
        <v>534</v>
      </c>
      <c r="B129" s="340" t="s">
        <v>116</v>
      </c>
      <c r="C129" s="102">
        <v>78.69032</v>
      </c>
      <c r="D129" s="102">
        <v>101.54900000000001</v>
      </c>
      <c r="E129" s="102">
        <v>41.5</v>
      </c>
      <c r="F129" s="102">
        <v>41.887219999999999</v>
      </c>
      <c r="G129" s="102">
        <v>54.055</v>
      </c>
      <c r="H129" s="102">
        <v>7.3333332999999996</v>
      </c>
      <c r="I129" s="102">
        <v>52.544420000000002</v>
      </c>
      <c r="J129" s="102">
        <v>67.808000000000007</v>
      </c>
      <c r="K129" s="102">
        <v>6.1666667000000004</v>
      </c>
      <c r="L129" s="102">
        <f t="shared" si="28"/>
        <v>173.12196</v>
      </c>
      <c r="M129" s="102">
        <f t="shared" si="29"/>
        <v>223.41200000000003</v>
      </c>
      <c r="N129" s="102">
        <f t="shared" si="30"/>
        <v>55</v>
      </c>
      <c r="O129" s="341" t="s">
        <v>2</v>
      </c>
      <c r="P129" s="206" t="s">
        <v>32</v>
      </c>
      <c r="Q129" s="120"/>
      <c r="R129" s="120"/>
    </row>
    <row r="130" spans="1:18" s="7" customFormat="1" ht="26.25">
      <c r="A130" s="254" t="s">
        <v>534</v>
      </c>
      <c r="B130" s="340" t="s">
        <v>117</v>
      </c>
      <c r="C130" s="102">
        <v>33.988660000000003</v>
      </c>
      <c r="D130" s="102">
        <v>43.862000000000002</v>
      </c>
      <c r="E130" s="102">
        <v>23.5</v>
      </c>
      <c r="F130" s="102">
        <v>39.744619999999998</v>
      </c>
      <c r="G130" s="102">
        <v>51.29</v>
      </c>
      <c r="H130" s="102">
        <v>5</v>
      </c>
      <c r="I130" s="102">
        <v>15.253130000000001</v>
      </c>
      <c r="J130" s="102">
        <v>19.684000000000001</v>
      </c>
      <c r="K130" s="102">
        <v>4</v>
      </c>
      <c r="L130" s="102">
        <f t="shared" si="28"/>
        <v>88.986410000000006</v>
      </c>
      <c r="M130" s="102">
        <f t="shared" si="29"/>
        <v>114.836</v>
      </c>
      <c r="N130" s="102">
        <f t="shared" si="30"/>
        <v>32.5</v>
      </c>
      <c r="O130" s="341" t="s">
        <v>2</v>
      </c>
      <c r="P130" s="206" t="s">
        <v>32</v>
      </c>
      <c r="Q130" s="120"/>
      <c r="R130" s="120"/>
    </row>
    <row r="131" spans="1:18" s="7" customFormat="1">
      <c r="A131" s="254" t="s">
        <v>535</v>
      </c>
      <c r="B131" s="340" t="s">
        <v>83</v>
      </c>
      <c r="C131" s="102">
        <v>1599.2539999999999</v>
      </c>
      <c r="D131" s="102">
        <v>3930.739</v>
      </c>
      <c r="E131" s="102">
        <v>740</v>
      </c>
      <c r="F131" s="102">
        <v>4516.2370000000001</v>
      </c>
      <c r="G131" s="102">
        <v>11100.269</v>
      </c>
      <c r="H131" s="102">
        <v>274</v>
      </c>
      <c r="I131" s="102">
        <v>2206.4299999999998</v>
      </c>
      <c r="J131" s="102">
        <v>5423.0910000000003</v>
      </c>
      <c r="K131" s="102">
        <v>158</v>
      </c>
      <c r="L131" s="102">
        <f t="shared" si="28"/>
        <v>8321.9210000000003</v>
      </c>
      <c r="M131" s="102">
        <f t="shared" si="29"/>
        <v>20454.099000000002</v>
      </c>
      <c r="N131" s="102">
        <f t="shared" si="30"/>
        <v>1172</v>
      </c>
      <c r="O131" s="341" t="s">
        <v>2</v>
      </c>
      <c r="P131" s="206" t="s">
        <v>32</v>
      </c>
      <c r="Q131" s="120"/>
      <c r="R131" s="120"/>
    </row>
    <row r="132" spans="1:18" s="7" customFormat="1">
      <c r="A132" s="254" t="s">
        <v>536</v>
      </c>
      <c r="B132" s="340" t="s">
        <v>108</v>
      </c>
      <c r="C132" s="102">
        <v>228.0822</v>
      </c>
      <c r="D132" s="102">
        <v>350.267</v>
      </c>
      <c r="E132" s="102">
        <v>97.583332999999996</v>
      </c>
      <c r="F132" s="102">
        <v>75.646029999999996</v>
      </c>
      <c r="G132" s="102">
        <v>116.17</v>
      </c>
      <c r="H132" s="102">
        <v>9.75</v>
      </c>
      <c r="I132" s="102">
        <v>48.555540000000001</v>
      </c>
      <c r="J132" s="102">
        <v>74.566999999999993</v>
      </c>
      <c r="K132" s="102">
        <v>16</v>
      </c>
      <c r="L132" s="102">
        <f t="shared" si="28"/>
        <v>352.28377</v>
      </c>
      <c r="M132" s="102">
        <f t="shared" si="29"/>
        <v>541.00400000000002</v>
      </c>
      <c r="N132" s="102">
        <f t="shared" si="30"/>
        <v>123.333333</v>
      </c>
      <c r="O132" s="341" t="s">
        <v>2</v>
      </c>
      <c r="P132" s="206" t="s">
        <v>32</v>
      </c>
      <c r="Q132" s="120"/>
      <c r="R132" s="120"/>
    </row>
    <row r="133" spans="1:18" s="7" customFormat="1" ht="26.25">
      <c r="A133" s="254" t="s">
        <v>537</v>
      </c>
      <c r="B133" s="340" t="s">
        <v>109</v>
      </c>
      <c r="C133" s="102">
        <v>281.92559999999997</v>
      </c>
      <c r="D133" s="102">
        <v>483.30099999999999</v>
      </c>
      <c r="E133" s="102">
        <v>77</v>
      </c>
      <c r="F133" s="102">
        <v>108.6861</v>
      </c>
      <c r="G133" s="102">
        <v>186.31899999999999</v>
      </c>
      <c r="H133" s="102">
        <v>13</v>
      </c>
      <c r="I133" s="102">
        <v>61.57667</v>
      </c>
      <c r="J133" s="102">
        <v>105.56</v>
      </c>
      <c r="K133" s="102">
        <v>20</v>
      </c>
      <c r="L133" s="102">
        <f t="shared" si="28"/>
        <v>452.18836999999996</v>
      </c>
      <c r="M133" s="102">
        <f t="shared" si="29"/>
        <v>775.18000000000006</v>
      </c>
      <c r="N133" s="102">
        <f t="shared" si="30"/>
        <v>110</v>
      </c>
      <c r="O133" s="341" t="s">
        <v>2</v>
      </c>
      <c r="P133" s="206" t="s">
        <v>32</v>
      </c>
      <c r="Q133" s="120"/>
      <c r="R133" s="120"/>
    </row>
    <row r="134" spans="1:18" s="7" customFormat="1">
      <c r="A134" s="254" t="s">
        <v>538</v>
      </c>
      <c r="B134" s="93" t="s">
        <v>95</v>
      </c>
      <c r="C134" s="188">
        <v>250.5189</v>
      </c>
      <c r="D134" s="188">
        <v>435.685</v>
      </c>
      <c r="E134" s="188">
        <v>84.5</v>
      </c>
      <c r="F134" s="188">
        <v>64.966380000000001</v>
      </c>
      <c r="G134" s="188">
        <v>112.985</v>
      </c>
      <c r="H134" s="188">
        <v>5.5</v>
      </c>
      <c r="I134" s="188">
        <v>195.19810000000001</v>
      </c>
      <c r="J134" s="188">
        <v>339.47500000000002</v>
      </c>
      <c r="K134" s="188">
        <v>42</v>
      </c>
      <c r="L134" s="188">
        <f t="shared" si="28"/>
        <v>510.68338</v>
      </c>
      <c r="M134" s="188">
        <f t="shared" si="29"/>
        <v>888.14499999999998</v>
      </c>
      <c r="N134" s="188">
        <f t="shared" si="30"/>
        <v>132</v>
      </c>
      <c r="O134" s="255" t="s">
        <v>2</v>
      </c>
      <c r="P134" s="206" t="s">
        <v>32</v>
      </c>
      <c r="Q134" s="120"/>
      <c r="R134" s="120"/>
    </row>
    <row r="135" spans="1:18" s="7" customFormat="1" ht="26.25">
      <c r="A135" s="254" t="s">
        <v>687</v>
      </c>
      <c r="B135" s="107" t="s">
        <v>399</v>
      </c>
      <c r="C135" s="101">
        <v>101.4</v>
      </c>
      <c r="D135" s="101">
        <v>252</v>
      </c>
      <c r="E135" s="101">
        <v>45</v>
      </c>
      <c r="F135" s="101">
        <v>27.6</v>
      </c>
      <c r="G135" s="101">
        <v>46</v>
      </c>
      <c r="H135" s="101">
        <v>10</v>
      </c>
      <c r="I135" s="101">
        <v>0</v>
      </c>
      <c r="J135" s="101">
        <v>0</v>
      </c>
      <c r="K135" s="101">
        <v>0</v>
      </c>
      <c r="L135" s="101">
        <f t="shared" si="28"/>
        <v>129</v>
      </c>
      <c r="M135" s="101">
        <f t="shared" si="29"/>
        <v>298</v>
      </c>
      <c r="N135" s="101">
        <f t="shared" si="30"/>
        <v>55</v>
      </c>
      <c r="O135" s="259" t="s">
        <v>28</v>
      </c>
      <c r="P135" s="206" t="s">
        <v>32</v>
      </c>
      <c r="Q135" s="120"/>
      <c r="R135" s="120"/>
    </row>
    <row r="136" spans="1:18" s="7" customFormat="1" ht="26.25">
      <c r="A136" s="254" t="s">
        <v>539</v>
      </c>
      <c r="B136" s="93" t="s">
        <v>40</v>
      </c>
      <c r="C136" s="188">
        <v>93.693600000000004</v>
      </c>
      <c r="D136" s="188">
        <v>180.18</v>
      </c>
      <c r="E136" s="188">
        <v>47</v>
      </c>
      <c r="F136" s="188">
        <v>77.988039999999998</v>
      </c>
      <c r="G136" s="188">
        <v>149.977</v>
      </c>
      <c r="H136" s="188">
        <v>11</v>
      </c>
      <c r="I136" s="188">
        <v>28.316079999999999</v>
      </c>
      <c r="J136" s="188">
        <v>54.454000000000001</v>
      </c>
      <c r="K136" s="188">
        <v>12</v>
      </c>
      <c r="L136" s="188">
        <f t="shared" si="28"/>
        <v>199.99772000000002</v>
      </c>
      <c r="M136" s="188">
        <f t="shared" si="29"/>
        <v>384.61100000000005</v>
      </c>
      <c r="N136" s="188">
        <f t="shared" si="30"/>
        <v>70</v>
      </c>
      <c r="O136" s="255" t="s">
        <v>2</v>
      </c>
      <c r="P136" s="206" t="s">
        <v>32</v>
      </c>
      <c r="Q136" s="120"/>
      <c r="R136" s="120"/>
    </row>
    <row r="137" spans="1:18" s="7" customFormat="1" ht="26.25">
      <c r="A137" s="254" t="s">
        <v>540</v>
      </c>
      <c r="B137" s="93" t="s">
        <v>80</v>
      </c>
      <c r="C137" s="188">
        <v>102.759</v>
      </c>
      <c r="D137" s="188">
        <v>205.518</v>
      </c>
      <c r="E137" s="188">
        <v>74</v>
      </c>
      <c r="F137" s="188">
        <v>29.236000000000001</v>
      </c>
      <c r="G137" s="188">
        <v>58.472000000000001</v>
      </c>
      <c r="H137" s="188">
        <v>7</v>
      </c>
      <c r="I137" s="188">
        <v>130.511</v>
      </c>
      <c r="J137" s="188">
        <v>261.02199999999999</v>
      </c>
      <c r="K137" s="188">
        <v>23</v>
      </c>
      <c r="L137" s="188">
        <f t="shared" si="28"/>
        <v>262.50599999999997</v>
      </c>
      <c r="M137" s="188">
        <f t="shared" si="29"/>
        <v>525.01199999999994</v>
      </c>
      <c r="N137" s="188">
        <f t="shared" si="30"/>
        <v>104</v>
      </c>
      <c r="O137" s="255" t="s">
        <v>2</v>
      </c>
      <c r="P137" s="206" t="s">
        <v>32</v>
      </c>
      <c r="Q137" s="120"/>
      <c r="R137" s="120"/>
    </row>
    <row r="138" spans="1:18" s="7" customFormat="1">
      <c r="A138" s="254" t="s">
        <v>723</v>
      </c>
      <c r="B138" s="93" t="s">
        <v>75</v>
      </c>
      <c r="C138" s="188">
        <v>2114.2460000000001</v>
      </c>
      <c r="D138" s="188">
        <v>5753.8329999999996</v>
      </c>
      <c r="E138" s="188">
        <v>970.25</v>
      </c>
      <c r="F138" s="188">
        <v>3584.3409999999999</v>
      </c>
      <c r="G138" s="188">
        <v>9754.6370000000006</v>
      </c>
      <c r="H138" s="188">
        <v>372.33332999999999</v>
      </c>
      <c r="I138" s="188">
        <v>667.00260000000003</v>
      </c>
      <c r="J138" s="188">
        <v>1815.22</v>
      </c>
      <c r="K138" s="188">
        <v>97.333332999999996</v>
      </c>
      <c r="L138" s="188">
        <f t="shared" si="28"/>
        <v>6365.5895999999993</v>
      </c>
      <c r="M138" s="188">
        <f t="shared" si="29"/>
        <v>17323.690000000002</v>
      </c>
      <c r="N138" s="188">
        <f t="shared" si="30"/>
        <v>1439.916663</v>
      </c>
      <c r="O138" s="255" t="s">
        <v>2</v>
      </c>
      <c r="P138" s="206" t="s">
        <v>32</v>
      </c>
      <c r="Q138" s="120"/>
      <c r="R138" s="120"/>
    </row>
    <row r="139" spans="1:18" s="7" customFormat="1" ht="26.25">
      <c r="A139" s="254" t="s">
        <v>545</v>
      </c>
      <c r="B139" s="93" t="s">
        <v>86</v>
      </c>
      <c r="C139" s="188">
        <v>47.5212</v>
      </c>
      <c r="D139" s="188">
        <v>70.141999999999996</v>
      </c>
      <c r="E139" s="188">
        <v>20.666667</v>
      </c>
      <c r="F139" s="188">
        <v>82.562860000000001</v>
      </c>
      <c r="G139" s="188">
        <v>121.864</v>
      </c>
      <c r="H139" s="188">
        <v>7.0833332999999996</v>
      </c>
      <c r="I139" s="188">
        <v>26.603390000000001</v>
      </c>
      <c r="J139" s="188">
        <v>39.267000000000003</v>
      </c>
      <c r="K139" s="188">
        <v>5.8333332999999996</v>
      </c>
      <c r="L139" s="188">
        <f t="shared" si="28"/>
        <v>156.68744999999998</v>
      </c>
      <c r="M139" s="188">
        <f t="shared" si="29"/>
        <v>231.273</v>
      </c>
      <c r="N139" s="188">
        <f t="shared" si="30"/>
        <v>33.583333600000003</v>
      </c>
      <c r="O139" s="255" t="s">
        <v>2</v>
      </c>
      <c r="P139" s="206" t="s">
        <v>32</v>
      </c>
      <c r="Q139" s="120"/>
      <c r="R139" s="120"/>
    </row>
    <row r="140" spans="1:18" s="7" customFormat="1" ht="26.25">
      <c r="A140" s="254" t="s">
        <v>547</v>
      </c>
      <c r="B140" s="93" t="s">
        <v>87</v>
      </c>
      <c r="C140" s="188">
        <v>78.243499999999997</v>
      </c>
      <c r="D140" s="188">
        <v>156.48699999999999</v>
      </c>
      <c r="E140" s="188">
        <v>34.75</v>
      </c>
      <c r="F140" s="188">
        <v>53.899000000000001</v>
      </c>
      <c r="G140" s="188">
        <v>107.798</v>
      </c>
      <c r="H140" s="188">
        <v>11.916667</v>
      </c>
      <c r="I140" s="188">
        <v>54.1935</v>
      </c>
      <c r="J140" s="188">
        <v>108.387</v>
      </c>
      <c r="K140" s="188">
        <v>14.083333</v>
      </c>
      <c r="L140" s="188">
        <f t="shared" si="28"/>
        <v>186.33599999999998</v>
      </c>
      <c r="M140" s="188">
        <f t="shared" si="29"/>
        <v>372.67199999999997</v>
      </c>
      <c r="N140" s="188">
        <f t="shared" si="30"/>
        <v>60.75</v>
      </c>
      <c r="O140" s="255" t="s">
        <v>2</v>
      </c>
      <c r="P140" s="206" t="s">
        <v>32</v>
      </c>
      <c r="Q140" s="120"/>
      <c r="R140" s="120"/>
    </row>
    <row r="141" spans="1:18" s="7" customFormat="1" ht="26.25">
      <c r="A141" s="254" t="s">
        <v>549</v>
      </c>
      <c r="B141" s="93" t="s">
        <v>102</v>
      </c>
      <c r="C141" s="188">
        <v>253.8535</v>
      </c>
      <c r="D141" s="188">
        <v>499.38400000000001</v>
      </c>
      <c r="E141" s="188">
        <v>94.083332999999996</v>
      </c>
      <c r="F141" s="188">
        <v>168.46680000000001</v>
      </c>
      <c r="G141" s="188">
        <v>331.41</v>
      </c>
      <c r="H141" s="188">
        <v>13.833333</v>
      </c>
      <c r="I141" s="188">
        <v>57.664319999999996</v>
      </c>
      <c r="J141" s="188">
        <v>113.438</v>
      </c>
      <c r="K141" s="188">
        <v>14.083333</v>
      </c>
      <c r="L141" s="188">
        <f t="shared" si="28"/>
        <v>479.98461999999995</v>
      </c>
      <c r="M141" s="188">
        <f t="shared" si="29"/>
        <v>944.23200000000008</v>
      </c>
      <c r="N141" s="188">
        <f t="shared" si="30"/>
        <v>121.99999899999999</v>
      </c>
      <c r="O141" s="255" t="s">
        <v>2</v>
      </c>
      <c r="P141" s="206" t="s">
        <v>32</v>
      </c>
      <c r="Q141" s="120"/>
      <c r="R141" s="120"/>
    </row>
    <row r="142" spans="1:18" s="7" customFormat="1" ht="26.25">
      <c r="A142" s="254" t="s">
        <v>553</v>
      </c>
      <c r="B142" s="93" t="s">
        <v>401</v>
      </c>
      <c r="C142" s="188">
        <v>433.79149999999998</v>
      </c>
      <c r="D142" s="188">
        <v>803.702</v>
      </c>
      <c r="E142" s="188">
        <v>144.66667000000001</v>
      </c>
      <c r="F142" s="188">
        <v>743.36940000000004</v>
      </c>
      <c r="G142" s="188">
        <v>1377.269</v>
      </c>
      <c r="H142" s="188">
        <v>33</v>
      </c>
      <c r="I142" s="188">
        <v>1384.8430000000001</v>
      </c>
      <c r="J142" s="188">
        <v>2565.752</v>
      </c>
      <c r="K142" s="188">
        <v>57.333333000000003</v>
      </c>
      <c r="L142" s="188">
        <f t="shared" si="28"/>
        <v>2562.0039000000002</v>
      </c>
      <c r="M142" s="188">
        <f t="shared" si="29"/>
        <v>4746.723</v>
      </c>
      <c r="N142" s="188">
        <f t="shared" si="30"/>
        <v>235.00000300000002</v>
      </c>
      <c r="O142" s="255" t="s">
        <v>2</v>
      </c>
      <c r="P142" s="206" t="s">
        <v>32</v>
      </c>
      <c r="Q142" s="120"/>
      <c r="R142" s="120"/>
    </row>
    <row r="143" spans="1:18" s="7" customFormat="1" ht="26.25">
      <c r="A143" s="254" t="s">
        <v>555</v>
      </c>
      <c r="B143" s="93" t="s">
        <v>167</v>
      </c>
      <c r="C143" s="188">
        <v>44.258540000000004</v>
      </c>
      <c r="D143" s="188">
        <v>58.395000000000003</v>
      </c>
      <c r="E143" s="188">
        <v>23</v>
      </c>
      <c r="F143" s="188">
        <v>89.497829999999993</v>
      </c>
      <c r="G143" s="188">
        <v>118.084</v>
      </c>
      <c r="H143" s="188">
        <v>13</v>
      </c>
      <c r="I143" s="188">
        <v>39.244169999999997</v>
      </c>
      <c r="J143" s="188">
        <v>51.779000000000003</v>
      </c>
      <c r="K143" s="188">
        <v>7.5</v>
      </c>
      <c r="L143" s="188">
        <f t="shared" si="28"/>
        <v>173.00054</v>
      </c>
      <c r="M143" s="188">
        <f t="shared" si="29"/>
        <v>228.25800000000001</v>
      </c>
      <c r="N143" s="188">
        <f t="shared" si="30"/>
        <v>43.5</v>
      </c>
      <c r="O143" s="255" t="s">
        <v>2</v>
      </c>
      <c r="P143" s="206" t="s">
        <v>32</v>
      </c>
      <c r="Q143" s="120"/>
      <c r="R143" s="120"/>
    </row>
    <row r="144" spans="1:18" s="7" customFormat="1" ht="26.25">
      <c r="A144" s="254" t="s">
        <v>556</v>
      </c>
      <c r="B144" s="93" t="s">
        <v>156</v>
      </c>
      <c r="C144" s="188">
        <v>154.7139</v>
      </c>
      <c r="D144" s="188">
        <v>227.54</v>
      </c>
      <c r="E144" s="188">
        <v>53.833333000000003</v>
      </c>
      <c r="F144" s="188">
        <v>162.89699999999999</v>
      </c>
      <c r="G144" s="188">
        <v>239.57499999999999</v>
      </c>
      <c r="H144" s="188">
        <v>37.416666999999997</v>
      </c>
      <c r="I144" s="188">
        <v>55.011360000000003</v>
      </c>
      <c r="J144" s="188">
        <v>80.906000000000006</v>
      </c>
      <c r="K144" s="188">
        <v>16.5</v>
      </c>
      <c r="L144" s="188">
        <f t="shared" si="28"/>
        <v>372.62226000000004</v>
      </c>
      <c r="M144" s="188">
        <f t="shared" si="29"/>
        <v>548.02099999999996</v>
      </c>
      <c r="N144" s="188">
        <f t="shared" si="30"/>
        <v>107.75</v>
      </c>
      <c r="O144" s="255" t="s">
        <v>2</v>
      </c>
      <c r="P144" s="206" t="s">
        <v>32</v>
      </c>
      <c r="Q144" s="120"/>
      <c r="R144" s="120"/>
    </row>
    <row r="145" spans="1:18" s="7" customFormat="1" ht="26.25">
      <c r="A145" s="254" t="s">
        <v>721</v>
      </c>
      <c r="B145" s="93" t="s">
        <v>34</v>
      </c>
      <c r="C145" s="188">
        <v>59.171340000000001</v>
      </c>
      <c r="D145" s="188">
        <v>79.510000000000005</v>
      </c>
      <c r="E145" s="188">
        <v>251</v>
      </c>
      <c r="F145" s="188">
        <v>67.541359999999997</v>
      </c>
      <c r="G145" s="188">
        <v>90.757000000000005</v>
      </c>
      <c r="H145" s="188">
        <v>35</v>
      </c>
      <c r="I145" s="188">
        <v>25.569970000000001</v>
      </c>
      <c r="J145" s="188">
        <v>34.359000000000002</v>
      </c>
      <c r="K145" s="188">
        <v>13</v>
      </c>
      <c r="L145" s="188">
        <f t="shared" si="28"/>
        <v>152.28267</v>
      </c>
      <c r="M145" s="188">
        <f t="shared" si="29"/>
        <v>204.626</v>
      </c>
      <c r="N145" s="188">
        <f t="shared" si="30"/>
        <v>299</v>
      </c>
      <c r="O145" s="255" t="s">
        <v>2</v>
      </c>
      <c r="P145" s="206" t="s">
        <v>32</v>
      </c>
      <c r="Q145" s="120"/>
      <c r="R145" s="120"/>
    </row>
    <row r="146" spans="1:18" s="7" customFormat="1">
      <c r="A146" s="254" t="s">
        <v>722</v>
      </c>
      <c r="B146" s="93" t="s">
        <v>43</v>
      </c>
      <c r="C146" s="188">
        <v>886.899</v>
      </c>
      <c r="D146" s="188">
        <v>1557.4659999999999</v>
      </c>
      <c r="E146" s="188">
        <v>286.66667000000001</v>
      </c>
      <c r="F146" s="188">
        <v>999.66769999999997</v>
      </c>
      <c r="G146" s="188">
        <v>1755.4970000000001</v>
      </c>
      <c r="H146" s="188">
        <v>156.5</v>
      </c>
      <c r="I146" s="188">
        <v>412.28809999999999</v>
      </c>
      <c r="J146" s="188">
        <v>724.01099999999997</v>
      </c>
      <c r="K146" s="188">
        <v>47.166666999999997</v>
      </c>
      <c r="L146" s="188">
        <f t="shared" si="28"/>
        <v>2298.8548000000001</v>
      </c>
      <c r="M146" s="188">
        <f t="shared" si="29"/>
        <v>4036.9739999999997</v>
      </c>
      <c r="N146" s="188">
        <f t="shared" si="30"/>
        <v>490.33333700000003</v>
      </c>
      <c r="O146" s="255" t="s">
        <v>2</v>
      </c>
      <c r="P146" s="206" t="s">
        <v>32</v>
      </c>
      <c r="Q146" s="120"/>
      <c r="R146" s="120"/>
    </row>
    <row r="147" spans="1:18" s="7" customFormat="1">
      <c r="A147" s="254" t="s">
        <v>561</v>
      </c>
      <c r="B147" s="93" t="s">
        <v>119</v>
      </c>
      <c r="C147" s="188">
        <v>148.72319999999999</v>
      </c>
      <c r="D147" s="188">
        <v>247.87200000000001</v>
      </c>
      <c r="E147" s="188">
        <v>85</v>
      </c>
      <c r="F147" s="188">
        <v>83.590199999999996</v>
      </c>
      <c r="G147" s="188">
        <v>139.31700000000001</v>
      </c>
      <c r="H147" s="188">
        <v>9</v>
      </c>
      <c r="I147" s="188">
        <v>33.241199999999999</v>
      </c>
      <c r="J147" s="188">
        <v>55.402000000000001</v>
      </c>
      <c r="K147" s="188">
        <v>11</v>
      </c>
      <c r="L147" s="188">
        <f t="shared" si="28"/>
        <v>265.55459999999999</v>
      </c>
      <c r="M147" s="188">
        <f t="shared" si="29"/>
        <v>442.59100000000001</v>
      </c>
      <c r="N147" s="188">
        <f t="shared" si="30"/>
        <v>105</v>
      </c>
      <c r="O147" s="255" t="s">
        <v>2</v>
      </c>
      <c r="P147" s="206" t="s">
        <v>32</v>
      </c>
      <c r="Q147" s="120"/>
      <c r="R147" s="120"/>
    </row>
    <row r="148" spans="1:18" s="7" customFormat="1" ht="26.25">
      <c r="A148" s="254" t="s">
        <v>562</v>
      </c>
      <c r="B148" s="93" t="s">
        <v>120</v>
      </c>
      <c r="C148" s="188">
        <v>197.10599999999999</v>
      </c>
      <c r="D148" s="188">
        <v>379.05</v>
      </c>
      <c r="E148" s="188">
        <v>87</v>
      </c>
      <c r="F148" s="188">
        <v>160.24789999999999</v>
      </c>
      <c r="G148" s="188">
        <v>308.16899999999998</v>
      </c>
      <c r="H148" s="188">
        <v>25.833333</v>
      </c>
      <c r="I148" s="188">
        <v>29.39508</v>
      </c>
      <c r="J148" s="188">
        <v>56.529000000000003</v>
      </c>
      <c r="K148" s="188">
        <v>17</v>
      </c>
      <c r="L148" s="188">
        <f t="shared" si="28"/>
        <v>386.74897999999996</v>
      </c>
      <c r="M148" s="188">
        <f t="shared" si="29"/>
        <v>743.74800000000005</v>
      </c>
      <c r="N148" s="188">
        <f t="shared" si="30"/>
        <v>129.83333299999998</v>
      </c>
      <c r="O148" s="255" t="s">
        <v>2</v>
      </c>
      <c r="P148" s="206" t="s">
        <v>32</v>
      </c>
      <c r="Q148" s="120"/>
      <c r="R148" s="120"/>
    </row>
    <row r="149" spans="1:18" s="7" customFormat="1" ht="26.25">
      <c r="A149" s="254" t="s">
        <v>563</v>
      </c>
      <c r="B149" s="93" t="s">
        <v>89</v>
      </c>
      <c r="C149" s="188">
        <v>60.35425</v>
      </c>
      <c r="D149" s="188">
        <v>109.735</v>
      </c>
      <c r="E149" s="188">
        <v>28</v>
      </c>
      <c r="F149" s="188">
        <v>13.27205</v>
      </c>
      <c r="G149" s="188">
        <v>24.131</v>
      </c>
      <c r="H149" s="188">
        <v>4</v>
      </c>
      <c r="I149" s="188">
        <v>41.417749999999998</v>
      </c>
      <c r="J149" s="188">
        <v>75.305000000000007</v>
      </c>
      <c r="K149" s="188">
        <v>12.25</v>
      </c>
      <c r="L149" s="188">
        <f t="shared" si="28"/>
        <v>115.04405</v>
      </c>
      <c r="M149" s="188">
        <f t="shared" si="29"/>
        <v>209.17099999999999</v>
      </c>
      <c r="N149" s="188">
        <f t="shared" si="30"/>
        <v>44.25</v>
      </c>
      <c r="O149" s="255" t="s">
        <v>2</v>
      </c>
      <c r="P149" s="206" t="s">
        <v>32</v>
      </c>
      <c r="Q149" s="120"/>
      <c r="R149" s="120"/>
    </row>
    <row r="150" spans="1:18" s="7" customFormat="1" ht="26.25">
      <c r="A150" s="254" t="s">
        <v>564</v>
      </c>
      <c r="B150" s="93" t="s">
        <v>396</v>
      </c>
      <c r="C150" s="188">
        <v>33.933050000000001</v>
      </c>
      <c r="D150" s="188">
        <v>59.014000000000003</v>
      </c>
      <c r="E150" s="188">
        <v>15.416667</v>
      </c>
      <c r="F150" s="188">
        <v>90.107669999999999</v>
      </c>
      <c r="G150" s="188">
        <v>156.709</v>
      </c>
      <c r="H150" s="188">
        <v>12.583333</v>
      </c>
      <c r="I150" s="188">
        <v>17.48</v>
      </c>
      <c r="J150" s="188">
        <v>30.4</v>
      </c>
      <c r="K150" s="188">
        <v>5.5</v>
      </c>
      <c r="L150" s="188">
        <f t="shared" si="28"/>
        <v>141.52071999999998</v>
      </c>
      <c r="M150" s="188">
        <f t="shared" si="29"/>
        <v>246.12300000000002</v>
      </c>
      <c r="N150" s="188">
        <f t="shared" si="30"/>
        <v>33.5</v>
      </c>
      <c r="O150" s="255" t="s">
        <v>2</v>
      </c>
      <c r="P150" s="206" t="s">
        <v>32</v>
      </c>
      <c r="Q150" s="120"/>
      <c r="R150" s="120"/>
    </row>
    <row r="151" spans="1:18" s="7" customFormat="1" ht="27" thickBot="1">
      <c r="A151" s="561" t="s">
        <v>567</v>
      </c>
      <c r="B151" s="546" t="s">
        <v>110</v>
      </c>
      <c r="C151" s="547">
        <v>95.689830000000001</v>
      </c>
      <c r="D151" s="547">
        <v>126.51300000000001</v>
      </c>
      <c r="E151" s="547">
        <v>65.818181999999993</v>
      </c>
      <c r="F151" s="547">
        <v>35.257890000000003</v>
      </c>
      <c r="G151" s="547">
        <v>46.615000000000002</v>
      </c>
      <c r="H151" s="547">
        <v>15.454545</v>
      </c>
      <c r="I151" s="547">
        <v>14.541090000000001</v>
      </c>
      <c r="J151" s="547">
        <v>19.225000000000001</v>
      </c>
      <c r="K151" s="547">
        <v>10.454545</v>
      </c>
      <c r="L151" s="547">
        <f t="shared" ref="L151" si="31">C151+F151+I151</f>
        <v>145.48881</v>
      </c>
      <c r="M151" s="547">
        <f t="shared" ref="M151" si="32">D151+G151+J151</f>
        <v>192.35300000000001</v>
      </c>
      <c r="N151" s="547">
        <f t="shared" ref="N151" si="33">E151+H151+K151</f>
        <v>91.727271999999985</v>
      </c>
      <c r="O151" s="550" t="s">
        <v>2</v>
      </c>
      <c r="P151" s="206" t="s">
        <v>32</v>
      </c>
      <c r="Q151" s="120"/>
      <c r="R151" s="120"/>
    </row>
    <row r="152" spans="1:18" s="13" customFormat="1" thickBot="1">
      <c r="A152" s="562" t="s">
        <v>9</v>
      </c>
      <c r="B152" s="551"/>
      <c r="C152" s="552">
        <f>SUM(C153:C199)</f>
        <v>67951.899930000014</v>
      </c>
      <c r="D152" s="552">
        <f t="shared" ref="D152:N152" si="34">SUM(D153:D199)</f>
        <v>330812.55499999999</v>
      </c>
      <c r="E152" s="552">
        <f t="shared" si="34"/>
        <v>41857.536351700001</v>
      </c>
      <c r="F152" s="552">
        <f t="shared" si="34"/>
        <v>163808.86675099997</v>
      </c>
      <c r="G152" s="552">
        <f t="shared" si="34"/>
        <v>1041188.792</v>
      </c>
      <c r="H152" s="552">
        <f t="shared" si="34"/>
        <v>7559.8302994999995</v>
      </c>
      <c r="I152" s="552">
        <f t="shared" si="34"/>
        <v>9091.1534600000014</v>
      </c>
      <c r="J152" s="552">
        <f t="shared" si="34"/>
        <v>17599.326000000005</v>
      </c>
      <c r="K152" s="552">
        <f t="shared" si="34"/>
        <v>688.44393799999989</v>
      </c>
      <c r="L152" s="552">
        <f t="shared" si="34"/>
        <v>240851.92014099998</v>
      </c>
      <c r="M152" s="552">
        <f t="shared" si="34"/>
        <v>1389600.673</v>
      </c>
      <c r="N152" s="552">
        <f t="shared" si="34"/>
        <v>50105.810589200002</v>
      </c>
      <c r="O152" s="555"/>
      <c r="P152" s="565"/>
      <c r="Q152" s="123"/>
      <c r="R152" s="123"/>
    </row>
    <row r="153" spans="1:18" s="7" customFormat="1" ht="26.25">
      <c r="A153" s="372" t="s">
        <v>586</v>
      </c>
      <c r="B153" s="269" t="s">
        <v>372</v>
      </c>
      <c r="C153" s="373">
        <v>154.91909999999999</v>
      </c>
      <c r="D153" s="373">
        <v>206.20599999999999</v>
      </c>
      <c r="E153" s="373">
        <v>73.666667000000004</v>
      </c>
      <c r="F153" s="373">
        <v>119.63290000000001</v>
      </c>
      <c r="G153" s="373">
        <v>159.238</v>
      </c>
      <c r="H153" s="373">
        <v>18.083333</v>
      </c>
      <c r="I153" s="373">
        <v>189.03790000000001</v>
      </c>
      <c r="J153" s="373">
        <v>251.62</v>
      </c>
      <c r="K153" s="373">
        <v>16.333333</v>
      </c>
      <c r="L153" s="373">
        <f t="shared" ref="L153" si="35">C153+F153+I153</f>
        <v>463.58990000000006</v>
      </c>
      <c r="M153" s="373">
        <f t="shared" ref="M153" si="36">D153+G153+J153</f>
        <v>617.06399999999996</v>
      </c>
      <c r="N153" s="373">
        <f t="shared" ref="N153" si="37">E153+H153+K153</f>
        <v>108.083333</v>
      </c>
      <c r="O153" s="374" t="s">
        <v>2</v>
      </c>
      <c r="P153" s="206" t="s">
        <v>123</v>
      </c>
      <c r="Q153" s="120"/>
      <c r="R153" s="120"/>
    </row>
    <row r="154" spans="1:18" s="7" customFormat="1" ht="26.25">
      <c r="A154" s="372" t="s">
        <v>586</v>
      </c>
      <c r="B154" s="93" t="s">
        <v>374</v>
      </c>
      <c r="C154" s="188">
        <v>111.6223</v>
      </c>
      <c r="D154" s="188">
        <v>167.51300000000001</v>
      </c>
      <c r="E154" s="188">
        <v>28.666667</v>
      </c>
      <c r="F154" s="188">
        <v>56.415190000000003</v>
      </c>
      <c r="G154" s="188">
        <v>84.662999999999997</v>
      </c>
      <c r="H154" s="188">
        <v>12.5</v>
      </c>
      <c r="I154" s="188">
        <v>201.976</v>
      </c>
      <c r="J154" s="188">
        <v>303.108</v>
      </c>
      <c r="K154" s="188">
        <v>18</v>
      </c>
      <c r="L154" s="188">
        <f t="shared" ref="L154:L199" si="38">C154+F154+I154</f>
        <v>370.01348999999999</v>
      </c>
      <c r="M154" s="188">
        <f t="shared" ref="M154:M199" si="39">D154+G154+J154</f>
        <v>555.28399999999999</v>
      </c>
      <c r="N154" s="188">
        <f t="shared" ref="N154:N199" si="40">E154+H154+K154</f>
        <v>59.166667000000004</v>
      </c>
      <c r="O154" s="255" t="s">
        <v>2</v>
      </c>
      <c r="P154" s="206" t="s">
        <v>123</v>
      </c>
      <c r="Q154" s="120"/>
      <c r="R154" s="120"/>
    </row>
    <row r="155" spans="1:18" s="7" customFormat="1" ht="26.25">
      <c r="A155" s="372" t="s">
        <v>586</v>
      </c>
      <c r="B155" s="93" t="s">
        <v>377</v>
      </c>
      <c r="C155" s="188">
        <v>101.6639</v>
      </c>
      <c r="D155" s="188">
        <v>154.822</v>
      </c>
      <c r="E155" s="188">
        <v>43.583333000000003</v>
      </c>
      <c r="F155" s="188">
        <v>69.720470000000006</v>
      </c>
      <c r="G155" s="188">
        <v>106.176</v>
      </c>
      <c r="H155" s="188">
        <v>15.333333</v>
      </c>
      <c r="I155" s="188">
        <v>30.305710000000001</v>
      </c>
      <c r="J155" s="188">
        <v>46.152000000000001</v>
      </c>
      <c r="K155" s="188">
        <v>3</v>
      </c>
      <c r="L155" s="188">
        <f t="shared" si="38"/>
        <v>201.69007999999999</v>
      </c>
      <c r="M155" s="188">
        <f t="shared" si="39"/>
        <v>307.14999999999998</v>
      </c>
      <c r="N155" s="188">
        <f t="shared" si="40"/>
        <v>61.916666000000006</v>
      </c>
      <c r="O155" s="255" t="s">
        <v>2</v>
      </c>
      <c r="P155" s="206" t="s">
        <v>123</v>
      </c>
      <c r="Q155" s="120"/>
      <c r="R155" s="120"/>
    </row>
    <row r="156" spans="1:18" s="7" customFormat="1" ht="26.25">
      <c r="A156" s="372" t="s">
        <v>586</v>
      </c>
      <c r="B156" s="93" t="s">
        <v>380</v>
      </c>
      <c r="C156" s="188">
        <v>45.513199999999998</v>
      </c>
      <c r="D156" s="188">
        <v>102.907</v>
      </c>
      <c r="E156" s="188">
        <v>26.416667</v>
      </c>
      <c r="F156" s="188">
        <v>46.411450000000002</v>
      </c>
      <c r="G156" s="188">
        <v>104.938</v>
      </c>
      <c r="H156" s="188">
        <v>11.583333</v>
      </c>
      <c r="I156" s="188">
        <v>65.314729999999997</v>
      </c>
      <c r="J156" s="188">
        <v>147.679</v>
      </c>
      <c r="K156" s="188">
        <v>6</v>
      </c>
      <c r="L156" s="188">
        <f t="shared" si="38"/>
        <v>157.23937999999998</v>
      </c>
      <c r="M156" s="188">
        <f t="shared" si="39"/>
        <v>355.524</v>
      </c>
      <c r="N156" s="188">
        <f t="shared" si="40"/>
        <v>44</v>
      </c>
      <c r="O156" s="255" t="s">
        <v>2</v>
      </c>
      <c r="P156" s="206" t="s">
        <v>123</v>
      </c>
      <c r="Q156" s="120"/>
      <c r="R156" s="120"/>
    </row>
    <row r="157" spans="1:18" s="7" customFormat="1" ht="26.25">
      <c r="A157" s="372" t="s">
        <v>586</v>
      </c>
      <c r="B157" s="93" t="s">
        <v>381</v>
      </c>
      <c r="C157" s="188">
        <v>224.3252</v>
      </c>
      <c r="D157" s="188">
        <v>359.29399999999998</v>
      </c>
      <c r="E157" s="188">
        <v>146.16667000000001</v>
      </c>
      <c r="F157" s="188">
        <v>67.632710000000003</v>
      </c>
      <c r="G157" s="188">
        <v>108.325</v>
      </c>
      <c r="H157" s="188">
        <v>27.25</v>
      </c>
      <c r="I157" s="188">
        <v>120.58629999999999</v>
      </c>
      <c r="J157" s="188">
        <v>193.13900000000001</v>
      </c>
      <c r="K157" s="188">
        <v>21.333333</v>
      </c>
      <c r="L157" s="188">
        <f t="shared" si="38"/>
        <v>412.54420999999996</v>
      </c>
      <c r="M157" s="188">
        <f t="shared" si="39"/>
        <v>660.75800000000004</v>
      </c>
      <c r="N157" s="188">
        <f t="shared" si="40"/>
        <v>194.75000300000002</v>
      </c>
      <c r="O157" s="255" t="s">
        <v>2</v>
      </c>
      <c r="P157" s="206" t="s">
        <v>123</v>
      </c>
      <c r="Q157" s="120"/>
      <c r="R157" s="120"/>
    </row>
    <row r="158" spans="1:18" s="7" customFormat="1" ht="26.25">
      <c r="A158" s="372" t="s">
        <v>586</v>
      </c>
      <c r="B158" s="93" t="s">
        <v>383</v>
      </c>
      <c r="C158" s="188">
        <v>15.967230000000001</v>
      </c>
      <c r="D158" s="188">
        <v>20.48</v>
      </c>
      <c r="E158" s="188">
        <v>8.9166667000000004</v>
      </c>
      <c r="F158" s="188">
        <v>22.701070000000001</v>
      </c>
      <c r="G158" s="188">
        <v>29.117000000000001</v>
      </c>
      <c r="H158" s="188">
        <v>8.5833332999999996</v>
      </c>
      <c r="I158" s="188">
        <v>21.866060000000001</v>
      </c>
      <c r="J158" s="188">
        <v>28.045999999999999</v>
      </c>
      <c r="K158" s="188">
        <v>4</v>
      </c>
      <c r="L158" s="188">
        <f t="shared" si="38"/>
        <v>60.534360000000007</v>
      </c>
      <c r="M158" s="188">
        <f t="shared" si="39"/>
        <v>77.643000000000001</v>
      </c>
      <c r="N158" s="188">
        <f t="shared" si="40"/>
        <v>21.5</v>
      </c>
      <c r="O158" s="255" t="s">
        <v>2</v>
      </c>
      <c r="P158" s="206" t="s">
        <v>123</v>
      </c>
      <c r="Q158" s="120"/>
      <c r="R158" s="120"/>
    </row>
    <row r="159" spans="1:18" s="7" customFormat="1" ht="26.25">
      <c r="A159" s="372" t="s">
        <v>586</v>
      </c>
      <c r="B159" s="93" t="s">
        <v>394</v>
      </c>
      <c r="C159" s="188">
        <v>69.958089999999999</v>
      </c>
      <c r="D159" s="188">
        <v>94.954999999999998</v>
      </c>
      <c r="E159" s="188">
        <v>32.666666999999997</v>
      </c>
      <c r="F159" s="188">
        <v>46.085189999999997</v>
      </c>
      <c r="G159" s="188">
        <v>62.552</v>
      </c>
      <c r="H159" s="188">
        <v>8.9166667000000004</v>
      </c>
      <c r="I159" s="188">
        <v>86.301419999999993</v>
      </c>
      <c r="J159" s="188">
        <v>117.13800000000001</v>
      </c>
      <c r="K159" s="188">
        <v>8</v>
      </c>
      <c r="L159" s="188">
        <f t="shared" si="38"/>
        <v>202.34469999999999</v>
      </c>
      <c r="M159" s="188">
        <f t="shared" si="39"/>
        <v>274.64499999999998</v>
      </c>
      <c r="N159" s="188">
        <f t="shared" si="40"/>
        <v>49.583333699999997</v>
      </c>
      <c r="O159" s="255" t="s">
        <v>2</v>
      </c>
      <c r="P159" s="206" t="s">
        <v>123</v>
      </c>
      <c r="Q159" s="120"/>
      <c r="R159" s="120"/>
    </row>
    <row r="160" spans="1:18" s="7" customFormat="1" ht="26.25">
      <c r="A160" s="372" t="s">
        <v>586</v>
      </c>
      <c r="B160" s="93" t="s">
        <v>182</v>
      </c>
      <c r="C160" s="188">
        <v>218.4871</v>
      </c>
      <c r="D160" s="188">
        <v>345.75299999999999</v>
      </c>
      <c r="E160" s="188">
        <v>92</v>
      </c>
      <c r="F160" s="188">
        <v>430.6114</v>
      </c>
      <c r="G160" s="188">
        <v>681.43700000000001</v>
      </c>
      <c r="H160" s="188">
        <v>32.333333000000003</v>
      </c>
      <c r="I160" s="188">
        <v>186.09309999999999</v>
      </c>
      <c r="J160" s="188">
        <v>294.49</v>
      </c>
      <c r="K160" s="188">
        <v>11.083333</v>
      </c>
      <c r="L160" s="188">
        <f t="shared" si="38"/>
        <v>835.19160000000011</v>
      </c>
      <c r="M160" s="188">
        <f t="shared" si="39"/>
        <v>1321.68</v>
      </c>
      <c r="N160" s="188">
        <f t="shared" si="40"/>
        <v>135.41666600000002</v>
      </c>
      <c r="O160" s="255" t="s">
        <v>2</v>
      </c>
      <c r="P160" s="206" t="s">
        <v>123</v>
      </c>
      <c r="Q160" s="120"/>
      <c r="R160" s="120"/>
    </row>
    <row r="161" spans="1:18" s="7" customFormat="1" ht="26.25">
      <c r="A161" s="372" t="s">
        <v>586</v>
      </c>
      <c r="B161" s="93" t="s">
        <v>403</v>
      </c>
      <c r="C161" s="188">
        <v>130.32990000000001</v>
      </c>
      <c r="D161" s="188">
        <v>195.55600000000001</v>
      </c>
      <c r="E161" s="188">
        <v>65.083332999999996</v>
      </c>
      <c r="F161" s="188">
        <v>53.93647</v>
      </c>
      <c r="G161" s="188">
        <v>80.930000000000007</v>
      </c>
      <c r="H161" s="188">
        <v>8.3333332999999996</v>
      </c>
      <c r="I161" s="188">
        <v>88.894869999999997</v>
      </c>
      <c r="J161" s="188">
        <v>133.38399999999999</v>
      </c>
      <c r="K161" s="188">
        <v>5.8333332999999996</v>
      </c>
      <c r="L161" s="188">
        <f t="shared" si="38"/>
        <v>273.16124000000002</v>
      </c>
      <c r="M161" s="188">
        <f t="shared" si="39"/>
        <v>409.87</v>
      </c>
      <c r="N161" s="188">
        <f t="shared" si="40"/>
        <v>79.249999599999995</v>
      </c>
      <c r="O161" s="255" t="s">
        <v>2</v>
      </c>
      <c r="P161" s="206" t="s">
        <v>123</v>
      </c>
      <c r="Q161" s="120"/>
      <c r="R161" s="120"/>
    </row>
    <row r="162" spans="1:18" s="7" customFormat="1" ht="26.25">
      <c r="A162" s="372" t="s">
        <v>586</v>
      </c>
      <c r="B162" s="93" t="s">
        <v>404</v>
      </c>
      <c r="C162" s="188">
        <v>71.434910000000002</v>
      </c>
      <c r="D162" s="188">
        <v>161.52000000000001</v>
      </c>
      <c r="E162" s="188">
        <v>46.75</v>
      </c>
      <c r="F162" s="188">
        <v>7.5609909999999996</v>
      </c>
      <c r="G162" s="188">
        <v>17.096</v>
      </c>
      <c r="H162" s="188">
        <v>4.8333332999999996</v>
      </c>
      <c r="I162" s="188">
        <v>62.75985</v>
      </c>
      <c r="J162" s="188">
        <v>141.905</v>
      </c>
      <c r="K162" s="188">
        <v>6</v>
      </c>
      <c r="L162" s="188">
        <f t="shared" si="38"/>
        <v>141.755751</v>
      </c>
      <c r="M162" s="188">
        <f t="shared" si="39"/>
        <v>320.52100000000002</v>
      </c>
      <c r="N162" s="188">
        <f t="shared" si="40"/>
        <v>57.5833333</v>
      </c>
      <c r="O162" s="255" t="s">
        <v>2</v>
      </c>
      <c r="P162" s="206" t="s">
        <v>123</v>
      </c>
      <c r="Q162" s="120"/>
      <c r="R162" s="120"/>
    </row>
    <row r="163" spans="1:18" ht="26.25">
      <c r="A163" s="372" t="s">
        <v>586</v>
      </c>
      <c r="B163" s="93" t="s">
        <v>188</v>
      </c>
      <c r="C163" s="188">
        <v>1696.174</v>
      </c>
      <c r="D163" s="188">
        <v>3835.183</v>
      </c>
      <c r="E163" s="188">
        <v>726.25</v>
      </c>
      <c r="F163" s="188">
        <v>1308.6210000000001</v>
      </c>
      <c r="G163" s="188">
        <v>2958.895</v>
      </c>
      <c r="H163" s="188">
        <v>171</v>
      </c>
      <c r="I163" s="188">
        <v>1450.6130000000001</v>
      </c>
      <c r="J163" s="188">
        <v>3279.951</v>
      </c>
      <c r="K163" s="188">
        <v>51.666666999999997</v>
      </c>
      <c r="L163" s="188">
        <f t="shared" si="38"/>
        <v>4455.4080000000004</v>
      </c>
      <c r="M163" s="188">
        <f t="shared" si="39"/>
        <v>10074.028999999999</v>
      </c>
      <c r="N163" s="188">
        <f t="shared" si="40"/>
        <v>948.91666699999996</v>
      </c>
      <c r="O163" s="255" t="s">
        <v>2</v>
      </c>
      <c r="P163" s="206" t="s">
        <v>123</v>
      </c>
    </row>
    <row r="164" spans="1:18" ht="26.25">
      <c r="A164" s="254" t="s">
        <v>499</v>
      </c>
      <c r="B164" s="93" t="s">
        <v>122</v>
      </c>
      <c r="C164" s="188">
        <v>401.06509999999997</v>
      </c>
      <c r="D164" s="188">
        <v>763.12199999999996</v>
      </c>
      <c r="E164" s="188">
        <v>161.16667000000001</v>
      </c>
      <c r="F164" s="188">
        <v>231.63720000000001</v>
      </c>
      <c r="G164" s="188">
        <v>440.745</v>
      </c>
      <c r="H164" s="188">
        <v>11.083333</v>
      </c>
      <c r="I164" s="188">
        <v>287.3338</v>
      </c>
      <c r="J164" s="188">
        <v>546.721</v>
      </c>
      <c r="K164" s="188">
        <v>15.833333</v>
      </c>
      <c r="L164" s="188">
        <f t="shared" si="38"/>
        <v>920.03609999999992</v>
      </c>
      <c r="M164" s="188">
        <f t="shared" si="39"/>
        <v>1750.588</v>
      </c>
      <c r="N164" s="188">
        <f t="shared" si="40"/>
        <v>188.08333600000003</v>
      </c>
      <c r="O164" s="255" t="s">
        <v>2</v>
      </c>
      <c r="P164" s="206" t="s">
        <v>123</v>
      </c>
    </row>
    <row r="165" spans="1:18" ht="26.25">
      <c r="A165" s="254" t="s">
        <v>499</v>
      </c>
      <c r="B165" s="93" t="s">
        <v>168</v>
      </c>
      <c r="C165" s="188">
        <v>108.283</v>
      </c>
      <c r="D165" s="188">
        <v>187.05500000000001</v>
      </c>
      <c r="E165" s="188">
        <v>46.666666999999997</v>
      </c>
      <c r="F165" s="188">
        <v>40.76323</v>
      </c>
      <c r="G165" s="188">
        <v>70.417000000000002</v>
      </c>
      <c r="H165" s="188">
        <v>9.5833332999999996</v>
      </c>
      <c r="I165" s="188">
        <v>84.67268</v>
      </c>
      <c r="J165" s="188">
        <v>146.26900000000001</v>
      </c>
      <c r="K165" s="188">
        <v>16.5</v>
      </c>
      <c r="L165" s="188">
        <f t="shared" si="38"/>
        <v>233.71890999999999</v>
      </c>
      <c r="M165" s="188">
        <f t="shared" si="39"/>
        <v>403.74099999999999</v>
      </c>
      <c r="N165" s="188">
        <f t="shared" si="40"/>
        <v>72.750000299999996</v>
      </c>
      <c r="O165" s="255" t="s">
        <v>2</v>
      </c>
      <c r="P165" s="206" t="s">
        <v>123</v>
      </c>
    </row>
    <row r="166" spans="1:18" ht="26.25">
      <c r="A166" s="254" t="s">
        <v>499</v>
      </c>
      <c r="B166" s="340" t="s">
        <v>376</v>
      </c>
      <c r="C166" s="102">
        <v>508.3682</v>
      </c>
      <c r="D166" s="102">
        <v>963.85299999999995</v>
      </c>
      <c r="E166" s="102">
        <v>199.25</v>
      </c>
      <c r="F166" s="102">
        <v>328.88209999999998</v>
      </c>
      <c r="G166" s="102">
        <v>623.55200000000002</v>
      </c>
      <c r="H166" s="102">
        <v>13.416667</v>
      </c>
      <c r="I166" s="102">
        <v>315.8503</v>
      </c>
      <c r="J166" s="102">
        <v>598.84400000000005</v>
      </c>
      <c r="K166" s="102">
        <v>22.083333</v>
      </c>
      <c r="L166" s="102">
        <f t="shared" si="38"/>
        <v>1153.1006</v>
      </c>
      <c r="M166" s="102">
        <f t="shared" si="39"/>
        <v>2186.2489999999998</v>
      </c>
      <c r="N166" s="102">
        <f t="shared" si="40"/>
        <v>234.75</v>
      </c>
      <c r="O166" s="341" t="s">
        <v>2</v>
      </c>
      <c r="P166" s="206" t="s">
        <v>123</v>
      </c>
    </row>
    <row r="167" spans="1:18" ht="26.25">
      <c r="A167" s="254" t="s">
        <v>499</v>
      </c>
      <c r="B167" s="340" t="s">
        <v>125</v>
      </c>
      <c r="C167" s="102">
        <v>558.81809999999996</v>
      </c>
      <c r="D167" s="102">
        <v>1099.711</v>
      </c>
      <c r="E167" s="102">
        <v>228.41667000000001</v>
      </c>
      <c r="F167" s="102">
        <v>472.20190000000002</v>
      </c>
      <c r="G167" s="102">
        <v>929.25699999999995</v>
      </c>
      <c r="H167" s="102">
        <v>30.333333</v>
      </c>
      <c r="I167" s="102">
        <v>416.72570000000002</v>
      </c>
      <c r="J167" s="102">
        <v>820.08399999999995</v>
      </c>
      <c r="K167" s="102">
        <v>25.166667</v>
      </c>
      <c r="L167" s="102">
        <f t="shared" si="38"/>
        <v>1447.7456999999999</v>
      </c>
      <c r="M167" s="102">
        <f t="shared" si="39"/>
        <v>2849.0519999999997</v>
      </c>
      <c r="N167" s="102">
        <f t="shared" si="40"/>
        <v>283.91667000000001</v>
      </c>
      <c r="O167" s="341" t="s">
        <v>2</v>
      </c>
      <c r="P167" s="206" t="s">
        <v>123</v>
      </c>
    </row>
    <row r="168" spans="1:18" ht="26.25">
      <c r="A168" s="254" t="s">
        <v>499</v>
      </c>
      <c r="B168" s="340" t="s">
        <v>175</v>
      </c>
      <c r="C168" s="102">
        <v>102.1521</v>
      </c>
      <c r="D168" s="102">
        <v>176.82300000000001</v>
      </c>
      <c r="E168" s="102">
        <v>56.916666999999997</v>
      </c>
      <c r="F168" s="102">
        <v>77.185869999999994</v>
      </c>
      <c r="G168" s="102">
        <v>133.607</v>
      </c>
      <c r="H168" s="102">
        <v>7.4166667000000004</v>
      </c>
      <c r="I168" s="102">
        <v>119.86750000000001</v>
      </c>
      <c r="J168" s="102">
        <v>207.488</v>
      </c>
      <c r="K168" s="102">
        <v>14.75</v>
      </c>
      <c r="L168" s="102">
        <f t="shared" si="38"/>
        <v>299.20546999999999</v>
      </c>
      <c r="M168" s="102">
        <f t="shared" si="39"/>
        <v>517.91800000000001</v>
      </c>
      <c r="N168" s="102">
        <f t="shared" si="40"/>
        <v>79.083333699999997</v>
      </c>
      <c r="O168" s="341" t="s">
        <v>2</v>
      </c>
      <c r="P168" s="206" t="s">
        <v>123</v>
      </c>
    </row>
    <row r="169" spans="1:18" ht="26.25">
      <c r="A169" s="254" t="s">
        <v>499</v>
      </c>
      <c r="B169" s="340" t="s">
        <v>176</v>
      </c>
      <c r="C169" s="102">
        <v>170.3793</v>
      </c>
      <c r="D169" s="102">
        <v>303.48099999999999</v>
      </c>
      <c r="E169" s="102">
        <v>79.25</v>
      </c>
      <c r="F169" s="102">
        <v>56.115839999999999</v>
      </c>
      <c r="G169" s="102">
        <v>99.953999999999994</v>
      </c>
      <c r="H169" s="102">
        <v>8.75</v>
      </c>
      <c r="I169" s="102">
        <v>107.303</v>
      </c>
      <c r="J169" s="102">
        <v>191.12899999999999</v>
      </c>
      <c r="K169" s="102">
        <v>14.416667</v>
      </c>
      <c r="L169" s="102">
        <f t="shared" si="38"/>
        <v>333.79813999999999</v>
      </c>
      <c r="M169" s="102">
        <f t="shared" si="39"/>
        <v>594.56399999999996</v>
      </c>
      <c r="N169" s="102">
        <f t="shared" si="40"/>
        <v>102.416667</v>
      </c>
      <c r="O169" s="341" t="s">
        <v>2</v>
      </c>
      <c r="P169" s="206" t="s">
        <v>123</v>
      </c>
    </row>
    <row r="170" spans="1:18" ht="26.25">
      <c r="A170" s="254" t="s">
        <v>499</v>
      </c>
      <c r="B170" s="340" t="s">
        <v>386</v>
      </c>
      <c r="C170" s="102">
        <v>484.65929999999997</v>
      </c>
      <c r="D170" s="102">
        <v>969.04399999999998</v>
      </c>
      <c r="E170" s="102">
        <v>256.58332999999999</v>
      </c>
      <c r="F170" s="102">
        <v>470.10270000000003</v>
      </c>
      <c r="G170" s="102">
        <v>939.93899999999996</v>
      </c>
      <c r="H170" s="102">
        <v>23.25</v>
      </c>
      <c r="I170" s="102">
        <v>387.15620000000001</v>
      </c>
      <c r="J170" s="102">
        <v>774.09299999999996</v>
      </c>
      <c r="K170" s="102">
        <v>24.5</v>
      </c>
      <c r="L170" s="102">
        <f t="shared" si="38"/>
        <v>1341.9182000000001</v>
      </c>
      <c r="M170" s="102">
        <f t="shared" si="39"/>
        <v>2683.076</v>
      </c>
      <c r="N170" s="102">
        <f t="shared" si="40"/>
        <v>304.33332999999999</v>
      </c>
      <c r="O170" s="341" t="s">
        <v>2</v>
      </c>
      <c r="P170" s="206" t="s">
        <v>123</v>
      </c>
    </row>
    <row r="171" spans="1:18" ht="26.25">
      <c r="A171" s="254" t="s">
        <v>499</v>
      </c>
      <c r="B171" s="340" t="s">
        <v>387</v>
      </c>
      <c r="C171" s="102">
        <v>257.81099999999998</v>
      </c>
      <c r="D171" s="102">
        <v>467.536</v>
      </c>
      <c r="E171" s="102">
        <v>105.83333</v>
      </c>
      <c r="F171" s="102">
        <v>65.702290000000005</v>
      </c>
      <c r="G171" s="102">
        <v>119.15</v>
      </c>
      <c r="H171" s="102">
        <v>8.75</v>
      </c>
      <c r="I171" s="102">
        <v>165.11150000000001</v>
      </c>
      <c r="J171" s="102">
        <v>299.42700000000002</v>
      </c>
      <c r="K171" s="102">
        <v>20</v>
      </c>
      <c r="L171" s="102">
        <f t="shared" si="38"/>
        <v>488.62478999999996</v>
      </c>
      <c r="M171" s="102">
        <f t="shared" si="39"/>
        <v>886.11300000000006</v>
      </c>
      <c r="N171" s="102">
        <f t="shared" si="40"/>
        <v>134.58332999999999</v>
      </c>
      <c r="O171" s="341" t="s">
        <v>2</v>
      </c>
      <c r="P171" s="206" t="s">
        <v>123</v>
      </c>
    </row>
    <row r="172" spans="1:18" ht="26.25">
      <c r="A172" s="254" t="s">
        <v>499</v>
      </c>
      <c r="B172" s="340" t="s">
        <v>178</v>
      </c>
      <c r="C172" s="102">
        <v>158.64070000000001</v>
      </c>
      <c r="D172" s="102">
        <v>298.30900000000003</v>
      </c>
      <c r="E172" s="102">
        <v>79.75</v>
      </c>
      <c r="F172" s="102">
        <v>96.089870000000005</v>
      </c>
      <c r="G172" s="102">
        <v>180.68799999999999</v>
      </c>
      <c r="H172" s="102">
        <v>12.416667</v>
      </c>
      <c r="I172" s="102">
        <v>109.18170000000001</v>
      </c>
      <c r="J172" s="102">
        <v>205.30600000000001</v>
      </c>
      <c r="K172" s="102">
        <v>15.083333</v>
      </c>
      <c r="L172" s="102">
        <f t="shared" si="38"/>
        <v>363.91227000000003</v>
      </c>
      <c r="M172" s="102">
        <f t="shared" si="39"/>
        <v>684.303</v>
      </c>
      <c r="N172" s="102">
        <f t="shared" si="40"/>
        <v>107.25</v>
      </c>
      <c r="O172" s="341" t="s">
        <v>2</v>
      </c>
      <c r="P172" s="206" t="s">
        <v>123</v>
      </c>
    </row>
    <row r="173" spans="1:18" ht="26.25">
      <c r="A173" s="254" t="s">
        <v>499</v>
      </c>
      <c r="B173" s="340" t="s">
        <v>128</v>
      </c>
      <c r="C173" s="102">
        <v>276.16820000000001</v>
      </c>
      <c r="D173" s="102">
        <v>539.11900000000003</v>
      </c>
      <c r="E173" s="102">
        <v>104.33333</v>
      </c>
      <c r="F173" s="102">
        <v>168.90029999999999</v>
      </c>
      <c r="G173" s="102">
        <v>329.71699999999998</v>
      </c>
      <c r="H173" s="102">
        <v>14.083333</v>
      </c>
      <c r="I173" s="102">
        <v>174.29339999999999</v>
      </c>
      <c r="J173" s="102">
        <v>340.245</v>
      </c>
      <c r="K173" s="102">
        <v>20.166667</v>
      </c>
      <c r="L173" s="102">
        <f t="shared" si="38"/>
        <v>619.36189999999999</v>
      </c>
      <c r="M173" s="102">
        <f t="shared" si="39"/>
        <v>1209.0810000000001</v>
      </c>
      <c r="N173" s="102">
        <f t="shared" si="40"/>
        <v>138.58332999999999</v>
      </c>
      <c r="O173" s="341" t="s">
        <v>2</v>
      </c>
      <c r="P173" s="206" t="s">
        <v>123</v>
      </c>
    </row>
    <row r="174" spans="1:18" ht="26.25">
      <c r="A174" s="254" t="s">
        <v>499</v>
      </c>
      <c r="B174" s="340" t="s">
        <v>181</v>
      </c>
      <c r="C174" s="102">
        <v>141.80889999999999</v>
      </c>
      <c r="D174" s="102">
        <v>289.59300000000002</v>
      </c>
      <c r="E174" s="102">
        <v>80.166667000000004</v>
      </c>
      <c r="F174" s="102">
        <v>45.657589999999999</v>
      </c>
      <c r="G174" s="102">
        <v>93.239000000000004</v>
      </c>
      <c r="H174" s="102">
        <v>9.5</v>
      </c>
      <c r="I174" s="102">
        <v>100.00700000000001</v>
      </c>
      <c r="J174" s="102">
        <v>204.22800000000001</v>
      </c>
      <c r="K174" s="102">
        <v>9.75</v>
      </c>
      <c r="L174" s="102">
        <f t="shared" si="38"/>
        <v>287.47348999999997</v>
      </c>
      <c r="M174" s="102">
        <f t="shared" si="39"/>
        <v>587.05999999999995</v>
      </c>
      <c r="N174" s="102">
        <f t="shared" si="40"/>
        <v>99.416667000000004</v>
      </c>
      <c r="O174" s="341" t="s">
        <v>2</v>
      </c>
      <c r="P174" s="206" t="s">
        <v>123</v>
      </c>
    </row>
    <row r="175" spans="1:18" ht="26.25">
      <c r="A175" s="254" t="s">
        <v>499</v>
      </c>
      <c r="B175" s="340" t="s">
        <v>129</v>
      </c>
      <c r="C175" s="102">
        <v>483.21019999999999</v>
      </c>
      <c r="D175" s="102">
        <v>974.29600000000005</v>
      </c>
      <c r="E175" s="102">
        <v>198.75</v>
      </c>
      <c r="F175" s="102">
        <v>393.31920000000002</v>
      </c>
      <c r="G175" s="102">
        <v>793.04899999999998</v>
      </c>
      <c r="H175" s="102">
        <v>16.166667</v>
      </c>
      <c r="I175" s="102">
        <v>394.59840000000003</v>
      </c>
      <c r="J175" s="102">
        <v>795.62800000000004</v>
      </c>
      <c r="K175" s="102">
        <v>24.25</v>
      </c>
      <c r="L175" s="102">
        <f t="shared" si="38"/>
        <v>1271.1278</v>
      </c>
      <c r="M175" s="102">
        <f t="shared" si="39"/>
        <v>2562.973</v>
      </c>
      <c r="N175" s="102">
        <f t="shared" si="40"/>
        <v>239.16666699999999</v>
      </c>
      <c r="O175" s="341" t="s">
        <v>2</v>
      </c>
      <c r="P175" s="206" t="s">
        <v>123</v>
      </c>
    </row>
    <row r="176" spans="1:18" ht="26.25">
      <c r="A176" s="254" t="s">
        <v>499</v>
      </c>
      <c r="B176" s="340" t="s">
        <v>183</v>
      </c>
      <c r="C176" s="102">
        <v>255.28559999999999</v>
      </c>
      <c r="D176" s="102">
        <v>456.53300000000002</v>
      </c>
      <c r="E176" s="102">
        <v>115.58333</v>
      </c>
      <c r="F176" s="102">
        <v>94.563490000000002</v>
      </c>
      <c r="G176" s="102">
        <v>169.11</v>
      </c>
      <c r="H176" s="102">
        <v>10.333333</v>
      </c>
      <c r="I176" s="102">
        <v>197.04839999999999</v>
      </c>
      <c r="J176" s="102">
        <v>352.38600000000002</v>
      </c>
      <c r="K176" s="102">
        <v>22.833333</v>
      </c>
      <c r="L176" s="102">
        <f t="shared" si="38"/>
        <v>546.89748999999995</v>
      </c>
      <c r="M176" s="102">
        <f t="shared" si="39"/>
        <v>978.029</v>
      </c>
      <c r="N176" s="102">
        <f t="shared" si="40"/>
        <v>148.74999600000001</v>
      </c>
      <c r="O176" s="341" t="s">
        <v>2</v>
      </c>
      <c r="P176" s="206" t="s">
        <v>123</v>
      </c>
    </row>
    <row r="177" spans="1:18" ht="26.25">
      <c r="A177" s="254" t="s">
        <v>499</v>
      </c>
      <c r="B177" s="340" t="s">
        <v>131</v>
      </c>
      <c r="C177" s="102">
        <v>387.11149999999998</v>
      </c>
      <c r="D177" s="102">
        <v>733.29300000000001</v>
      </c>
      <c r="E177" s="102">
        <v>141</v>
      </c>
      <c r="F177" s="102">
        <v>231.6251</v>
      </c>
      <c r="G177" s="102">
        <v>438.76</v>
      </c>
      <c r="H177" s="102">
        <v>9.0833332999999996</v>
      </c>
      <c r="I177" s="102">
        <v>234.06819999999999</v>
      </c>
      <c r="J177" s="102">
        <v>443.38799999999998</v>
      </c>
      <c r="K177" s="102">
        <v>15.833333</v>
      </c>
      <c r="L177" s="102">
        <f t="shared" si="38"/>
        <v>852.80479999999989</v>
      </c>
      <c r="M177" s="102">
        <f t="shared" si="39"/>
        <v>1615.4409999999998</v>
      </c>
      <c r="N177" s="102">
        <f t="shared" si="40"/>
        <v>165.9166663</v>
      </c>
      <c r="O177" s="341" t="s">
        <v>2</v>
      </c>
      <c r="P177" s="206" t="s">
        <v>123</v>
      </c>
    </row>
    <row r="178" spans="1:18" ht="26.25">
      <c r="A178" s="254" t="s">
        <v>499</v>
      </c>
      <c r="B178" s="340" t="s">
        <v>400</v>
      </c>
      <c r="C178" s="102">
        <v>59.440759999999997</v>
      </c>
      <c r="D178" s="102">
        <v>117.79</v>
      </c>
      <c r="E178" s="102">
        <v>31.333333</v>
      </c>
      <c r="F178" s="102">
        <v>41.34158</v>
      </c>
      <c r="G178" s="102">
        <v>81.924000000000007</v>
      </c>
      <c r="H178" s="102">
        <v>3</v>
      </c>
      <c r="I178" s="102">
        <v>58.994660000000003</v>
      </c>
      <c r="J178" s="102">
        <v>116.90600000000001</v>
      </c>
      <c r="K178" s="102">
        <v>4.5</v>
      </c>
      <c r="L178" s="102">
        <f t="shared" si="38"/>
        <v>159.77700000000002</v>
      </c>
      <c r="M178" s="102">
        <f t="shared" si="39"/>
        <v>316.62</v>
      </c>
      <c r="N178" s="102">
        <f t="shared" si="40"/>
        <v>38.833332999999996</v>
      </c>
      <c r="O178" s="341" t="s">
        <v>2</v>
      </c>
      <c r="P178" s="206" t="s">
        <v>123</v>
      </c>
    </row>
    <row r="179" spans="1:18" ht="26.25">
      <c r="A179" s="254" t="s">
        <v>499</v>
      </c>
      <c r="B179" s="340" t="s">
        <v>132</v>
      </c>
      <c r="C179" s="102">
        <v>182.10220000000001</v>
      </c>
      <c r="D179" s="102">
        <v>352.786</v>
      </c>
      <c r="E179" s="102">
        <v>71.916667000000004</v>
      </c>
      <c r="F179" s="102">
        <v>107.03530000000001</v>
      </c>
      <c r="G179" s="102">
        <v>207.35900000000001</v>
      </c>
      <c r="H179" s="102">
        <v>8.0833332999999996</v>
      </c>
      <c r="I179" s="102">
        <v>126.1717</v>
      </c>
      <c r="J179" s="102">
        <v>244.43199999999999</v>
      </c>
      <c r="K179" s="102">
        <v>12.25</v>
      </c>
      <c r="L179" s="102">
        <f t="shared" si="38"/>
        <v>415.30920000000003</v>
      </c>
      <c r="M179" s="102">
        <f t="shared" si="39"/>
        <v>804.577</v>
      </c>
      <c r="N179" s="102">
        <f t="shared" si="40"/>
        <v>92.250000300000011</v>
      </c>
      <c r="O179" s="341" t="s">
        <v>2</v>
      </c>
      <c r="P179" s="206" t="s">
        <v>123</v>
      </c>
    </row>
    <row r="180" spans="1:18" ht="26.25">
      <c r="A180" s="254" t="s">
        <v>499</v>
      </c>
      <c r="B180" s="340" t="s">
        <v>133</v>
      </c>
      <c r="C180" s="102">
        <v>406.12740000000002</v>
      </c>
      <c r="D180" s="102">
        <v>804.79700000000003</v>
      </c>
      <c r="E180" s="102">
        <v>194.83332999999999</v>
      </c>
      <c r="F180" s="102">
        <v>503.53320000000002</v>
      </c>
      <c r="G180" s="102">
        <v>997.82</v>
      </c>
      <c r="H180" s="102">
        <v>33.333333000000003</v>
      </c>
      <c r="I180" s="102">
        <v>374.1841</v>
      </c>
      <c r="J180" s="102">
        <v>741.49699999999996</v>
      </c>
      <c r="K180" s="102">
        <v>25.5</v>
      </c>
      <c r="L180" s="102">
        <f t="shared" si="38"/>
        <v>1283.8447000000001</v>
      </c>
      <c r="M180" s="102">
        <f t="shared" si="39"/>
        <v>2544.114</v>
      </c>
      <c r="N180" s="102">
        <f t="shared" si="40"/>
        <v>253.666663</v>
      </c>
      <c r="O180" s="341" t="s">
        <v>2</v>
      </c>
      <c r="P180" s="206" t="s">
        <v>123</v>
      </c>
    </row>
    <row r="181" spans="1:18" ht="26.25">
      <c r="A181" s="254" t="s">
        <v>499</v>
      </c>
      <c r="B181" s="340" t="s">
        <v>134</v>
      </c>
      <c r="C181" s="102">
        <v>350.62079999999997</v>
      </c>
      <c r="D181" s="102">
        <v>632.452</v>
      </c>
      <c r="E181" s="102">
        <v>119.91667</v>
      </c>
      <c r="F181" s="102">
        <v>306.26350000000002</v>
      </c>
      <c r="G181" s="102">
        <v>552.44000000000005</v>
      </c>
      <c r="H181" s="102">
        <v>13.5</v>
      </c>
      <c r="I181" s="102">
        <v>270.9332</v>
      </c>
      <c r="J181" s="102">
        <v>488.71100000000001</v>
      </c>
      <c r="K181" s="102">
        <v>18.5</v>
      </c>
      <c r="L181" s="102">
        <f t="shared" si="38"/>
        <v>927.81749999999988</v>
      </c>
      <c r="M181" s="102">
        <f t="shared" si="39"/>
        <v>1673.6030000000001</v>
      </c>
      <c r="N181" s="102">
        <f t="shared" si="40"/>
        <v>151.91667000000001</v>
      </c>
      <c r="O181" s="341" t="s">
        <v>2</v>
      </c>
      <c r="P181" s="206" t="s">
        <v>123</v>
      </c>
    </row>
    <row r="182" spans="1:18" ht="26.25">
      <c r="A182" s="254" t="s">
        <v>499</v>
      </c>
      <c r="B182" s="340" t="s">
        <v>185</v>
      </c>
      <c r="C182" s="102">
        <v>77.503519999999995</v>
      </c>
      <c r="D182" s="102">
        <v>124.452</v>
      </c>
      <c r="E182" s="102">
        <v>47.166666999999997</v>
      </c>
      <c r="F182" s="102">
        <v>63.786020000000001</v>
      </c>
      <c r="G182" s="102">
        <v>102.425</v>
      </c>
      <c r="H182" s="102">
        <v>5.4166667000000004</v>
      </c>
      <c r="I182" s="102">
        <v>67.953519999999997</v>
      </c>
      <c r="J182" s="102">
        <v>109.117</v>
      </c>
      <c r="K182" s="102">
        <v>9.1666667000000004</v>
      </c>
      <c r="L182" s="102">
        <f t="shared" si="38"/>
        <v>209.24305999999999</v>
      </c>
      <c r="M182" s="102">
        <f t="shared" si="39"/>
        <v>335.99400000000003</v>
      </c>
      <c r="N182" s="102">
        <f t="shared" si="40"/>
        <v>61.750000399999998</v>
      </c>
      <c r="O182" s="341" t="s">
        <v>2</v>
      </c>
      <c r="P182" s="206" t="s">
        <v>123</v>
      </c>
    </row>
    <row r="183" spans="1:18">
      <c r="A183" s="254" t="s">
        <v>505</v>
      </c>
      <c r="B183" s="340" t="s">
        <v>169</v>
      </c>
      <c r="C183" s="102">
        <v>48.147750000000002</v>
      </c>
      <c r="D183" s="102">
        <v>91.71</v>
      </c>
      <c r="E183" s="102">
        <v>39.75</v>
      </c>
      <c r="F183" s="102">
        <v>43.207500000000003</v>
      </c>
      <c r="G183" s="102">
        <v>82.3</v>
      </c>
      <c r="H183" s="102">
        <v>9</v>
      </c>
      <c r="I183" s="102">
        <v>39.167099999999998</v>
      </c>
      <c r="J183" s="102">
        <v>74.603999999999999</v>
      </c>
      <c r="K183" s="102">
        <v>14.333333</v>
      </c>
      <c r="L183" s="102">
        <f t="shared" si="38"/>
        <v>130.52235000000002</v>
      </c>
      <c r="M183" s="102">
        <f t="shared" si="39"/>
        <v>248.61399999999998</v>
      </c>
      <c r="N183" s="102">
        <f t="shared" si="40"/>
        <v>63.083332999999996</v>
      </c>
      <c r="O183" s="341" t="s">
        <v>2</v>
      </c>
      <c r="P183" s="206" t="s">
        <v>123</v>
      </c>
    </row>
    <row r="184" spans="1:18" ht="26.25">
      <c r="A184" s="254" t="s">
        <v>622</v>
      </c>
      <c r="B184" s="340" t="s">
        <v>375</v>
      </c>
      <c r="C184" s="102">
        <v>12.8</v>
      </c>
      <c r="D184" s="102">
        <v>21</v>
      </c>
      <c r="E184" s="102">
        <v>18</v>
      </c>
      <c r="F184" s="102">
        <v>36</v>
      </c>
      <c r="G184" s="102">
        <v>59</v>
      </c>
      <c r="H184" s="102">
        <v>3</v>
      </c>
      <c r="I184" s="102">
        <v>0</v>
      </c>
      <c r="J184" s="102">
        <v>0</v>
      </c>
      <c r="K184" s="102">
        <v>0</v>
      </c>
      <c r="L184" s="102">
        <f t="shared" si="38"/>
        <v>48.8</v>
      </c>
      <c r="M184" s="102">
        <f t="shared" si="39"/>
        <v>80</v>
      </c>
      <c r="N184" s="102">
        <f t="shared" si="40"/>
        <v>21</v>
      </c>
      <c r="O184" s="341" t="s">
        <v>28</v>
      </c>
      <c r="P184" s="206" t="s">
        <v>123</v>
      </c>
    </row>
    <row r="185" spans="1:18">
      <c r="A185" s="254" t="s">
        <v>587</v>
      </c>
      <c r="B185" s="340" t="s">
        <v>170</v>
      </c>
      <c r="C185" s="102">
        <v>132.0694</v>
      </c>
      <c r="D185" s="102">
        <v>236.726</v>
      </c>
      <c r="E185" s="102">
        <v>123.58333</v>
      </c>
      <c r="F185" s="102">
        <v>35.267090000000003</v>
      </c>
      <c r="G185" s="102">
        <v>63.213999999999999</v>
      </c>
      <c r="H185" s="102">
        <v>9.8333332999999996</v>
      </c>
      <c r="I185" s="102">
        <v>60.442889999999998</v>
      </c>
      <c r="J185" s="102">
        <v>108.34</v>
      </c>
      <c r="K185" s="102">
        <v>8</v>
      </c>
      <c r="L185" s="102">
        <f t="shared" si="38"/>
        <v>227.77938</v>
      </c>
      <c r="M185" s="102">
        <f t="shared" si="39"/>
        <v>408.28</v>
      </c>
      <c r="N185" s="102">
        <f t="shared" si="40"/>
        <v>141.41666330000001</v>
      </c>
      <c r="O185" s="341" t="s">
        <v>2</v>
      </c>
      <c r="P185" s="206" t="s">
        <v>123</v>
      </c>
    </row>
    <row r="186" spans="1:18" ht="26.25">
      <c r="A186" s="254" t="s">
        <v>507</v>
      </c>
      <c r="B186" s="340" t="s">
        <v>171</v>
      </c>
      <c r="C186" s="102">
        <v>21.4529</v>
      </c>
      <c r="D186" s="102">
        <v>22.582000000000001</v>
      </c>
      <c r="E186" s="102">
        <v>43</v>
      </c>
      <c r="F186" s="102">
        <v>11.6052</v>
      </c>
      <c r="G186" s="102">
        <v>12.215999999999999</v>
      </c>
      <c r="H186" s="102">
        <v>6</v>
      </c>
      <c r="I186" s="102">
        <v>62.747500000000002</v>
      </c>
      <c r="J186" s="102">
        <v>66.05</v>
      </c>
      <c r="K186" s="102">
        <v>13</v>
      </c>
      <c r="L186" s="102">
        <f t="shared" si="38"/>
        <v>95.805599999999998</v>
      </c>
      <c r="M186" s="102">
        <f t="shared" si="39"/>
        <v>100.848</v>
      </c>
      <c r="N186" s="102">
        <f t="shared" si="40"/>
        <v>62</v>
      </c>
      <c r="O186" s="341" t="s">
        <v>2</v>
      </c>
      <c r="P186" s="206" t="s">
        <v>123</v>
      </c>
    </row>
    <row r="187" spans="1:18">
      <c r="A187" s="254" t="s">
        <v>511</v>
      </c>
      <c r="B187" s="340" t="s">
        <v>172</v>
      </c>
      <c r="C187" s="102">
        <v>58.191839999999999</v>
      </c>
      <c r="D187" s="102">
        <v>92.736000000000004</v>
      </c>
      <c r="E187" s="102">
        <v>30.5</v>
      </c>
      <c r="F187" s="102">
        <v>51.697850000000003</v>
      </c>
      <c r="G187" s="102">
        <v>82.387</v>
      </c>
      <c r="H187" s="102">
        <v>7</v>
      </c>
      <c r="I187" s="102">
        <v>71.883889999999994</v>
      </c>
      <c r="J187" s="102">
        <v>114.556</v>
      </c>
      <c r="K187" s="102">
        <v>5</v>
      </c>
      <c r="L187" s="102">
        <f t="shared" si="38"/>
        <v>181.77357999999998</v>
      </c>
      <c r="M187" s="102">
        <f t="shared" si="39"/>
        <v>289.67899999999997</v>
      </c>
      <c r="N187" s="102">
        <f t="shared" si="40"/>
        <v>42.5</v>
      </c>
      <c r="O187" s="341" t="s">
        <v>2</v>
      </c>
      <c r="P187" s="206" t="s">
        <v>123</v>
      </c>
    </row>
    <row r="188" spans="1:18">
      <c r="A188" s="254" t="s">
        <v>708</v>
      </c>
      <c r="B188" s="340" t="s">
        <v>174</v>
      </c>
      <c r="C188" s="102">
        <v>475.55220000000003</v>
      </c>
      <c r="D188" s="102">
        <v>1082.461</v>
      </c>
      <c r="E188" s="102">
        <v>222.25</v>
      </c>
      <c r="F188" s="102">
        <v>920.65729999999996</v>
      </c>
      <c r="G188" s="102">
        <v>2095.6179999999999</v>
      </c>
      <c r="H188" s="102">
        <v>97.083332999999996</v>
      </c>
      <c r="I188" s="102">
        <v>1045.8140000000001</v>
      </c>
      <c r="J188" s="102">
        <v>2380.502</v>
      </c>
      <c r="K188" s="102">
        <v>41.333333000000003</v>
      </c>
      <c r="L188" s="102">
        <f t="shared" si="38"/>
        <v>2442.0235000000002</v>
      </c>
      <c r="M188" s="102">
        <f t="shared" si="39"/>
        <v>5558.5810000000001</v>
      </c>
      <c r="N188" s="102">
        <f t="shared" si="40"/>
        <v>360.66666599999996</v>
      </c>
      <c r="O188" s="341" t="s">
        <v>2</v>
      </c>
      <c r="P188" s="206" t="s">
        <v>123</v>
      </c>
    </row>
    <row r="189" spans="1:18" customFormat="1" ht="15">
      <c r="A189" s="254" t="s">
        <v>710</v>
      </c>
      <c r="B189" s="340" t="s">
        <v>179</v>
      </c>
      <c r="C189" s="102">
        <v>36.050400000000003</v>
      </c>
      <c r="D189" s="102">
        <v>80.111999999999995</v>
      </c>
      <c r="E189" s="102">
        <v>44.9</v>
      </c>
      <c r="F189" s="102">
        <v>18.062999999999999</v>
      </c>
      <c r="G189" s="102">
        <v>40.14</v>
      </c>
      <c r="H189" s="102">
        <v>4.3</v>
      </c>
      <c r="I189" s="102">
        <v>23.178599999999999</v>
      </c>
      <c r="J189" s="102">
        <v>51.508000000000003</v>
      </c>
      <c r="K189" s="102">
        <v>10.3</v>
      </c>
      <c r="L189" s="102">
        <f t="shared" si="38"/>
        <v>77.292000000000002</v>
      </c>
      <c r="M189" s="102">
        <f t="shared" si="39"/>
        <v>171.76</v>
      </c>
      <c r="N189" s="102">
        <f t="shared" si="40"/>
        <v>59.5</v>
      </c>
      <c r="O189" s="341" t="s">
        <v>2</v>
      </c>
      <c r="P189" s="206" t="s">
        <v>123</v>
      </c>
      <c r="Q189" s="81"/>
      <c r="R189" s="81"/>
    </row>
    <row r="190" spans="1:18" customFormat="1" ht="15">
      <c r="A190" s="254" t="s">
        <v>715</v>
      </c>
      <c r="B190" s="340" t="s">
        <v>184</v>
      </c>
      <c r="C190" s="102">
        <v>194.9358</v>
      </c>
      <c r="D190" s="102">
        <v>204.65700000000001</v>
      </c>
      <c r="E190" s="102">
        <v>128.5</v>
      </c>
      <c r="F190" s="102">
        <v>206.99440000000001</v>
      </c>
      <c r="G190" s="102">
        <v>217.31700000000001</v>
      </c>
      <c r="H190" s="102">
        <v>15.25</v>
      </c>
      <c r="I190" s="102">
        <v>104.5635</v>
      </c>
      <c r="J190" s="102">
        <v>109.77800000000001</v>
      </c>
      <c r="K190" s="102">
        <v>19.916667</v>
      </c>
      <c r="L190" s="102">
        <f t="shared" si="38"/>
        <v>506.49369999999999</v>
      </c>
      <c r="M190" s="102">
        <f t="shared" si="39"/>
        <v>531.75200000000007</v>
      </c>
      <c r="N190" s="102">
        <f t="shared" si="40"/>
        <v>163.66666699999999</v>
      </c>
      <c r="O190" s="341" t="s">
        <v>2</v>
      </c>
      <c r="P190" s="206" t="s">
        <v>123</v>
      </c>
      <c r="Q190" s="81"/>
      <c r="R190" s="81"/>
    </row>
    <row r="191" spans="1:18" s="7" customFormat="1" ht="26.25">
      <c r="A191" s="254" t="s">
        <v>449</v>
      </c>
      <c r="B191" s="340" t="s">
        <v>446</v>
      </c>
      <c r="C191" s="102">
        <v>57380</v>
      </c>
      <c r="D191" s="102">
        <v>310579</v>
      </c>
      <c r="E191" s="102">
        <v>36860</v>
      </c>
      <c r="F191" s="102">
        <v>154838</v>
      </c>
      <c r="G191" s="102">
        <v>1024144</v>
      </c>
      <c r="H191" s="102">
        <v>6678</v>
      </c>
      <c r="I191" s="102"/>
      <c r="J191" s="102"/>
      <c r="K191" s="102"/>
      <c r="L191" s="102">
        <f t="shared" si="38"/>
        <v>212218</v>
      </c>
      <c r="M191" s="102">
        <f t="shared" si="39"/>
        <v>1334723</v>
      </c>
      <c r="N191" s="102">
        <f t="shared" si="40"/>
        <v>43538</v>
      </c>
      <c r="O191" s="341" t="s">
        <v>28</v>
      </c>
      <c r="P191" s="206" t="s">
        <v>27</v>
      </c>
      <c r="Q191" s="120"/>
      <c r="R191" s="120"/>
    </row>
    <row r="192" spans="1:18" customFormat="1" ht="26.25">
      <c r="A192" s="254" t="s">
        <v>591</v>
      </c>
      <c r="B192" s="340" t="s">
        <v>173</v>
      </c>
      <c r="C192" s="102">
        <v>543.13199999999995</v>
      </c>
      <c r="D192" s="102">
        <v>1064.982</v>
      </c>
      <c r="E192" s="102">
        <v>307.83332999999999</v>
      </c>
      <c r="F192" s="102">
        <v>469.47430000000003</v>
      </c>
      <c r="G192" s="102">
        <v>920.553</v>
      </c>
      <c r="H192" s="102">
        <v>76.25</v>
      </c>
      <c r="I192" s="102">
        <v>420.19330000000002</v>
      </c>
      <c r="J192" s="102">
        <v>823.92200000000003</v>
      </c>
      <c r="K192" s="102">
        <v>24.166667</v>
      </c>
      <c r="L192" s="102">
        <f t="shared" si="38"/>
        <v>1432.7995999999998</v>
      </c>
      <c r="M192" s="102">
        <f t="shared" si="39"/>
        <v>2809.4569999999999</v>
      </c>
      <c r="N192" s="102">
        <f t="shared" si="40"/>
        <v>408.24999700000001</v>
      </c>
      <c r="O192" s="341" t="s">
        <v>2</v>
      </c>
      <c r="P192" s="206" t="s">
        <v>123</v>
      </c>
      <c r="Q192" s="81"/>
      <c r="R192" s="81"/>
    </row>
    <row r="193" spans="1:18" customFormat="1" ht="15">
      <c r="A193" s="254" t="s">
        <v>517</v>
      </c>
      <c r="B193" s="340" t="s">
        <v>177</v>
      </c>
      <c r="C193" s="102">
        <v>61.56427</v>
      </c>
      <c r="D193" s="102">
        <v>103.76</v>
      </c>
      <c r="E193" s="102">
        <v>33.5</v>
      </c>
      <c r="F193" s="102">
        <v>51.678150000000002</v>
      </c>
      <c r="G193" s="102">
        <v>87.097999999999999</v>
      </c>
      <c r="H193" s="102">
        <v>8.3333332999999996</v>
      </c>
      <c r="I193" s="102">
        <v>41.319139999999997</v>
      </c>
      <c r="J193" s="102">
        <v>69.638999999999996</v>
      </c>
      <c r="K193" s="102">
        <v>6</v>
      </c>
      <c r="L193" s="102">
        <f t="shared" si="38"/>
        <v>154.56156000000001</v>
      </c>
      <c r="M193" s="102">
        <f t="shared" si="39"/>
        <v>260.49700000000001</v>
      </c>
      <c r="N193" s="102">
        <f t="shared" si="40"/>
        <v>47.8333333</v>
      </c>
      <c r="O193" s="341" t="s">
        <v>2</v>
      </c>
      <c r="P193" s="206" t="s">
        <v>123</v>
      </c>
      <c r="Q193" s="81"/>
      <c r="R193" s="81"/>
    </row>
    <row r="194" spans="1:18" customFormat="1" ht="15">
      <c r="A194" s="254" t="s">
        <v>524</v>
      </c>
      <c r="B194" s="340" t="s">
        <v>127</v>
      </c>
      <c r="C194" s="102">
        <v>402.11349999999999</v>
      </c>
      <c r="D194" s="102">
        <v>704.12400000000002</v>
      </c>
      <c r="E194" s="102">
        <v>139.13636</v>
      </c>
      <c r="F194" s="102">
        <v>249.0095</v>
      </c>
      <c r="G194" s="102">
        <v>436.03</v>
      </c>
      <c r="H194" s="102">
        <v>14.363636</v>
      </c>
      <c r="I194" s="102">
        <v>268.07220000000001</v>
      </c>
      <c r="J194" s="102">
        <v>469.41</v>
      </c>
      <c r="K194" s="102">
        <v>17.727273</v>
      </c>
      <c r="L194" s="102">
        <f t="shared" si="38"/>
        <v>919.19520000000011</v>
      </c>
      <c r="M194" s="102">
        <f t="shared" si="39"/>
        <v>1609.5640000000001</v>
      </c>
      <c r="N194" s="102">
        <f t="shared" si="40"/>
        <v>171.22726900000001</v>
      </c>
      <c r="O194" s="341" t="s">
        <v>2</v>
      </c>
      <c r="P194" s="206" t="s">
        <v>123</v>
      </c>
      <c r="Q194" s="81"/>
      <c r="R194" s="81"/>
    </row>
    <row r="195" spans="1:18" customFormat="1" ht="15">
      <c r="A195" s="254" t="s">
        <v>531</v>
      </c>
      <c r="B195" s="340" t="s">
        <v>180</v>
      </c>
      <c r="C195" s="102">
        <v>73.501829999999998</v>
      </c>
      <c r="D195" s="102">
        <v>110.554</v>
      </c>
      <c r="E195" s="102">
        <v>74.916667000000004</v>
      </c>
      <c r="F195" s="102">
        <v>73.009829999999994</v>
      </c>
      <c r="G195" s="102">
        <v>109.81399999999999</v>
      </c>
      <c r="H195" s="102">
        <v>10.833333</v>
      </c>
      <c r="I195" s="102">
        <v>15.259639999999999</v>
      </c>
      <c r="J195" s="102">
        <v>22.952000000000002</v>
      </c>
      <c r="K195" s="102">
        <v>5</v>
      </c>
      <c r="L195" s="102">
        <f t="shared" si="38"/>
        <v>161.7713</v>
      </c>
      <c r="M195" s="102">
        <f t="shared" si="39"/>
        <v>243.32</v>
      </c>
      <c r="N195" s="102">
        <f t="shared" si="40"/>
        <v>90.75</v>
      </c>
      <c r="O195" s="341" t="s">
        <v>2</v>
      </c>
      <c r="P195" s="206" t="s">
        <v>123</v>
      </c>
      <c r="Q195" s="81"/>
      <c r="R195" s="81"/>
    </row>
    <row r="196" spans="1:18" customFormat="1" ht="26.25">
      <c r="A196" s="254" t="s">
        <v>543</v>
      </c>
      <c r="B196" s="93" t="s">
        <v>130</v>
      </c>
      <c r="C196" s="188">
        <v>83.325329999999994</v>
      </c>
      <c r="D196" s="188">
        <v>178.23599999999999</v>
      </c>
      <c r="E196" s="188">
        <v>43.083333000000003</v>
      </c>
      <c r="F196" s="188">
        <v>211.1249</v>
      </c>
      <c r="G196" s="188">
        <v>451.60399999999998</v>
      </c>
      <c r="H196" s="188">
        <v>6.0833332999999996</v>
      </c>
      <c r="I196" s="188">
        <v>125.9029</v>
      </c>
      <c r="J196" s="188">
        <v>269.31099999999998</v>
      </c>
      <c r="K196" s="188">
        <v>13.833333</v>
      </c>
      <c r="L196" s="188">
        <f t="shared" si="38"/>
        <v>420.35312999999996</v>
      </c>
      <c r="M196" s="188">
        <f t="shared" si="39"/>
        <v>899.15099999999984</v>
      </c>
      <c r="N196" s="188">
        <f t="shared" si="40"/>
        <v>62.999999299999999</v>
      </c>
      <c r="O196" s="255" t="s">
        <v>2</v>
      </c>
      <c r="P196" s="206" t="s">
        <v>123</v>
      </c>
      <c r="Q196" s="81"/>
      <c r="R196" s="81"/>
    </row>
    <row r="197" spans="1:18" customFormat="1" ht="15">
      <c r="A197" s="254" t="s">
        <v>624</v>
      </c>
      <c r="B197" s="107" t="s">
        <v>398</v>
      </c>
      <c r="C197" s="101">
        <v>0</v>
      </c>
      <c r="D197" s="101">
        <v>0</v>
      </c>
      <c r="E197" s="101">
        <v>0</v>
      </c>
      <c r="F197" s="101">
        <v>240</v>
      </c>
      <c r="G197" s="101">
        <v>180</v>
      </c>
      <c r="H197" s="101">
        <v>6</v>
      </c>
      <c r="I197" s="101">
        <v>0</v>
      </c>
      <c r="J197" s="101">
        <v>0</v>
      </c>
      <c r="K197" s="101">
        <v>0</v>
      </c>
      <c r="L197" s="101">
        <f t="shared" si="38"/>
        <v>240</v>
      </c>
      <c r="M197" s="101">
        <f t="shared" si="39"/>
        <v>180</v>
      </c>
      <c r="N197" s="101">
        <f t="shared" si="40"/>
        <v>6</v>
      </c>
      <c r="O197" s="259" t="s">
        <v>28</v>
      </c>
      <c r="P197" s="206" t="s">
        <v>123</v>
      </c>
      <c r="Q197" s="81"/>
      <c r="R197" s="81"/>
    </row>
    <row r="198" spans="1:18" customFormat="1" ht="26.25">
      <c r="A198" s="254" t="s">
        <v>554</v>
      </c>
      <c r="B198" s="93" t="s">
        <v>186</v>
      </c>
      <c r="C198" s="188">
        <v>47.990499999999997</v>
      </c>
      <c r="D198" s="188">
        <v>53.521000000000001</v>
      </c>
      <c r="E198" s="188">
        <v>28.333333</v>
      </c>
      <c r="F198" s="188">
        <v>75.802409999999995</v>
      </c>
      <c r="G198" s="188">
        <v>84.537999999999997</v>
      </c>
      <c r="H198" s="188">
        <v>4.6666667000000004</v>
      </c>
      <c r="I198" s="188">
        <v>102.4271</v>
      </c>
      <c r="J198" s="188">
        <v>114.23099999999999</v>
      </c>
      <c r="K198" s="188">
        <v>10</v>
      </c>
      <c r="L198" s="188">
        <f t="shared" si="38"/>
        <v>226.22001</v>
      </c>
      <c r="M198" s="188">
        <f t="shared" si="39"/>
        <v>252.29</v>
      </c>
      <c r="N198" s="188">
        <f t="shared" si="40"/>
        <v>42.999999700000004</v>
      </c>
      <c r="O198" s="255" t="s">
        <v>2</v>
      </c>
      <c r="P198" s="206" t="s">
        <v>123</v>
      </c>
      <c r="Q198" s="81"/>
      <c r="R198" s="81"/>
    </row>
    <row r="199" spans="1:18" customFormat="1" ht="27" thickBot="1">
      <c r="A199" s="561" t="s">
        <v>630</v>
      </c>
      <c r="B199" s="546" t="s">
        <v>187</v>
      </c>
      <c r="C199" s="547">
        <v>171.12139999999999</v>
      </c>
      <c r="D199" s="547">
        <v>288.16000000000003</v>
      </c>
      <c r="E199" s="547">
        <v>111.25</v>
      </c>
      <c r="F199" s="547">
        <v>253.24019999999999</v>
      </c>
      <c r="G199" s="547">
        <v>426.44400000000002</v>
      </c>
      <c r="H199" s="547">
        <v>37.583333000000003</v>
      </c>
      <c r="I199" s="547">
        <v>214.9778</v>
      </c>
      <c r="J199" s="547">
        <v>362.012</v>
      </c>
      <c r="K199" s="547">
        <v>17.5</v>
      </c>
      <c r="L199" s="547">
        <f t="shared" si="38"/>
        <v>639.33939999999996</v>
      </c>
      <c r="M199" s="547">
        <f t="shared" si="39"/>
        <v>1076.616</v>
      </c>
      <c r="N199" s="547">
        <f t="shared" si="40"/>
        <v>166.33333300000001</v>
      </c>
      <c r="O199" s="550" t="s">
        <v>2</v>
      </c>
      <c r="P199" s="206" t="s">
        <v>123</v>
      </c>
      <c r="Q199" s="81"/>
      <c r="R199" s="81"/>
    </row>
    <row r="200" spans="1:18" s="27" customFormat="1">
      <c r="A200" s="119"/>
      <c r="B200" s="119"/>
      <c r="C200" s="119"/>
      <c r="D200" s="210"/>
      <c r="E200" s="211"/>
      <c r="F200" s="119"/>
      <c r="G200" s="119"/>
      <c r="H200" s="211"/>
      <c r="I200" s="119"/>
      <c r="J200" s="119"/>
      <c r="K200" s="212"/>
      <c r="L200" s="115"/>
      <c r="M200" s="213"/>
      <c r="N200" s="212"/>
      <c r="O200" s="189"/>
      <c r="P200" s="189"/>
      <c r="Q200" s="212"/>
      <c r="R200" s="212"/>
    </row>
  </sheetData>
  <sortState ref="A4:P193">
    <sortCondition ref="P4:P193"/>
    <sortCondition ref="A4:A193"/>
    <sortCondition ref="B4:B193"/>
  </sortState>
  <mergeCells count="9">
    <mergeCell ref="A1:O1"/>
    <mergeCell ref="C3:E3"/>
    <mergeCell ref="F3:H3"/>
    <mergeCell ref="I3:K3"/>
    <mergeCell ref="L3:N3"/>
    <mergeCell ref="A2:O2"/>
    <mergeCell ref="O3:O4"/>
    <mergeCell ref="A3:A4"/>
    <mergeCell ref="B3:B4"/>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sheetPr>
    <tabColor theme="7"/>
  </sheetPr>
  <dimension ref="A1:R213"/>
  <sheetViews>
    <sheetView zoomScaleNormal="100" workbookViewId="0">
      <selection activeCell="E10" sqref="E10"/>
    </sheetView>
  </sheetViews>
  <sheetFormatPr defaultColWidth="9.140625" defaultRowHeight="13.5"/>
  <cols>
    <col min="1" max="1" width="20.5703125" style="159" customWidth="1"/>
    <col min="2" max="2" width="12.7109375" style="214" customWidth="1"/>
    <col min="3" max="3" width="9.85546875" style="206" customWidth="1"/>
    <col min="4" max="4" width="10.42578125" style="206" customWidth="1"/>
    <col min="5" max="5" width="10.28515625" style="206" customWidth="1"/>
    <col min="6" max="6" width="10" style="206" customWidth="1"/>
    <col min="7" max="7" width="10.28515625" style="206" customWidth="1"/>
    <col min="8" max="8" width="10.5703125" style="206" customWidth="1"/>
    <col min="9" max="9" width="10" style="206" customWidth="1"/>
    <col min="10" max="10" width="10.42578125" style="116" customWidth="1"/>
    <col min="11" max="11" width="10.5703125" style="116" customWidth="1"/>
    <col min="12" max="12" width="6.140625" style="206" customWidth="1"/>
    <col min="13" max="13" width="10.7109375" style="206" customWidth="1"/>
    <col min="14" max="14" width="9.140625" style="116"/>
    <col min="15" max="18" width="9.140625" style="6"/>
    <col min="19" max="16384" width="9.140625" style="2"/>
  </cols>
  <sheetData>
    <row r="1" spans="1:18">
      <c r="A1" s="67" t="s">
        <v>991</v>
      </c>
    </row>
    <row r="2" spans="1:18">
      <c r="A2" s="67" t="s">
        <v>992</v>
      </c>
    </row>
    <row r="3" spans="1:18" ht="14.25" thickBot="1">
      <c r="A3" s="917" t="s">
        <v>883</v>
      </c>
      <c r="B3" s="917"/>
      <c r="C3" s="917"/>
      <c r="D3" s="917"/>
      <c r="E3" s="917"/>
      <c r="F3" s="917"/>
      <c r="G3" s="917"/>
      <c r="H3" s="917"/>
      <c r="I3" s="917"/>
      <c r="J3" s="917"/>
      <c r="K3" s="917"/>
      <c r="L3" s="917"/>
    </row>
    <row r="4" spans="1:18" s="29" customFormat="1" ht="15.75" customHeight="1" thickBot="1">
      <c r="A4" s="930" t="s">
        <v>23</v>
      </c>
      <c r="B4" s="930" t="s">
        <v>25</v>
      </c>
      <c r="C4" s="947" t="s">
        <v>438</v>
      </c>
      <c r="D4" s="947"/>
      <c r="E4" s="947"/>
      <c r="F4" s="947" t="s">
        <v>439</v>
      </c>
      <c r="G4" s="947"/>
      <c r="H4" s="947"/>
      <c r="I4" s="948" t="s">
        <v>440</v>
      </c>
      <c r="J4" s="949"/>
      <c r="K4" s="949"/>
      <c r="L4" s="950" t="s">
        <v>256</v>
      </c>
      <c r="M4" s="151"/>
      <c r="N4" s="218"/>
      <c r="O4" s="28"/>
      <c r="P4" s="28"/>
      <c r="Q4" s="28"/>
      <c r="R4" s="28"/>
    </row>
    <row r="5" spans="1:18" s="29" customFormat="1" ht="39" thickBot="1">
      <c r="A5" s="931"/>
      <c r="B5" s="931"/>
      <c r="C5" s="132" t="s">
        <v>863</v>
      </c>
      <c r="D5" s="132" t="s">
        <v>732</v>
      </c>
      <c r="E5" s="132" t="s">
        <v>864</v>
      </c>
      <c r="F5" s="132" t="s">
        <v>863</v>
      </c>
      <c r="G5" s="132" t="s">
        <v>732</v>
      </c>
      <c r="H5" s="132" t="s">
        <v>864</v>
      </c>
      <c r="I5" s="132" t="s">
        <v>863</v>
      </c>
      <c r="J5" s="132" t="s">
        <v>732</v>
      </c>
      <c r="K5" s="566" t="s">
        <v>864</v>
      </c>
      <c r="L5" s="947"/>
      <c r="M5" s="220" t="s">
        <v>593</v>
      </c>
      <c r="N5" s="218"/>
      <c r="O5" s="28"/>
      <c r="P5" s="28"/>
      <c r="Q5" s="28"/>
      <c r="R5" s="28"/>
    </row>
    <row r="6" spans="1:18" s="40" customFormat="1" thickBot="1">
      <c r="A6" s="567" t="s">
        <v>371</v>
      </c>
      <c r="B6" s="567"/>
      <c r="C6" s="305">
        <f>SUMPRODUCT(C7:C11,'Table 2.4a_pub_akeps'!E6:E10)/SUM('Table 2.4a_pub_akeps'!E6:E10)</f>
        <v>7674.9083976609354</v>
      </c>
      <c r="D6" s="305">
        <f>SUMPRODUCT(D7:D11,'Table 2.4a_pub_akeps'!E6:E10)/SUM('Table 2.4a_pub_akeps'!E6:E10)</f>
        <v>1281.9871701664797</v>
      </c>
      <c r="E6" s="527">
        <f>SUMPRODUCT(E7:E11,'Table 2.4a_pub_akeps'!D6:D10)/SUM('Table 2.4a_pub_akeps'!D6:D10)</f>
        <v>0.16642088650126655</v>
      </c>
      <c r="F6" s="305">
        <f>SUMPRODUCT(F7:F11,'Table 2.4a_pub_akeps'!H6:H10)/SUM('Table 2.4a_pub_akeps'!H6:H10)</f>
        <v>96052.778098836236</v>
      </c>
      <c r="G6" s="305">
        <f>SUMPRODUCT(G7:G11,'Table 2.4a_pub_akeps'!H6:H10)/SUM('Table 2.4a_pub_akeps'!H6:H10)</f>
        <v>12573.999638823607</v>
      </c>
      <c r="H6" s="527">
        <f>SUMPRODUCT(H7:H11,'Table 2.4a_pub_akeps'!G6:G10)/SUM('Table 2.4a_pub_akeps'!G6:G10)</f>
        <v>0.13285938565469083</v>
      </c>
      <c r="I6" s="305">
        <f>SUMPRODUCT(I7:I11,'Table 2.4a_pub_akeps'!K6:K10)/SUM('Table 2.4a_pub_akeps'!K6:K10)</f>
        <v>25557.596423901574</v>
      </c>
      <c r="J6" s="305">
        <f>SUMPRODUCT(J7:J11,'Table 2.4a_pub_akeps'!K6:K10)/SUM('Table 2.4a_pub_akeps'!K6:K10)</f>
        <v>13064.94693785355</v>
      </c>
      <c r="K6" s="527">
        <f>SUMPRODUCT(K7:K11,'Table 2.4a_pub_akeps'!J6:J10)/SUM('Table 2.4a_pub_akeps'!J6:J10)</f>
        <v>0.46620393840068397</v>
      </c>
      <c r="L6" s="307"/>
      <c r="M6" s="568"/>
      <c r="N6" s="496"/>
      <c r="O6" s="35"/>
      <c r="P6" s="35"/>
      <c r="Q6" s="35"/>
      <c r="R6" s="35"/>
    </row>
    <row r="7" spans="1:18" s="40" customFormat="1" ht="12.75">
      <c r="A7" s="569" t="s">
        <v>5</v>
      </c>
      <c r="B7" s="569"/>
      <c r="C7" s="313">
        <f>C13</f>
        <v>6026.617369642674</v>
      </c>
      <c r="D7" s="313">
        <f t="shared" ref="D7:K7" si="0">D13</f>
        <v>2020.9150384358636</v>
      </c>
      <c r="E7" s="530">
        <f t="shared" si="0"/>
        <v>0.33411456090413438</v>
      </c>
      <c r="F7" s="313">
        <f t="shared" si="0"/>
        <v>59055.128962826158</v>
      </c>
      <c r="G7" s="313">
        <f t="shared" si="0"/>
        <v>15859.41861658663</v>
      </c>
      <c r="H7" s="530">
        <f t="shared" si="0"/>
        <v>0.26651278083746011</v>
      </c>
      <c r="I7" s="313">
        <f t="shared" si="0"/>
        <v>34748.904167294146</v>
      </c>
      <c r="J7" s="313">
        <f t="shared" si="0"/>
        <v>13879.24031738799</v>
      </c>
      <c r="K7" s="530">
        <f t="shared" si="0"/>
        <v>0.45127568001901175</v>
      </c>
      <c r="L7" s="315"/>
      <c r="M7" s="568"/>
      <c r="N7" s="496"/>
      <c r="O7" s="35"/>
      <c r="P7" s="35"/>
      <c r="Q7" s="35"/>
      <c r="R7" s="35"/>
    </row>
    <row r="8" spans="1:18" s="40" customFormat="1" ht="12.75">
      <c r="A8" s="570" t="s">
        <v>6</v>
      </c>
      <c r="B8" s="570"/>
      <c r="C8" s="319">
        <f>C43</f>
        <v>7815.1620893866602</v>
      </c>
      <c r="D8" s="319">
        <f t="shared" ref="D8:K8" si="1">D43</f>
        <v>1137.0075326821011</v>
      </c>
      <c r="E8" s="533">
        <f t="shared" si="1"/>
        <v>0.14548741237901144</v>
      </c>
      <c r="F8" s="319">
        <f t="shared" si="1"/>
        <v>94629.187190527286</v>
      </c>
      <c r="G8" s="319">
        <f t="shared" si="1"/>
        <v>10253.113765747745</v>
      </c>
      <c r="H8" s="533">
        <f t="shared" si="1"/>
        <v>0.10835039770039818</v>
      </c>
      <c r="I8" s="319">
        <f t="shared" si="1"/>
        <v>26491.811792625438</v>
      </c>
      <c r="J8" s="319">
        <f t="shared" si="1"/>
        <v>10237.602503256121</v>
      </c>
      <c r="K8" s="533">
        <f t="shared" si="1"/>
        <v>0.38644392138838873</v>
      </c>
      <c r="L8" s="321"/>
      <c r="M8" s="568"/>
      <c r="N8" s="496"/>
      <c r="O8" s="35"/>
      <c r="P8" s="35"/>
      <c r="Q8" s="35"/>
      <c r="R8" s="35"/>
    </row>
    <row r="9" spans="1:18" s="40" customFormat="1" ht="12.75">
      <c r="A9" s="570" t="s">
        <v>7</v>
      </c>
      <c r="B9" s="570"/>
      <c r="C9" s="319">
        <f>C43</f>
        <v>7815.1620893866602</v>
      </c>
      <c r="D9" s="319">
        <f t="shared" ref="D9:K9" si="2">D43</f>
        <v>1137.0075326821011</v>
      </c>
      <c r="E9" s="533">
        <f t="shared" si="2"/>
        <v>0.14548741237901144</v>
      </c>
      <c r="F9" s="319">
        <f t="shared" si="2"/>
        <v>94629.187190527286</v>
      </c>
      <c r="G9" s="319">
        <f t="shared" si="2"/>
        <v>10253.113765747745</v>
      </c>
      <c r="H9" s="533">
        <f t="shared" si="2"/>
        <v>0.10835039770039818</v>
      </c>
      <c r="I9" s="319">
        <f t="shared" si="2"/>
        <v>26491.811792625438</v>
      </c>
      <c r="J9" s="319">
        <f t="shared" si="2"/>
        <v>10237.602503256121</v>
      </c>
      <c r="K9" s="533">
        <f t="shared" si="2"/>
        <v>0.38644392138838873</v>
      </c>
      <c r="L9" s="321"/>
      <c r="M9" s="568"/>
      <c r="N9" s="496"/>
      <c r="O9" s="35"/>
      <c r="P9" s="35"/>
      <c r="Q9" s="35"/>
      <c r="R9" s="35"/>
    </row>
    <row r="10" spans="1:18" s="40" customFormat="1" ht="12.75">
      <c r="A10" s="570" t="s">
        <v>8</v>
      </c>
      <c r="B10" s="570"/>
      <c r="C10" s="319">
        <f>C86</f>
        <v>4922.2527947235494</v>
      </c>
      <c r="D10" s="319">
        <f t="shared" ref="D10:K10" si="3">D86</f>
        <v>2385.8047182857181</v>
      </c>
      <c r="E10" s="533">
        <f t="shared" si="3"/>
        <v>0.48472428985886795</v>
      </c>
      <c r="F10" s="319">
        <f t="shared" si="3"/>
        <v>30059.579466693511</v>
      </c>
      <c r="G10" s="319">
        <f t="shared" si="3"/>
        <v>14057.124833191399</v>
      </c>
      <c r="H10" s="533">
        <f t="shared" si="3"/>
        <v>0.46764787983136991</v>
      </c>
      <c r="I10" s="319">
        <f t="shared" si="3"/>
        <v>21265.360523088486</v>
      </c>
      <c r="J10" s="319">
        <f t="shared" si="3"/>
        <v>10390.133824649776</v>
      </c>
      <c r="K10" s="533">
        <f t="shared" si="3"/>
        <v>0.48862754319372592</v>
      </c>
      <c r="L10" s="321"/>
      <c r="M10" s="568"/>
      <c r="N10" s="496"/>
      <c r="O10" s="35"/>
      <c r="P10" s="35"/>
      <c r="Q10" s="35"/>
      <c r="R10" s="35"/>
    </row>
    <row r="11" spans="1:18" s="40" customFormat="1" thickBot="1">
      <c r="A11" s="571" t="s">
        <v>9</v>
      </c>
      <c r="B11" s="571"/>
      <c r="C11" s="325">
        <f>C153</f>
        <v>7903.297465412541</v>
      </c>
      <c r="D11" s="325">
        <f t="shared" ref="D11:K11" si="4">D153</f>
        <v>1623.4089316402947</v>
      </c>
      <c r="E11" s="536">
        <f t="shared" si="4"/>
        <v>0.20540906676403528</v>
      </c>
      <c r="F11" s="325">
        <f t="shared" si="4"/>
        <v>137726.48868002341</v>
      </c>
      <c r="G11" s="325">
        <f t="shared" si="4"/>
        <v>21668.322997483592</v>
      </c>
      <c r="H11" s="536">
        <f t="shared" si="4"/>
        <v>0.15732866467766679</v>
      </c>
      <c r="I11" s="325">
        <f t="shared" si="4"/>
        <v>25563.919389903964</v>
      </c>
      <c r="J11" s="325">
        <f t="shared" si="4"/>
        <v>21173.4944352528</v>
      </c>
      <c r="K11" s="536">
        <f t="shared" si="4"/>
        <v>0.51656261056997288</v>
      </c>
      <c r="L11" s="327"/>
      <c r="M11" s="568"/>
      <c r="N11" s="496"/>
      <c r="O11" s="35"/>
      <c r="P11" s="35"/>
      <c r="Q11" s="35"/>
      <c r="R11" s="35"/>
    </row>
    <row r="12" spans="1:18" s="40" customFormat="1" thickBot="1">
      <c r="A12" s="310"/>
      <c r="B12" s="310"/>
      <c r="C12" s="572"/>
      <c r="D12" s="572"/>
      <c r="E12" s="573"/>
      <c r="F12" s="572"/>
      <c r="G12" s="572"/>
      <c r="H12" s="573"/>
      <c r="I12" s="572"/>
      <c r="J12" s="572"/>
      <c r="K12" s="573"/>
      <c r="L12" s="574"/>
      <c r="M12" s="568"/>
      <c r="N12" s="496"/>
      <c r="O12" s="35"/>
      <c r="P12" s="35"/>
      <c r="Q12" s="35"/>
      <c r="R12" s="35"/>
    </row>
    <row r="13" spans="1:18" s="40" customFormat="1" thickBot="1">
      <c r="A13" s="575" t="s">
        <v>5</v>
      </c>
      <c r="B13" s="575"/>
      <c r="C13" s="576">
        <f>SUMPRODUCT(C14:C42,'Table 2.4a_pub_akeps'!E13:E41)/SUM('Table 2.4a_pub_akeps'!E13:E41)</f>
        <v>6026.617369642674</v>
      </c>
      <c r="D13" s="576">
        <f>SUMPRODUCT(D14:D42,'Table 2.4a_pub_akeps'!E13:E41)/SUM('Table 2.4a_pub_akeps'!E13:E41)</f>
        <v>2020.9150384358636</v>
      </c>
      <c r="E13" s="577">
        <f>SUMPRODUCT(E14:E42,'Table 2.4a_pub_akeps'!D13:D41)/SUM('Table 2.4a_pub_akeps'!D13:D41)</f>
        <v>0.33411456090413438</v>
      </c>
      <c r="F13" s="576">
        <f>SUMPRODUCT(F14:F42,'Table 2.4a_pub_akeps'!H13:H41)/SUM('Table 2.4a_pub_akeps'!H13:H41)</f>
        <v>59055.128962826158</v>
      </c>
      <c r="G13" s="576">
        <f>SUMPRODUCT(G14:G42,'Table 2.4a_pub_akeps'!H13:H41)/SUM('Table 2.4a_pub_akeps'!H13:H41)</f>
        <v>15859.41861658663</v>
      </c>
      <c r="H13" s="577">
        <f>SUMPRODUCT(H14:H42,'Table 2.4a_pub_akeps'!G13:G41)/SUM('Table 2.4a_pub_akeps'!G13:G41)</f>
        <v>0.26651278083746011</v>
      </c>
      <c r="I13" s="576">
        <f>(SUMPRODUCT(--(I14:I42&gt;0),I14:I42,'Table 2.4a_pub_akeps'!N13:N41)/SUMIF(I14:I42,"&gt;0",'Table 2.4a_pub_akeps'!N13:N41))</f>
        <v>34748.904167294146</v>
      </c>
      <c r="J13" s="576">
        <f>(SUMPRODUCT(--(J14:J42&gt;0),J14:J42,'Table 2.4a_pub_akeps'!K13:K41)/SUMIF(J14:J42,"&gt;0",'Table 2.4a_pub_akeps'!K13:K41))</f>
        <v>13879.24031738799</v>
      </c>
      <c r="K13" s="577">
        <f>(SUMPRODUCT(--(K14:K42&gt;0),K14:K42,'Table 2.4a_pub_akeps'!J13:J41)/SUMIF(K14:K42,"&gt;0",'Table 2.4a_pub_akeps'!J13:J41))</f>
        <v>0.45127568001901175</v>
      </c>
      <c r="L13" s="578"/>
      <c r="M13" s="568"/>
      <c r="N13" s="496"/>
      <c r="O13" s="35"/>
      <c r="P13" s="35"/>
      <c r="Q13" s="35"/>
      <c r="R13" s="35"/>
    </row>
    <row r="14" spans="1:18" s="8" customFormat="1" ht="26.25">
      <c r="A14" s="579" t="s">
        <v>499</v>
      </c>
      <c r="B14" s="580" t="s">
        <v>199</v>
      </c>
      <c r="C14" s="250">
        <v>4439.576</v>
      </c>
      <c r="D14" s="250">
        <v>3610.078</v>
      </c>
      <c r="E14" s="581">
        <v>0.8131583</v>
      </c>
      <c r="F14" s="250">
        <v>28684.5</v>
      </c>
      <c r="G14" s="250">
        <v>23325.040000000001</v>
      </c>
      <c r="H14" s="581">
        <v>0.8131583</v>
      </c>
      <c r="I14" s="250">
        <v>28147.27</v>
      </c>
      <c r="J14" s="250">
        <v>22888.190000000002</v>
      </c>
      <c r="K14" s="581">
        <v>0.81315839999999995</v>
      </c>
      <c r="L14" s="582" t="s">
        <v>2</v>
      </c>
      <c r="M14" s="115" t="s">
        <v>46</v>
      </c>
      <c r="N14" s="115"/>
      <c r="O14" s="15"/>
      <c r="P14" s="15"/>
      <c r="Q14" s="15"/>
      <c r="R14" s="15"/>
    </row>
    <row r="15" spans="1:18" s="8" customFormat="1" ht="26.25">
      <c r="A15" s="583" t="s">
        <v>499</v>
      </c>
      <c r="B15" s="393" t="s">
        <v>54</v>
      </c>
      <c r="C15" s="101">
        <v>4329.34</v>
      </c>
      <c r="D15" s="101">
        <v>2212.87</v>
      </c>
      <c r="E15" s="228">
        <v>0.51113339999999996</v>
      </c>
      <c r="F15" s="101">
        <v>35608.600000000006</v>
      </c>
      <c r="G15" s="101">
        <v>18200.739999999998</v>
      </c>
      <c r="H15" s="228">
        <v>0.51113339999999996</v>
      </c>
      <c r="I15" s="101">
        <v>19999.030000000002</v>
      </c>
      <c r="J15" s="101">
        <v>10222.17</v>
      </c>
      <c r="K15" s="228">
        <v>0.51113339999999996</v>
      </c>
      <c r="L15" s="259" t="s">
        <v>2</v>
      </c>
      <c r="M15" s="115" t="s">
        <v>46</v>
      </c>
      <c r="N15" s="115"/>
      <c r="O15" s="15"/>
      <c r="P15" s="15"/>
      <c r="Q15" s="15"/>
      <c r="R15" s="15"/>
    </row>
    <row r="16" spans="1:18" s="8" customFormat="1" ht="26.25">
      <c r="A16" s="583" t="s">
        <v>499</v>
      </c>
      <c r="B16" s="393" t="s">
        <v>56</v>
      </c>
      <c r="C16" s="101">
        <v>4434.0879999999997</v>
      </c>
      <c r="D16" s="101">
        <v>2221.404</v>
      </c>
      <c r="E16" s="228">
        <v>0.50098339999999997</v>
      </c>
      <c r="F16" s="101">
        <v>29462.36</v>
      </c>
      <c r="G16" s="101">
        <v>14760.15</v>
      </c>
      <c r="H16" s="228">
        <v>0.50098330000000002</v>
      </c>
      <c r="I16" s="101">
        <v>15143.19</v>
      </c>
      <c r="J16" s="101">
        <v>7586.4849999999997</v>
      </c>
      <c r="K16" s="228">
        <v>0.50098339999999997</v>
      </c>
      <c r="L16" s="259" t="s">
        <v>2</v>
      </c>
      <c r="M16" s="115" t="s">
        <v>46</v>
      </c>
      <c r="N16" s="115"/>
      <c r="O16" s="15"/>
      <c r="P16" s="15"/>
      <c r="Q16" s="15"/>
      <c r="R16" s="15"/>
    </row>
    <row r="17" spans="1:18" s="8" customFormat="1" ht="26.25">
      <c r="A17" s="583" t="s">
        <v>499</v>
      </c>
      <c r="B17" s="393" t="s">
        <v>382</v>
      </c>
      <c r="C17" s="101">
        <v>4129.2090000000007</v>
      </c>
      <c r="D17" s="101">
        <v>2186.5190000000002</v>
      </c>
      <c r="E17" s="228">
        <v>0.52952500000000002</v>
      </c>
      <c r="F17" s="101">
        <v>32185.03</v>
      </c>
      <c r="G17" s="101">
        <v>17042.78</v>
      </c>
      <c r="H17" s="228">
        <v>0.52952500000000002</v>
      </c>
      <c r="I17" s="101">
        <v>27270.65</v>
      </c>
      <c r="J17" s="101">
        <v>14440.49</v>
      </c>
      <c r="K17" s="228">
        <v>0.52952500000000002</v>
      </c>
      <c r="L17" s="259" t="s">
        <v>2</v>
      </c>
      <c r="M17" s="115" t="s">
        <v>46</v>
      </c>
      <c r="N17" s="115"/>
      <c r="O17" s="15"/>
      <c r="P17" s="15"/>
      <c r="Q17" s="15"/>
      <c r="R17" s="15"/>
    </row>
    <row r="18" spans="1:18" s="8" customFormat="1" ht="26.25">
      <c r="A18" s="583" t="s">
        <v>499</v>
      </c>
      <c r="B18" s="393" t="s">
        <v>202</v>
      </c>
      <c r="C18" s="101">
        <v>5071.7640000000001</v>
      </c>
      <c r="D18" s="101">
        <v>2871.422</v>
      </c>
      <c r="E18" s="228">
        <v>0.56615839999999995</v>
      </c>
      <c r="F18" s="101">
        <v>48243.87</v>
      </c>
      <c r="G18" s="101">
        <v>27313.67</v>
      </c>
      <c r="H18" s="228">
        <v>0.56615839999999995</v>
      </c>
      <c r="I18" s="101">
        <v>19576.45</v>
      </c>
      <c r="J18" s="101">
        <v>11083.37</v>
      </c>
      <c r="K18" s="228">
        <v>0.5661583</v>
      </c>
      <c r="L18" s="259" t="s">
        <v>2</v>
      </c>
      <c r="M18" s="115" t="s">
        <v>46</v>
      </c>
      <c r="N18" s="115"/>
      <c r="O18" s="15"/>
      <c r="P18" s="15"/>
      <c r="Q18" s="15"/>
      <c r="R18" s="15"/>
    </row>
    <row r="19" spans="1:18" s="8" customFormat="1" ht="26.25">
      <c r="A19" s="583" t="s">
        <v>499</v>
      </c>
      <c r="B19" s="393" t="s">
        <v>203</v>
      </c>
      <c r="C19" s="101">
        <v>5878.2529999999997</v>
      </c>
      <c r="D19" s="101">
        <v>3365.9859999999999</v>
      </c>
      <c r="E19" s="228">
        <v>0.57261660000000003</v>
      </c>
      <c r="F19" s="101">
        <v>42866.149999999994</v>
      </c>
      <c r="G19" s="101">
        <v>24545.87</v>
      </c>
      <c r="H19" s="228">
        <v>0.57261660000000003</v>
      </c>
      <c r="I19" s="101">
        <v>24878.19</v>
      </c>
      <c r="J19" s="101">
        <v>14245.67</v>
      </c>
      <c r="K19" s="228">
        <v>0.57261669999999998</v>
      </c>
      <c r="L19" s="259" t="s">
        <v>2</v>
      </c>
      <c r="M19" s="115" t="s">
        <v>46</v>
      </c>
      <c r="N19" s="115"/>
      <c r="O19" s="15"/>
      <c r="P19" s="15"/>
      <c r="Q19" s="15"/>
      <c r="R19" s="15"/>
    </row>
    <row r="20" spans="1:18" s="8" customFormat="1" ht="26.25">
      <c r="A20" s="583" t="s">
        <v>499</v>
      </c>
      <c r="B20" s="393" t="s">
        <v>59</v>
      </c>
      <c r="C20" s="101">
        <v>5653.9619999999995</v>
      </c>
      <c r="D20" s="101">
        <v>2903.922</v>
      </c>
      <c r="E20" s="228">
        <v>0.51360830000000002</v>
      </c>
      <c r="F20" s="101">
        <v>29337.129999999997</v>
      </c>
      <c r="G20" s="101">
        <v>15067.8</v>
      </c>
      <c r="H20" s="228">
        <v>0.51360830000000002</v>
      </c>
      <c r="I20" s="101">
        <v>21501.989999999998</v>
      </c>
      <c r="J20" s="101">
        <v>11043.6</v>
      </c>
      <c r="K20" s="228">
        <v>0.51360830000000002</v>
      </c>
      <c r="L20" s="259" t="s">
        <v>2</v>
      </c>
      <c r="M20" s="115" t="s">
        <v>46</v>
      </c>
      <c r="N20" s="115"/>
      <c r="O20" s="15"/>
      <c r="P20" s="15"/>
      <c r="Q20" s="15"/>
      <c r="R20" s="15"/>
    </row>
    <row r="21" spans="1:18" s="8" customFormat="1" ht="26.25">
      <c r="A21" s="583" t="s">
        <v>499</v>
      </c>
      <c r="B21" s="393" t="s">
        <v>205</v>
      </c>
      <c r="C21" s="101">
        <v>6001.2259999999997</v>
      </c>
      <c r="D21" s="101">
        <v>4465.5630000000001</v>
      </c>
      <c r="E21" s="228">
        <v>0.74410829999999994</v>
      </c>
      <c r="F21" s="101">
        <v>60282.7</v>
      </c>
      <c r="G21" s="101">
        <v>44856.85</v>
      </c>
      <c r="H21" s="228">
        <v>0.74410829999999994</v>
      </c>
      <c r="I21" s="101">
        <v>35082.14</v>
      </c>
      <c r="J21" s="101">
        <v>26104.91</v>
      </c>
      <c r="K21" s="228">
        <v>0.74410829999999994</v>
      </c>
      <c r="L21" s="259" t="s">
        <v>2</v>
      </c>
      <c r="M21" s="115" t="s">
        <v>46</v>
      </c>
      <c r="N21" s="115"/>
      <c r="O21" s="15"/>
      <c r="P21" s="15"/>
      <c r="Q21" s="15"/>
      <c r="R21" s="15"/>
    </row>
    <row r="22" spans="1:18" s="8" customFormat="1" ht="26.25">
      <c r="A22" s="583" t="s">
        <v>499</v>
      </c>
      <c r="B22" s="393" t="s">
        <v>206</v>
      </c>
      <c r="C22" s="101">
        <v>5732.9429999999993</v>
      </c>
      <c r="D22" s="101">
        <v>3284.8809999999999</v>
      </c>
      <c r="E22" s="228">
        <v>0.57298340000000003</v>
      </c>
      <c r="F22" s="101">
        <v>32343.760000000002</v>
      </c>
      <c r="G22" s="101">
        <v>18532.43</v>
      </c>
      <c r="H22" s="228">
        <v>0.57298329999999997</v>
      </c>
      <c r="I22" s="101">
        <v>40606.75</v>
      </c>
      <c r="J22" s="101">
        <v>23266.99</v>
      </c>
      <c r="K22" s="228">
        <v>0.57298329999999997</v>
      </c>
      <c r="L22" s="259" t="s">
        <v>2</v>
      </c>
      <c r="M22" s="115" t="s">
        <v>46</v>
      </c>
      <c r="N22" s="115"/>
      <c r="O22" s="15"/>
      <c r="P22" s="15"/>
      <c r="Q22" s="15"/>
      <c r="R22" s="15"/>
    </row>
    <row r="23" spans="1:18" s="8" customFormat="1" ht="26.25">
      <c r="A23" s="583" t="s">
        <v>499</v>
      </c>
      <c r="B23" s="393" t="s">
        <v>61</v>
      </c>
      <c r="C23" s="101">
        <v>6355.009</v>
      </c>
      <c r="D23" s="101">
        <v>3197.2580000000003</v>
      </c>
      <c r="E23" s="228">
        <v>0.50310840000000001</v>
      </c>
      <c r="F23" s="101">
        <v>34188.200000000004</v>
      </c>
      <c r="G23" s="101">
        <v>17200.37</v>
      </c>
      <c r="H23" s="228">
        <v>0.50310829999999995</v>
      </c>
      <c r="I23" s="101">
        <v>33345.919999999998</v>
      </c>
      <c r="J23" s="101">
        <v>16776.61</v>
      </c>
      <c r="K23" s="228">
        <v>0.50310829999999995</v>
      </c>
      <c r="L23" s="259" t="s">
        <v>2</v>
      </c>
      <c r="M23" s="115" t="s">
        <v>46</v>
      </c>
      <c r="N23" s="115"/>
      <c r="O23" s="15"/>
      <c r="P23" s="15"/>
      <c r="Q23" s="15"/>
      <c r="R23" s="15"/>
    </row>
    <row r="24" spans="1:18" s="8" customFormat="1" ht="26.25">
      <c r="A24" s="583" t="s">
        <v>499</v>
      </c>
      <c r="B24" s="393" t="s">
        <v>62</v>
      </c>
      <c r="C24" s="101">
        <v>4970.5069999999996</v>
      </c>
      <c r="D24" s="101">
        <v>2603.3440000000001</v>
      </c>
      <c r="E24" s="228">
        <v>0.52375839999999996</v>
      </c>
      <c r="F24" s="101">
        <v>39192.909999999996</v>
      </c>
      <c r="G24" s="101">
        <v>20527.61</v>
      </c>
      <c r="H24" s="228">
        <v>0.52375839999999996</v>
      </c>
      <c r="I24" s="101">
        <v>22294.429999999997</v>
      </c>
      <c r="J24" s="101">
        <v>11676.9</v>
      </c>
      <c r="K24" s="228">
        <v>0.52375830000000001</v>
      </c>
      <c r="L24" s="259" t="s">
        <v>2</v>
      </c>
      <c r="M24" s="115" t="s">
        <v>46</v>
      </c>
      <c r="N24" s="115"/>
      <c r="O24" s="15"/>
      <c r="P24" s="15"/>
      <c r="Q24" s="15"/>
      <c r="R24" s="15"/>
    </row>
    <row r="25" spans="1:18" s="8" customFormat="1" ht="26.25">
      <c r="A25" s="583" t="s">
        <v>499</v>
      </c>
      <c r="B25" s="393" t="s">
        <v>402</v>
      </c>
      <c r="C25" s="101">
        <v>5292.6239999999998</v>
      </c>
      <c r="D25" s="101">
        <v>2867.5880000000002</v>
      </c>
      <c r="E25" s="228">
        <v>0.54180839999999997</v>
      </c>
      <c r="F25" s="101">
        <v>36191.070000000007</v>
      </c>
      <c r="G25" s="101">
        <v>19608.62</v>
      </c>
      <c r="H25" s="228">
        <v>0.54180839999999997</v>
      </c>
      <c r="I25" s="101">
        <v>47369.56</v>
      </c>
      <c r="J25" s="101">
        <v>25665.23</v>
      </c>
      <c r="K25" s="228">
        <v>0.54180839999999997</v>
      </c>
      <c r="L25" s="259" t="s">
        <v>2</v>
      </c>
      <c r="M25" s="115" t="s">
        <v>46</v>
      </c>
      <c r="N25" s="115"/>
      <c r="O25" s="15"/>
      <c r="P25" s="15"/>
      <c r="Q25" s="15"/>
      <c r="R25" s="15"/>
    </row>
    <row r="26" spans="1:18" s="8" customFormat="1" ht="26.25">
      <c r="A26" s="583" t="s">
        <v>499</v>
      </c>
      <c r="B26" s="393" t="s">
        <v>63</v>
      </c>
      <c r="C26" s="101">
        <v>5690.8149999999996</v>
      </c>
      <c r="D26" s="101">
        <v>2836.35</v>
      </c>
      <c r="E26" s="228">
        <v>0.49840830000000003</v>
      </c>
      <c r="F26" s="101">
        <v>23433.759999999998</v>
      </c>
      <c r="G26" s="101">
        <v>11679.58</v>
      </c>
      <c r="H26" s="228">
        <v>0.49840830000000003</v>
      </c>
      <c r="I26" s="101">
        <v>15312.55</v>
      </c>
      <c r="J26" s="101">
        <v>7631.9039999999995</v>
      </c>
      <c r="K26" s="228">
        <v>0.49840830000000003</v>
      </c>
      <c r="L26" s="259" t="s">
        <v>2</v>
      </c>
      <c r="M26" s="115" t="s">
        <v>46</v>
      </c>
      <c r="N26" s="115"/>
      <c r="O26" s="15"/>
      <c r="P26" s="15"/>
      <c r="Q26" s="15"/>
      <c r="R26" s="15"/>
    </row>
    <row r="27" spans="1:18" s="8" customFormat="1" ht="26.25">
      <c r="A27" s="583" t="s">
        <v>499</v>
      </c>
      <c r="B27" s="393" t="s">
        <v>64</v>
      </c>
      <c r="C27" s="101">
        <v>4710.16</v>
      </c>
      <c r="D27" s="101">
        <v>2240.1909999999998</v>
      </c>
      <c r="E27" s="228">
        <v>0.47560829999999998</v>
      </c>
      <c r="F27" s="101">
        <v>27737.439999999999</v>
      </c>
      <c r="G27" s="101">
        <v>13192.16</v>
      </c>
      <c r="H27" s="228">
        <v>0.47560829999999998</v>
      </c>
      <c r="I27" s="101">
        <v>18604.53</v>
      </c>
      <c r="J27" s="101">
        <v>8848.4680000000008</v>
      </c>
      <c r="K27" s="228">
        <v>0.47560829999999998</v>
      </c>
      <c r="L27" s="259" t="s">
        <v>2</v>
      </c>
      <c r="M27" s="115" t="s">
        <v>46</v>
      </c>
      <c r="N27" s="115"/>
      <c r="O27" s="15"/>
      <c r="P27" s="15"/>
      <c r="Q27" s="15"/>
      <c r="R27" s="15"/>
    </row>
    <row r="28" spans="1:18" s="8" customFormat="1" ht="26.25">
      <c r="A28" s="583" t="s">
        <v>499</v>
      </c>
      <c r="B28" s="393" t="s">
        <v>208</v>
      </c>
      <c r="C28" s="101">
        <v>5958.9319999999998</v>
      </c>
      <c r="D28" s="101">
        <v>4349.1759999999995</v>
      </c>
      <c r="E28" s="228">
        <v>0.72985829999999996</v>
      </c>
      <c r="F28" s="101">
        <v>69743.09</v>
      </c>
      <c r="G28" s="101">
        <v>50902.57</v>
      </c>
      <c r="H28" s="228">
        <v>0.72985829999999996</v>
      </c>
      <c r="I28" s="101">
        <v>19022.63</v>
      </c>
      <c r="J28" s="101">
        <v>13883.83</v>
      </c>
      <c r="K28" s="228">
        <v>0.72985829999999996</v>
      </c>
      <c r="L28" s="259" t="s">
        <v>2</v>
      </c>
      <c r="M28" s="115" t="s">
        <v>46</v>
      </c>
      <c r="N28" s="115"/>
      <c r="O28" s="15"/>
      <c r="P28" s="15"/>
      <c r="Q28" s="15"/>
      <c r="R28" s="15"/>
    </row>
    <row r="29" spans="1:18" s="8" customFormat="1" ht="26.25">
      <c r="A29" s="583" t="s">
        <v>499</v>
      </c>
      <c r="B29" s="393" t="s">
        <v>65</v>
      </c>
      <c r="C29" s="101">
        <v>3681.136</v>
      </c>
      <c r="D29" s="101">
        <v>1919.4670000000001</v>
      </c>
      <c r="E29" s="228">
        <v>0.52143340000000005</v>
      </c>
      <c r="F29" s="101">
        <v>32186.230000000003</v>
      </c>
      <c r="G29" s="101">
        <v>16782.969999999998</v>
      </c>
      <c r="H29" s="228">
        <v>0.52143340000000005</v>
      </c>
      <c r="I29" s="101">
        <v>21501.47</v>
      </c>
      <c r="J29" s="101">
        <v>11211.59</v>
      </c>
      <c r="K29" s="228">
        <v>0.52143340000000005</v>
      </c>
      <c r="L29" s="259" t="s">
        <v>2</v>
      </c>
      <c r="M29" s="115" t="s">
        <v>46</v>
      </c>
      <c r="N29" s="115"/>
      <c r="O29" s="15"/>
      <c r="P29" s="15"/>
      <c r="Q29" s="15"/>
      <c r="R29" s="15"/>
    </row>
    <row r="30" spans="1:18" s="8" customFormat="1" ht="26.25">
      <c r="A30" s="583" t="s">
        <v>499</v>
      </c>
      <c r="B30" s="393" t="s">
        <v>66</v>
      </c>
      <c r="C30" s="101">
        <v>3605.7440000000001</v>
      </c>
      <c r="D30" s="101">
        <v>2143.645</v>
      </c>
      <c r="E30" s="228">
        <v>0.59450829999999999</v>
      </c>
      <c r="F30" s="101">
        <v>21005.68</v>
      </c>
      <c r="G30" s="101">
        <v>12488.05</v>
      </c>
      <c r="H30" s="228">
        <v>0.59450829999999999</v>
      </c>
      <c r="I30" s="101">
        <v>18892.800000000003</v>
      </c>
      <c r="J30" s="101">
        <v>11231.93</v>
      </c>
      <c r="K30" s="228">
        <v>0.59450840000000005</v>
      </c>
      <c r="L30" s="259" t="s">
        <v>2</v>
      </c>
      <c r="M30" s="115" t="s">
        <v>46</v>
      </c>
      <c r="N30" s="115"/>
      <c r="O30" s="15"/>
      <c r="P30" s="15"/>
      <c r="Q30" s="15"/>
      <c r="R30" s="15"/>
    </row>
    <row r="31" spans="1:18" s="8" customFormat="1" ht="26.25">
      <c r="A31" s="583" t="s">
        <v>499</v>
      </c>
      <c r="B31" s="393" t="s">
        <v>409</v>
      </c>
      <c r="C31" s="101">
        <v>4164.973</v>
      </c>
      <c r="D31" s="101">
        <v>2191.123</v>
      </c>
      <c r="E31" s="228">
        <v>0.52608339999999998</v>
      </c>
      <c r="F31" s="101">
        <v>13540.570000000002</v>
      </c>
      <c r="G31" s="101">
        <v>7123.4690000000001</v>
      </c>
      <c r="H31" s="228">
        <v>0.52608339999999998</v>
      </c>
      <c r="I31" s="101">
        <v>13779</v>
      </c>
      <c r="J31" s="101">
        <v>7248.902</v>
      </c>
      <c r="K31" s="228">
        <v>0.52608339999999998</v>
      </c>
      <c r="L31" s="259" t="s">
        <v>2</v>
      </c>
      <c r="M31" s="115" t="s">
        <v>46</v>
      </c>
      <c r="N31" s="115"/>
      <c r="O31" s="15"/>
      <c r="P31" s="15"/>
      <c r="Q31" s="15"/>
      <c r="R31" s="15"/>
    </row>
    <row r="32" spans="1:18" s="8" customFormat="1" ht="26.25">
      <c r="A32" s="583" t="s">
        <v>645</v>
      </c>
      <c r="B32" s="393" t="s">
        <v>48</v>
      </c>
      <c r="C32" s="101">
        <v>7576.6270000000004</v>
      </c>
      <c r="D32" s="101">
        <v>955.91320000000007</v>
      </c>
      <c r="E32" s="228">
        <v>0.1261661</v>
      </c>
      <c r="F32" s="101">
        <v>89875.63</v>
      </c>
      <c r="G32" s="101">
        <v>9040.6090000000004</v>
      </c>
      <c r="H32" s="228">
        <v>0.1005902</v>
      </c>
      <c r="I32" s="101"/>
      <c r="J32" s="101"/>
      <c r="K32" s="228"/>
      <c r="L32" s="259" t="s">
        <v>28</v>
      </c>
      <c r="M32" s="115" t="s">
        <v>46</v>
      </c>
      <c r="N32" s="115"/>
      <c r="O32" s="15"/>
      <c r="P32" s="15"/>
      <c r="Q32" s="15"/>
      <c r="R32" s="15"/>
    </row>
    <row r="33" spans="1:18" s="8" customFormat="1">
      <c r="A33" s="583" t="s">
        <v>701</v>
      </c>
      <c r="B33" s="393" t="s">
        <v>200</v>
      </c>
      <c r="C33" s="101">
        <v>6392.9290000000001</v>
      </c>
      <c r="D33" s="101">
        <v>2964.72</v>
      </c>
      <c r="E33" s="228">
        <v>0.46375</v>
      </c>
      <c r="F33" s="101">
        <v>43005.69</v>
      </c>
      <c r="G33" s="101">
        <v>19943.89</v>
      </c>
      <c r="H33" s="228">
        <v>0.46374989999999999</v>
      </c>
      <c r="I33" s="101">
        <v>9904.1110000000008</v>
      </c>
      <c r="J33" s="101">
        <v>4593.0309999999999</v>
      </c>
      <c r="K33" s="228">
        <v>0.46375</v>
      </c>
      <c r="L33" s="259" t="s">
        <v>2</v>
      </c>
      <c r="M33" s="115" t="s">
        <v>46</v>
      </c>
      <c r="N33" s="115"/>
      <c r="O33" s="15"/>
      <c r="P33" s="15"/>
      <c r="Q33" s="15"/>
      <c r="R33" s="15"/>
    </row>
    <row r="34" spans="1:18" s="8" customFormat="1">
      <c r="A34" s="583" t="s">
        <v>702</v>
      </c>
      <c r="B34" s="393" t="s">
        <v>69</v>
      </c>
      <c r="C34" s="101">
        <v>3577.3739999999998</v>
      </c>
      <c r="D34" s="101">
        <v>2575.7089999999998</v>
      </c>
      <c r="E34" s="228">
        <v>0.72</v>
      </c>
      <c r="F34" s="101">
        <v>13753.96</v>
      </c>
      <c r="G34" s="101">
        <v>9902.85</v>
      </c>
      <c r="H34" s="228">
        <v>0.72</v>
      </c>
      <c r="I34" s="101">
        <v>12100.58</v>
      </c>
      <c r="J34" s="101">
        <v>8712.42</v>
      </c>
      <c r="K34" s="228">
        <v>0.72</v>
      </c>
      <c r="L34" s="259" t="s">
        <v>2</v>
      </c>
      <c r="M34" s="115" t="s">
        <v>46</v>
      </c>
      <c r="N34" s="115"/>
      <c r="O34" s="15"/>
      <c r="P34" s="15"/>
      <c r="Q34" s="15"/>
      <c r="R34" s="15"/>
    </row>
    <row r="35" spans="1:18" s="8" customFormat="1">
      <c r="A35" s="583" t="s">
        <v>513</v>
      </c>
      <c r="B35" s="393" t="s">
        <v>55</v>
      </c>
      <c r="C35" s="101">
        <v>2887.4080000000004</v>
      </c>
      <c r="D35" s="101">
        <v>1732.4449999999999</v>
      </c>
      <c r="E35" s="228">
        <v>0.6</v>
      </c>
      <c r="F35" s="101">
        <v>16157.92</v>
      </c>
      <c r="G35" s="101">
        <v>9694.75</v>
      </c>
      <c r="H35" s="228">
        <v>0.6</v>
      </c>
      <c r="I35" s="101">
        <v>7003.1509999999998</v>
      </c>
      <c r="J35" s="101">
        <v>4201.8909999999996</v>
      </c>
      <c r="K35" s="228">
        <v>0.6</v>
      </c>
      <c r="L35" s="259" t="s">
        <v>2</v>
      </c>
      <c r="M35" s="115" t="s">
        <v>46</v>
      </c>
      <c r="N35" s="115"/>
      <c r="O35" s="15"/>
      <c r="P35" s="15"/>
      <c r="Q35" s="15"/>
      <c r="R35" s="15"/>
    </row>
    <row r="36" spans="1:18" s="8" customFormat="1">
      <c r="A36" s="583" t="s">
        <v>515</v>
      </c>
      <c r="B36" s="393" t="s">
        <v>58</v>
      </c>
      <c r="C36" s="101">
        <v>3802.942</v>
      </c>
      <c r="D36" s="101">
        <v>2205.7069999999999</v>
      </c>
      <c r="E36" s="228">
        <v>0.57999999999999996</v>
      </c>
      <c r="F36" s="101">
        <v>7022.76</v>
      </c>
      <c r="G36" s="101">
        <v>4073.201</v>
      </c>
      <c r="H36" s="228">
        <v>0.57999999999999996</v>
      </c>
      <c r="I36" s="101">
        <v>8629.5</v>
      </c>
      <c r="J36" s="101">
        <v>5005.1100000000006</v>
      </c>
      <c r="K36" s="228">
        <v>0.57999999999999996</v>
      </c>
      <c r="L36" s="259" t="s">
        <v>2</v>
      </c>
      <c r="M36" s="115" t="s">
        <v>46</v>
      </c>
      <c r="N36" s="115"/>
      <c r="O36" s="15"/>
      <c r="P36" s="15"/>
      <c r="Q36" s="15"/>
      <c r="R36" s="15"/>
    </row>
    <row r="37" spans="1:18" s="8" customFormat="1" ht="26.25">
      <c r="A37" s="583" t="s">
        <v>521</v>
      </c>
      <c r="B37" s="393" t="s">
        <v>201</v>
      </c>
      <c r="C37" s="101">
        <v>4774.4080000000004</v>
      </c>
      <c r="D37" s="101">
        <v>3015.596</v>
      </c>
      <c r="E37" s="228">
        <v>0.63161670000000003</v>
      </c>
      <c r="F37" s="101">
        <v>38293.01</v>
      </c>
      <c r="G37" s="101">
        <v>24186.5</v>
      </c>
      <c r="H37" s="228">
        <v>0.63161659999999997</v>
      </c>
      <c r="I37" s="101">
        <v>13592.560000000001</v>
      </c>
      <c r="J37" s="101">
        <v>8585.2880000000005</v>
      </c>
      <c r="K37" s="228">
        <v>0.63161670000000003</v>
      </c>
      <c r="L37" s="259" t="s">
        <v>2</v>
      </c>
      <c r="M37" s="115" t="s">
        <v>46</v>
      </c>
      <c r="N37" s="115"/>
      <c r="O37" s="15"/>
      <c r="P37" s="15"/>
      <c r="Q37" s="15"/>
      <c r="R37" s="15"/>
    </row>
    <row r="38" spans="1:18" s="8" customFormat="1" ht="26.25">
      <c r="A38" s="583" t="s">
        <v>613</v>
      </c>
      <c r="B38" s="393" t="s">
        <v>390</v>
      </c>
      <c r="C38" s="101">
        <v>2669.6089999999999</v>
      </c>
      <c r="D38" s="101">
        <v>1933.56</v>
      </c>
      <c r="E38" s="228">
        <v>0.72428570000000003</v>
      </c>
      <c r="F38" s="101">
        <v>9580.2999999999993</v>
      </c>
      <c r="G38" s="101">
        <v>6938.8739999999998</v>
      </c>
      <c r="H38" s="228">
        <v>0.72428570000000003</v>
      </c>
      <c r="I38" s="101">
        <v>13328.32</v>
      </c>
      <c r="J38" s="101">
        <v>9653.5139999999992</v>
      </c>
      <c r="K38" s="228">
        <v>0.72428570000000003</v>
      </c>
      <c r="L38" s="259" t="s">
        <v>2</v>
      </c>
      <c r="M38" s="115" t="s">
        <v>46</v>
      </c>
      <c r="N38" s="115"/>
      <c r="O38" s="15"/>
      <c r="P38" s="15"/>
      <c r="Q38" s="15"/>
      <c r="R38" s="15"/>
    </row>
    <row r="39" spans="1:18" s="8" customFormat="1" ht="26.25">
      <c r="A39" s="583" t="s">
        <v>525</v>
      </c>
      <c r="B39" s="393" t="s">
        <v>392</v>
      </c>
      <c r="C39" s="101">
        <v>7935.9549999999999</v>
      </c>
      <c r="D39" s="101">
        <v>3105.5369999999998</v>
      </c>
      <c r="E39" s="228">
        <v>0.39132499999999998</v>
      </c>
      <c r="F39" s="101">
        <v>91239.810000000012</v>
      </c>
      <c r="G39" s="101">
        <v>35704.42</v>
      </c>
      <c r="H39" s="228">
        <v>0.39132499999999998</v>
      </c>
      <c r="I39" s="101">
        <v>30982.420000000002</v>
      </c>
      <c r="J39" s="101">
        <v>12124.2</v>
      </c>
      <c r="K39" s="228">
        <v>0.39132499999999998</v>
      </c>
      <c r="L39" s="259" t="s">
        <v>2</v>
      </c>
      <c r="M39" s="115" t="s">
        <v>46</v>
      </c>
      <c r="N39" s="115"/>
      <c r="O39" s="15"/>
      <c r="P39" s="15"/>
      <c r="Q39" s="15"/>
      <c r="R39" s="15"/>
    </row>
    <row r="40" spans="1:18" s="8" customFormat="1" ht="26.25">
      <c r="A40" s="583" t="s">
        <v>541</v>
      </c>
      <c r="B40" s="393" t="s">
        <v>361</v>
      </c>
      <c r="C40" s="101">
        <v>5831.93</v>
      </c>
      <c r="D40" s="101">
        <v>1945.0940000000001</v>
      </c>
      <c r="E40" s="228">
        <v>0.33352500000000002</v>
      </c>
      <c r="F40" s="101">
        <v>77177.049999999988</v>
      </c>
      <c r="G40" s="101">
        <v>25740.469999999998</v>
      </c>
      <c r="H40" s="228">
        <v>0.33352500000000002</v>
      </c>
      <c r="I40" s="101">
        <v>55169.69</v>
      </c>
      <c r="J40" s="101">
        <v>18400.469999999998</v>
      </c>
      <c r="K40" s="228">
        <v>0.33352500000000002</v>
      </c>
      <c r="L40" s="259" t="s">
        <v>2</v>
      </c>
      <c r="M40" s="115" t="s">
        <v>46</v>
      </c>
      <c r="N40" s="115"/>
      <c r="O40" s="15"/>
      <c r="P40" s="15"/>
      <c r="Q40" s="15"/>
      <c r="R40" s="15"/>
    </row>
    <row r="41" spans="1:18" s="8" customFormat="1">
      <c r="A41" s="583" t="s">
        <v>542</v>
      </c>
      <c r="B41" s="393" t="s">
        <v>45</v>
      </c>
      <c r="C41" s="101">
        <v>5419</v>
      </c>
      <c r="D41" s="101">
        <v>1128</v>
      </c>
      <c r="E41" s="228">
        <v>0.2</v>
      </c>
      <c r="F41" s="101">
        <v>38757</v>
      </c>
      <c r="G41" s="101">
        <v>10844</v>
      </c>
      <c r="H41" s="228">
        <v>0.27</v>
      </c>
      <c r="I41" s="101"/>
      <c r="J41" s="101"/>
      <c r="K41" s="228"/>
      <c r="L41" s="259" t="s">
        <v>28</v>
      </c>
      <c r="M41" s="115" t="s">
        <v>46</v>
      </c>
      <c r="N41" s="115"/>
      <c r="O41" s="15"/>
      <c r="P41" s="15"/>
      <c r="Q41" s="15"/>
      <c r="R41" s="15"/>
    </row>
    <row r="42" spans="1:18" s="8" customFormat="1" ht="27" thickBot="1">
      <c r="A42" s="584" t="s">
        <v>565</v>
      </c>
      <c r="B42" s="396" t="s">
        <v>407</v>
      </c>
      <c r="C42" s="348">
        <v>5284.4119999999994</v>
      </c>
      <c r="D42" s="348">
        <v>2023.181</v>
      </c>
      <c r="E42" s="585">
        <v>0.38285829999999998</v>
      </c>
      <c r="F42" s="348">
        <v>39480.71</v>
      </c>
      <c r="G42" s="348">
        <v>15115.52</v>
      </c>
      <c r="H42" s="585">
        <v>0.38285829999999998</v>
      </c>
      <c r="I42" s="348">
        <v>23877.41</v>
      </c>
      <c r="J42" s="348">
        <v>9141.6649999999991</v>
      </c>
      <c r="K42" s="585">
        <v>0.38285829999999998</v>
      </c>
      <c r="L42" s="349" t="s">
        <v>2</v>
      </c>
      <c r="M42" s="115" t="s">
        <v>46</v>
      </c>
      <c r="N42" s="115"/>
      <c r="O42" s="15"/>
      <c r="P42" s="15"/>
      <c r="Q42" s="15"/>
      <c r="R42" s="15"/>
    </row>
    <row r="43" spans="1:18" s="33" customFormat="1" thickBot="1">
      <c r="A43" s="575" t="s">
        <v>6</v>
      </c>
      <c r="B43" s="586"/>
      <c r="C43" s="587">
        <f>SUMPRODUCT(C44:C58,'Table 2.4a_pub_akeps'!E43:E57)/SUM('Table 2.4a_pub_akeps'!E43:E57)</f>
        <v>7815.1620893866602</v>
      </c>
      <c r="D43" s="587">
        <f>SUMPRODUCT(D44:D58,'Table 2.4a_pub_akeps'!E43:E57)/SUM('Table 2.4a_pub_akeps'!E43:E57)</f>
        <v>1137.0075326821011</v>
      </c>
      <c r="E43" s="588">
        <f>SUMPRODUCT(E44:E58,'Table 2.4a_pub_akeps'!D43:D57)/SUM('Table 2.4a_pub_akeps'!D43:D57)</f>
        <v>0.14548741237901144</v>
      </c>
      <c r="F43" s="587">
        <f>SUMPRODUCT(F44:F58,'Table 2.4a_pub_akeps'!H43:H57)/SUM('Table 2.4a_pub_akeps'!H43:H57)</f>
        <v>94629.187190527286</v>
      </c>
      <c r="G43" s="587">
        <f>SUMPRODUCT(G44:G58,'Table 2.4a_pub_akeps'!H43:H57)/SUM('Table 2.4a_pub_akeps'!H43:H57)</f>
        <v>10253.113765747745</v>
      </c>
      <c r="H43" s="588">
        <f>SUMPRODUCT(H44:H58,'Table 2.4a_pub_akeps'!G43:G57)/SUM('Table 2.4a_pub_akeps'!G43:G57)</f>
        <v>0.10835039770039818</v>
      </c>
      <c r="I43" s="587">
        <f>(SUMPRODUCT(--(I44:I58&gt;0),I44:I58,'Table 2.4a_pub_akeps'!K43:K57)/SUMIF(I44:I58,"&gt;0",'Table 2.4a_pub_akeps'!K43:K57))</f>
        <v>26491.811792625438</v>
      </c>
      <c r="J43" s="587">
        <f>(SUMPRODUCT(--(J44:J58&gt;0),J44:J58,'Table 2.4a_pub_akeps'!K43:K57)/SUMIF(J44:J58,"&gt;0",'Table 2.4a_pub_akeps'!K43:K57))</f>
        <v>10237.602503256121</v>
      </c>
      <c r="K43" s="588">
        <f>(SUMPRODUCT(--(K44:K58&gt;0),K44:K58,'Table 2.4a_pub_akeps'!J43:J57)/SUMIF(K44:K58,"&gt;0",'Table 2.4a_pub_akeps'!J43:J57))</f>
        <v>0.38644392138838873</v>
      </c>
      <c r="L43" s="578"/>
      <c r="M43" s="309"/>
      <c r="N43" s="309"/>
      <c r="O43" s="32"/>
      <c r="P43" s="32"/>
      <c r="Q43" s="32"/>
      <c r="R43" s="32"/>
    </row>
    <row r="44" spans="1:18" s="8" customFormat="1" ht="26.25">
      <c r="A44" s="579" t="s">
        <v>499</v>
      </c>
      <c r="B44" s="580" t="s">
        <v>197</v>
      </c>
      <c r="C44" s="250">
        <v>3431.098</v>
      </c>
      <c r="D44" s="250">
        <v>1702.3680000000002</v>
      </c>
      <c r="E44" s="581">
        <v>0.4961583</v>
      </c>
      <c r="F44" s="250">
        <v>9797.4479999999985</v>
      </c>
      <c r="G44" s="250">
        <v>4861.085</v>
      </c>
      <c r="H44" s="581">
        <v>0.4961583</v>
      </c>
      <c r="I44" s="250">
        <v>10918.26</v>
      </c>
      <c r="J44" s="250">
        <v>5417.1840000000002</v>
      </c>
      <c r="K44" s="581">
        <v>0.4961583</v>
      </c>
      <c r="L44" s="582" t="s">
        <v>2</v>
      </c>
      <c r="M44" s="115" t="s">
        <v>27</v>
      </c>
      <c r="N44" s="115"/>
      <c r="O44" s="15"/>
      <c r="P44" s="15"/>
      <c r="Q44" s="15"/>
      <c r="R44" s="15"/>
    </row>
    <row r="45" spans="1:18" s="8" customFormat="1">
      <c r="A45" s="583" t="s">
        <v>500</v>
      </c>
      <c r="B45" s="393" t="s">
        <v>195</v>
      </c>
      <c r="C45" s="101">
        <v>5587.61</v>
      </c>
      <c r="D45" s="101">
        <v>3352.5659999999998</v>
      </c>
      <c r="E45" s="228">
        <v>0.6</v>
      </c>
      <c r="F45" s="101">
        <v>11125.16</v>
      </c>
      <c r="G45" s="101">
        <v>6675.0969999999998</v>
      </c>
      <c r="H45" s="228">
        <v>0.6</v>
      </c>
      <c r="I45" s="101">
        <v>6875.6670000000004</v>
      </c>
      <c r="J45" s="101">
        <v>4125.3999999999996</v>
      </c>
      <c r="K45" s="228">
        <v>0.6</v>
      </c>
      <c r="L45" s="259" t="s">
        <v>2</v>
      </c>
      <c r="M45" s="115" t="s">
        <v>27</v>
      </c>
      <c r="N45" s="115"/>
      <c r="O45" s="15"/>
      <c r="P45" s="15"/>
      <c r="Q45" s="15"/>
      <c r="R45" s="15"/>
    </row>
    <row r="46" spans="1:18" s="8" customFormat="1" ht="26.25">
      <c r="A46" s="583" t="s">
        <v>626</v>
      </c>
      <c r="B46" s="393" t="s">
        <v>144</v>
      </c>
      <c r="C46" s="101">
        <v>6127.634</v>
      </c>
      <c r="D46" s="101">
        <v>637.75509999999997</v>
      </c>
      <c r="E46" s="228">
        <v>0.1040785</v>
      </c>
      <c r="F46" s="101">
        <v>155538.5</v>
      </c>
      <c r="G46" s="101">
        <v>11880.509999999998</v>
      </c>
      <c r="H46" s="228">
        <v>7.6383000000000006E-2</v>
      </c>
      <c r="I46" s="101"/>
      <c r="J46" s="101"/>
      <c r="K46" s="228"/>
      <c r="L46" s="259" t="s">
        <v>28</v>
      </c>
      <c r="M46" s="115" t="s">
        <v>27</v>
      </c>
      <c r="N46" s="115"/>
      <c r="O46" s="15"/>
      <c r="P46" s="15"/>
      <c r="Q46" s="15"/>
      <c r="R46" s="15"/>
    </row>
    <row r="47" spans="1:18" s="8" customFormat="1">
      <c r="A47" s="583" t="s">
        <v>508</v>
      </c>
      <c r="B47" s="393" t="s">
        <v>138</v>
      </c>
      <c r="C47" s="101">
        <v>2864.25</v>
      </c>
      <c r="D47" s="101">
        <v>1242.3679999999999</v>
      </c>
      <c r="E47" s="228">
        <v>0.43375000000000002</v>
      </c>
      <c r="F47" s="101">
        <v>5477.89</v>
      </c>
      <c r="G47" s="101">
        <v>2376.0349999999999</v>
      </c>
      <c r="H47" s="228">
        <v>0.43375000000000002</v>
      </c>
      <c r="I47" s="101">
        <v>2599.2380000000003</v>
      </c>
      <c r="J47" s="101">
        <v>1127.4189999999999</v>
      </c>
      <c r="K47" s="228">
        <v>0.43375000000000002</v>
      </c>
      <c r="L47" s="259" t="s">
        <v>2</v>
      </c>
      <c r="M47" s="115" t="s">
        <v>27</v>
      </c>
      <c r="N47" s="115"/>
      <c r="O47" s="15"/>
      <c r="P47" s="15"/>
      <c r="Q47" s="15"/>
      <c r="R47" s="15"/>
    </row>
    <row r="48" spans="1:18" s="8" customFormat="1">
      <c r="A48" s="583" t="s">
        <v>588</v>
      </c>
      <c r="B48" s="393" t="s">
        <v>29</v>
      </c>
      <c r="C48" s="101">
        <v>3394.0749999999998</v>
      </c>
      <c r="D48" s="101">
        <v>1914.0600000000002</v>
      </c>
      <c r="E48" s="228">
        <v>0.56394169999999999</v>
      </c>
      <c r="F48" s="101">
        <v>8759.4650000000001</v>
      </c>
      <c r="G48" s="101">
        <v>4939.8270000000002</v>
      </c>
      <c r="H48" s="228">
        <v>0.56394169999999999</v>
      </c>
      <c r="I48" s="101">
        <v>6970.7070000000003</v>
      </c>
      <c r="J48" s="101">
        <v>3931.0720000000001</v>
      </c>
      <c r="K48" s="228">
        <v>0.56394169999999999</v>
      </c>
      <c r="L48" s="259" t="s">
        <v>2</v>
      </c>
      <c r="M48" s="115" t="s">
        <v>27</v>
      </c>
      <c r="N48" s="115"/>
      <c r="O48" s="15"/>
      <c r="P48" s="15"/>
      <c r="Q48" s="15"/>
      <c r="R48" s="15"/>
    </row>
    <row r="49" spans="1:18" s="8" customFormat="1" ht="26.25">
      <c r="A49" s="583" t="s">
        <v>373</v>
      </c>
      <c r="B49" s="393" t="s">
        <v>420</v>
      </c>
      <c r="C49" s="101">
        <v>8047.0260000000007</v>
      </c>
      <c r="D49" s="101">
        <v>1152.4289999999999</v>
      </c>
      <c r="E49" s="228">
        <v>0.1432118</v>
      </c>
      <c r="F49" s="101">
        <v>71938.77</v>
      </c>
      <c r="G49" s="101">
        <v>8614.0290000000005</v>
      </c>
      <c r="H49" s="228">
        <v>0.1197411</v>
      </c>
      <c r="I49" s="101"/>
      <c r="J49" s="101"/>
      <c r="K49" s="228"/>
      <c r="L49" s="259" t="s">
        <v>28</v>
      </c>
      <c r="M49" s="115" t="s">
        <v>27</v>
      </c>
      <c r="N49" s="115"/>
      <c r="O49" s="15"/>
      <c r="P49" s="15"/>
      <c r="Q49" s="15"/>
      <c r="R49" s="15"/>
    </row>
    <row r="50" spans="1:18" s="8" customFormat="1">
      <c r="A50" s="583" t="s">
        <v>712</v>
      </c>
      <c r="B50" s="393" t="s">
        <v>198</v>
      </c>
      <c r="C50" s="101">
        <v>3651.393</v>
      </c>
      <c r="D50" s="101">
        <v>1345.2040000000002</v>
      </c>
      <c r="E50" s="228">
        <v>0.36840830000000002</v>
      </c>
      <c r="F50" s="101">
        <v>23631.27</v>
      </c>
      <c r="G50" s="101">
        <v>8705.9570000000003</v>
      </c>
      <c r="H50" s="228">
        <v>0.36840830000000002</v>
      </c>
      <c r="I50" s="101">
        <v>13805.48</v>
      </c>
      <c r="J50" s="101">
        <v>5086.0540000000001</v>
      </c>
      <c r="K50" s="228">
        <v>0.36840840000000002</v>
      </c>
      <c r="L50" s="259" t="s">
        <v>2</v>
      </c>
      <c r="M50" s="115" t="s">
        <v>27</v>
      </c>
      <c r="N50" s="115"/>
      <c r="O50" s="15"/>
      <c r="P50" s="15"/>
      <c r="Q50" s="15"/>
      <c r="R50" s="15"/>
    </row>
    <row r="51" spans="1:18" s="8" customFormat="1" ht="26.25">
      <c r="A51" s="583" t="s">
        <v>634</v>
      </c>
      <c r="B51" s="393" t="s">
        <v>420</v>
      </c>
      <c r="C51" s="101">
        <v>5705.277</v>
      </c>
      <c r="D51" s="101">
        <v>1396.1619999999998</v>
      </c>
      <c r="E51" s="228">
        <v>0.24471409999999999</v>
      </c>
      <c r="F51" s="101">
        <v>71993.579999999987</v>
      </c>
      <c r="G51" s="101">
        <v>15056.55</v>
      </c>
      <c r="H51" s="228">
        <v>0.2091375</v>
      </c>
      <c r="I51" s="101"/>
      <c r="J51" s="101"/>
      <c r="K51" s="228"/>
      <c r="L51" s="259" t="s">
        <v>28</v>
      </c>
      <c r="M51" s="115" t="s">
        <v>27</v>
      </c>
      <c r="N51" s="115"/>
      <c r="O51" s="15"/>
      <c r="P51" s="15"/>
      <c r="Q51" s="15"/>
      <c r="R51" s="15"/>
    </row>
    <row r="52" spans="1:18" s="8" customFormat="1">
      <c r="A52" s="583" t="s">
        <v>512</v>
      </c>
      <c r="B52" s="393" t="s">
        <v>139</v>
      </c>
      <c r="C52" s="101">
        <v>5911.1390000000001</v>
      </c>
      <c r="D52" s="101">
        <v>2224.7560000000003</v>
      </c>
      <c r="E52" s="228">
        <v>0.3763667</v>
      </c>
      <c r="F52" s="101">
        <v>28177.320000000003</v>
      </c>
      <c r="G52" s="101">
        <v>10605</v>
      </c>
      <c r="H52" s="228">
        <v>0.3763667</v>
      </c>
      <c r="I52" s="101">
        <v>36923.879999999997</v>
      </c>
      <c r="J52" s="101">
        <v>13896.92</v>
      </c>
      <c r="K52" s="228">
        <v>0.3763666</v>
      </c>
      <c r="L52" s="259" t="s">
        <v>2</v>
      </c>
      <c r="M52" s="115" t="s">
        <v>27</v>
      </c>
      <c r="N52" s="115"/>
      <c r="O52" s="15"/>
      <c r="P52" s="15"/>
      <c r="Q52" s="15"/>
      <c r="R52" s="15"/>
    </row>
    <row r="53" spans="1:18" s="8" customFormat="1">
      <c r="A53" s="583" t="s">
        <v>450</v>
      </c>
      <c r="B53" s="393" t="s">
        <v>420</v>
      </c>
      <c r="C53" s="101">
        <v>7462.2330000000002</v>
      </c>
      <c r="D53" s="101">
        <v>1240.4960000000001</v>
      </c>
      <c r="E53" s="228">
        <v>0.16623660000000001</v>
      </c>
      <c r="F53" s="101">
        <v>93769.040000000008</v>
      </c>
      <c r="G53" s="101">
        <v>10690.4</v>
      </c>
      <c r="H53" s="228">
        <v>0.11400780000000001</v>
      </c>
      <c r="I53" s="101"/>
      <c r="J53" s="101"/>
      <c r="K53" s="228"/>
      <c r="L53" s="259" t="s">
        <v>28</v>
      </c>
      <c r="M53" s="115" t="s">
        <v>27</v>
      </c>
      <c r="N53" s="115"/>
      <c r="O53" s="15"/>
      <c r="P53" s="15"/>
      <c r="Q53" s="15"/>
      <c r="R53" s="15"/>
    </row>
    <row r="54" spans="1:18" s="8" customFormat="1">
      <c r="A54" s="583" t="s">
        <v>454</v>
      </c>
      <c r="B54" s="393" t="s">
        <v>420</v>
      </c>
      <c r="C54" s="101">
        <v>7073.134</v>
      </c>
      <c r="D54" s="101">
        <v>1356.421</v>
      </c>
      <c r="E54" s="228">
        <v>0.19177079999999999</v>
      </c>
      <c r="F54" s="101">
        <v>88517.98</v>
      </c>
      <c r="G54" s="101">
        <v>15620.720000000001</v>
      </c>
      <c r="H54" s="228">
        <v>0.1764694</v>
      </c>
      <c r="I54" s="101"/>
      <c r="J54" s="101"/>
      <c r="K54" s="228"/>
      <c r="L54" s="259" t="s">
        <v>28</v>
      </c>
      <c r="M54" s="115" t="s">
        <v>27</v>
      </c>
      <c r="N54" s="115"/>
      <c r="O54" s="15"/>
      <c r="P54" s="15"/>
      <c r="Q54" s="15"/>
      <c r="R54" s="15"/>
    </row>
    <row r="55" spans="1:18" s="8" customFormat="1" ht="26.25">
      <c r="A55" s="583" t="s">
        <v>528</v>
      </c>
      <c r="B55" s="393" t="s">
        <v>196</v>
      </c>
      <c r="C55" s="101">
        <v>2155.223</v>
      </c>
      <c r="D55" s="101">
        <v>862.08920000000001</v>
      </c>
      <c r="E55" s="228">
        <v>0.4</v>
      </c>
      <c r="F55" s="101">
        <v>7475.4610000000002</v>
      </c>
      <c r="G55" s="101">
        <v>2990.1840000000002</v>
      </c>
      <c r="H55" s="228">
        <v>0.4</v>
      </c>
      <c r="I55" s="101">
        <v>9355.2939999999999</v>
      </c>
      <c r="J55" s="101">
        <v>3742.1179999999999</v>
      </c>
      <c r="K55" s="228">
        <v>0.4</v>
      </c>
      <c r="L55" s="259" t="s">
        <v>2</v>
      </c>
      <c r="M55" s="115" t="s">
        <v>27</v>
      </c>
      <c r="N55" s="115"/>
      <c r="O55" s="15"/>
      <c r="P55" s="15"/>
      <c r="Q55" s="15"/>
      <c r="R55" s="15"/>
    </row>
    <row r="56" spans="1:18" s="8" customFormat="1" ht="26.25">
      <c r="A56" s="583" t="s">
        <v>455</v>
      </c>
      <c r="B56" s="393" t="s">
        <v>420</v>
      </c>
      <c r="C56" s="101">
        <v>8695.6989999999987</v>
      </c>
      <c r="D56" s="101">
        <v>1240.454</v>
      </c>
      <c r="E56" s="228">
        <v>0.14265149999999999</v>
      </c>
      <c r="F56" s="101">
        <v>70358.289999999994</v>
      </c>
      <c r="G56" s="101">
        <v>8527.0889999999999</v>
      </c>
      <c r="H56" s="228">
        <v>0.1211952</v>
      </c>
      <c r="I56" s="101"/>
      <c r="J56" s="101"/>
      <c r="K56" s="228"/>
      <c r="L56" s="259" t="s">
        <v>28</v>
      </c>
      <c r="M56" s="115" t="s">
        <v>27</v>
      </c>
      <c r="N56" s="115"/>
      <c r="O56" s="15"/>
      <c r="P56" s="15"/>
      <c r="Q56" s="15"/>
      <c r="R56" s="15"/>
    </row>
    <row r="57" spans="1:18" s="8" customFormat="1">
      <c r="A57" s="583" t="s">
        <v>719</v>
      </c>
      <c r="B57" s="393" t="s">
        <v>141</v>
      </c>
      <c r="C57" s="101">
        <v>8264</v>
      </c>
      <c r="D57" s="101">
        <v>1335.5</v>
      </c>
      <c r="E57" s="228">
        <v>0.16160459999999999</v>
      </c>
      <c r="F57" s="101">
        <v>67792.36</v>
      </c>
      <c r="G57" s="101">
        <v>9855.482</v>
      </c>
      <c r="H57" s="228">
        <v>0.14537749999999999</v>
      </c>
      <c r="I57" s="101"/>
      <c r="J57" s="101"/>
      <c r="K57" s="228"/>
      <c r="L57" s="259" t="s">
        <v>28</v>
      </c>
      <c r="M57" s="115" t="s">
        <v>27</v>
      </c>
      <c r="N57" s="115"/>
      <c r="O57" s="15"/>
      <c r="P57" s="15"/>
      <c r="Q57" s="15"/>
      <c r="R57" s="15"/>
    </row>
    <row r="58" spans="1:18" s="8" customFormat="1" ht="27" thickBot="1">
      <c r="A58" s="584" t="s">
        <v>558</v>
      </c>
      <c r="B58" s="396" t="s">
        <v>142</v>
      </c>
      <c r="C58" s="348">
        <v>3948.8918918918921</v>
      </c>
      <c r="D58" s="348">
        <v>1698.0235135135135</v>
      </c>
      <c r="E58" s="585">
        <v>0.43</v>
      </c>
      <c r="F58" s="348">
        <v>4453.8999999999996</v>
      </c>
      <c r="G58" s="348">
        <v>1915.1770000000001</v>
      </c>
      <c r="H58" s="585">
        <v>0.43000000000000005</v>
      </c>
      <c r="I58" s="348">
        <v>13141.666666666666</v>
      </c>
      <c r="J58" s="348">
        <v>5650.916666666667</v>
      </c>
      <c r="K58" s="585">
        <v>0.43000000000000005</v>
      </c>
      <c r="L58" s="349" t="s">
        <v>2</v>
      </c>
      <c r="M58" s="115" t="s">
        <v>27</v>
      </c>
      <c r="N58" s="115"/>
      <c r="O58" s="15"/>
      <c r="P58" s="15"/>
      <c r="Q58" s="15"/>
      <c r="R58" s="15"/>
    </row>
    <row r="59" spans="1:18" s="33" customFormat="1" thickBot="1">
      <c r="A59" s="575" t="s">
        <v>7</v>
      </c>
      <c r="B59" s="586"/>
      <c r="C59" s="587">
        <f>SUMPRODUCT(C60:C85,'Table 2.4a_pub_akeps'!E59:E84)/SUM('Table 2.4a_pub_akeps'!E59:E84)</f>
        <v>9651.8828501730823</v>
      </c>
      <c r="D59" s="587">
        <f>SUMPRODUCT(D60:D85,'Table 2.4a_pub_akeps'!E59:E84)/SUM('Table 2.4a_pub_akeps'!E59:E84)</f>
        <v>1361.360118753257</v>
      </c>
      <c r="E59" s="588">
        <f>SUMPRODUCT(E60:E85,'Table 2.4a_pub_akeps'!D59:D84)/SUM('Table 2.4a_pub_akeps'!D59:D84)</f>
        <v>0.1410392734525984</v>
      </c>
      <c r="F59" s="587">
        <f>SUMPRODUCT(F60:F85,'Table 2.4a_pub_akeps'!H59:H84)/SUM('Table 2.4a_pub_akeps'!H59:H84)</f>
        <v>52713.303691967689</v>
      </c>
      <c r="G59" s="587">
        <f>SUMPRODUCT(G60:G85,'Table 2.4a_pub_akeps'!H59:H84)/SUM('Table 2.4a_pub_akeps'!H59:H84)</f>
        <v>6595.8211259689697</v>
      </c>
      <c r="H59" s="588">
        <f>SUMPRODUCT(H60:H85,'Table 2.4a_pub_akeps'!G59:G84)/SUM('Table 2.4a_pub_akeps'!G59:G84)</f>
        <v>0.12712724970563738</v>
      </c>
      <c r="I59" s="587">
        <f>(SUMPRODUCT(--(I60:I85&gt;0),I60:I85,'Table 2.4a_pub_akeps'!K59:K84)/SUMIF(I60:I85,"&gt;0",'Table 2.4a_pub_akeps'!K59:K84))</f>
        <v>21216.921359622367</v>
      </c>
      <c r="J59" s="587">
        <f>(SUMPRODUCT(--(J60:J85&gt;0),J60:J85,'Table 2.4a_pub_akeps'!K59:K84)/SUMIF(J60:J85,"&gt;0",'Table 2.4a_pub_akeps'!K59:K84))</f>
        <v>6484.8472405010989</v>
      </c>
      <c r="K59" s="588">
        <f>(SUMPRODUCT(--(K60:K85&gt;0),K60:K85,'Table 2.4a_pub_akeps'!J59:J84)/SUMIF(K60:K85,"&gt;0",'Table 2.4a_pub_akeps'!J59:J84))</f>
        <v>0.30564506084129278</v>
      </c>
      <c r="L59" s="578"/>
      <c r="M59" s="309"/>
      <c r="N59" s="309"/>
      <c r="O59" s="32"/>
      <c r="P59" s="32"/>
      <c r="Q59" s="32"/>
      <c r="R59" s="32"/>
    </row>
    <row r="60" spans="1:18" s="8" customFormat="1" ht="26.25">
      <c r="A60" s="579" t="s">
        <v>448</v>
      </c>
      <c r="B60" s="580" t="s">
        <v>420</v>
      </c>
      <c r="C60" s="250">
        <v>9379.8819999999996</v>
      </c>
      <c r="D60" s="250">
        <v>1422.1479999999999</v>
      </c>
      <c r="E60" s="581">
        <v>0.1516168</v>
      </c>
      <c r="F60" s="250">
        <v>81875.17</v>
      </c>
      <c r="G60" s="250">
        <v>10220.82</v>
      </c>
      <c r="H60" s="581">
        <v>0.12483420000000001</v>
      </c>
      <c r="I60" s="250"/>
      <c r="J60" s="250"/>
      <c r="K60" s="581"/>
      <c r="L60" s="582" t="s">
        <v>28</v>
      </c>
      <c r="M60" s="115" t="s">
        <v>211</v>
      </c>
      <c r="N60" s="115"/>
      <c r="O60" s="15"/>
      <c r="P60" s="15"/>
      <c r="Q60" s="15"/>
      <c r="R60" s="15"/>
    </row>
    <row r="61" spans="1:18" s="8" customFormat="1" ht="26.25">
      <c r="A61" s="583" t="s">
        <v>586</v>
      </c>
      <c r="B61" s="393" t="s">
        <v>378</v>
      </c>
      <c r="C61" s="101">
        <v>3777.48</v>
      </c>
      <c r="D61" s="101">
        <v>2117.6869999999999</v>
      </c>
      <c r="E61" s="228">
        <v>0.56060840000000001</v>
      </c>
      <c r="F61" s="101">
        <v>6675.1189999999997</v>
      </c>
      <c r="G61" s="101">
        <v>3742.1280000000002</v>
      </c>
      <c r="H61" s="228">
        <v>0.56060829999999995</v>
      </c>
      <c r="I61" s="101">
        <v>7957.7669999999998</v>
      </c>
      <c r="J61" s="101">
        <v>4461.1910000000007</v>
      </c>
      <c r="K61" s="228">
        <v>0.56060840000000001</v>
      </c>
      <c r="L61" s="259" t="s">
        <v>2</v>
      </c>
      <c r="M61" s="115" t="s">
        <v>211</v>
      </c>
      <c r="N61" s="115"/>
      <c r="O61" s="15"/>
      <c r="P61" s="15"/>
      <c r="Q61" s="15"/>
      <c r="R61" s="15"/>
    </row>
    <row r="62" spans="1:18" s="8" customFormat="1" ht="26.25">
      <c r="A62" s="583" t="s">
        <v>586</v>
      </c>
      <c r="B62" s="393" t="s">
        <v>233</v>
      </c>
      <c r="C62" s="101">
        <v>5999.8149999999996</v>
      </c>
      <c r="D62" s="101">
        <v>1392.2069999999999</v>
      </c>
      <c r="E62" s="228">
        <v>0.23204169999999999</v>
      </c>
      <c r="F62" s="101">
        <v>13414.24</v>
      </c>
      <c r="G62" s="101">
        <v>3112.663</v>
      </c>
      <c r="H62" s="228">
        <v>0.23204169999999999</v>
      </c>
      <c r="I62" s="101">
        <v>29018.809999999998</v>
      </c>
      <c r="J62" s="101">
        <v>6733.5729999999994</v>
      </c>
      <c r="K62" s="228">
        <v>0.23204169999999999</v>
      </c>
      <c r="L62" s="259" t="s">
        <v>2</v>
      </c>
      <c r="M62" s="115" t="s">
        <v>211</v>
      </c>
      <c r="N62" s="115"/>
      <c r="O62" s="15"/>
      <c r="P62" s="15"/>
      <c r="Q62" s="15"/>
      <c r="R62" s="15"/>
    </row>
    <row r="63" spans="1:18" s="8" customFormat="1" ht="26.25">
      <c r="A63" s="583" t="s">
        <v>586</v>
      </c>
      <c r="B63" s="393" t="s">
        <v>11</v>
      </c>
      <c r="C63" s="101">
        <v>5139.57</v>
      </c>
      <c r="D63" s="101">
        <v>1112.76</v>
      </c>
      <c r="E63" s="228">
        <v>0.21650829999999999</v>
      </c>
      <c r="F63" s="101">
        <v>16642.04</v>
      </c>
      <c r="G63" s="101">
        <v>3603.14</v>
      </c>
      <c r="H63" s="228">
        <v>0.21650829999999999</v>
      </c>
      <c r="I63" s="101">
        <v>46168.18</v>
      </c>
      <c r="J63" s="101">
        <v>9995.7950000000001</v>
      </c>
      <c r="K63" s="228">
        <v>0.21650829999999999</v>
      </c>
      <c r="L63" s="259" t="s">
        <v>2</v>
      </c>
      <c r="M63" s="115" t="s">
        <v>211</v>
      </c>
      <c r="N63" s="115"/>
      <c r="O63" s="15"/>
      <c r="P63" s="15"/>
      <c r="Q63" s="15"/>
      <c r="R63" s="15"/>
    </row>
    <row r="64" spans="1:18" s="8" customFormat="1" ht="26.25">
      <c r="A64" s="583" t="s">
        <v>586</v>
      </c>
      <c r="B64" s="393" t="s">
        <v>384</v>
      </c>
      <c r="C64" s="101">
        <v>4762.2820000000002</v>
      </c>
      <c r="D64" s="101">
        <v>1105.048</v>
      </c>
      <c r="E64" s="228">
        <v>0.23204169999999999</v>
      </c>
      <c r="F64" s="101">
        <v>23639.73</v>
      </c>
      <c r="G64" s="101">
        <v>5485.4030000000002</v>
      </c>
      <c r="H64" s="228">
        <v>0.23204169999999999</v>
      </c>
      <c r="I64" s="101">
        <v>6056</v>
      </c>
      <c r="J64" s="101">
        <v>1405.2439999999999</v>
      </c>
      <c r="K64" s="228">
        <v>0.23204159999999999</v>
      </c>
      <c r="L64" s="259" t="s">
        <v>2</v>
      </c>
      <c r="M64" s="115" t="s">
        <v>211</v>
      </c>
      <c r="N64" s="115"/>
      <c r="O64" s="15"/>
      <c r="P64" s="15"/>
      <c r="Q64" s="15"/>
      <c r="R64" s="15"/>
    </row>
    <row r="65" spans="1:18" s="8" customFormat="1" ht="26.25">
      <c r="A65" s="583" t="s">
        <v>586</v>
      </c>
      <c r="B65" s="393" t="s">
        <v>237</v>
      </c>
      <c r="C65" s="101">
        <v>5973.8019999999997</v>
      </c>
      <c r="D65" s="101">
        <v>1359.289</v>
      </c>
      <c r="E65" s="228">
        <v>0.22754170000000001</v>
      </c>
      <c r="F65" s="101">
        <v>7275.9790000000003</v>
      </c>
      <c r="G65" s="101">
        <v>1655.588</v>
      </c>
      <c r="H65" s="228">
        <v>0.22754170000000001</v>
      </c>
      <c r="I65" s="101">
        <v>26835.49</v>
      </c>
      <c r="J65" s="101">
        <v>6106.192</v>
      </c>
      <c r="K65" s="228">
        <v>0.22754170000000001</v>
      </c>
      <c r="L65" s="259" t="s">
        <v>2</v>
      </c>
      <c r="M65" s="115" t="s">
        <v>211</v>
      </c>
      <c r="N65" s="115"/>
      <c r="O65" s="15"/>
      <c r="P65" s="15"/>
      <c r="Q65" s="15"/>
      <c r="R65" s="15"/>
    </row>
    <row r="66" spans="1:18" s="8" customFormat="1" ht="26.25">
      <c r="A66" s="583" t="s">
        <v>586</v>
      </c>
      <c r="B66" s="393" t="s">
        <v>239</v>
      </c>
      <c r="C66" s="101">
        <v>6277.9769999999999</v>
      </c>
      <c r="D66" s="101">
        <v>1456.752</v>
      </c>
      <c r="E66" s="228">
        <v>0.23204169999999999</v>
      </c>
      <c r="F66" s="101">
        <v>56357.03</v>
      </c>
      <c r="G66" s="101">
        <v>13077.18</v>
      </c>
      <c r="H66" s="228">
        <v>0.23204159999999999</v>
      </c>
      <c r="I66" s="101">
        <v>24025.14</v>
      </c>
      <c r="J66" s="101">
        <v>5574.8339999999998</v>
      </c>
      <c r="K66" s="228">
        <v>0.23204169999999999</v>
      </c>
      <c r="L66" s="259" t="s">
        <v>2</v>
      </c>
      <c r="M66" s="115" t="s">
        <v>211</v>
      </c>
      <c r="N66" s="115"/>
      <c r="O66" s="15"/>
      <c r="P66" s="15"/>
      <c r="Q66" s="15"/>
      <c r="R66" s="15"/>
    </row>
    <row r="67" spans="1:18" s="8" customFormat="1" ht="26.25">
      <c r="A67" s="583" t="s">
        <v>586</v>
      </c>
      <c r="B67" s="393" t="s">
        <v>241</v>
      </c>
      <c r="C67" s="101">
        <v>5197.8275862068967</v>
      </c>
      <c r="D67" s="101">
        <v>2570.1958034482759</v>
      </c>
      <c r="E67" s="228">
        <v>0.49447500149266604</v>
      </c>
      <c r="F67" s="101">
        <v>9018</v>
      </c>
      <c r="G67" s="101">
        <v>4466.5138472727276</v>
      </c>
      <c r="H67" s="228">
        <v>0.49528873888586467</v>
      </c>
      <c r="I67" s="101">
        <v>77080</v>
      </c>
      <c r="J67" s="101">
        <v>38015.404000000002</v>
      </c>
      <c r="K67" s="228">
        <v>0.49319413596263623</v>
      </c>
      <c r="L67" s="259" t="s">
        <v>2</v>
      </c>
      <c r="M67" s="115" t="s">
        <v>211</v>
      </c>
      <c r="N67" s="115"/>
      <c r="O67" s="15"/>
      <c r="P67" s="15"/>
      <c r="Q67" s="15"/>
      <c r="R67" s="15"/>
    </row>
    <row r="68" spans="1:18" s="8" customFormat="1" ht="26.25">
      <c r="A68" s="583" t="s">
        <v>586</v>
      </c>
      <c r="B68" s="393" t="s">
        <v>244</v>
      </c>
      <c r="C68" s="101">
        <v>5543.7779999999993</v>
      </c>
      <c r="D68" s="101">
        <v>1187.8010000000002</v>
      </c>
      <c r="E68" s="228">
        <v>0.21425830000000001</v>
      </c>
      <c r="F68" s="101">
        <v>17785.509999999998</v>
      </c>
      <c r="G68" s="101">
        <v>3810.694</v>
      </c>
      <c r="H68" s="228">
        <v>0.21425830000000001</v>
      </c>
      <c r="I68" s="101">
        <v>26444.799999999999</v>
      </c>
      <c r="J68" s="101">
        <v>5666.0190000000002</v>
      </c>
      <c r="K68" s="228">
        <v>0.21425830000000001</v>
      </c>
      <c r="L68" s="259" t="s">
        <v>2</v>
      </c>
      <c r="M68" s="115" t="s">
        <v>211</v>
      </c>
      <c r="N68" s="115"/>
      <c r="O68" s="15"/>
      <c r="P68" s="15"/>
      <c r="Q68" s="15"/>
      <c r="R68" s="15"/>
    </row>
    <row r="69" spans="1:18" s="8" customFormat="1" ht="26.25">
      <c r="A69" s="583" t="s">
        <v>586</v>
      </c>
      <c r="B69" s="393" t="s">
        <v>246</v>
      </c>
      <c r="C69" s="101">
        <v>4871.3959999999997</v>
      </c>
      <c r="D69" s="101">
        <v>1108.4460000000001</v>
      </c>
      <c r="E69" s="228">
        <v>0.22754170000000001</v>
      </c>
      <c r="F69" s="101">
        <v>11007.210000000001</v>
      </c>
      <c r="G69" s="101">
        <v>2504.5989999999997</v>
      </c>
      <c r="H69" s="228">
        <v>0.22754170000000001</v>
      </c>
      <c r="I69" s="101">
        <v>16023.189999999999</v>
      </c>
      <c r="J69" s="101">
        <v>3645.944</v>
      </c>
      <c r="K69" s="228">
        <v>0.22754170000000001</v>
      </c>
      <c r="L69" s="259" t="s">
        <v>2</v>
      </c>
      <c r="M69" s="115" t="s">
        <v>211</v>
      </c>
      <c r="N69" s="115"/>
      <c r="O69" s="15"/>
      <c r="P69" s="15"/>
      <c r="Q69" s="15"/>
      <c r="R69" s="15"/>
    </row>
    <row r="70" spans="1:18" s="8" customFormat="1" ht="26.25">
      <c r="A70" s="583" t="s">
        <v>586</v>
      </c>
      <c r="B70" s="393" t="s">
        <v>410</v>
      </c>
      <c r="C70" s="101">
        <v>2518.049</v>
      </c>
      <c r="D70" s="101">
        <v>1451.9280000000001</v>
      </c>
      <c r="E70" s="228">
        <v>0.57660829999999996</v>
      </c>
      <c r="F70" s="101">
        <v>9263.8680000000004</v>
      </c>
      <c r="G70" s="101">
        <v>5341.6240000000007</v>
      </c>
      <c r="H70" s="228">
        <v>0.57660840000000002</v>
      </c>
      <c r="I70" s="101">
        <v>2475.8399999999997</v>
      </c>
      <c r="J70" s="101">
        <v>1427.59</v>
      </c>
      <c r="K70" s="228">
        <v>0.57660829999999996</v>
      </c>
      <c r="L70" s="259" t="s">
        <v>2</v>
      </c>
      <c r="M70" s="115" t="s">
        <v>211</v>
      </c>
      <c r="N70" s="115"/>
      <c r="O70" s="15"/>
      <c r="P70" s="15"/>
      <c r="Q70" s="15"/>
      <c r="R70" s="15"/>
    </row>
    <row r="71" spans="1:18" s="8" customFormat="1">
      <c r="A71" s="583" t="s">
        <v>713</v>
      </c>
      <c r="B71" s="393" t="s">
        <v>243</v>
      </c>
      <c r="C71" s="101">
        <v>12987.57</v>
      </c>
      <c r="D71" s="101">
        <v>1321.6369999999999</v>
      </c>
      <c r="E71" s="228">
        <v>0.1017617</v>
      </c>
      <c r="F71" s="101">
        <v>36383.670000000006</v>
      </c>
      <c r="G71" s="101">
        <v>4028.5719999999997</v>
      </c>
      <c r="H71" s="228">
        <v>0.1107247</v>
      </c>
      <c r="I71" s="101"/>
      <c r="J71" s="101"/>
      <c r="K71" s="228"/>
      <c r="L71" s="259" t="s">
        <v>28</v>
      </c>
      <c r="M71" s="115" t="s">
        <v>211</v>
      </c>
      <c r="N71" s="115"/>
      <c r="O71" s="15"/>
      <c r="P71" s="15"/>
      <c r="Q71" s="15"/>
      <c r="R71" s="15"/>
    </row>
    <row r="72" spans="1:18" s="8" customFormat="1">
      <c r="A72" s="583" t="s">
        <v>716</v>
      </c>
      <c r="B72" s="393" t="s">
        <v>245</v>
      </c>
      <c r="C72" s="101">
        <v>1855.617</v>
      </c>
      <c r="D72" s="101">
        <v>924.71590000000003</v>
      </c>
      <c r="E72" s="228">
        <v>0.49833329999999998</v>
      </c>
      <c r="F72" s="101">
        <v>2923.4470000000001</v>
      </c>
      <c r="G72" s="101">
        <v>1456.8509999999999</v>
      </c>
      <c r="H72" s="228">
        <v>0.49833329999999998</v>
      </c>
      <c r="I72" s="101">
        <v>2763.857</v>
      </c>
      <c r="J72" s="101">
        <v>1377.3219999999999</v>
      </c>
      <c r="K72" s="228">
        <v>0.49833329999999998</v>
      </c>
      <c r="L72" s="259" t="s">
        <v>2</v>
      </c>
      <c r="M72" s="115" t="s">
        <v>211</v>
      </c>
      <c r="N72" s="115"/>
      <c r="O72" s="15"/>
      <c r="P72" s="15"/>
      <c r="Q72" s="15"/>
      <c r="R72" s="15"/>
    </row>
    <row r="73" spans="1:18" s="8" customFormat="1">
      <c r="A73" s="583" t="s">
        <v>495</v>
      </c>
      <c r="B73" s="393" t="s">
        <v>247</v>
      </c>
      <c r="C73" s="101">
        <v>10207.94</v>
      </c>
      <c r="D73" s="101">
        <v>1072.779</v>
      </c>
      <c r="E73" s="228">
        <v>0.10509259999999999</v>
      </c>
      <c r="F73" s="101">
        <v>27070.45</v>
      </c>
      <c r="G73" s="101">
        <v>2810.1759999999999</v>
      </c>
      <c r="H73" s="228">
        <v>0.1038097</v>
      </c>
      <c r="I73" s="101"/>
      <c r="J73" s="101"/>
      <c r="K73" s="228"/>
      <c r="L73" s="259" t="s">
        <v>28</v>
      </c>
      <c r="M73" s="115" t="s">
        <v>211</v>
      </c>
      <c r="N73" s="115"/>
      <c r="O73" s="15"/>
      <c r="P73" s="15"/>
      <c r="Q73" s="15"/>
      <c r="R73" s="15"/>
    </row>
    <row r="74" spans="1:18" s="8" customFormat="1" ht="26.25">
      <c r="A74" s="583" t="s">
        <v>514</v>
      </c>
      <c r="B74" s="393" t="s">
        <v>234</v>
      </c>
      <c r="C74" s="101">
        <v>2549.9470000000001</v>
      </c>
      <c r="D74" s="101">
        <v>1353.6610000000001</v>
      </c>
      <c r="E74" s="228">
        <v>0.53085830000000001</v>
      </c>
      <c r="F74" s="101">
        <v>11888.14</v>
      </c>
      <c r="G74" s="101">
        <v>6310.9189999999999</v>
      </c>
      <c r="H74" s="228">
        <v>0.53085830000000001</v>
      </c>
      <c r="I74" s="101">
        <v>1770.7139999999999</v>
      </c>
      <c r="J74" s="101">
        <v>939.99849999999992</v>
      </c>
      <c r="K74" s="228">
        <v>0.53085830000000001</v>
      </c>
      <c r="L74" s="259" t="s">
        <v>2</v>
      </c>
      <c r="M74" s="115" t="s">
        <v>211</v>
      </c>
      <c r="N74" s="115"/>
      <c r="O74" s="15"/>
      <c r="P74" s="15"/>
      <c r="Q74" s="15"/>
      <c r="R74" s="15"/>
    </row>
    <row r="75" spans="1:18" s="8" customFormat="1">
      <c r="A75" s="583" t="s">
        <v>516</v>
      </c>
      <c r="B75" s="393" t="s">
        <v>235</v>
      </c>
      <c r="C75" s="101">
        <v>1972.1390000000001</v>
      </c>
      <c r="D75" s="101">
        <v>1452.02</v>
      </c>
      <c r="E75" s="228">
        <v>0.73626670000000005</v>
      </c>
      <c r="F75" s="101">
        <v>4532.857</v>
      </c>
      <c r="G75" s="101">
        <v>3337.3919999999998</v>
      </c>
      <c r="H75" s="228">
        <v>0.73626670000000005</v>
      </c>
      <c r="I75" s="101">
        <v>8492.8050000000003</v>
      </c>
      <c r="J75" s="101">
        <v>6252.97</v>
      </c>
      <c r="K75" s="228">
        <v>0.73626670000000005</v>
      </c>
      <c r="L75" s="259" t="s">
        <v>2</v>
      </c>
      <c r="M75" s="115" t="s">
        <v>211</v>
      </c>
      <c r="N75" s="115"/>
      <c r="O75" s="15"/>
      <c r="P75" s="15"/>
      <c r="Q75" s="15"/>
      <c r="R75" s="15"/>
    </row>
    <row r="76" spans="1:18" s="8" customFormat="1">
      <c r="A76" s="583" t="s">
        <v>520</v>
      </c>
      <c r="B76" s="393" t="s">
        <v>232</v>
      </c>
      <c r="C76" s="101">
        <v>4952.3940000000002</v>
      </c>
      <c r="D76" s="101">
        <v>2845.0259999999998</v>
      </c>
      <c r="E76" s="228">
        <v>0.57447499999999996</v>
      </c>
      <c r="F76" s="101">
        <v>21696.49</v>
      </c>
      <c r="G76" s="101">
        <v>12464.09</v>
      </c>
      <c r="H76" s="228">
        <v>0.57447499999999996</v>
      </c>
      <c r="I76" s="101">
        <v>14920.92</v>
      </c>
      <c r="J76" s="101">
        <v>8571.6970000000001</v>
      </c>
      <c r="K76" s="228">
        <v>0.57447499999999996</v>
      </c>
      <c r="L76" s="259" t="s">
        <v>2</v>
      </c>
      <c r="M76" s="115" t="s">
        <v>211</v>
      </c>
      <c r="N76" s="115"/>
      <c r="O76" s="15"/>
      <c r="P76" s="15"/>
      <c r="Q76" s="15"/>
      <c r="R76" s="15"/>
    </row>
    <row r="77" spans="1:18" s="8" customFormat="1">
      <c r="A77" s="583" t="s">
        <v>520</v>
      </c>
      <c r="B77" s="393" t="s">
        <v>11</v>
      </c>
      <c r="C77" s="101">
        <v>3378.431</v>
      </c>
      <c r="D77" s="101">
        <v>1940.8240000000001</v>
      </c>
      <c r="E77" s="228">
        <v>0.57447499999999996</v>
      </c>
      <c r="F77" s="101">
        <v>19979.72</v>
      </c>
      <c r="G77" s="101">
        <v>11477.85</v>
      </c>
      <c r="H77" s="228">
        <v>0.57447499999999996</v>
      </c>
      <c r="I77" s="101">
        <v>1406.595</v>
      </c>
      <c r="J77" s="101">
        <v>808.05340000000001</v>
      </c>
      <c r="K77" s="228">
        <v>0.57447499999999996</v>
      </c>
      <c r="L77" s="259" t="s">
        <v>2</v>
      </c>
      <c r="M77" s="115" t="s">
        <v>211</v>
      </c>
      <c r="N77" s="115"/>
      <c r="O77" s="15"/>
      <c r="P77" s="15"/>
      <c r="Q77" s="15"/>
      <c r="R77" s="15"/>
    </row>
    <row r="78" spans="1:18" s="8" customFormat="1">
      <c r="A78" s="583" t="s">
        <v>520</v>
      </c>
      <c r="B78" s="393" t="s">
        <v>236</v>
      </c>
      <c r="C78" s="101">
        <v>5263.5029999999997</v>
      </c>
      <c r="D78" s="101">
        <v>3023.7509999999997</v>
      </c>
      <c r="E78" s="228">
        <v>0.57447490000000001</v>
      </c>
      <c r="F78" s="101">
        <v>31038.720000000001</v>
      </c>
      <c r="G78" s="101">
        <v>17830.97</v>
      </c>
      <c r="H78" s="228">
        <v>0.57447490000000001</v>
      </c>
      <c r="I78" s="101">
        <v>17177.57</v>
      </c>
      <c r="J78" s="101">
        <v>9868.0830000000005</v>
      </c>
      <c r="K78" s="228">
        <v>0.57447499999999996</v>
      </c>
      <c r="L78" s="259" t="s">
        <v>2</v>
      </c>
      <c r="M78" s="115" t="s">
        <v>211</v>
      </c>
      <c r="N78" s="115"/>
      <c r="O78" s="15"/>
      <c r="P78" s="15"/>
      <c r="Q78" s="15"/>
      <c r="R78" s="15"/>
    </row>
    <row r="79" spans="1:18" s="8" customFormat="1">
      <c r="A79" s="583" t="s">
        <v>520</v>
      </c>
      <c r="B79" s="393" t="s">
        <v>238</v>
      </c>
      <c r="C79" s="101">
        <v>4392.9400000000005</v>
      </c>
      <c r="D79" s="101">
        <v>2523.634</v>
      </c>
      <c r="E79" s="228">
        <v>0.57447499999999996</v>
      </c>
      <c r="F79" s="101">
        <v>17280.57</v>
      </c>
      <c r="G79" s="101">
        <v>9927.2579999999998</v>
      </c>
      <c r="H79" s="228">
        <v>0.57447499999999996</v>
      </c>
      <c r="I79" s="101">
        <v>11616.68</v>
      </c>
      <c r="J79" s="101">
        <v>6673.4949999999999</v>
      </c>
      <c r="K79" s="228">
        <v>0.57447499999999996</v>
      </c>
      <c r="L79" s="259" t="s">
        <v>2</v>
      </c>
      <c r="M79" s="115" t="s">
        <v>211</v>
      </c>
      <c r="N79" s="115"/>
      <c r="O79" s="15"/>
      <c r="P79" s="15"/>
      <c r="Q79" s="15"/>
      <c r="R79" s="15"/>
    </row>
    <row r="80" spans="1:18" s="8" customFormat="1">
      <c r="A80" s="583" t="s">
        <v>520</v>
      </c>
      <c r="B80" s="393" t="s">
        <v>240</v>
      </c>
      <c r="C80" s="101">
        <v>4531.5929999999998</v>
      </c>
      <c r="D80" s="101">
        <v>2625.8940000000002</v>
      </c>
      <c r="E80" s="228">
        <v>0.57946359999999997</v>
      </c>
      <c r="F80" s="101">
        <v>14455.289999999999</v>
      </c>
      <c r="G80" s="101">
        <v>8376.3119999999999</v>
      </c>
      <c r="H80" s="228">
        <v>0.57946359999999997</v>
      </c>
      <c r="I80" s="101">
        <v>5754.143</v>
      </c>
      <c r="J80" s="101">
        <v>3334.3159999999998</v>
      </c>
      <c r="K80" s="228">
        <v>0.57946370000000003</v>
      </c>
      <c r="L80" s="259" t="s">
        <v>2</v>
      </c>
      <c r="M80" s="115" t="s">
        <v>211</v>
      </c>
      <c r="N80" s="115"/>
      <c r="O80" s="15"/>
      <c r="P80" s="15"/>
      <c r="Q80" s="15"/>
      <c r="R80" s="15"/>
    </row>
    <row r="81" spans="1:18" s="8" customFormat="1" ht="26.25">
      <c r="A81" s="583" t="s">
        <v>453</v>
      </c>
      <c r="B81" s="393" t="s">
        <v>420</v>
      </c>
      <c r="C81" s="101">
        <v>11074.769999999999</v>
      </c>
      <c r="D81" s="101">
        <v>1132.144</v>
      </c>
      <c r="E81" s="228">
        <v>0.1022274</v>
      </c>
      <c r="F81" s="101">
        <v>77163.56</v>
      </c>
      <c r="G81" s="101">
        <v>7239.8300000000008</v>
      </c>
      <c r="H81" s="228">
        <v>9.3824500000000005E-2</v>
      </c>
      <c r="I81" s="101"/>
      <c r="J81" s="101"/>
      <c r="K81" s="228"/>
      <c r="L81" s="259" t="s">
        <v>28</v>
      </c>
      <c r="M81" s="115" t="s">
        <v>211</v>
      </c>
      <c r="N81" s="115"/>
      <c r="O81" s="15"/>
      <c r="P81" s="15"/>
      <c r="Q81" s="15"/>
      <c r="R81" s="15"/>
    </row>
    <row r="82" spans="1:18" s="8" customFormat="1" ht="26.25">
      <c r="A82" s="583" t="s">
        <v>628</v>
      </c>
      <c r="B82" s="393" t="s">
        <v>225</v>
      </c>
      <c r="C82" s="101">
        <v>11516.56</v>
      </c>
      <c r="D82" s="101">
        <v>1091.06</v>
      </c>
      <c r="E82" s="228">
        <v>9.47384E-2</v>
      </c>
      <c r="F82" s="101">
        <v>31630.43</v>
      </c>
      <c r="G82" s="101">
        <v>3681.1590000000001</v>
      </c>
      <c r="H82" s="228">
        <v>0.11638030000000001</v>
      </c>
      <c r="I82" s="101"/>
      <c r="J82" s="101"/>
      <c r="K82" s="228"/>
      <c r="L82" s="259" t="s">
        <v>28</v>
      </c>
      <c r="M82" s="115" t="s">
        <v>211</v>
      </c>
      <c r="N82" s="115"/>
      <c r="O82" s="15"/>
      <c r="P82" s="15"/>
      <c r="Q82" s="15"/>
      <c r="R82" s="15"/>
    </row>
    <row r="83" spans="1:18" s="8" customFormat="1">
      <c r="A83" s="583" t="s">
        <v>546</v>
      </c>
      <c r="B83" s="393" t="s">
        <v>242</v>
      </c>
      <c r="C83" s="101">
        <v>6310.8110000000006</v>
      </c>
      <c r="D83" s="101">
        <v>1040.5409999999999</v>
      </c>
      <c r="E83" s="228">
        <v>0.16488220000000001</v>
      </c>
      <c r="F83" s="101">
        <v>19396.23</v>
      </c>
      <c r="G83" s="101">
        <v>3037.7360000000003</v>
      </c>
      <c r="H83" s="228">
        <v>0.1566148</v>
      </c>
      <c r="I83" s="101"/>
      <c r="J83" s="101"/>
      <c r="K83" s="228"/>
      <c r="L83" s="259" t="s">
        <v>28</v>
      </c>
      <c r="M83" s="115" t="s">
        <v>211</v>
      </c>
      <c r="N83" s="115"/>
      <c r="O83" s="15"/>
      <c r="P83" s="15"/>
      <c r="Q83" s="15"/>
      <c r="R83" s="15"/>
    </row>
    <row r="84" spans="1:18" s="8" customFormat="1">
      <c r="A84" s="583" t="s">
        <v>718</v>
      </c>
      <c r="B84" s="393" t="s">
        <v>229</v>
      </c>
      <c r="C84" s="101">
        <v>13308</v>
      </c>
      <c r="D84" s="101">
        <v>1265.7529999999999</v>
      </c>
      <c r="E84" s="228">
        <v>9.5083299999999996E-2</v>
      </c>
      <c r="F84" s="101">
        <v>50604</v>
      </c>
      <c r="G84" s="101">
        <v>4779</v>
      </c>
      <c r="H84" s="228">
        <v>0.1</v>
      </c>
      <c r="I84" s="101"/>
      <c r="J84" s="101"/>
      <c r="K84" s="228"/>
      <c r="L84" s="259" t="s">
        <v>28</v>
      </c>
      <c r="M84" s="115" t="s">
        <v>211</v>
      </c>
      <c r="N84" s="115"/>
      <c r="O84" s="15"/>
      <c r="P84" s="15"/>
      <c r="Q84" s="15"/>
      <c r="R84" s="15"/>
    </row>
    <row r="85" spans="1:18" s="8" customFormat="1" ht="14.25" thickBot="1">
      <c r="A85" s="584" t="s">
        <v>592</v>
      </c>
      <c r="B85" s="396" t="s">
        <v>248</v>
      </c>
      <c r="C85" s="348">
        <v>5625.1870000000008</v>
      </c>
      <c r="D85" s="348">
        <v>2766.373</v>
      </c>
      <c r="E85" s="585">
        <v>0.49178329999999998</v>
      </c>
      <c r="F85" s="348">
        <v>40200.69</v>
      </c>
      <c r="G85" s="348">
        <v>19770.03</v>
      </c>
      <c r="H85" s="585">
        <v>0.49178329999999998</v>
      </c>
      <c r="I85" s="348">
        <v>19454.550000000003</v>
      </c>
      <c r="J85" s="348">
        <v>9567.4240000000009</v>
      </c>
      <c r="K85" s="585">
        <v>0.49178339999999998</v>
      </c>
      <c r="L85" s="349" t="s">
        <v>2</v>
      </c>
      <c r="M85" s="115" t="s">
        <v>211</v>
      </c>
      <c r="N85" s="115"/>
      <c r="O85" s="15"/>
      <c r="P85" s="15"/>
      <c r="Q85" s="15"/>
      <c r="R85" s="15"/>
    </row>
    <row r="86" spans="1:18" s="33" customFormat="1" thickBot="1">
      <c r="A86" s="575" t="s">
        <v>8</v>
      </c>
      <c r="B86" s="586"/>
      <c r="C86" s="587">
        <f>SUMPRODUCT(C87:C152,'Table 2.4a_pub_akeps'!E86:E151)/SUM('Table 2.4a_pub_akeps'!E86:E151)</f>
        <v>4922.2527947235494</v>
      </c>
      <c r="D86" s="587">
        <f>SUMPRODUCT(D87:D152,'Table 2.4a_pub_akeps'!E86:E151)/SUM('Table 2.4a_pub_akeps'!E86:E151)</f>
        <v>2385.8047182857181</v>
      </c>
      <c r="E86" s="588">
        <f>SUMPRODUCT(E87:E152,'Table 2.4a_pub_akeps'!D86:D151)/SUM('Table 2.4a_pub_akeps'!D86:D151)</f>
        <v>0.48472428985886795</v>
      </c>
      <c r="F86" s="587">
        <f>SUMPRODUCT(F87:F152,'Table 2.4a_pub_akeps'!H86:H151)/SUM('Table 2.4a_pub_akeps'!H86:H151)</f>
        <v>30059.579466693511</v>
      </c>
      <c r="G86" s="587">
        <f>SUMPRODUCT(G87:G152,'Table 2.4a_pub_akeps'!H86:H151)/SUM('Table 2.4a_pub_akeps'!H86:H151)</f>
        <v>14057.124833191399</v>
      </c>
      <c r="H86" s="588">
        <f>SUMPRODUCT(H87:H152,'Table 2.4a_pub_akeps'!G86:G151)/SUM('Table 2.4a_pub_akeps'!G86:G151)</f>
        <v>0.46764787983136991</v>
      </c>
      <c r="I86" s="587">
        <f>(SUMPRODUCT(--(I87:I152&gt;0),I87:I152,'Table 2.4a_pub_akeps'!K86:K151)/SUMIF(I87:I152,"&gt;0",'Table 2.4a_pub_akeps'!K86:K151))</f>
        <v>21265.360523088486</v>
      </c>
      <c r="J86" s="587">
        <f>(SUMPRODUCT(--(J87:J152&gt;0),J87:J152,'Table 2.4a_pub_akeps'!K86:K151)/SUMIF(J87:J152,"&gt;0",'Table 2.4a_pub_akeps'!K86:K151))</f>
        <v>10390.133824649776</v>
      </c>
      <c r="K86" s="588">
        <f>(SUMPRODUCT(--(K87:K152&gt;0),K87:K152,'Table 2.4a_pub_akeps'!J86:J151)/SUMIF(K87:K152,"&gt;0",'Table 2.4a_pub_akeps'!J86:J151))</f>
        <v>0.48862754319372592</v>
      </c>
      <c r="L86" s="578"/>
      <c r="M86" s="309"/>
      <c r="N86" s="309"/>
      <c r="O86" s="32"/>
      <c r="P86" s="32"/>
      <c r="Q86" s="32"/>
      <c r="R86" s="32"/>
    </row>
    <row r="87" spans="1:18" s="8" customFormat="1" ht="26.25">
      <c r="A87" s="579" t="s">
        <v>496</v>
      </c>
      <c r="B87" s="580" t="s">
        <v>90</v>
      </c>
      <c r="C87" s="250">
        <v>3818.4859999999999</v>
      </c>
      <c r="D87" s="250">
        <v>2179.7190000000001</v>
      </c>
      <c r="E87" s="581">
        <v>0.57083329999999999</v>
      </c>
      <c r="F87" s="250">
        <v>9803.4599999999991</v>
      </c>
      <c r="G87" s="250">
        <v>5596.1410000000005</v>
      </c>
      <c r="H87" s="581">
        <v>0.57083329999999999</v>
      </c>
      <c r="I87" s="250">
        <v>21329.71</v>
      </c>
      <c r="J87" s="250">
        <v>12175.710000000001</v>
      </c>
      <c r="K87" s="581">
        <v>0.57083329999999999</v>
      </c>
      <c r="L87" s="582" t="s">
        <v>2</v>
      </c>
      <c r="M87" s="115" t="s">
        <v>32</v>
      </c>
      <c r="N87" s="115"/>
      <c r="O87" s="15"/>
      <c r="P87" s="15"/>
      <c r="Q87" s="15"/>
      <c r="R87" s="15"/>
    </row>
    <row r="88" spans="1:18" s="8" customFormat="1">
      <c r="A88" s="583" t="s">
        <v>497</v>
      </c>
      <c r="B88" s="393" t="s">
        <v>91</v>
      </c>
      <c r="C88" s="101">
        <v>3071.1480000000001</v>
      </c>
      <c r="D88" s="101">
        <v>1796.6219999999998</v>
      </c>
      <c r="E88" s="228">
        <v>0.58499999999999996</v>
      </c>
      <c r="F88" s="101">
        <v>22720.01</v>
      </c>
      <c r="G88" s="101">
        <v>13291.21</v>
      </c>
      <c r="H88" s="228">
        <v>0.58499999999999996</v>
      </c>
      <c r="I88" s="101">
        <v>20735.38</v>
      </c>
      <c r="J88" s="101">
        <v>12130.2</v>
      </c>
      <c r="K88" s="228">
        <v>0.58499999999999996</v>
      </c>
      <c r="L88" s="259" t="s">
        <v>2</v>
      </c>
      <c r="M88" s="115" t="s">
        <v>32</v>
      </c>
      <c r="N88" s="115"/>
      <c r="O88" s="15"/>
      <c r="P88" s="15"/>
      <c r="Q88" s="15"/>
      <c r="R88" s="15"/>
    </row>
    <row r="89" spans="1:18" s="8" customFormat="1" ht="26.25">
      <c r="A89" s="583" t="s">
        <v>499</v>
      </c>
      <c r="B89" s="393" t="s">
        <v>98</v>
      </c>
      <c r="C89" s="101">
        <v>3456.8979999999997</v>
      </c>
      <c r="D89" s="101">
        <v>1881.4459999999999</v>
      </c>
      <c r="E89" s="228">
        <v>0.54425840000000003</v>
      </c>
      <c r="F89" s="101">
        <v>19054.690000000002</v>
      </c>
      <c r="G89" s="101">
        <v>10370.67</v>
      </c>
      <c r="H89" s="228">
        <v>0.54425840000000003</v>
      </c>
      <c r="I89" s="101">
        <v>12844.519999999999</v>
      </c>
      <c r="J89" s="101">
        <v>6990.7349999999997</v>
      </c>
      <c r="K89" s="228">
        <v>0.54425840000000003</v>
      </c>
      <c r="L89" s="259" t="s">
        <v>2</v>
      </c>
      <c r="M89" s="115" t="s">
        <v>32</v>
      </c>
      <c r="N89" s="115"/>
      <c r="O89" s="15"/>
      <c r="P89" s="15"/>
      <c r="Q89" s="15"/>
      <c r="R89" s="15"/>
    </row>
    <row r="90" spans="1:18" s="8" customFormat="1" ht="26.25">
      <c r="A90" s="583" t="s">
        <v>499</v>
      </c>
      <c r="B90" s="393" t="s">
        <v>99</v>
      </c>
      <c r="C90" s="101">
        <v>3765.7170000000001</v>
      </c>
      <c r="D90" s="101">
        <v>2020.7150000000001</v>
      </c>
      <c r="E90" s="228">
        <v>0.53660830000000004</v>
      </c>
      <c r="F90" s="101">
        <v>16814.07</v>
      </c>
      <c r="G90" s="101">
        <v>9022.5679999999993</v>
      </c>
      <c r="H90" s="228">
        <v>0.53660830000000004</v>
      </c>
      <c r="I90" s="101">
        <v>14501.13</v>
      </c>
      <c r="J90" s="101">
        <v>7781.4269999999997</v>
      </c>
      <c r="K90" s="228">
        <v>0.53660830000000004</v>
      </c>
      <c r="L90" s="259" t="s">
        <v>2</v>
      </c>
      <c r="M90" s="115" t="s">
        <v>32</v>
      </c>
      <c r="N90" s="115"/>
      <c r="O90" s="15"/>
      <c r="P90" s="15"/>
      <c r="Q90" s="15"/>
      <c r="R90" s="15"/>
    </row>
    <row r="91" spans="1:18" s="8" customFormat="1" ht="26.25">
      <c r="A91" s="583" t="s">
        <v>499</v>
      </c>
      <c r="B91" s="393" t="s">
        <v>388</v>
      </c>
      <c r="C91" s="101">
        <v>4505.7419999999993</v>
      </c>
      <c r="D91" s="101">
        <v>2209.6529999999998</v>
      </c>
      <c r="E91" s="228">
        <v>0.49040830000000002</v>
      </c>
      <c r="F91" s="101">
        <v>16736.68</v>
      </c>
      <c r="G91" s="101">
        <v>8207.8080000000009</v>
      </c>
      <c r="H91" s="228">
        <v>0.49040830000000002</v>
      </c>
      <c r="I91" s="101">
        <v>11095.77</v>
      </c>
      <c r="J91" s="101">
        <v>5441.4589999999998</v>
      </c>
      <c r="K91" s="228">
        <v>0.49040830000000002</v>
      </c>
      <c r="L91" s="259" t="s">
        <v>2</v>
      </c>
      <c r="M91" s="115" t="s">
        <v>32</v>
      </c>
      <c r="N91" s="115"/>
      <c r="O91" s="15"/>
      <c r="P91" s="15"/>
      <c r="Q91" s="15"/>
      <c r="R91" s="15"/>
    </row>
    <row r="92" spans="1:18" s="8" customFormat="1" ht="26.25">
      <c r="A92" s="583" t="s">
        <v>499</v>
      </c>
      <c r="B92" s="393" t="s">
        <v>389</v>
      </c>
      <c r="C92" s="101">
        <v>5034.9380000000001</v>
      </c>
      <c r="D92" s="101">
        <v>2204.0860000000002</v>
      </c>
      <c r="E92" s="228">
        <v>0.43775839999999999</v>
      </c>
      <c r="F92" s="101">
        <v>25873.670000000002</v>
      </c>
      <c r="G92" s="101">
        <v>11326.41</v>
      </c>
      <c r="H92" s="228">
        <v>0.43775839999999999</v>
      </c>
      <c r="I92" s="101">
        <v>16963.12</v>
      </c>
      <c r="J92" s="101">
        <v>7425.7470000000003</v>
      </c>
      <c r="K92" s="228">
        <v>0.43775829999999999</v>
      </c>
      <c r="L92" s="259" t="s">
        <v>2</v>
      </c>
      <c r="M92" s="115" t="s">
        <v>32</v>
      </c>
      <c r="N92" s="115"/>
      <c r="O92" s="15"/>
      <c r="P92" s="15"/>
      <c r="Q92" s="15"/>
      <c r="R92" s="15"/>
    </row>
    <row r="93" spans="1:18" s="8" customFormat="1" ht="26.25">
      <c r="A93" s="583" t="s">
        <v>499</v>
      </c>
      <c r="B93" s="393" t="s">
        <v>106</v>
      </c>
      <c r="C93" s="101">
        <v>3327.6309999999999</v>
      </c>
      <c r="D93" s="101">
        <v>1621.5539999999999</v>
      </c>
      <c r="E93" s="228">
        <v>0.48730000000000001</v>
      </c>
      <c r="F93" s="101">
        <v>29901.710000000003</v>
      </c>
      <c r="G93" s="101">
        <v>14571.109999999999</v>
      </c>
      <c r="H93" s="228">
        <v>0.48730000000000001</v>
      </c>
      <c r="I93" s="101">
        <v>16410.07</v>
      </c>
      <c r="J93" s="101">
        <v>7996.6260000000002</v>
      </c>
      <c r="K93" s="228">
        <v>0.48730000000000001</v>
      </c>
      <c r="L93" s="259" t="s">
        <v>2</v>
      </c>
      <c r="M93" s="115" t="s">
        <v>32</v>
      </c>
      <c r="N93" s="115"/>
      <c r="O93" s="15"/>
      <c r="P93" s="15"/>
      <c r="Q93" s="15"/>
      <c r="R93" s="15"/>
    </row>
    <row r="94" spans="1:18" s="8" customFormat="1" ht="26.25">
      <c r="A94" s="583" t="s">
        <v>499</v>
      </c>
      <c r="B94" s="393" t="s">
        <v>393</v>
      </c>
      <c r="C94" s="101">
        <v>3085.83</v>
      </c>
      <c r="D94" s="101">
        <v>1597.7909999999999</v>
      </c>
      <c r="E94" s="228">
        <v>0.51778329999999995</v>
      </c>
      <c r="F94" s="101">
        <v>13679.169999999998</v>
      </c>
      <c r="G94" s="101">
        <v>7082.848</v>
      </c>
      <c r="H94" s="228">
        <v>0.51778329999999995</v>
      </c>
      <c r="I94" s="101">
        <v>16076.699999999999</v>
      </c>
      <c r="J94" s="101">
        <v>8324.2489999999998</v>
      </c>
      <c r="K94" s="228">
        <v>0.51778329999999995</v>
      </c>
      <c r="L94" s="259" t="s">
        <v>2</v>
      </c>
      <c r="M94" s="115" t="s">
        <v>32</v>
      </c>
      <c r="N94" s="115"/>
      <c r="O94" s="15"/>
      <c r="P94" s="15"/>
      <c r="Q94" s="15"/>
      <c r="R94" s="15"/>
    </row>
    <row r="95" spans="1:18" s="8" customFormat="1" ht="26.25">
      <c r="A95" s="583" t="s">
        <v>499</v>
      </c>
      <c r="B95" s="393" t="s">
        <v>84</v>
      </c>
      <c r="C95" s="101">
        <v>5011.3440000000001</v>
      </c>
      <c r="D95" s="101">
        <v>2693.2220000000002</v>
      </c>
      <c r="E95" s="228">
        <v>0.53742500000000004</v>
      </c>
      <c r="F95" s="101">
        <v>35805.449999999997</v>
      </c>
      <c r="G95" s="101">
        <v>19242.75</v>
      </c>
      <c r="H95" s="228">
        <v>0.53742500000000004</v>
      </c>
      <c r="I95" s="101">
        <v>16297.920000000002</v>
      </c>
      <c r="J95" s="101">
        <v>8758.9070000000011</v>
      </c>
      <c r="K95" s="228">
        <v>0.53742500000000004</v>
      </c>
      <c r="L95" s="259" t="s">
        <v>2</v>
      </c>
      <c r="M95" s="115" t="s">
        <v>32</v>
      </c>
      <c r="N95" s="115"/>
      <c r="O95" s="15"/>
      <c r="P95" s="15"/>
      <c r="Q95" s="15"/>
      <c r="R95" s="15"/>
    </row>
    <row r="96" spans="1:18" s="8" customFormat="1" ht="26.25">
      <c r="A96" s="583" t="s">
        <v>499</v>
      </c>
      <c r="B96" s="393" t="s">
        <v>111</v>
      </c>
      <c r="C96" s="101">
        <v>5424.7340000000004</v>
      </c>
      <c r="D96" s="101">
        <v>2741.8420000000001</v>
      </c>
      <c r="E96" s="228">
        <v>0.50543329999999997</v>
      </c>
      <c r="F96" s="101">
        <v>14019.39</v>
      </c>
      <c r="G96" s="101">
        <v>7085.8679999999995</v>
      </c>
      <c r="H96" s="228">
        <v>0.50543329999999997</v>
      </c>
      <c r="I96" s="101">
        <v>10103.76</v>
      </c>
      <c r="J96" s="101">
        <v>5106.777</v>
      </c>
      <c r="K96" s="228">
        <v>0.50543329999999997</v>
      </c>
      <c r="L96" s="259" t="s">
        <v>2</v>
      </c>
      <c r="M96" s="115" t="s">
        <v>32</v>
      </c>
      <c r="N96" s="115"/>
      <c r="O96" s="15"/>
      <c r="P96" s="15"/>
      <c r="Q96" s="15"/>
      <c r="R96" s="15"/>
    </row>
    <row r="97" spans="1:18" s="8" customFormat="1" ht="26.25">
      <c r="A97" s="583" t="s">
        <v>499</v>
      </c>
      <c r="B97" s="393" t="s">
        <v>112</v>
      </c>
      <c r="C97" s="101">
        <v>4798.95</v>
      </c>
      <c r="D97" s="101">
        <v>2103.7800000000002</v>
      </c>
      <c r="E97" s="228">
        <v>0.43838329999999998</v>
      </c>
      <c r="F97" s="101">
        <v>19193.460000000003</v>
      </c>
      <c r="G97" s="101">
        <v>8414.094000000001</v>
      </c>
      <c r="H97" s="228">
        <v>0.43838329999999998</v>
      </c>
      <c r="I97" s="101">
        <v>16786.86</v>
      </c>
      <c r="J97" s="101">
        <v>7359.08</v>
      </c>
      <c r="K97" s="228">
        <v>0.43838329999999998</v>
      </c>
      <c r="L97" s="259" t="s">
        <v>2</v>
      </c>
      <c r="M97" s="115" t="s">
        <v>32</v>
      </c>
      <c r="N97" s="115"/>
      <c r="O97" s="15"/>
      <c r="P97" s="15"/>
      <c r="Q97" s="15"/>
      <c r="R97" s="15"/>
    </row>
    <row r="98" spans="1:18" s="8" customFormat="1" ht="26.25">
      <c r="A98" s="583" t="s">
        <v>499</v>
      </c>
      <c r="B98" s="393" t="s">
        <v>114</v>
      </c>
      <c r="C98" s="101">
        <v>4135.0230000000001</v>
      </c>
      <c r="D98" s="101">
        <v>2215.9929999999999</v>
      </c>
      <c r="E98" s="228">
        <v>0.5359083</v>
      </c>
      <c r="F98" s="101">
        <v>47844.18</v>
      </c>
      <c r="G98" s="101">
        <v>25640.09</v>
      </c>
      <c r="H98" s="228">
        <v>0.5359083</v>
      </c>
      <c r="I98" s="101">
        <v>24318.47</v>
      </c>
      <c r="J98" s="101">
        <v>13032.47</v>
      </c>
      <c r="K98" s="228">
        <v>0.5359083</v>
      </c>
      <c r="L98" s="259" t="s">
        <v>2</v>
      </c>
      <c r="M98" s="115" t="s">
        <v>32</v>
      </c>
      <c r="N98" s="115"/>
      <c r="O98" s="15"/>
      <c r="P98" s="15"/>
      <c r="Q98" s="15"/>
      <c r="R98" s="15"/>
    </row>
    <row r="99" spans="1:18" s="8" customFormat="1" ht="26.25">
      <c r="A99" s="583" t="s">
        <v>499</v>
      </c>
      <c r="B99" s="393" t="s">
        <v>88</v>
      </c>
      <c r="C99" s="101">
        <v>4510.8050000000003</v>
      </c>
      <c r="D99" s="101">
        <v>2216.5349999999999</v>
      </c>
      <c r="E99" s="228">
        <v>0.49138340000000003</v>
      </c>
      <c r="F99" s="101">
        <v>39194.899999999994</v>
      </c>
      <c r="G99" s="101">
        <v>19259.72</v>
      </c>
      <c r="H99" s="228">
        <v>0.49138330000000002</v>
      </c>
      <c r="I99" s="101">
        <v>22575.079999999998</v>
      </c>
      <c r="J99" s="101">
        <v>11093.019999999999</v>
      </c>
      <c r="K99" s="228">
        <v>0.49138340000000003</v>
      </c>
      <c r="L99" s="259" t="s">
        <v>2</v>
      </c>
      <c r="M99" s="115" t="s">
        <v>32</v>
      </c>
      <c r="N99" s="115"/>
      <c r="O99" s="15"/>
      <c r="P99" s="15"/>
      <c r="Q99" s="15"/>
      <c r="R99" s="15"/>
    </row>
    <row r="100" spans="1:18" s="8" customFormat="1" ht="26.25">
      <c r="A100" s="583" t="s">
        <v>499</v>
      </c>
      <c r="B100" s="393" t="s">
        <v>406</v>
      </c>
      <c r="C100" s="101">
        <v>4853.4980000000005</v>
      </c>
      <c r="D100" s="101">
        <v>2033.7770000000003</v>
      </c>
      <c r="E100" s="228">
        <v>0.4190333</v>
      </c>
      <c r="F100" s="101">
        <v>32104.799999999996</v>
      </c>
      <c r="G100" s="101">
        <v>13452.98</v>
      </c>
      <c r="H100" s="228">
        <v>0.4190333</v>
      </c>
      <c r="I100" s="101">
        <v>15885.210000000001</v>
      </c>
      <c r="J100" s="101">
        <v>6656.433</v>
      </c>
      <c r="K100" s="228">
        <v>0.4190333</v>
      </c>
      <c r="L100" s="259" t="s">
        <v>2</v>
      </c>
      <c r="M100" s="115" t="s">
        <v>32</v>
      </c>
      <c r="N100" s="115"/>
      <c r="O100" s="15"/>
      <c r="P100" s="15"/>
      <c r="Q100" s="15"/>
      <c r="R100" s="15"/>
    </row>
    <row r="101" spans="1:18" s="8" customFormat="1" ht="26.25">
      <c r="A101" s="583" t="s">
        <v>499</v>
      </c>
      <c r="B101" s="393" t="s">
        <v>121</v>
      </c>
      <c r="C101" s="101">
        <v>4569.4210000000003</v>
      </c>
      <c r="D101" s="101">
        <v>1914.74</v>
      </c>
      <c r="E101" s="228">
        <v>0.4190333</v>
      </c>
      <c r="F101" s="101">
        <v>20279.41</v>
      </c>
      <c r="G101" s="101">
        <v>8497.75</v>
      </c>
      <c r="H101" s="228">
        <v>0.4190333</v>
      </c>
      <c r="I101" s="101">
        <v>14675.46</v>
      </c>
      <c r="J101" s="101">
        <v>6149.5079999999998</v>
      </c>
      <c r="K101" s="228">
        <v>0.4190333</v>
      </c>
      <c r="L101" s="259" t="s">
        <v>2</v>
      </c>
      <c r="M101" s="115" t="s">
        <v>32</v>
      </c>
      <c r="N101" s="115"/>
      <c r="O101" s="15"/>
      <c r="P101" s="15"/>
      <c r="Q101" s="15"/>
      <c r="R101" s="15"/>
    </row>
    <row r="102" spans="1:18" s="8" customFormat="1">
      <c r="A102" s="583" t="s">
        <v>501</v>
      </c>
      <c r="B102" s="393" t="s">
        <v>92</v>
      </c>
      <c r="C102" s="101">
        <v>5370.3269999999993</v>
      </c>
      <c r="D102" s="101">
        <v>3939.7160000000003</v>
      </c>
      <c r="E102" s="228">
        <v>0.73360829999999999</v>
      </c>
      <c r="F102" s="101">
        <v>23122.28</v>
      </c>
      <c r="G102" s="101">
        <v>16962.7</v>
      </c>
      <c r="H102" s="228">
        <v>0.73360840000000005</v>
      </c>
      <c r="I102" s="101">
        <v>52798.1</v>
      </c>
      <c r="J102" s="101">
        <v>38733.120000000003</v>
      </c>
      <c r="K102" s="228">
        <v>0.73360820000000004</v>
      </c>
      <c r="L102" s="259" t="s">
        <v>2</v>
      </c>
      <c r="M102" s="115" t="s">
        <v>32</v>
      </c>
      <c r="N102" s="115"/>
      <c r="O102" s="15"/>
      <c r="P102" s="15"/>
      <c r="Q102" s="15"/>
      <c r="R102" s="15"/>
    </row>
    <row r="103" spans="1:18" s="8" customFormat="1" ht="26.25">
      <c r="A103" s="583" t="s">
        <v>502</v>
      </c>
      <c r="B103" s="393" t="s">
        <v>93</v>
      </c>
      <c r="C103" s="101">
        <v>4095.06</v>
      </c>
      <c r="D103" s="101">
        <v>2620.8380000000002</v>
      </c>
      <c r="E103" s="228">
        <v>0.64</v>
      </c>
      <c r="F103" s="101">
        <v>13935.17</v>
      </c>
      <c r="G103" s="101">
        <v>8918.5069999999996</v>
      </c>
      <c r="H103" s="228">
        <v>0.64</v>
      </c>
      <c r="I103" s="101">
        <v>12261.85</v>
      </c>
      <c r="J103" s="101">
        <v>7847.5820000000003</v>
      </c>
      <c r="K103" s="228">
        <v>0.64</v>
      </c>
      <c r="L103" s="259" t="s">
        <v>2</v>
      </c>
      <c r="M103" s="115" t="s">
        <v>32</v>
      </c>
      <c r="N103" s="115"/>
      <c r="O103" s="15"/>
      <c r="P103" s="15"/>
      <c r="Q103" s="15"/>
      <c r="R103" s="15"/>
    </row>
    <row r="104" spans="1:18" s="8" customFormat="1" ht="26.25">
      <c r="A104" s="583" t="s">
        <v>506</v>
      </c>
      <c r="B104" s="393" t="s">
        <v>94</v>
      </c>
      <c r="C104" s="101">
        <v>6275.348</v>
      </c>
      <c r="D104" s="101">
        <v>3092.7</v>
      </c>
      <c r="E104" s="228">
        <v>0.49283329999999997</v>
      </c>
      <c r="F104" s="101">
        <v>21796.17</v>
      </c>
      <c r="G104" s="101">
        <v>10741.88</v>
      </c>
      <c r="H104" s="228">
        <v>0.49283329999999997</v>
      </c>
      <c r="I104" s="101">
        <v>77061.38</v>
      </c>
      <c r="J104" s="101">
        <v>37978.42</v>
      </c>
      <c r="K104" s="228">
        <v>0.49283329999999997</v>
      </c>
      <c r="L104" s="259" t="s">
        <v>2</v>
      </c>
      <c r="M104" s="115" t="s">
        <v>32</v>
      </c>
      <c r="N104" s="115"/>
      <c r="O104" s="15"/>
      <c r="P104" s="15"/>
      <c r="Q104" s="15"/>
      <c r="R104" s="15"/>
    </row>
    <row r="105" spans="1:18" s="8" customFormat="1" ht="26.25">
      <c r="A105" s="583" t="s">
        <v>509</v>
      </c>
      <c r="B105" s="393" t="s">
        <v>73</v>
      </c>
      <c r="C105" s="101">
        <v>5286</v>
      </c>
      <c r="D105" s="101">
        <v>2388</v>
      </c>
      <c r="E105" s="228">
        <v>0.45358330000000002</v>
      </c>
      <c r="F105" s="101">
        <v>17556</v>
      </c>
      <c r="G105" s="101">
        <v>8000</v>
      </c>
      <c r="H105" s="228">
        <v>0.45358330000000002</v>
      </c>
      <c r="I105" s="101">
        <v>8250</v>
      </c>
      <c r="J105" s="101">
        <v>3750</v>
      </c>
      <c r="K105" s="228">
        <v>0.45358330000000002</v>
      </c>
      <c r="L105" s="259" t="s">
        <v>2</v>
      </c>
      <c r="M105" s="115" t="s">
        <v>32</v>
      </c>
      <c r="N105" s="115"/>
      <c r="O105" s="15"/>
      <c r="P105" s="15"/>
      <c r="Q105" s="15"/>
      <c r="R105" s="15"/>
    </row>
    <row r="106" spans="1:18" s="8" customFormat="1" ht="26.25">
      <c r="A106" s="583" t="s">
        <v>510</v>
      </c>
      <c r="B106" s="393" t="s">
        <v>74</v>
      </c>
      <c r="C106" s="101">
        <v>4029</v>
      </c>
      <c r="D106" s="101">
        <v>2324</v>
      </c>
      <c r="E106" s="228">
        <v>0.58160000000000001</v>
      </c>
      <c r="F106" s="101">
        <v>9125</v>
      </c>
      <c r="G106" s="101">
        <v>5250</v>
      </c>
      <c r="H106" s="228">
        <v>0.58160000000000001</v>
      </c>
      <c r="I106" s="101">
        <v>4000</v>
      </c>
      <c r="J106" s="101">
        <v>2167</v>
      </c>
      <c r="K106" s="228">
        <v>0.58160000000000001</v>
      </c>
      <c r="L106" s="259" t="s">
        <v>2</v>
      </c>
      <c r="M106" s="115" t="s">
        <v>32</v>
      </c>
      <c r="N106" s="115"/>
      <c r="O106" s="15"/>
      <c r="P106" s="15"/>
      <c r="Q106" s="15"/>
      <c r="R106" s="15"/>
    </row>
    <row r="107" spans="1:18" s="8" customFormat="1">
      <c r="A107" s="583" t="s">
        <v>703</v>
      </c>
      <c r="B107" s="393" t="s">
        <v>35</v>
      </c>
      <c r="C107" s="101">
        <v>5221.4619999999995</v>
      </c>
      <c r="D107" s="101">
        <v>1686.5319999999999</v>
      </c>
      <c r="E107" s="228">
        <v>0.32300000000000001</v>
      </c>
      <c r="F107" s="101">
        <v>12075.82</v>
      </c>
      <c r="G107" s="101">
        <v>3900.491</v>
      </c>
      <c r="H107" s="228">
        <v>0.32300000000000001</v>
      </c>
      <c r="I107" s="101">
        <v>10066.58</v>
      </c>
      <c r="J107" s="101">
        <v>3251.5070000000001</v>
      </c>
      <c r="K107" s="228">
        <v>0.32300000000000001</v>
      </c>
      <c r="L107" s="259" t="s">
        <v>2</v>
      </c>
      <c r="M107" s="115" t="s">
        <v>32</v>
      </c>
      <c r="N107" s="115"/>
      <c r="O107" s="15"/>
      <c r="P107" s="15"/>
      <c r="Q107" s="15"/>
      <c r="R107" s="15"/>
    </row>
    <row r="108" spans="1:18" s="8" customFormat="1">
      <c r="A108" s="583" t="s">
        <v>704</v>
      </c>
      <c r="B108" s="393" t="s">
        <v>36</v>
      </c>
      <c r="C108" s="101">
        <v>4838.3869999999997</v>
      </c>
      <c r="D108" s="101">
        <v>3016.7339999999999</v>
      </c>
      <c r="E108" s="228">
        <v>0.62350000000000005</v>
      </c>
      <c r="F108" s="101">
        <v>13347</v>
      </c>
      <c r="G108" s="101">
        <v>8321.8549999999996</v>
      </c>
      <c r="H108" s="228">
        <v>0.62350000000000005</v>
      </c>
      <c r="I108" s="101">
        <v>3499.06</v>
      </c>
      <c r="J108" s="101">
        <v>2181.6640000000002</v>
      </c>
      <c r="K108" s="228">
        <v>0.62350000000000005</v>
      </c>
      <c r="L108" s="259" t="s">
        <v>2</v>
      </c>
      <c r="M108" s="115" t="s">
        <v>32</v>
      </c>
      <c r="N108" s="115"/>
      <c r="O108" s="15"/>
      <c r="P108" s="15"/>
      <c r="Q108" s="15"/>
      <c r="R108" s="15"/>
    </row>
    <row r="109" spans="1:18" s="8" customFormat="1">
      <c r="A109" s="583" t="s">
        <v>705</v>
      </c>
      <c r="B109" s="393" t="s">
        <v>72</v>
      </c>
      <c r="C109" s="101">
        <v>3700</v>
      </c>
      <c r="D109" s="101">
        <v>2140</v>
      </c>
      <c r="E109" s="228">
        <v>0.57891669999999995</v>
      </c>
      <c r="F109" s="101">
        <v>10810</v>
      </c>
      <c r="G109" s="101">
        <v>6238</v>
      </c>
      <c r="H109" s="228">
        <v>0.57891669999999995</v>
      </c>
      <c r="I109" s="101">
        <v>10250</v>
      </c>
      <c r="J109" s="101">
        <v>5917</v>
      </c>
      <c r="K109" s="228">
        <v>0.57891669999999995</v>
      </c>
      <c r="L109" s="259" t="s">
        <v>2</v>
      </c>
      <c r="M109" s="115" t="s">
        <v>32</v>
      </c>
      <c r="N109" s="115"/>
      <c r="O109" s="15"/>
      <c r="P109" s="15"/>
      <c r="Q109" s="15"/>
      <c r="R109" s="15"/>
    </row>
    <row r="110" spans="1:18" s="8" customFormat="1">
      <c r="A110" s="583" t="s">
        <v>706</v>
      </c>
      <c r="B110" s="393" t="s">
        <v>77</v>
      </c>
      <c r="C110" s="101">
        <v>4175.0959999999995</v>
      </c>
      <c r="D110" s="101">
        <v>2087.5479999999998</v>
      </c>
      <c r="E110" s="228">
        <v>0.5</v>
      </c>
      <c r="F110" s="101">
        <v>14796.86</v>
      </c>
      <c r="G110" s="101">
        <v>7398.4290000000001</v>
      </c>
      <c r="H110" s="228">
        <v>0.5</v>
      </c>
      <c r="I110" s="101">
        <v>16892.88</v>
      </c>
      <c r="J110" s="101">
        <v>8446.4380000000001</v>
      </c>
      <c r="K110" s="228">
        <v>0.5</v>
      </c>
      <c r="L110" s="259" t="s">
        <v>2</v>
      </c>
      <c r="M110" s="115" t="s">
        <v>32</v>
      </c>
      <c r="N110" s="115"/>
      <c r="O110" s="15"/>
      <c r="P110" s="15"/>
      <c r="Q110" s="15"/>
      <c r="R110" s="15"/>
    </row>
    <row r="111" spans="1:18" s="8" customFormat="1">
      <c r="A111" s="583" t="s">
        <v>709</v>
      </c>
      <c r="B111" s="393" t="s">
        <v>39</v>
      </c>
      <c r="C111" s="101">
        <v>5000.87</v>
      </c>
      <c r="D111" s="101">
        <v>1200.2090000000001</v>
      </c>
      <c r="E111" s="228">
        <v>0.24</v>
      </c>
      <c r="F111" s="101">
        <v>33966.810000000005</v>
      </c>
      <c r="G111" s="101">
        <v>8152.0349999999999</v>
      </c>
      <c r="H111" s="228">
        <v>0.24</v>
      </c>
      <c r="I111" s="101">
        <v>22601.82</v>
      </c>
      <c r="J111" s="101">
        <v>5424.4359999999997</v>
      </c>
      <c r="K111" s="228">
        <v>0.24</v>
      </c>
      <c r="L111" s="259" t="s">
        <v>2</v>
      </c>
      <c r="M111" s="115" t="s">
        <v>32</v>
      </c>
      <c r="N111" s="115"/>
      <c r="O111" s="15"/>
      <c r="P111" s="15"/>
      <c r="Q111" s="15"/>
      <c r="R111" s="15"/>
    </row>
    <row r="112" spans="1:18" s="8" customFormat="1">
      <c r="A112" s="583" t="s">
        <v>711</v>
      </c>
      <c r="B112" s="393" t="s">
        <v>166</v>
      </c>
      <c r="C112" s="101">
        <v>4165.6579999999994</v>
      </c>
      <c r="D112" s="101">
        <v>2670.6030000000001</v>
      </c>
      <c r="E112" s="228">
        <v>0.6411</v>
      </c>
      <c r="F112" s="101">
        <v>12526.76</v>
      </c>
      <c r="G112" s="101">
        <v>8030.9050000000007</v>
      </c>
      <c r="H112" s="228">
        <v>0.6411</v>
      </c>
      <c r="I112" s="101">
        <v>6290.3230000000003</v>
      </c>
      <c r="J112" s="101">
        <v>4032.7260000000001</v>
      </c>
      <c r="K112" s="228">
        <v>0.6411</v>
      </c>
      <c r="L112" s="259" t="s">
        <v>2</v>
      </c>
      <c r="M112" s="115" t="s">
        <v>32</v>
      </c>
      <c r="N112" s="115"/>
      <c r="O112" s="15"/>
      <c r="P112" s="15"/>
      <c r="Q112" s="15"/>
      <c r="R112" s="15"/>
    </row>
    <row r="113" spans="1:18" s="8" customFormat="1">
      <c r="A113" s="583" t="s">
        <v>714</v>
      </c>
      <c r="B113" s="393" t="s">
        <v>113</v>
      </c>
      <c r="C113" s="101">
        <v>1480.6299999999999</v>
      </c>
      <c r="D113" s="101">
        <v>740.3148000000001</v>
      </c>
      <c r="E113" s="228">
        <v>0.5</v>
      </c>
      <c r="F113" s="101">
        <v>3515.1669999999999</v>
      </c>
      <c r="G113" s="101">
        <v>1757.5829999999999</v>
      </c>
      <c r="H113" s="228">
        <v>0.5</v>
      </c>
      <c r="I113" s="101">
        <v>4125.6149999999998</v>
      </c>
      <c r="J113" s="101">
        <v>2062.808</v>
      </c>
      <c r="K113" s="228">
        <v>0.5</v>
      </c>
      <c r="L113" s="259" t="s">
        <v>2</v>
      </c>
      <c r="M113" s="115" t="s">
        <v>32</v>
      </c>
      <c r="N113" s="115"/>
      <c r="O113" s="15"/>
      <c r="P113" s="15"/>
      <c r="Q113" s="15"/>
      <c r="R113" s="15"/>
    </row>
    <row r="114" spans="1:18" s="8" customFormat="1">
      <c r="A114" s="583" t="s">
        <v>717</v>
      </c>
      <c r="B114" s="393" t="s">
        <v>44</v>
      </c>
      <c r="C114" s="101">
        <v>5763.7340000000004</v>
      </c>
      <c r="D114" s="101">
        <v>2660.2999999999997</v>
      </c>
      <c r="E114" s="228">
        <v>0.46155829999999998</v>
      </c>
      <c r="F114" s="101">
        <v>156429.9</v>
      </c>
      <c r="G114" s="101">
        <v>72201.53</v>
      </c>
      <c r="H114" s="228">
        <v>0.46155829999999998</v>
      </c>
      <c r="I114" s="101">
        <v>52574.26</v>
      </c>
      <c r="J114" s="101">
        <v>24266.09</v>
      </c>
      <c r="K114" s="228">
        <v>0.46155839999999998</v>
      </c>
      <c r="L114" s="259" t="s">
        <v>2</v>
      </c>
      <c r="M114" s="115" t="s">
        <v>32</v>
      </c>
      <c r="N114" s="115"/>
      <c r="O114" s="15"/>
      <c r="P114" s="15"/>
      <c r="Q114" s="15"/>
      <c r="R114" s="15"/>
    </row>
    <row r="115" spans="1:18" s="8" customFormat="1">
      <c r="A115" s="583" t="s">
        <v>589</v>
      </c>
      <c r="B115" s="393" t="s">
        <v>76</v>
      </c>
      <c r="C115" s="101">
        <v>3032.6110000000003</v>
      </c>
      <c r="D115" s="101">
        <v>2189.5450000000001</v>
      </c>
      <c r="E115" s="228">
        <v>0.72199990000000003</v>
      </c>
      <c r="F115" s="101">
        <v>20251.169999999998</v>
      </c>
      <c r="G115" s="101">
        <v>14621.35</v>
      </c>
      <c r="H115" s="228">
        <v>0.72199999999999998</v>
      </c>
      <c r="I115" s="101">
        <v>7539.6359999999995</v>
      </c>
      <c r="J115" s="101">
        <v>5443.6169999999993</v>
      </c>
      <c r="K115" s="228">
        <v>0.72199999999999998</v>
      </c>
      <c r="L115" s="259" t="s">
        <v>2</v>
      </c>
      <c r="M115" s="115" t="s">
        <v>32</v>
      </c>
      <c r="N115" s="115"/>
      <c r="O115" s="15"/>
      <c r="P115" s="15"/>
      <c r="Q115" s="15"/>
      <c r="R115" s="15"/>
    </row>
    <row r="116" spans="1:18" s="8" customFormat="1">
      <c r="A116" s="583" t="s">
        <v>590</v>
      </c>
      <c r="B116" s="393" t="s">
        <v>37</v>
      </c>
      <c r="C116" s="101">
        <v>5316.1949999999997</v>
      </c>
      <c r="D116" s="101">
        <v>3607.1260000000002</v>
      </c>
      <c r="E116" s="228">
        <v>0.67851660000000003</v>
      </c>
      <c r="F116" s="101">
        <v>39214.74</v>
      </c>
      <c r="G116" s="101">
        <v>26607.85</v>
      </c>
      <c r="H116" s="228">
        <v>0.67851669999999997</v>
      </c>
      <c r="I116" s="101">
        <v>26207.47</v>
      </c>
      <c r="J116" s="101">
        <v>17782.2</v>
      </c>
      <c r="K116" s="228">
        <v>0.67851660000000003</v>
      </c>
      <c r="L116" s="259" t="s">
        <v>2</v>
      </c>
      <c r="M116" s="115" t="s">
        <v>32</v>
      </c>
      <c r="N116" s="115"/>
      <c r="O116" s="15"/>
      <c r="P116" s="15"/>
      <c r="Q116" s="15"/>
      <c r="R116" s="15"/>
    </row>
    <row r="117" spans="1:18" s="8" customFormat="1">
      <c r="A117" s="583" t="s">
        <v>518</v>
      </c>
      <c r="B117" s="393" t="s">
        <v>78</v>
      </c>
      <c r="C117" s="101">
        <v>3327.03</v>
      </c>
      <c r="D117" s="101">
        <v>2035.5880000000002</v>
      </c>
      <c r="E117" s="228">
        <v>0.61183339999999997</v>
      </c>
      <c r="F117" s="101">
        <v>9195.4110000000001</v>
      </c>
      <c r="G117" s="101">
        <v>5626.0589999999993</v>
      </c>
      <c r="H117" s="228">
        <v>0.61183339999999997</v>
      </c>
      <c r="I117" s="101">
        <v>5219</v>
      </c>
      <c r="J117" s="101">
        <v>3193.1579999999999</v>
      </c>
      <c r="K117" s="228">
        <v>0.61183330000000002</v>
      </c>
      <c r="L117" s="259" t="s">
        <v>2</v>
      </c>
      <c r="M117" s="115" t="s">
        <v>32</v>
      </c>
      <c r="N117" s="115"/>
      <c r="O117" s="15"/>
      <c r="P117" s="15"/>
      <c r="Q117" s="15"/>
      <c r="R117" s="15"/>
    </row>
    <row r="118" spans="1:18" s="8" customFormat="1">
      <c r="A118" s="583" t="s">
        <v>451</v>
      </c>
      <c r="B118" s="393" t="s">
        <v>395</v>
      </c>
      <c r="C118" s="101">
        <v>5400.8890000000001</v>
      </c>
      <c r="D118" s="101">
        <v>3039.6200000000003</v>
      </c>
      <c r="E118" s="228">
        <v>0.56279999999999997</v>
      </c>
      <c r="F118" s="101">
        <v>14886.44</v>
      </c>
      <c r="G118" s="101">
        <v>8378.0870000000014</v>
      </c>
      <c r="H118" s="228">
        <v>0.56279999999999997</v>
      </c>
      <c r="I118" s="101">
        <v>19668.48</v>
      </c>
      <c r="J118" s="101">
        <v>11069.419999999998</v>
      </c>
      <c r="K118" s="228">
        <v>0.56279999999999997</v>
      </c>
      <c r="L118" s="259" t="s">
        <v>2</v>
      </c>
      <c r="M118" s="115" t="s">
        <v>32</v>
      </c>
      <c r="N118" s="115"/>
      <c r="O118" s="15"/>
      <c r="P118" s="15"/>
      <c r="Q118" s="15"/>
      <c r="R118" s="15"/>
    </row>
    <row r="119" spans="1:18" s="8" customFormat="1">
      <c r="A119" s="583" t="s">
        <v>522</v>
      </c>
      <c r="B119" s="393" t="s">
        <v>101</v>
      </c>
      <c r="C119" s="101">
        <v>5149.4210000000003</v>
      </c>
      <c r="D119" s="101">
        <v>2505.665</v>
      </c>
      <c r="E119" s="228">
        <v>0.48659170000000002</v>
      </c>
      <c r="F119" s="101">
        <v>18610.900000000001</v>
      </c>
      <c r="G119" s="101">
        <v>9055.9089999999997</v>
      </c>
      <c r="H119" s="228">
        <v>0.48659170000000002</v>
      </c>
      <c r="I119" s="101">
        <v>4535.4029999999993</v>
      </c>
      <c r="J119" s="101">
        <v>2206.8889999999997</v>
      </c>
      <c r="K119" s="228">
        <v>0.48659170000000002</v>
      </c>
      <c r="L119" s="259" t="s">
        <v>2</v>
      </c>
      <c r="M119" s="115" t="s">
        <v>32</v>
      </c>
      <c r="N119" s="115"/>
      <c r="O119" s="15"/>
      <c r="P119" s="15"/>
      <c r="Q119" s="15"/>
      <c r="R119" s="15"/>
    </row>
    <row r="120" spans="1:18" s="8" customFormat="1" ht="26.25">
      <c r="A120" s="583" t="s">
        <v>523</v>
      </c>
      <c r="B120" s="393" t="s">
        <v>79</v>
      </c>
      <c r="C120" s="101">
        <v>3716.7919999999999</v>
      </c>
      <c r="D120" s="101">
        <v>2741.134</v>
      </c>
      <c r="E120" s="228">
        <v>0.73750000000000004</v>
      </c>
      <c r="F120" s="101">
        <v>8583</v>
      </c>
      <c r="G120" s="101">
        <v>6329.9630000000006</v>
      </c>
      <c r="H120" s="228">
        <v>0.73750000000000004</v>
      </c>
      <c r="I120" s="101">
        <v>12488.73</v>
      </c>
      <c r="J120" s="101">
        <v>9210.4409999999989</v>
      </c>
      <c r="K120" s="228">
        <v>0.73750009999999999</v>
      </c>
      <c r="L120" s="259" t="s">
        <v>2</v>
      </c>
      <c r="M120" s="115" t="s">
        <v>32</v>
      </c>
      <c r="N120" s="115"/>
      <c r="O120" s="15"/>
      <c r="P120" s="15"/>
      <c r="Q120" s="15"/>
      <c r="R120" s="15"/>
    </row>
    <row r="121" spans="1:18" s="8" customFormat="1">
      <c r="A121" s="583" t="s">
        <v>526</v>
      </c>
      <c r="B121" s="393" t="s">
        <v>103</v>
      </c>
      <c r="C121" s="101">
        <v>3773.2849999999999</v>
      </c>
      <c r="D121" s="101">
        <v>1710.556</v>
      </c>
      <c r="E121" s="228">
        <v>0.45333329999999999</v>
      </c>
      <c r="F121" s="101">
        <v>43360.17</v>
      </c>
      <c r="G121" s="101">
        <v>19656.61</v>
      </c>
      <c r="H121" s="228">
        <v>0.45333329999999999</v>
      </c>
      <c r="I121" s="101">
        <v>7683.0940000000001</v>
      </c>
      <c r="J121" s="101">
        <v>3483.002</v>
      </c>
      <c r="K121" s="228">
        <v>0.45333329999999999</v>
      </c>
      <c r="L121" s="259" t="s">
        <v>2</v>
      </c>
      <c r="M121" s="115" t="s">
        <v>32</v>
      </c>
      <c r="N121" s="115"/>
      <c r="O121" s="15"/>
      <c r="P121" s="15"/>
      <c r="Q121" s="15"/>
      <c r="R121" s="15"/>
    </row>
    <row r="122" spans="1:18" s="8" customFormat="1" ht="26.25">
      <c r="A122" s="583" t="s">
        <v>527</v>
      </c>
      <c r="B122" s="393" t="s">
        <v>104</v>
      </c>
      <c r="C122" s="101">
        <v>4899.6930000000002</v>
      </c>
      <c r="D122" s="101">
        <v>2449.846</v>
      </c>
      <c r="E122" s="228">
        <v>0.5</v>
      </c>
      <c r="F122" s="101">
        <v>18222.899999999998</v>
      </c>
      <c r="G122" s="101">
        <v>9111.4510000000009</v>
      </c>
      <c r="H122" s="228">
        <v>0.5</v>
      </c>
      <c r="I122" s="101">
        <v>11795.199999999999</v>
      </c>
      <c r="J122" s="101">
        <v>5897.5999999999995</v>
      </c>
      <c r="K122" s="228">
        <v>0.5</v>
      </c>
      <c r="L122" s="259" t="s">
        <v>2</v>
      </c>
      <c r="M122" s="115" t="s">
        <v>32</v>
      </c>
      <c r="N122" s="115"/>
      <c r="O122" s="15"/>
      <c r="P122" s="15"/>
      <c r="Q122" s="15"/>
      <c r="R122" s="15"/>
    </row>
    <row r="123" spans="1:18" s="8" customFormat="1">
      <c r="A123" s="583" t="s">
        <v>529</v>
      </c>
      <c r="B123" s="393" t="s">
        <v>81</v>
      </c>
      <c r="C123" s="101">
        <v>2797.741</v>
      </c>
      <c r="D123" s="101">
        <v>1445.5</v>
      </c>
      <c r="E123" s="228">
        <v>0.51666670000000003</v>
      </c>
      <c r="F123" s="101">
        <v>6416.7920000000004</v>
      </c>
      <c r="G123" s="101">
        <v>3315.3419999999996</v>
      </c>
      <c r="H123" s="228">
        <v>0.51666670000000003</v>
      </c>
      <c r="I123" s="101">
        <v>11888.87</v>
      </c>
      <c r="J123" s="101">
        <v>6142.5839999999998</v>
      </c>
      <c r="K123" s="228">
        <v>0.51666670000000003</v>
      </c>
      <c r="L123" s="259" t="s">
        <v>2</v>
      </c>
      <c r="M123" s="115" t="s">
        <v>32</v>
      </c>
      <c r="N123" s="115"/>
      <c r="O123" s="15"/>
      <c r="P123" s="15"/>
      <c r="Q123" s="15"/>
      <c r="R123" s="15"/>
    </row>
    <row r="124" spans="1:18" s="8" customFormat="1" ht="26.25">
      <c r="A124" s="583" t="s">
        <v>530</v>
      </c>
      <c r="B124" s="393" t="s">
        <v>105</v>
      </c>
      <c r="C124" s="101">
        <v>938.97390000000007</v>
      </c>
      <c r="D124" s="101">
        <v>1098.5990000000002</v>
      </c>
      <c r="E124" s="228">
        <v>1.17</v>
      </c>
      <c r="F124" s="101">
        <v>6483</v>
      </c>
      <c r="G124" s="101">
        <v>7585.1100000000006</v>
      </c>
      <c r="H124" s="228">
        <v>1.17</v>
      </c>
      <c r="I124" s="101">
        <v>3684.3340000000003</v>
      </c>
      <c r="J124" s="101">
        <v>4310.67</v>
      </c>
      <c r="K124" s="228">
        <v>1.17</v>
      </c>
      <c r="L124" s="259" t="s">
        <v>2</v>
      </c>
      <c r="M124" s="115" t="s">
        <v>32</v>
      </c>
      <c r="N124" s="115"/>
      <c r="O124" s="15"/>
      <c r="P124" s="15"/>
      <c r="Q124" s="15"/>
      <c r="R124" s="15"/>
    </row>
    <row r="125" spans="1:18" s="8" customFormat="1" ht="26.25">
      <c r="A125" s="583" t="s">
        <v>532</v>
      </c>
      <c r="B125" s="393" t="s">
        <v>82</v>
      </c>
      <c r="C125" s="101">
        <v>3540.1869999999999</v>
      </c>
      <c r="D125" s="101">
        <v>1398.374</v>
      </c>
      <c r="E125" s="228">
        <v>0.39500000000000002</v>
      </c>
      <c r="F125" s="101">
        <v>6446.53</v>
      </c>
      <c r="G125" s="101">
        <v>2546.3789999999999</v>
      </c>
      <c r="H125" s="228">
        <v>0.39500000000000002</v>
      </c>
      <c r="I125" s="101">
        <v>25775.07</v>
      </c>
      <c r="J125" s="101">
        <v>10181.150000000001</v>
      </c>
      <c r="K125" s="228">
        <v>0.39500000000000002</v>
      </c>
      <c r="L125" s="259" t="s">
        <v>2</v>
      </c>
      <c r="M125" s="115" t="s">
        <v>32</v>
      </c>
      <c r="N125" s="115"/>
      <c r="O125" s="15"/>
      <c r="P125" s="15"/>
      <c r="Q125" s="15"/>
      <c r="R125" s="15"/>
    </row>
    <row r="126" spans="1:18" s="8" customFormat="1">
      <c r="A126" s="583" t="s">
        <v>615</v>
      </c>
      <c r="B126" s="393" t="s">
        <v>165</v>
      </c>
      <c r="C126" s="101">
        <v>4443.9479999999994</v>
      </c>
      <c r="D126" s="101">
        <v>2362.2919999999999</v>
      </c>
      <c r="E126" s="228">
        <v>0.53157500000000002</v>
      </c>
      <c r="F126" s="101">
        <v>15892.24</v>
      </c>
      <c r="G126" s="101">
        <v>8447.9169999999995</v>
      </c>
      <c r="H126" s="228">
        <v>0.53157500000000002</v>
      </c>
      <c r="I126" s="101">
        <v>18826.29</v>
      </c>
      <c r="J126" s="101">
        <v>10007.59</v>
      </c>
      <c r="K126" s="228">
        <v>0.53157500000000002</v>
      </c>
      <c r="L126" s="259" t="s">
        <v>2</v>
      </c>
      <c r="M126" s="115" t="s">
        <v>32</v>
      </c>
      <c r="N126" s="115"/>
      <c r="O126" s="15"/>
      <c r="P126" s="15"/>
      <c r="Q126" s="15"/>
      <c r="R126" s="15"/>
    </row>
    <row r="127" spans="1:18" s="8" customFormat="1" ht="26.25">
      <c r="A127" s="583" t="s">
        <v>534</v>
      </c>
      <c r="B127" s="393" t="s">
        <v>96</v>
      </c>
      <c r="C127" s="101">
        <v>2451.3509999999997</v>
      </c>
      <c r="D127" s="101">
        <v>1899.5519999999999</v>
      </c>
      <c r="E127" s="228">
        <v>0.77490000000000003</v>
      </c>
      <c r="F127" s="101">
        <v>14505.83</v>
      </c>
      <c r="G127" s="101">
        <v>11240.57</v>
      </c>
      <c r="H127" s="228">
        <v>0.77490000000000003</v>
      </c>
      <c r="I127" s="101">
        <v>4040.6250000000005</v>
      </c>
      <c r="J127" s="101">
        <v>3131.08</v>
      </c>
      <c r="K127" s="228">
        <v>0.77490000000000003</v>
      </c>
      <c r="L127" s="259" t="s">
        <v>2</v>
      </c>
      <c r="M127" s="115" t="s">
        <v>32</v>
      </c>
      <c r="N127" s="115"/>
      <c r="O127" s="15"/>
      <c r="P127" s="15"/>
      <c r="Q127" s="15"/>
      <c r="R127" s="15"/>
    </row>
    <row r="128" spans="1:18" s="8" customFormat="1" ht="26.25">
      <c r="A128" s="583" t="s">
        <v>534</v>
      </c>
      <c r="B128" s="393" t="s">
        <v>97</v>
      </c>
      <c r="C128" s="101">
        <v>3022.9960000000001</v>
      </c>
      <c r="D128" s="101">
        <v>2342.5189999999998</v>
      </c>
      <c r="E128" s="228">
        <v>0.77490000000000003</v>
      </c>
      <c r="F128" s="101">
        <v>10973.75</v>
      </c>
      <c r="G128" s="101">
        <v>8503.5579999999991</v>
      </c>
      <c r="H128" s="228">
        <v>0.77490000000000003</v>
      </c>
      <c r="I128" s="101">
        <v>5541.36</v>
      </c>
      <c r="J128" s="101">
        <v>4294</v>
      </c>
      <c r="K128" s="228">
        <v>0.77490000000000003</v>
      </c>
      <c r="L128" s="259" t="s">
        <v>2</v>
      </c>
      <c r="M128" s="115" t="s">
        <v>32</v>
      </c>
      <c r="N128" s="115"/>
      <c r="O128" s="15"/>
      <c r="P128" s="15"/>
      <c r="Q128" s="15"/>
      <c r="R128" s="15"/>
    </row>
    <row r="129" spans="1:18" s="8" customFormat="1" ht="26.25">
      <c r="A129" s="583" t="s">
        <v>534</v>
      </c>
      <c r="B129" s="393" t="s">
        <v>115</v>
      </c>
      <c r="C129" s="101">
        <v>2629.3220000000001</v>
      </c>
      <c r="D129" s="101">
        <v>2037.461</v>
      </c>
      <c r="E129" s="228">
        <v>0.77490000000000003</v>
      </c>
      <c r="F129" s="101">
        <v>13814.6</v>
      </c>
      <c r="G129" s="101">
        <v>10704.929999999998</v>
      </c>
      <c r="H129" s="228">
        <v>0.77490000000000003</v>
      </c>
      <c r="I129" s="101">
        <v>3044.5</v>
      </c>
      <c r="J129" s="101">
        <v>2359.183</v>
      </c>
      <c r="K129" s="228">
        <v>0.77490000000000003</v>
      </c>
      <c r="L129" s="259" t="s">
        <v>2</v>
      </c>
      <c r="M129" s="115" t="s">
        <v>32</v>
      </c>
      <c r="N129" s="115"/>
      <c r="O129" s="15"/>
      <c r="P129" s="15"/>
      <c r="Q129" s="15"/>
      <c r="R129" s="15"/>
    </row>
    <row r="130" spans="1:18" s="8" customFormat="1" ht="26.25">
      <c r="A130" s="583" t="s">
        <v>534</v>
      </c>
      <c r="B130" s="393" t="s">
        <v>116</v>
      </c>
      <c r="C130" s="101">
        <v>2446.9639999999999</v>
      </c>
      <c r="D130" s="101">
        <v>1896.152</v>
      </c>
      <c r="E130" s="228">
        <v>0.77490000000000003</v>
      </c>
      <c r="F130" s="101">
        <v>7371.1359999999995</v>
      </c>
      <c r="G130" s="101">
        <v>5711.8940000000002</v>
      </c>
      <c r="H130" s="228">
        <v>0.77490000000000003</v>
      </c>
      <c r="I130" s="101">
        <v>10995.89</v>
      </c>
      <c r="J130" s="101">
        <v>8520.7169999999987</v>
      </c>
      <c r="K130" s="228">
        <v>0.77490000000000003</v>
      </c>
      <c r="L130" s="259" t="s">
        <v>2</v>
      </c>
      <c r="M130" s="115" t="s">
        <v>32</v>
      </c>
      <c r="N130" s="115"/>
      <c r="O130" s="15"/>
      <c r="P130" s="15"/>
      <c r="Q130" s="15"/>
      <c r="R130" s="15"/>
    </row>
    <row r="131" spans="1:18" s="8" customFormat="1" ht="26.25">
      <c r="A131" s="583" t="s">
        <v>534</v>
      </c>
      <c r="B131" s="393" t="s">
        <v>117</v>
      </c>
      <c r="C131" s="101">
        <v>1866.4680000000001</v>
      </c>
      <c r="D131" s="101">
        <v>1446.326</v>
      </c>
      <c r="E131" s="228">
        <v>0.77490000000000003</v>
      </c>
      <c r="F131" s="101">
        <v>10258</v>
      </c>
      <c r="G131" s="101">
        <v>7948.924</v>
      </c>
      <c r="H131" s="228">
        <v>0.77490000000000003</v>
      </c>
      <c r="I131" s="101">
        <v>4921</v>
      </c>
      <c r="J131" s="101">
        <v>3813.2830000000004</v>
      </c>
      <c r="K131" s="228">
        <v>0.77490000000000003</v>
      </c>
      <c r="L131" s="259" t="s">
        <v>2</v>
      </c>
      <c r="M131" s="115" t="s">
        <v>32</v>
      </c>
      <c r="N131" s="115"/>
      <c r="O131" s="15"/>
      <c r="P131" s="15"/>
      <c r="Q131" s="15"/>
      <c r="R131" s="15"/>
    </row>
    <row r="132" spans="1:18" s="8" customFormat="1">
      <c r="A132" s="583" t="s">
        <v>535</v>
      </c>
      <c r="B132" s="393" t="s">
        <v>83</v>
      </c>
      <c r="C132" s="101">
        <v>5311.81</v>
      </c>
      <c r="D132" s="101">
        <v>2161.154</v>
      </c>
      <c r="E132" s="228">
        <v>0.40685830000000001</v>
      </c>
      <c r="F132" s="101">
        <v>40511.93</v>
      </c>
      <c r="G132" s="101">
        <v>16482.62</v>
      </c>
      <c r="H132" s="228">
        <v>0.40685830000000001</v>
      </c>
      <c r="I132" s="101">
        <v>34323.360000000001</v>
      </c>
      <c r="J132" s="101">
        <v>13964.740000000002</v>
      </c>
      <c r="K132" s="228">
        <v>0.40685830000000001</v>
      </c>
      <c r="L132" s="259" t="s">
        <v>2</v>
      </c>
      <c r="M132" s="115" t="s">
        <v>32</v>
      </c>
      <c r="N132" s="115"/>
      <c r="O132" s="15"/>
      <c r="P132" s="15"/>
      <c r="Q132" s="15"/>
      <c r="R132" s="15"/>
    </row>
    <row r="133" spans="1:18" s="8" customFormat="1">
      <c r="A133" s="583" t="s">
        <v>536</v>
      </c>
      <c r="B133" s="393" t="s">
        <v>108</v>
      </c>
      <c r="C133" s="101">
        <v>3589.4140000000002</v>
      </c>
      <c r="D133" s="101">
        <v>2337.3070000000002</v>
      </c>
      <c r="E133" s="228">
        <v>0.65116660000000004</v>
      </c>
      <c r="F133" s="101">
        <v>11914.87</v>
      </c>
      <c r="G133" s="101">
        <v>7758.5680000000002</v>
      </c>
      <c r="H133" s="228">
        <v>0.65116669999999999</v>
      </c>
      <c r="I133" s="101">
        <v>4660.4380000000001</v>
      </c>
      <c r="J133" s="101">
        <v>3034.721</v>
      </c>
      <c r="K133" s="228">
        <v>0.65116660000000004</v>
      </c>
      <c r="L133" s="259" t="s">
        <v>2</v>
      </c>
      <c r="M133" s="115" t="s">
        <v>32</v>
      </c>
      <c r="N133" s="115"/>
      <c r="O133" s="15"/>
      <c r="P133" s="15"/>
      <c r="Q133" s="15"/>
      <c r="R133" s="15"/>
    </row>
    <row r="134" spans="1:18" s="8" customFormat="1" ht="26.25">
      <c r="A134" s="583" t="s">
        <v>537</v>
      </c>
      <c r="B134" s="393" t="s">
        <v>109</v>
      </c>
      <c r="C134" s="101">
        <v>6276.6369999999997</v>
      </c>
      <c r="D134" s="101">
        <v>3661.3710000000001</v>
      </c>
      <c r="E134" s="228">
        <v>0.5833334</v>
      </c>
      <c r="F134" s="101">
        <v>14332.23</v>
      </c>
      <c r="G134" s="101">
        <v>8360.4679999999989</v>
      </c>
      <c r="H134" s="228">
        <v>0.5833334</v>
      </c>
      <c r="I134" s="101">
        <v>5278</v>
      </c>
      <c r="J134" s="101">
        <v>3078.8330000000001</v>
      </c>
      <c r="K134" s="228">
        <v>0.5833334</v>
      </c>
      <c r="L134" s="259" t="s">
        <v>2</v>
      </c>
      <c r="M134" s="115" t="s">
        <v>32</v>
      </c>
      <c r="N134" s="115"/>
      <c r="O134" s="15"/>
      <c r="P134" s="15"/>
      <c r="Q134" s="15"/>
      <c r="R134" s="15"/>
    </row>
    <row r="135" spans="1:18" s="8" customFormat="1">
      <c r="A135" s="583" t="s">
        <v>538</v>
      </c>
      <c r="B135" s="393" t="s">
        <v>95</v>
      </c>
      <c r="C135" s="101">
        <v>5156.0349999999999</v>
      </c>
      <c r="D135" s="101">
        <v>2964.72</v>
      </c>
      <c r="E135" s="228">
        <v>0.57499999999999996</v>
      </c>
      <c r="F135" s="101">
        <v>20542.73</v>
      </c>
      <c r="G135" s="101">
        <v>11812.07</v>
      </c>
      <c r="H135" s="228">
        <v>0.57499999999999996</v>
      </c>
      <c r="I135" s="101">
        <v>8082.7380000000012</v>
      </c>
      <c r="J135" s="101">
        <v>4647.5739999999996</v>
      </c>
      <c r="K135" s="228">
        <v>0.57499999999999996</v>
      </c>
      <c r="L135" s="259" t="s">
        <v>2</v>
      </c>
      <c r="M135" s="115" t="s">
        <v>32</v>
      </c>
      <c r="N135" s="115"/>
      <c r="O135" s="15"/>
      <c r="P135" s="15"/>
      <c r="Q135" s="15"/>
      <c r="R135" s="15"/>
    </row>
    <row r="136" spans="1:18" s="8" customFormat="1" ht="26.25">
      <c r="A136" s="583" t="s">
        <v>687</v>
      </c>
      <c r="B136" s="393" t="s">
        <v>399</v>
      </c>
      <c r="C136" s="101">
        <v>5600</v>
      </c>
      <c r="D136" s="101">
        <v>2253.3330000000001</v>
      </c>
      <c r="E136" s="228">
        <v>0.40238089999999999</v>
      </c>
      <c r="F136" s="101">
        <v>4600</v>
      </c>
      <c r="G136" s="101">
        <v>2760</v>
      </c>
      <c r="H136" s="228">
        <v>0.6</v>
      </c>
      <c r="I136" s="101"/>
      <c r="J136" s="101"/>
      <c r="K136" s="228"/>
      <c r="L136" s="259" t="s">
        <v>28</v>
      </c>
      <c r="M136" s="115" t="s">
        <v>32</v>
      </c>
      <c r="N136" s="115"/>
      <c r="O136" s="15"/>
      <c r="P136" s="15"/>
      <c r="Q136" s="15"/>
      <c r="R136" s="15"/>
    </row>
    <row r="137" spans="1:18" s="8" customFormat="1" ht="26.25">
      <c r="A137" s="583" t="s">
        <v>539</v>
      </c>
      <c r="B137" s="393" t="s">
        <v>40</v>
      </c>
      <c r="C137" s="101">
        <v>3833.6169999999997</v>
      </c>
      <c r="D137" s="101">
        <v>1993.481</v>
      </c>
      <c r="E137" s="228">
        <v>0.52</v>
      </c>
      <c r="F137" s="101">
        <v>13634.27</v>
      </c>
      <c r="G137" s="101">
        <v>7089.8209999999999</v>
      </c>
      <c r="H137" s="228">
        <v>0.52</v>
      </c>
      <c r="I137" s="101">
        <v>4537.8329999999996</v>
      </c>
      <c r="J137" s="101">
        <v>2359.6729999999998</v>
      </c>
      <c r="K137" s="228">
        <v>0.52</v>
      </c>
      <c r="L137" s="259" t="s">
        <v>2</v>
      </c>
      <c r="M137" s="115" t="s">
        <v>32</v>
      </c>
      <c r="N137" s="115"/>
      <c r="O137" s="15"/>
      <c r="P137" s="15"/>
      <c r="Q137" s="15"/>
      <c r="R137" s="15"/>
    </row>
    <row r="138" spans="1:18" s="8" customFormat="1" ht="26.25">
      <c r="A138" s="583" t="s">
        <v>540</v>
      </c>
      <c r="B138" s="393" t="s">
        <v>80</v>
      </c>
      <c r="C138" s="101">
        <v>2777.27</v>
      </c>
      <c r="D138" s="101">
        <v>1388.635</v>
      </c>
      <c r="E138" s="228">
        <v>0.5</v>
      </c>
      <c r="F138" s="101">
        <v>8353.143</v>
      </c>
      <c r="G138" s="101">
        <v>4176.5709999999999</v>
      </c>
      <c r="H138" s="228">
        <v>0.5</v>
      </c>
      <c r="I138" s="101">
        <v>11348.779999999999</v>
      </c>
      <c r="J138" s="101">
        <v>5674.3909999999996</v>
      </c>
      <c r="K138" s="228">
        <v>0.5</v>
      </c>
      <c r="L138" s="259" t="s">
        <v>2</v>
      </c>
      <c r="M138" s="115" t="s">
        <v>32</v>
      </c>
      <c r="N138" s="115"/>
      <c r="O138" s="15"/>
      <c r="P138" s="15"/>
      <c r="Q138" s="15"/>
      <c r="R138" s="15"/>
    </row>
    <row r="139" spans="1:18" s="8" customFormat="1">
      <c r="A139" s="583" t="s">
        <v>723</v>
      </c>
      <c r="B139" s="393" t="s">
        <v>75</v>
      </c>
      <c r="C139" s="101">
        <v>5930.2579999999998</v>
      </c>
      <c r="D139" s="101">
        <v>2179.0740000000001</v>
      </c>
      <c r="E139" s="228">
        <v>0.36745</v>
      </c>
      <c r="F139" s="101">
        <v>26198.67</v>
      </c>
      <c r="G139" s="101">
        <v>9626.6999999999989</v>
      </c>
      <c r="H139" s="228">
        <v>0.36745</v>
      </c>
      <c r="I139" s="101">
        <v>18649.52</v>
      </c>
      <c r="J139" s="101">
        <v>6852.7659999999996</v>
      </c>
      <c r="K139" s="228">
        <v>0.36745</v>
      </c>
      <c r="L139" s="259" t="s">
        <v>2</v>
      </c>
      <c r="M139" s="115" t="s">
        <v>32</v>
      </c>
      <c r="N139" s="115"/>
      <c r="O139" s="15"/>
      <c r="P139" s="15"/>
      <c r="Q139" s="15"/>
      <c r="R139" s="15"/>
    </row>
    <row r="140" spans="1:18" s="8" customFormat="1" ht="26.25">
      <c r="A140" s="583" t="s">
        <v>545</v>
      </c>
      <c r="B140" s="393" t="s">
        <v>86</v>
      </c>
      <c r="C140" s="101">
        <v>3393.9680000000003</v>
      </c>
      <c r="D140" s="101">
        <v>2299.413</v>
      </c>
      <c r="E140" s="228">
        <v>0.67749990000000004</v>
      </c>
      <c r="F140" s="101">
        <v>17204.329999999998</v>
      </c>
      <c r="G140" s="101">
        <v>11655.93</v>
      </c>
      <c r="H140" s="228">
        <v>0.67749999999999999</v>
      </c>
      <c r="I140" s="101">
        <v>6731.4850000000006</v>
      </c>
      <c r="J140" s="101">
        <v>4560.5810000000001</v>
      </c>
      <c r="K140" s="228">
        <v>0.67749999999999999</v>
      </c>
      <c r="L140" s="259" t="s">
        <v>2</v>
      </c>
      <c r="M140" s="115" t="s">
        <v>32</v>
      </c>
      <c r="N140" s="115"/>
      <c r="O140" s="15"/>
      <c r="P140" s="15"/>
      <c r="Q140" s="15"/>
      <c r="R140" s="15"/>
    </row>
    <row r="141" spans="1:18" s="8" customFormat="1" ht="26.25">
      <c r="A141" s="583" t="s">
        <v>547</v>
      </c>
      <c r="B141" s="393" t="s">
        <v>87</v>
      </c>
      <c r="C141" s="101">
        <v>4503.223</v>
      </c>
      <c r="D141" s="101">
        <v>2251.6109999999999</v>
      </c>
      <c r="E141" s="228">
        <v>0.5</v>
      </c>
      <c r="F141" s="101">
        <v>9045.985999999999</v>
      </c>
      <c r="G141" s="101">
        <v>4522.9929999999995</v>
      </c>
      <c r="H141" s="228">
        <v>0.5</v>
      </c>
      <c r="I141" s="101">
        <v>7696.1180000000004</v>
      </c>
      <c r="J141" s="101">
        <v>3848.0590000000002</v>
      </c>
      <c r="K141" s="228">
        <v>0.5</v>
      </c>
      <c r="L141" s="259" t="s">
        <v>2</v>
      </c>
      <c r="M141" s="115" t="s">
        <v>32</v>
      </c>
      <c r="N141" s="115"/>
      <c r="O141" s="15"/>
      <c r="P141" s="15"/>
      <c r="Q141" s="15"/>
      <c r="R141" s="15"/>
    </row>
    <row r="142" spans="1:18" s="8" customFormat="1" ht="26.25">
      <c r="A142" s="583" t="s">
        <v>549</v>
      </c>
      <c r="B142" s="393" t="s">
        <v>102</v>
      </c>
      <c r="C142" s="101">
        <v>5307.89</v>
      </c>
      <c r="D142" s="101">
        <v>2698.1779999999999</v>
      </c>
      <c r="E142" s="228">
        <v>0.50833329999999999</v>
      </c>
      <c r="F142" s="101">
        <v>23957.350000000002</v>
      </c>
      <c r="G142" s="101">
        <v>12178.32</v>
      </c>
      <c r="H142" s="228">
        <v>0.50833329999999999</v>
      </c>
      <c r="I142" s="101">
        <v>8054.7699999999995</v>
      </c>
      <c r="J142" s="101">
        <v>4094.5080000000003</v>
      </c>
      <c r="K142" s="228">
        <v>0.50833329999999999</v>
      </c>
      <c r="L142" s="259" t="s">
        <v>2</v>
      </c>
      <c r="M142" s="115" t="s">
        <v>32</v>
      </c>
      <c r="N142" s="115"/>
      <c r="O142" s="15"/>
      <c r="P142" s="15"/>
      <c r="Q142" s="15"/>
      <c r="R142" s="15"/>
    </row>
    <row r="143" spans="1:18" s="8" customFormat="1" ht="26.25">
      <c r="A143" s="583" t="s">
        <v>553</v>
      </c>
      <c r="B143" s="393" t="s">
        <v>401</v>
      </c>
      <c r="C143" s="101">
        <v>5555.5439999999999</v>
      </c>
      <c r="D143" s="101">
        <v>2998.5590000000002</v>
      </c>
      <c r="E143" s="228">
        <v>0.53974169999999999</v>
      </c>
      <c r="F143" s="101">
        <v>41735.42</v>
      </c>
      <c r="G143" s="101">
        <v>22526.350000000002</v>
      </c>
      <c r="H143" s="228">
        <v>0.53974160000000004</v>
      </c>
      <c r="I143" s="101">
        <v>44751.49</v>
      </c>
      <c r="J143" s="101">
        <v>24154.240000000002</v>
      </c>
      <c r="K143" s="228">
        <v>0.53974169999999999</v>
      </c>
      <c r="L143" s="259" t="s">
        <v>2</v>
      </c>
      <c r="M143" s="115" t="s">
        <v>32</v>
      </c>
      <c r="N143" s="115"/>
      <c r="O143" s="15"/>
      <c r="P143" s="15"/>
      <c r="Q143" s="15"/>
      <c r="R143" s="15"/>
    </row>
    <row r="144" spans="1:18" s="8" customFormat="1" ht="26.25">
      <c r="A144" s="583" t="s">
        <v>555</v>
      </c>
      <c r="B144" s="393" t="s">
        <v>167</v>
      </c>
      <c r="C144" s="101">
        <v>2538.913</v>
      </c>
      <c r="D144" s="101">
        <v>1924.2840000000001</v>
      </c>
      <c r="E144" s="228">
        <v>0.75791660000000005</v>
      </c>
      <c r="F144" s="101">
        <v>9083.3850000000002</v>
      </c>
      <c r="G144" s="101">
        <v>6884.4480000000003</v>
      </c>
      <c r="H144" s="228">
        <v>0.75791660000000005</v>
      </c>
      <c r="I144" s="101">
        <v>6903.8670000000002</v>
      </c>
      <c r="J144" s="101">
        <v>5232.5559999999996</v>
      </c>
      <c r="K144" s="228">
        <v>0.7579167</v>
      </c>
      <c r="L144" s="259" t="s">
        <v>2</v>
      </c>
      <c r="M144" s="115" t="s">
        <v>32</v>
      </c>
      <c r="N144" s="115"/>
      <c r="O144" s="15"/>
      <c r="P144" s="15"/>
      <c r="Q144" s="15"/>
      <c r="R144" s="15"/>
    </row>
    <row r="145" spans="1:18" s="8" customFormat="1" ht="26.25">
      <c r="A145" s="583" t="s">
        <v>556</v>
      </c>
      <c r="B145" s="393" t="s">
        <v>156</v>
      </c>
      <c r="C145" s="101">
        <v>4226.7489999999998</v>
      </c>
      <c r="D145" s="101">
        <v>2873.9430000000002</v>
      </c>
      <c r="E145" s="228">
        <v>0.67994169999999998</v>
      </c>
      <c r="F145" s="101">
        <v>6402.8950000000004</v>
      </c>
      <c r="G145" s="101">
        <v>4353.5959999999995</v>
      </c>
      <c r="H145" s="228">
        <v>0.67994169999999998</v>
      </c>
      <c r="I145" s="101">
        <v>4903.3939999999993</v>
      </c>
      <c r="J145" s="101">
        <v>3334.0219999999999</v>
      </c>
      <c r="K145" s="228">
        <v>0.67994169999999998</v>
      </c>
      <c r="L145" s="259" t="s">
        <v>2</v>
      </c>
      <c r="M145" s="115" t="s">
        <v>32</v>
      </c>
      <c r="N145" s="115"/>
      <c r="O145" s="15"/>
      <c r="P145" s="15"/>
      <c r="Q145" s="15"/>
      <c r="R145" s="15"/>
    </row>
    <row r="146" spans="1:18" s="8" customFormat="1">
      <c r="A146" s="583" t="s">
        <v>721</v>
      </c>
      <c r="B146" s="393" t="s">
        <v>34</v>
      </c>
      <c r="C146" s="101">
        <v>316.77290000000005</v>
      </c>
      <c r="D146" s="101">
        <v>235.7424</v>
      </c>
      <c r="E146" s="228">
        <v>0.74420010000000003</v>
      </c>
      <c r="F146" s="101">
        <v>2593.0569999999998</v>
      </c>
      <c r="G146" s="101">
        <v>1929.7530000000002</v>
      </c>
      <c r="H146" s="228">
        <v>0.74419999999999997</v>
      </c>
      <c r="I146" s="101">
        <v>2643</v>
      </c>
      <c r="J146" s="101">
        <v>1966.9209999999998</v>
      </c>
      <c r="K146" s="228">
        <v>0.74419999999999997</v>
      </c>
      <c r="L146" s="259" t="s">
        <v>2</v>
      </c>
      <c r="M146" s="115" t="s">
        <v>32</v>
      </c>
      <c r="N146" s="115"/>
      <c r="O146" s="15"/>
      <c r="P146" s="15"/>
      <c r="Q146" s="15"/>
      <c r="R146" s="15"/>
    </row>
    <row r="147" spans="1:18" s="8" customFormat="1">
      <c r="A147" s="583" t="s">
        <v>722</v>
      </c>
      <c r="B147" s="393" t="s">
        <v>43</v>
      </c>
      <c r="C147" s="101">
        <v>5433.0209999999997</v>
      </c>
      <c r="D147" s="101">
        <v>3093.8340000000003</v>
      </c>
      <c r="E147" s="228">
        <v>0.56945000000000001</v>
      </c>
      <c r="F147" s="101">
        <v>11217.230000000001</v>
      </c>
      <c r="G147" s="101">
        <v>6387.6530000000002</v>
      </c>
      <c r="H147" s="228">
        <v>0.56945000000000001</v>
      </c>
      <c r="I147" s="101">
        <v>15350.06</v>
      </c>
      <c r="J147" s="101">
        <v>8741.09</v>
      </c>
      <c r="K147" s="228">
        <v>0.56945000000000001</v>
      </c>
      <c r="L147" s="259" t="s">
        <v>2</v>
      </c>
      <c r="M147" s="115" t="s">
        <v>32</v>
      </c>
      <c r="N147" s="115"/>
      <c r="O147" s="15"/>
      <c r="P147" s="15"/>
      <c r="Q147" s="15"/>
      <c r="R147" s="15"/>
    </row>
    <row r="148" spans="1:18" s="8" customFormat="1">
      <c r="A148" s="583" t="s">
        <v>561</v>
      </c>
      <c r="B148" s="393" t="s">
        <v>119</v>
      </c>
      <c r="C148" s="101">
        <v>2916.1410000000001</v>
      </c>
      <c r="D148" s="101">
        <v>1749.6849999999999</v>
      </c>
      <c r="E148" s="228">
        <v>0.6</v>
      </c>
      <c r="F148" s="101">
        <v>15479.67</v>
      </c>
      <c r="G148" s="101">
        <v>9287.8000000000011</v>
      </c>
      <c r="H148" s="228">
        <v>0.6</v>
      </c>
      <c r="I148" s="101">
        <v>5036.5450000000001</v>
      </c>
      <c r="J148" s="101">
        <v>3021.9269999999997</v>
      </c>
      <c r="K148" s="228">
        <v>0.6</v>
      </c>
      <c r="L148" s="259" t="s">
        <v>2</v>
      </c>
      <c r="M148" s="115" t="s">
        <v>32</v>
      </c>
      <c r="N148" s="115"/>
      <c r="O148" s="15"/>
      <c r="P148" s="15"/>
      <c r="Q148" s="15"/>
      <c r="R148" s="15"/>
    </row>
    <row r="149" spans="1:18" s="8" customFormat="1">
      <c r="A149" s="583" t="s">
        <v>562</v>
      </c>
      <c r="B149" s="393" t="s">
        <v>120</v>
      </c>
      <c r="C149" s="101">
        <v>4356.8959999999997</v>
      </c>
      <c r="D149" s="101">
        <v>2265.5859999999998</v>
      </c>
      <c r="E149" s="228">
        <v>0.52</v>
      </c>
      <c r="F149" s="101">
        <v>11929.119999999999</v>
      </c>
      <c r="G149" s="101">
        <v>6203.1440000000002</v>
      </c>
      <c r="H149" s="228">
        <v>0.52</v>
      </c>
      <c r="I149" s="101">
        <v>3325.2350000000001</v>
      </c>
      <c r="J149" s="101">
        <v>1729.1220000000001</v>
      </c>
      <c r="K149" s="228">
        <v>0.52</v>
      </c>
      <c r="L149" s="259" t="s">
        <v>2</v>
      </c>
      <c r="M149" s="115" t="s">
        <v>32</v>
      </c>
      <c r="N149" s="115"/>
      <c r="O149" s="15"/>
      <c r="P149" s="15"/>
      <c r="Q149" s="15"/>
      <c r="R149" s="15"/>
    </row>
    <row r="150" spans="1:18" s="8" customFormat="1" ht="26.25">
      <c r="A150" s="583" t="s">
        <v>563</v>
      </c>
      <c r="B150" s="393" t="s">
        <v>89</v>
      </c>
      <c r="C150" s="101">
        <v>3919.107</v>
      </c>
      <c r="D150" s="101">
        <v>2155.509</v>
      </c>
      <c r="E150" s="228">
        <v>0.55000000000000004</v>
      </c>
      <c r="F150" s="101">
        <v>6032.75</v>
      </c>
      <c r="G150" s="101">
        <v>3318.0120000000002</v>
      </c>
      <c r="H150" s="228">
        <v>0.55000000000000004</v>
      </c>
      <c r="I150" s="101">
        <v>6147.3469999999998</v>
      </c>
      <c r="J150" s="101">
        <v>3381.0410000000002</v>
      </c>
      <c r="K150" s="228">
        <v>0.55000000000000004</v>
      </c>
      <c r="L150" s="259" t="s">
        <v>2</v>
      </c>
      <c r="M150" s="115" t="s">
        <v>32</v>
      </c>
      <c r="N150" s="115"/>
      <c r="O150" s="15"/>
      <c r="P150" s="15"/>
      <c r="Q150" s="15"/>
      <c r="R150" s="15"/>
    </row>
    <row r="151" spans="1:18" s="8" customFormat="1">
      <c r="A151" s="583" t="s">
        <v>564</v>
      </c>
      <c r="B151" s="393" t="s">
        <v>396</v>
      </c>
      <c r="C151" s="101">
        <v>3827.9349999999999</v>
      </c>
      <c r="D151" s="101">
        <v>2201.0630000000001</v>
      </c>
      <c r="E151" s="228">
        <v>0.57499999999999996</v>
      </c>
      <c r="F151" s="101">
        <v>12453.699999999999</v>
      </c>
      <c r="G151" s="101">
        <v>7160.875</v>
      </c>
      <c r="H151" s="228">
        <v>0.57499999999999996</v>
      </c>
      <c r="I151" s="101">
        <v>5527.2730000000001</v>
      </c>
      <c r="J151" s="101">
        <v>3178.1820000000002</v>
      </c>
      <c r="K151" s="228">
        <v>0.57499999999999996</v>
      </c>
      <c r="L151" s="259" t="s">
        <v>2</v>
      </c>
      <c r="M151" s="115" t="s">
        <v>32</v>
      </c>
      <c r="N151" s="115"/>
      <c r="O151" s="15"/>
      <c r="P151" s="15"/>
      <c r="Q151" s="15"/>
      <c r="R151" s="15"/>
    </row>
    <row r="152" spans="1:18" s="8" customFormat="1" ht="27" thickBot="1">
      <c r="A152" s="584" t="s">
        <v>567</v>
      </c>
      <c r="B152" s="396" t="s">
        <v>110</v>
      </c>
      <c r="C152" s="348">
        <v>1922.1589999999999</v>
      </c>
      <c r="D152" s="348">
        <v>1453.8510000000001</v>
      </c>
      <c r="E152" s="585">
        <v>0.75636360000000002</v>
      </c>
      <c r="F152" s="348">
        <v>3016.2650000000003</v>
      </c>
      <c r="G152" s="348">
        <v>2281.393</v>
      </c>
      <c r="H152" s="585">
        <v>0.75636360000000002</v>
      </c>
      <c r="I152" s="348">
        <v>1838.913</v>
      </c>
      <c r="J152" s="348">
        <v>1390.8869999999999</v>
      </c>
      <c r="K152" s="585">
        <v>0.75636360000000002</v>
      </c>
      <c r="L152" s="349" t="s">
        <v>2</v>
      </c>
      <c r="M152" s="115" t="s">
        <v>32</v>
      </c>
      <c r="N152" s="115"/>
      <c r="O152" s="15"/>
      <c r="P152" s="15"/>
      <c r="Q152" s="15"/>
      <c r="R152" s="15"/>
    </row>
    <row r="153" spans="1:18" s="33" customFormat="1" thickBot="1">
      <c r="A153" s="575" t="s">
        <v>9</v>
      </c>
      <c r="B153" s="586"/>
      <c r="C153" s="587">
        <f>SUMPRODUCT(C154:C200,'Table 2.4a_pub_akeps'!E153:E199)/SUM('Table 2.4a_pub_akeps'!E153:E199)</f>
        <v>7903.297465412541</v>
      </c>
      <c r="D153" s="587">
        <f>SUMPRODUCT(D154:D200,'Table 2.4a_pub_akeps'!E153:E199)/SUM('Table 2.4a_pub_akeps'!E153:E199)</f>
        <v>1623.4089316402947</v>
      </c>
      <c r="E153" s="588">
        <f>SUMPRODUCT(E154:E200,'Table 2.4a_pub_akeps'!D153:D199)/SUM('Table 2.4a_pub_akeps'!D153:D199)</f>
        <v>0.20540906676403528</v>
      </c>
      <c r="F153" s="587">
        <f>SUMPRODUCT(F154:F200,'Table 2.4a_pub_akeps'!H153:H199)/SUM('Table 2.4a_pub_akeps'!H153:H199)</f>
        <v>137726.48868002341</v>
      </c>
      <c r="G153" s="587">
        <f>SUMPRODUCT(G154:G200,'Table 2.4a_pub_akeps'!H153:H199)/SUM('Table 2.4a_pub_akeps'!H153:H199)</f>
        <v>21668.322997483592</v>
      </c>
      <c r="H153" s="588">
        <f>SUMPRODUCT(H154:H200,'Table 2.4a_pub_akeps'!G153:G199)/SUM('Table 2.4a_pub_akeps'!G153:G199)</f>
        <v>0.15732866467766679</v>
      </c>
      <c r="I153" s="587">
        <f>(SUMPRODUCT(--(I154:I200&gt;0),I154:I200,'Table 2.4a_pub_akeps'!K153:K199)/SUMIF(I154:I200,"&gt;0",'Table 2.4a_pub_akeps'!K153:K199))</f>
        <v>25563.919389903964</v>
      </c>
      <c r="J153" s="587">
        <f>(SUMPRODUCT(--(J154:J200&gt;0),J154:J200,'Table 2.4a_pub_akeps'!H153:H199)/SUMIF(J154:J200,"&gt;0",'Table 2.4a_pub_akeps'!K153:K199))</f>
        <v>21173.4944352528</v>
      </c>
      <c r="K153" s="588">
        <f>(SUMPRODUCT(--(K154:K200&gt;0),K154:K200,'Table 2.4a_pub_akeps'!J153:J199)/SUMIF(K154:K200,"&gt;0",'Table 2.4a_pub_akeps'!J153:J199))</f>
        <v>0.51656261056997288</v>
      </c>
      <c r="L153" s="578"/>
      <c r="M153" s="309"/>
      <c r="N153" s="309"/>
      <c r="O153" s="32"/>
      <c r="P153" s="32"/>
      <c r="Q153" s="32"/>
      <c r="R153" s="32"/>
    </row>
    <row r="154" spans="1:18" s="8" customFormat="1" ht="26.25">
      <c r="A154" s="579" t="s">
        <v>586</v>
      </c>
      <c r="B154" s="580" t="s">
        <v>372</v>
      </c>
      <c r="C154" s="250">
        <v>2799.1759999999999</v>
      </c>
      <c r="D154" s="250">
        <v>2102.9749999999999</v>
      </c>
      <c r="E154" s="581">
        <v>0.75128329999999999</v>
      </c>
      <c r="F154" s="250">
        <v>8805.7880000000005</v>
      </c>
      <c r="G154" s="250">
        <v>6615.6419999999998</v>
      </c>
      <c r="H154" s="581">
        <v>0.75128329999999999</v>
      </c>
      <c r="I154" s="250">
        <v>15405.31</v>
      </c>
      <c r="J154" s="250">
        <v>11573.75</v>
      </c>
      <c r="K154" s="581">
        <v>0.75128329999999999</v>
      </c>
      <c r="L154" s="582" t="s">
        <v>2</v>
      </c>
      <c r="M154" s="115" t="s">
        <v>123</v>
      </c>
      <c r="N154" s="115"/>
      <c r="O154" s="15"/>
      <c r="P154" s="15"/>
      <c r="Q154" s="15"/>
      <c r="R154" s="15"/>
    </row>
    <row r="155" spans="1:18" s="8" customFormat="1" ht="26.25">
      <c r="A155" s="583" t="s">
        <v>586</v>
      </c>
      <c r="B155" s="393" t="s">
        <v>374</v>
      </c>
      <c r="C155" s="101">
        <v>5843.4769999999999</v>
      </c>
      <c r="D155" s="101">
        <v>3893.8009999999999</v>
      </c>
      <c r="E155" s="228">
        <v>0.66635</v>
      </c>
      <c r="F155" s="101">
        <v>6773.04</v>
      </c>
      <c r="G155" s="101">
        <v>4513.2160000000003</v>
      </c>
      <c r="H155" s="228">
        <v>0.66635</v>
      </c>
      <c r="I155" s="101">
        <v>16839.330000000002</v>
      </c>
      <c r="J155" s="101">
        <v>11220.890000000001</v>
      </c>
      <c r="K155" s="228">
        <v>0.66635</v>
      </c>
      <c r="L155" s="259" t="s">
        <v>2</v>
      </c>
      <c r="M155" s="115" t="s">
        <v>123</v>
      </c>
      <c r="N155" s="115"/>
      <c r="O155" s="15"/>
      <c r="P155" s="15"/>
      <c r="Q155" s="15"/>
      <c r="R155" s="15"/>
    </row>
    <row r="156" spans="1:18" s="8" customFormat="1" ht="26.25">
      <c r="A156" s="583" t="s">
        <v>586</v>
      </c>
      <c r="B156" s="393" t="s">
        <v>377</v>
      </c>
      <c r="C156" s="101">
        <v>3552.3209999999999</v>
      </c>
      <c r="D156" s="101">
        <v>2332.6319999999996</v>
      </c>
      <c r="E156" s="228">
        <v>0.65664999999999996</v>
      </c>
      <c r="F156" s="101">
        <v>6924.5219999999999</v>
      </c>
      <c r="G156" s="101">
        <v>4546.9870000000001</v>
      </c>
      <c r="H156" s="228">
        <v>0.65664990000000001</v>
      </c>
      <c r="I156" s="101">
        <v>15384</v>
      </c>
      <c r="J156" s="101">
        <v>10101.900000000001</v>
      </c>
      <c r="K156" s="228">
        <v>0.65664999999999996</v>
      </c>
      <c r="L156" s="259" t="s">
        <v>2</v>
      </c>
      <c r="M156" s="115" t="s">
        <v>123</v>
      </c>
      <c r="N156" s="115"/>
      <c r="O156" s="15"/>
      <c r="P156" s="15"/>
      <c r="Q156" s="15"/>
      <c r="R156" s="15"/>
    </row>
    <row r="157" spans="1:18" s="8" customFormat="1" ht="26.25">
      <c r="A157" s="583" t="s">
        <v>586</v>
      </c>
      <c r="B157" s="393" t="s">
        <v>380</v>
      </c>
      <c r="C157" s="101">
        <v>3895.5329999999999</v>
      </c>
      <c r="D157" s="101">
        <v>1722.8969999999999</v>
      </c>
      <c r="E157" s="228">
        <v>0.44227499999999997</v>
      </c>
      <c r="F157" s="101">
        <v>9059.3959999999988</v>
      </c>
      <c r="G157" s="101">
        <v>4006.7440000000001</v>
      </c>
      <c r="H157" s="228">
        <v>0.44227499999999997</v>
      </c>
      <c r="I157" s="101">
        <v>24613.170000000002</v>
      </c>
      <c r="J157" s="101">
        <v>10885.79</v>
      </c>
      <c r="K157" s="228">
        <v>0.44227499999999997</v>
      </c>
      <c r="L157" s="259" t="s">
        <v>2</v>
      </c>
      <c r="M157" s="115" t="s">
        <v>123</v>
      </c>
      <c r="N157" s="115"/>
      <c r="O157" s="15"/>
      <c r="P157" s="15"/>
      <c r="Q157" s="15"/>
      <c r="R157" s="15"/>
    </row>
    <row r="158" spans="1:18" s="8" customFormat="1" ht="26.25">
      <c r="A158" s="583" t="s">
        <v>586</v>
      </c>
      <c r="B158" s="393" t="s">
        <v>381</v>
      </c>
      <c r="C158" s="101">
        <v>2458.1120000000001</v>
      </c>
      <c r="D158" s="101">
        <v>1534.722</v>
      </c>
      <c r="E158" s="228">
        <v>0.62434999999999996</v>
      </c>
      <c r="F158" s="101">
        <v>3975.2290000000003</v>
      </c>
      <c r="G158" s="101">
        <v>2481.9349999999999</v>
      </c>
      <c r="H158" s="228">
        <v>0.62434999999999996</v>
      </c>
      <c r="I158" s="101">
        <v>9053.3909999999996</v>
      </c>
      <c r="J158" s="101">
        <v>5652.4840000000004</v>
      </c>
      <c r="K158" s="228">
        <v>0.62434999999999996</v>
      </c>
      <c r="L158" s="259" t="s">
        <v>2</v>
      </c>
      <c r="M158" s="115" t="s">
        <v>123</v>
      </c>
      <c r="N158" s="115"/>
      <c r="O158" s="15"/>
      <c r="P158" s="15"/>
      <c r="Q158" s="15"/>
      <c r="R158" s="15"/>
    </row>
    <row r="159" spans="1:18" s="8" customFormat="1" ht="26.25">
      <c r="A159" s="583" t="s">
        <v>586</v>
      </c>
      <c r="B159" s="393" t="s">
        <v>383</v>
      </c>
      <c r="C159" s="101">
        <v>2296.8229999999999</v>
      </c>
      <c r="D159" s="101">
        <v>1790.7180000000001</v>
      </c>
      <c r="E159" s="228">
        <v>0.77964999999999995</v>
      </c>
      <c r="F159" s="101">
        <v>3392.2720000000004</v>
      </c>
      <c r="G159" s="101">
        <v>2644.7850000000003</v>
      </c>
      <c r="H159" s="228">
        <v>0.77964999999999995</v>
      </c>
      <c r="I159" s="101">
        <v>7011.5</v>
      </c>
      <c r="J159" s="101">
        <v>5466.5160000000005</v>
      </c>
      <c r="K159" s="228">
        <v>0.77964999999999995</v>
      </c>
      <c r="L159" s="259" t="s">
        <v>2</v>
      </c>
      <c r="M159" s="115" t="s">
        <v>123</v>
      </c>
      <c r="N159" s="115"/>
      <c r="O159" s="15"/>
      <c r="P159" s="15"/>
      <c r="Q159" s="15"/>
      <c r="R159" s="15"/>
    </row>
    <row r="160" spans="1:18" s="8" customFormat="1" ht="26.25">
      <c r="A160" s="583" t="s">
        <v>586</v>
      </c>
      <c r="B160" s="393" t="s">
        <v>394</v>
      </c>
      <c r="C160" s="101">
        <v>2906.7860000000001</v>
      </c>
      <c r="D160" s="101">
        <v>2141.5740000000001</v>
      </c>
      <c r="E160" s="228">
        <v>0.73674989999999996</v>
      </c>
      <c r="F160" s="101">
        <v>7015.1779999999999</v>
      </c>
      <c r="G160" s="101">
        <v>5168.4319999999998</v>
      </c>
      <c r="H160" s="228">
        <v>0.73675000000000002</v>
      </c>
      <c r="I160" s="101">
        <v>14642.25</v>
      </c>
      <c r="J160" s="101">
        <v>10787.68</v>
      </c>
      <c r="K160" s="228">
        <v>0.73675000000000002</v>
      </c>
      <c r="L160" s="259" t="s">
        <v>2</v>
      </c>
      <c r="M160" s="115" t="s">
        <v>123</v>
      </c>
      <c r="N160" s="115"/>
      <c r="O160" s="15"/>
      <c r="P160" s="15"/>
      <c r="Q160" s="15"/>
      <c r="R160" s="15"/>
    </row>
    <row r="161" spans="1:18" s="8" customFormat="1" ht="26.25">
      <c r="A161" s="583" t="s">
        <v>586</v>
      </c>
      <c r="B161" s="393" t="s">
        <v>182</v>
      </c>
      <c r="C161" s="101">
        <v>3758.1849999999999</v>
      </c>
      <c r="D161" s="101">
        <v>2374.86</v>
      </c>
      <c r="E161" s="228">
        <v>0.63191660000000005</v>
      </c>
      <c r="F161" s="101">
        <v>21075.37</v>
      </c>
      <c r="G161" s="101">
        <v>13317.880000000001</v>
      </c>
      <c r="H161" s="228">
        <v>0.6319167</v>
      </c>
      <c r="I161" s="101">
        <v>26570.530000000002</v>
      </c>
      <c r="J161" s="101">
        <v>16790.36</v>
      </c>
      <c r="K161" s="228">
        <v>0.6319167</v>
      </c>
      <c r="L161" s="259" t="s">
        <v>2</v>
      </c>
      <c r="M161" s="115" t="s">
        <v>123</v>
      </c>
      <c r="N161" s="115"/>
      <c r="O161" s="15"/>
      <c r="P161" s="15"/>
      <c r="Q161" s="15"/>
      <c r="R161" s="15"/>
    </row>
    <row r="162" spans="1:18" s="8" customFormat="1" ht="26.25">
      <c r="A162" s="583" t="s">
        <v>586</v>
      </c>
      <c r="B162" s="393" t="s">
        <v>403</v>
      </c>
      <c r="C162" s="101">
        <v>3004.7019999999998</v>
      </c>
      <c r="D162" s="101">
        <v>2002.5080000000003</v>
      </c>
      <c r="E162" s="228">
        <v>0.66645829999999995</v>
      </c>
      <c r="F162" s="101">
        <v>9711.6</v>
      </c>
      <c r="G162" s="101">
        <v>6472.3769999999995</v>
      </c>
      <c r="H162" s="228">
        <v>0.66645840000000001</v>
      </c>
      <c r="I162" s="101">
        <v>22865.829999999998</v>
      </c>
      <c r="J162" s="101">
        <v>15239.119999999999</v>
      </c>
      <c r="K162" s="228">
        <v>0.66645829999999995</v>
      </c>
      <c r="L162" s="259" t="s">
        <v>2</v>
      </c>
      <c r="M162" s="115" t="s">
        <v>123</v>
      </c>
      <c r="N162" s="115"/>
      <c r="O162" s="15"/>
      <c r="P162" s="15"/>
      <c r="Q162" s="15"/>
      <c r="R162" s="15"/>
    </row>
    <row r="163" spans="1:18" s="8" customFormat="1" ht="26.25">
      <c r="A163" s="583" t="s">
        <v>586</v>
      </c>
      <c r="B163" s="393" t="s">
        <v>404</v>
      </c>
      <c r="C163" s="101">
        <v>3454.973</v>
      </c>
      <c r="D163" s="101">
        <v>1528.02</v>
      </c>
      <c r="E163" s="228">
        <v>0.44226670000000001</v>
      </c>
      <c r="F163" s="101">
        <v>3537.1030000000001</v>
      </c>
      <c r="G163" s="101">
        <v>1564.3430000000001</v>
      </c>
      <c r="H163" s="228">
        <v>0.44226670000000001</v>
      </c>
      <c r="I163" s="101">
        <v>23650.829999999998</v>
      </c>
      <c r="J163" s="101">
        <v>10459.98</v>
      </c>
      <c r="K163" s="228">
        <v>0.44226670000000001</v>
      </c>
      <c r="L163" s="259" t="s">
        <v>2</v>
      </c>
      <c r="M163" s="115" t="s">
        <v>123</v>
      </c>
      <c r="N163" s="115"/>
      <c r="O163" s="15"/>
      <c r="P163" s="15"/>
      <c r="Q163" s="15"/>
      <c r="R163" s="15"/>
    </row>
    <row r="164" spans="1:18" s="8" customFormat="1" ht="26.25">
      <c r="A164" s="583" t="s">
        <v>586</v>
      </c>
      <c r="B164" s="393" t="s">
        <v>188</v>
      </c>
      <c r="C164" s="101">
        <v>5280.8029999999999</v>
      </c>
      <c r="D164" s="101">
        <v>2335.5229999999997</v>
      </c>
      <c r="E164" s="228">
        <v>0.44226670000000001</v>
      </c>
      <c r="F164" s="101">
        <v>17303.48</v>
      </c>
      <c r="G164" s="101">
        <v>7652.7520000000004</v>
      </c>
      <c r="H164" s="228">
        <v>0.44226670000000001</v>
      </c>
      <c r="I164" s="101">
        <v>63482.92</v>
      </c>
      <c r="J164" s="101">
        <v>28076.38</v>
      </c>
      <c r="K164" s="228">
        <v>0.44226670000000001</v>
      </c>
      <c r="L164" s="259" t="s">
        <v>2</v>
      </c>
      <c r="M164" s="115" t="s">
        <v>123</v>
      </c>
      <c r="N164" s="115"/>
      <c r="O164" s="15"/>
      <c r="P164" s="15"/>
      <c r="Q164" s="15"/>
      <c r="R164" s="15"/>
    </row>
    <row r="165" spans="1:18" s="8" customFormat="1" ht="26.25">
      <c r="A165" s="583" t="s">
        <v>499</v>
      </c>
      <c r="B165" s="393" t="s">
        <v>122</v>
      </c>
      <c r="C165" s="101">
        <v>4734.9870000000001</v>
      </c>
      <c r="D165" s="101">
        <v>2488.5120000000002</v>
      </c>
      <c r="E165" s="228">
        <v>0.52555839999999998</v>
      </c>
      <c r="F165" s="101">
        <v>39766.47</v>
      </c>
      <c r="G165" s="101">
        <v>20899.599999999999</v>
      </c>
      <c r="H165" s="228">
        <v>0.52555839999999998</v>
      </c>
      <c r="I165" s="101">
        <v>34529.75</v>
      </c>
      <c r="J165" s="101">
        <v>18147.400000000001</v>
      </c>
      <c r="K165" s="228">
        <v>0.52555830000000003</v>
      </c>
      <c r="L165" s="259" t="s">
        <v>2</v>
      </c>
      <c r="M165" s="115" t="s">
        <v>123</v>
      </c>
      <c r="N165" s="115"/>
      <c r="O165" s="15"/>
      <c r="P165" s="15"/>
      <c r="Q165" s="15"/>
      <c r="R165" s="15"/>
    </row>
    <row r="166" spans="1:18" s="8" customFormat="1" ht="26.25">
      <c r="A166" s="583" t="s">
        <v>499</v>
      </c>
      <c r="B166" s="393" t="s">
        <v>168</v>
      </c>
      <c r="C166" s="101">
        <v>4008.3209999999995</v>
      </c>
      <c r="D166" s="101">
        <v>2320.35</v>
      </c>
      <c r="E166" s="228">
        <v>0.57888329999999999</v>
      </c>
      <c r="F166" s="101">
        <v>7347.8609999999999</v>
      </c>
      <c r="G166" s="101">
        <v>4253.5540000000001</v>
      </c>
      <c r="H166" s="228">
        <v>0.57888329999999999</v>
      </c>
      <c r="I166" s="101">
        <v>8864.7880000000005</v>
      </c>
      <c r="J166" s="101">
        <v>5131.6779999999999</v>
      </c>
      <c r="K166" s="228">
        <v>0.57888329999999999</v>
      </c>
      <c r="L166" s="259" t="s">
        <v>2</v>
      </c>
      <c r="M166" s="115" t="s">
        <v>123</v>
      </c>
      <c r="N166" s="115"/>
      <c r="O166" s="15"/>
      <c r="P166" s="15"/>
      <c r="Q166" s="15"/>
      <c r="R166" s="15"/>
    </row>
    <row r="167" spans="1:18" s="8" customFormat="1" ht="26.25">
      <c r="A167" s="583" t="s">
        <v>499</v>
      </c>
      <c r="B167" s="393" t="s">
        <v>376</v>
      </c>
      <c r="C167" s="101">
        <v>4837.4050000000007</v>
      </c>
      <c r="D167" s="101">
        <v>2551.4090000000001</v>
      </c>
      <c r="E167" s="228">
        <v>0.52743329999999999</v>
      </c>
      <c r="F167" s="101">
        <v>46475.93</v>
      </c>
      <c r="G167" s="101">
        <v>24512.95</v>
      </c>
      <c r="H167" s="228">
        <v>0.52743329999999999</v>
      </c>
      <c r="I167" s="101">
        <v>27117.460000000003</v>
      </c>
      <c r="J167" s="101">
        <v>14302.65</v>
      </c>
      <c r="K167" s="228">
        <v>0.52743329999999999</v>
      </c>
      <c r="L167" s="259" t="s">
        <v>2</v>
      </c>
      <c r="M167" s="115" t="s">
        <v>123</v>
      </c>
      <c r="N167" s="115"/>
      <c r="O167" s="15"/>
      <c r="P167" s="15"/>
      <c r="Q167" s="15"/>
      <c r="R167" s="15"/>
    </row>
    <row r="168" spans="1:18" s="8" customFormat="1" ht="26.25">
      <c r="A168" s="583" t="s">
        <v>499</v>
      </c>
      <c r="B168" s="393" t="s">
        <v>125</v>
      </c>
      <c r="C168" s="101">
        <v>4814.4960000000001</v>
      </c>
      <c r="D168" s="101">
        <v>2446.4860000000003</v>
      </c>
      <c r="E168" s="228">
        <v>0.50814999999999999</v>
      </c>
      <c r="F168" s="101">
        <v>30634.85</v>
      </c>
      <c r="G168" s="101">
        <v>15567.1</v>
      </c>
      <c r="H168" s="228">
        <v>0.50814999999999999</v>
      </c>
      <c r="I168" s="101">
        <v>32586.120000000003</v>
      </c>
      <c r="J168" s="101">
        <v>16558.64</v>
      </c>
      <c r="K168" s="228">
        <v>0.50814999999999999</v>
      </c>
      <c r="L168" s="259" t="s">
        <v>2</v>
      </c>
      <c r="M168" s="115" t="s">
        <v>123</v>
      </c>
      <c r="N168" s="115"/>
      <c r="O168" s="15"/>
      <c r="P168" s="15"/>
      <c r="Q168" s="15"/>
      <c r="R168" s="15"/>
    </row>
    <row r="169" spans="1:18" s="8" customFormat="1" ht="26.25">
      <c r="A169" s="583" t="s">
        <v>499</v>
      </c>
      <c r="B169" s="393" t="s">
        <v>175</v>
      </c>
      <c r="C169" s="101">
        <v>3106.7</v>
      </c>
      <c r="D169" s="101">
        <v>1794.7660000000001</v>
      </c>
      <c r="E169" s="228">
        <v>0.57770829999999995</v>
      </c>
      <c r="F169" s="101">
        <v>18014.43</v>
      </c>
      <c r="G169" s="101">
        <v>10407.08</v>
      </c>
      <c r="H169" s="228">
        <v>0.57770829999999995</v>
      </c>
      <c r="I169" s="101">
        <v>14066.98</v>
      </c>
      <c r="J169" s="101">
        <v>8126.6139999999996</v>
      </c>
      <c r="K169" s="228">
        <v>0.57770829999999995</v>
      </c>
      <c r="L169" s="259" t="s">
        <v>2</v>
      </c>
      <c r="M169" s="115" t="s">
        <v>123</v>
      </c>
      <c r="N169" s="115"/>
      <c r="O169" s="15"/>
      <c r="P169" s="15"/>
      <c r="Q169" s="15"/>
      <c r="R169" s="15"/>
    </row>
    <row r="170" spans="1:18" s="8" customFormat="1" ht="26.25">
      <c r="A170" s="583" t="s">
        <v>499</v>
      </c>
      <c r="B170" s="393" t="s">
        <v>176</v>
      </c>
      <c r="C170" s="101">
        <v>3829.413</v>
      </c>
      <c r="D170" s="101">
        <v>2149.8970000000004</v>
      </c>
      <c r="E170" s="228">
        <v>0.56141669999999999</v>
      </c>
      <c r="F170" s="101">
        <v>11423.310000000001</v>
      </c>
      <c r="G170" s="101">
        <v>6413.2389999999996</v>
      </c>
      <c r="H170" s="228">
        <v>0.56141669999999999</v>
      </c>
      <c r="I170" s="101">
        <v>13257.5</v>
      </c>
      <c r="J170" s="101">
        <v>7442.9830000000002</v>
      </c>
      <c r="K170" s="228">
        <v>0.56141669999999999</v>
      </c>
      <c r="L170" s="259" t="s">
        <v>2</v>
      </c>
      <c r="M170" s="115" t="s">
        <v>123</v>
      </c>
      <c r="N170" s="115"/>
      <c r="O170" s="15"/>
      <c r="P170" s="15"/>
      <c r="Q170" s="15"/>
      <c r="R170" s="15"/>
    </row>
    <row r="171" spans="1:18" s="8" customFormat="1" ht="26.25">
      <c r="A171" s="583" t="s">
        <v>499</v>
      </c>
      <c r="B171" s="393" t="s">
        <v>386</v>
      </c>
      <c r="C171" s="101">
        <v>3776.7219999999998</v>
      </c>
      <c r="D171" s="101">
        <v>1888.896</v>
      </c>
      <c r="E171" s="228">
        <v>0.50014170000000002</v>
      </c>
      <c r="F171" s="101">
        <v>40427.480000000003</v>
      </c>
      <c r="G171" s="101">
        <v>20219.47</v>
      </c>
      <c r="H171" s="228">
        <v>0.50014170000000002</v>
      </c>
      <c r="I171" s="101">
        <v>31595.63</v>
      </c>
      <c r="J171" s="101">
        <v>15802.289999999999</v>
      </c>
      <c r="K171" s="228">
        <v>0.50014159999999996</v>
      </c>
      <c r="L171" s="259" t="s">
        <v>2</v>
      </c>
      <c r="M171" s="115" t="s">
        <v>123</v>
      </c>
      <c r="N171" s="115"/>
      <c r="O171" s="15"/>
      <c r="P171" s="15"/>
      <c r="Q171" s="15"/>
      <c r="R171" s="15"/>
    </row>
    <row r="172" spans="1:18" s="8" customFormat="1" ht="26.25">
      <c r="A172" s="583" t="s">
        <v>499</v>
      </c>
      <c r="B172" s="393" t="s">
        <v>387</v>
      </c>
      <c r="C172" s="101">
        <v>4417.6630000000005</v>
      </c>
      <c r="D172" s="101">
        <v>2436.0100000000002</v>
      </c>
      <c r="E172" s="228">
        <v>0.55142500000000005</v>
      </c>
      <c r="F172" s="101">
        <v>13617.14</v>
      </c>
      <c r="G172" s="101">
        <v>7508.8320000000003</v>
      </c>
      <c r="H172" s="228">
        <v>0.55142500000000005</v>
      </c>
      <c r="I172" s="101">
        <v>14971.349999999999</v>
      </c>
      <c r="J172" s="101">
        <v>8255.5759999999991</v>
      </c>
      <c r="K172" s="228">
        <v>0.55142500000000005</v>
      </c>
      <c r="L172" s="259" t="s">
        <v>2</v>
      </c>
      <c r="M172" s="115" t="s">
        <v>123</v>
      </c>
      <c r="N172" s="115"/>
      <c r="O172" s="15"/>
      <c r="P172" s="15"/>
      <c r="Q172" s="15"/>
      <c r="R172" s="15"/>
    </row>
    <row r="173" spans="1:18" s="8" customFormat="1" ht="26.25">
      <c r="A173" s="583" t="s">
        <v>499</v>
      </c>
      <c r="B173" s="393" t="s">
        <v>178</v>
      </c>
      <c r="C173" s="101">
        <v>3740.5520000000001</v>
      </c>
      <c r="D173" s="101">
        <v>1989.2249999999999</v>
      </c>
      <c r="E173" s="228">
        <v>0.53180000000000005</v>
      </c>
      <c r="F173" s="101">
        <v>14552.05</v>
      </c>
      <c r="G173" s="101">
        <v>7738.7819999999992</v>
      </c>
      <c r="H173" s="228">
        <v>0.53180000000000005</v>
      </c>
      <c r="I173" s="101">
        <v>13611.449999999999</v>
      </c>
      <c r="J173" s="101">
        <v>7238.5680000000002</v>
      </c>
      <c r="K173" s="228">
        <v>0.53180000000000005</v>
      </c>
      <c r="L173" s="259" t="s">
        <v>2</v>
      </c>
      <c r="M173" s="115" t="s">
        <v>123</v>
      </c>
      <c r="N173" s="115"/>
      <c r="O173" s="15"/>
      <c r="P173" s="15"/>
      <c r="Q173" s="15"/>
      <c r="R173" s="15"/>
    </row>
    <row r="174" spans="1:18" s="8" customFormat="1" ht="26.25">
      <c r="A174" s="583" t="s">
        <v>499</v>
      </c>
      <c r="B174" s="393" t="s">
        <v>128</v>
      </c>
      <c r="C174" s="101">
        <v>5167.2749999999996</v>
      </c>
      <c r="D174" s="101">
        <v>2646.9789999999998</v>
      </c>
      <c r="E174" s="228">
        <v>0.51225830000000006</v>
      </c>
      <c r="F174" s="101">
        <v>23411.86</v>
      </c>
      <c r="G174" s="101">
        <v>11992.92</v>
      </c>
      <c r="H174" s="228">
        <v>0.5122584</v>
      </c>
      <c r="I174" s="101">
        <v>16871.649999999998</v>
      </c>
      <c r="J174" s="101">
        <v>8642.6459999999988</v>
      </c>
      <c r="K174" s="228">
        <v>0.5122584</v>
      </c>
      <c r="L174" s="259" t="s">
        <v>2</v>
      </c>
      <c r="M174" s="115" t="s">
        <v>123</v>
      </c>
      <c r="N174" s="115"/>
      <c r="O174" s="15"/>
      <c r="P174" s="15"/>
      <c r="Q174" s="15"/>
      <c r="R174" s="15"/>
    </row>
    <row r="175" spans="1:18" s="8" customFormat="1" ht="26.25">
      <c r="A175" s="583" t="s">
        <v>499</v>
      </c>
      <c r="B175" s="393" t="s">
        <v>181</v>
      </c>
      <c r="C175" s="101">
        <v>3612.3870000000002</v>
      </c>
      <c r="D175" s="101">
        <v>1768.9250000000002</v>
      </c>
      <c r="E175" s="228">
        <v>0.48968329999999999</v>
      </c>
      <c r="F175" s="101">
        <v>9814.6310000000012</v>
      </c>
      <c r="G175" s="101">
        <v>4806.0619999999999</v>
      </c>
      <c r="H175" s="228">
        <v>0.48968329999999999</v>
      </c>
      <c r="I175" s="101">
        <v>20946.46</v>
      </c>
      <c r="J175" s="101">
        <v>10257.129999999999</v>
      </c>
      <c r="K175" s="228">
        <v>0.48968339999999999</v>
      </c>
      <c r="L175" s="259" t="s">
        <v>2</v>
      </c>
      <c r="M175" s="115" t="s">
        <v>123</v>
      </c>
      <c r="N175" s="115"/>
      <c r="O175" s="15"/>
      <c r="P175" s="15"/>
      <c r="Q175" s="15"/>
      <c r="R175" s="15"/>
    </row>
    <row r="176" spans="1:18" s="8" customFormat="1" ht="26.25">
      <c r="A176" s="583" t="s">
        <v>499</v>
      </c>
      <c r="B176" s="393" t="s">
        <v>129</v>
      </c>
      <c r="C176" s="101">
        <v>4902.1179999999995</v>
      </c>
      <c r="D176" s="101">
        <v>2431.2459999999996</v>
      </c>
      <c r="E176" s="228">
        <v>0.49595830000000002</v>
      </c>
      <c r="F176" s="101">
        <v>49054.58</v>
      </c>
      <c r="G176" s="101">
        <v>24329.03</v>
      </c>
      <c r="H176" s="228">
        <v>0.49595830000000002</v>
      </c>
      <c r="I176" s="101">
        <v>32809.399999999994</v>
      </c>
      <c r="J176" s="101">
        <v>16272.099999999999</v>
      </c>
      <c r="K176" s="228">
        <v>0.49595840000000002</v>
      </c>
      <c r="L176" s="259" t="s">
        <v>2</v>
      </c>
      <c r="M176" s="115" t="s">
        <v>123</v>
      </c>
      <c r="N176" s="115"/>
      <c r="O176" s="15"/>
      <c r="P176" s="15"/>
      <c r="Q176" s="15"/>
      <c r="R176" s="15"/>
    </row>
    <row r="177" spans="1:18" s="8" customFormat="1" ht="26.25">
      <c r="A177" s="583" t="s">
        <v>499</v>
      </c>
      <c r="B177" s="393" t="s">
        <v>183</v>
      </c>
      <c r="C177" s="101">
        <v>3949.817</v>
      </c>
      <c r="D177" s="101">
        <v>2208.672</v>
      </c>
      <c r="E177" s="228">
        <v>0.5591834</v>
      </c>
      <c r="F177" s="101">
        <v>16365.480000000001</v>
      </c>
      <c r="G177" s="101">
        <v>9151.3050000000003</v>
      </c>
      <c r="H177" s="228">
        <v>0.55918330000000005</v>
      </c>
      <c r="I177" s="101">
        <v>15432.96</v>
      </c>
      <c r="J177" s="101">
        <v>8629.8559999999998</v>
      </c>
      <c r="K177" s="228">
        <v>0.5591834</v>
      </c>
      <c r="L177" s="259" t="s">
        <v>2</v>
      </c>
      <c r="M177" s="115" t="s">
        <v>123</v>
      </c>
      <c r="N177" s="115"/>
      <c r="O177" s="15"/>
      <c r="P177" s="15"/>
      <c r="Q177" s="15"/>
      <c r="R177" s="15"/>
    </row>
    <row r="178" spans="1:18" s="8" customFormat="1" ht="26.25">
      <c r="A178" s="583" t="s">
        <v>499</v>
      </c>
      <c r="B178" s="393" t="s">
        <v>131</v>
      </c>
      <c r="C178" s="101">
        <v>5200.66</v>
      </c>
      <c r="D178" s="101">
        <v>2745.4719999999998</v>
      </c>
      <c r="E178" s="228">
        <v>0.52790840000000006</v>
      </c>
      <c r="F178" s="101">
        <v>48303.85</v>
      </c>
      <c r="G178" s="101">
        <v>25500.01</v>
      </c>
      <c r="H178" s="228">
        <v>0.5279083</v>
      </c>
      <c r="I178" s="101">
        <v>28003.45</v>
      </c>
      <c r="J178" s="101">
        <v>14783.26</v>
      </c>
      <c r="K178" s="228">
        <v>0.5279083</v>
      </c>
      <c r="L178" s="259" t="s">
        <v>2</v>
      </c>
      <c r="M178" s="115" t="s">
        <v>123</v>
      </c>
      <c r="N178" s="115"/>
      <c r="O178" s="15"/>
      <c r="P178" s="15"/>
      <c r="Q178" s="15"/>
      <c r="R178" s="15"/>
    </row>
    <row r="179" spans="1:18" s="8" customFormat="1" ht="26.25">
      <c r="A179" s="583" t="s">
        <v>499</v>
      </c>
      <c r="B179" s="393" t="s">
        <v>400</v>
      </c>
      <c r="C179" s="101">
        <v>3759.2550000000001</v>
      </c>
      <c r="D179" s="101">
        <v>1897.046</v>
      </c>
      <c r="E179" s="228">
        <v>0.50463340000000001</v>
      </c>
      <c r="F179" s="101">
        <v>27308</v>
      </c>
      <c r="G179" s="101">
        <v>13780.53</v>
      </c>
      <c r="H179" s="228">
        <v>0.50463340000000001</v>
      </c>
      <c r="I179" s="101">
        <v>25979.109999999997</v>
      </c>
      <c r="J179" s="101">
        <v>13109.93</v>
      </c>
      <c r="K179" s="228">
        <v>0.50463329999999995</v>
      </c>
      <c r="L179" s="259" t="s">
        <v>2</v>
      </c>
      <c r="M179" s="115" t="s">
        <v>123</v>
      </c>
      <c r="N179" s="115"/>
      <c r="O179" s="15"/>
      <c r="P179" s="15"/>
      <c r="Q179" s="15"/>
      <c r="R179" s="15"/>
    </row>
    <row r="180" spans="1:18" s="8" customFormat="1" ht="26.25">
      <c r="A180" s="583" t="s">
        <v>499</v>
      </c>
      <c r="B180" s="393" t="s">
        <v>132</v>
      </c>
      <c r="C180" s="101">
        <v>4905.4830000000002</v>
      </c>
      <c r="D180" s="101">
        <v>2532.1289999999999</v>
      </c>
      <c r="E180" s="228">
        <v>0.51618330000000001</v>
      </c>
      <c r="F180" s="101">
        <v>25652.66</v>
      </c>
      <c r="G180" s="101">
        <v>13241.48</v>
      </c>
      <c r="H180" s="228">
        <v>0.51618330000000001</v>
      </c>
      <c r="I180" s="101">
        <v>19953.63</v>
      </c>
      <c r="J180" s="101">
        <v>10299.73</v>
      </c>
      <c r="K180" s="228">
        <v>0.51618330000000001</v>
      </c>
      <c r="L180" s="259" t="s">
        <v>2</v>
      </c>
      <c r="M180" s="115" t="s">
        <v>123</v>
      </c>
      <c r="N180" s="115"/>
      <c r="O180" s="15"/>
      <c r="P180" s="15"/>
      <c r="Q180" s="15"/>
      <c r="R180" s="15"/>
    </row>
    <row r="181" spans="1:18" s="8" customFormat="1" ht="26.25">
      <c r="A181" s="583" t="s">
        <v>499</v>
      </c>
      <c r="B181" s="393" t="s">
        <v>133</v>
      </c>
      <c r="C181" s="101">
        <v>4130.6940000000004</v>
      </c>
      <c r="D181" s="101">
        <v>2084.4859999999999</v>
      </c>
      <c r="E181" s="228">
        <v>0.50463340000000001</v>
      </c>
      <c r="F181" s="101">
        <v>29934.6</v>
      </c>
      <c r="G181" s="101">
        <v>15106</v>
      </c>
      <c r="H181" s="228">
        <v>0.50463329999999995</v>
      </c>
      <c r="I181" s="101">
        <v>29078.309999999998</v>
      </c>
      <c r="J181" s="101">
        <v>14673.89</v>
      </c>
      <c r="K181" s="228">
        <v>0.50463329999999995</v>
      </c>
      <c r="L181" s="259" t="s">
        <v>2</v>
      </c>
      <c r="M181" s="115" t="s">
        <v>123</v>
      </c>
      <c r="N181" s="115"/>
      <c r="O181" s="15"/>
      <c r="P181" s="15"/>
      <c r="Q181" s="15"/>
      <c r="R181" s="15"/>
    </row>
    <row r="182" spans="1:18" s="8" customFormat="1" ht="26.25">
      <c r="A182" s="583" t="s">
        <v>499</v>
      </c>
      <c r="B182" s="393" t="s">
        <v>134</v>
      </c>
      <c r="C182" s="101">
        <v>5274.0960000000005</v>
      </c>
      <c r="D182" s="101">
        <v>2923.8710000000001</v>
      </c>
      <c r="E182" s="228">
        <v>0.55438330000000002</v>
      </c>
      <c r="F182" s="101">
        <v>40921.480000000003</v>
      </c>
      <c r="G182" s="101">
        <v>22686.19</v>
      </c>
      <c r="H182" s="228">
        <v>0.55438330000000002</v>
      </c>
      <c r="I182" s="101">
        <v>26416.81</v>
      </c>
      <c r="J182" s="101">
        <v>14645.039999999999</v>
      </c>
      <c r="K182" s="228">
        <v>0.55438330000000002</v>
      </c>
      <c r="L182" s="259" t="s">
        <v>2</v>
      </c>
      <c r="M182" s="115" t="s">
        <v>123</v>
      </c>
      <c r="N182" s="115"/>
      <c r="O182" s="15"/>
      <c r="P182" s="15"/>
      <c r="Q182" s="15"/>
      <c r="R182" s="15"/>
    </row>
    <row r="183" spans="1:18" s="8" customFormat="1" ht="26.25">
      <c r="A183" s="583" t="s">
        <v>499</v>
      </c>
      <c r="B183" s="393" t="s">
        <v>185</v>
      </c>
      <c r="C183" s="101">
        <v>2638.558</v>
      </c>
      <c r="D183" s="101">
        <v>1643.184</v>
      </c>
      <c r="E183" s="228">
        <v>0.62275840000000005</v>
      </c>
      <c r="F183" s="101">
        <v>18909.23</v>
      </c>
      <c r="G183" s="101">
        <v>11775.880000000001</v>
      </c>
      <c r="H183" s="228">
        <v>0.62275829999999999</v>
      </c>
      <c r="I183" s="101">
        <v>11903.67</v>
      </c>
      <c r="J183" s="101">
        <v>7413.1120000000001</v>
      </c>
      <c r="K183" s="228">
        <v>0.62275829999999999</v>
      </c>
      <c r="L183" s="259" t="s">
        <v>2</v>
      </c>
      <c r="M183" s="115" t="s">
        <v>123</v>
      </c>
      <c r="N183" s="115"/>
      <c r="O183" s="15"/>
      <c r="P183" s="15"/>
      <c r="Q183" s="15"/>
      <c r="R183" s="15"/>
    </row>
    <row r="184" spans="1:18" s="8" customFormat="1">
      <c r="A184" s="583" t="s">
        <v>505</v>
      </c>
      <c r="B184" s="393" t="s">
        <v>169</v>
      </c>
      <c r="C184" s="101">
        <v>2307.17</v>
      </c>
      <c r="D184" s="101">
        <v>1211.2639999999999</v>
      </c>
      <c r="E184" s="228">
        <v>0.52500000000000002</v>
      </c>
      <c r="F184" s="101">
        <v>9144.4439999999995</v>
      </c>
      <c r="G184" s="101">
        <v>4800.8329999999996</v>
      </c>
      <c r="H184" s="228">
        <v>0.52500000000000002</v>
      </c>
      <c r="I184" s="101">
        <v>5204.93</v>
      </c>
      <c r="J184" s="101">
        <v>2732.5889999999999</v>
      </c>
      <c r="K184" s="228">
        <v>0.52500000000000002</v>
      </c>
      <c r="L184" s="259" t="s">
        <v>2</v>
      </c>
      <c r="M184" s="115" t="s">
        <v>123</v>
      </c>
      <c r="N184" s="115"/>
      <c r="O184" s="15"/>
      <c r="P184" s="15"/>
      <c r="Q184" s="15"/>
      <c r="R184" s="15"/>
    </row>
    <row r="185" spans="1:18" s="8" customFormat="1" ht="26.25">
      <c r="A185" s="583" t="s">
        <v>622</v>
      </c>
      <c r="B185" s="393" t="s">
        <v>375</v>
      </c>
      <c r="C185" s="101">
        <v>1166.6669999999999</v>
      </c>
      <c r="D185" s="101">
        <v>711.11109999999996</v>
      </c>
      <c r="E185" s="228">
        <v>0.60952379999999995</v>
      </c>
      <c r="F185" s="101">
        <v>19666.669999999998</v>
      </c>
      <c r="G185" s="101">
        <v>12000</v>
      </c>
      <c r="H185" s="228">
        <v>0.61016950000000003</v>
      </c>
      <c r="I185" s="101"/>
      <c r="J185" s="101"/>
      <c r="K185" s="228"/>
      <c r="L185" s="259" t="s">
        <v>28</v>
      </c>
      <c r="M185" s="115" t="s">
        <v>123</v>
      </c>
      <c r="N185" s="115"/>
      <c r="O185" s="15"/>
      <c r="P185" s="15"/>
      <c r="Q185" s="15"/>
      <c r="R185" s="15"/>
    </row>
    <row r="186" spans="1:18" s="8" customFormat="1">
      <c r="A186" s="583" t="s">
        <v>587</v>
      </c>
      <c r="B186" s="393" t="s">
        <v>170</v>
      </c>
      <c r="C186" s="101">
        <v>1915.5169999999998</v>
      </c>
      <c r="D186" s="101">
        <v>1068.6670000000001</v>
      </c>
      <c r="E186" s="228">
        <v>0.55789999999999995</v>
      </c>
      <c r="F186" s="101">
        <v>6428.5420000000004</v>
      </c>
      <c r="G186" s="101">
        <v>3586.4839999999999</v>
      </c>
      <c r="H186" s="228">
        <v>0.55789999999999995</v>
      </c>
      <c r="I186" s="101">
        <v>13542.5</v>
      </c>
      <c r="J186" s="101">
        <v>7555.3610000000008</v>
      </c>
      <c r="K186" s="228">
        <v>0.55789999999999995</v>
      </c>
      <c r="L186" s="259" t="s">
        <v>2</v>
      </c>
      <c r="M186" s="115" t="s">
        <v>123</v>
      </c>
      <c r="N186" s="115"/>
      <c r="O186" s="15"/>
      <c r="P186" s="15"/>
      <c r="Q186" s="15"/>
      <c r="R186" s="15"/>
    </row>
    <row r="187" spans="1:18" s="8" customFormat="1" ht="26.25">
      <c r="A187" s="583" t="s">
        <v>507</v>
      </c>
      <c r="B187" s="393" t="s">
        <v>171</v>
      </c>
      <c r="C187" s="101">
        <v>525.16280000000006</v>
      </c>
      <c r="D187" s="101">
        <v>498.90459999999996</v>
      </c>
      <c r="E187" s="228">
        <v>0.95</v>
      </c>
      <c r="F187" s="101">
        <v>2036</v>
      </c>
      <c r="G187" s="101">
        <v>1934.1999999999998</v>
      </c>
      <c r="H187" s="228">
        <v>0.95</v>
      </c>
      <c r="I187" s="101">
        <v>5080.7700000000004</v>
      </c>
      <c r="J187" s="101">
        <v>4826.7309999999998</v>
      </c>
      <c r="K187" s="228">
        <v>0.95</v>
      </c>
      <c r="L187" s="259" t="s">
        <v>2</v>
      </c>
      <c r="M187" s="115" t="s">
        <v>123</v>
      </c>
      <c r="N187" s="115"/>
      <c r="O187" s="15"/>
      <c r="P187" s="15"/>
      <c r="Q187" s="15"/>
      <c r="R187" s="15"/>
    </row>
    <row r="188" spans="1:18" s="8" customFormat="1">
      <c r="A188" s="583" t="s">
        <v>511</v>
      </c>
      <c r="B188" s="393" t="s">
        <v>172</v>
      </c>
      <c r="C188" s="101">
        <v>3040.5239999999999</v>
      </c>
      <c r="D188" s="101">
        <v>1907.9290000000001</v>
      </c>
      <c r="E188" s="228">
        <v>0.62749999999999995</v>
      </c>
      <c r="F188" s="101">
        <v>11769.57</v>
      </c>
      <c r="G188" s="101">
        <v>7385.4059999999999</v>
      </c>
      <c r="H188" s="228">
        <v>0.62750010000000001</v>
      </c>
      <c r="I188" s="101">
        <v>22911.200000000001</v>
      </c>
      <c r="J188" s="101">
        <v>14376.78</v>
      </c>
      <c r="K188" s="228">
        <v>0.62749999999999995</v>
      </c>
      <c r="L188" s="259" t="s">
        <v>2</v>
      </c>
      <c r="M188" s="115" t="s">
        <v>123</v>
      </c>
      <c r="N188" s="115"/>
      <c r="O188" s="15"/>
      <c r="P188" s="15"/>
      <c r="Q188" s="15"/>
      <c r="R188" s="15"/>
    </row>
    <row r="189" spans="1:18" s="8" customFormat="1">
      <c r="A189" s="583" t="s">
        <v>708</v>
      </c>
      <c r="B189" s="393" t="s">
        <v>174</v>
      </c>
      <c r="C189" s="101">
        <v>4870.4660000000003</v>
      </c>
      <c r="D189" s="101">
        <v>2139.7170000000001</v>
      </c>
      <c r="E189" s="228">
        <v>0.43932500000000002</v>
      </c>
      <c r="F189" s="101">
        <v>21585.760000000002</v>
      </c>
      <c r="G189" s="101">
        <v>9483.1660000000011</v>
      </c>
      <c r="H189" s="228">
        <v>0.43932500000000002</v>
      </c>
      <c r="I189" s="101">
        <v>57592.79</v>
      </c>
      <c r="J189" s="101">
        <v>25301.95</v>
      </c>
      <c r="K189" s="228">
        <v>0.43932500000000002</v>
      </c>
      <c r="L189" s="259" t="s">
        <v>2</v>
      </c>
      <c r="M189" s="115" t="s">
        <v>123</v>
      </c>
      <c r="N189" s="115"/>
      <c r="O189" s="15"/>
      <c r="P189" s="15"/>
      <c r="Q189" s="15"/>
      <c r="R189" s="15"/>
    </row>
    <row r="190" spans="1:18" s="8" customFormat="1">
      <c r="A190" s="583" t="s">
        <v>710</v>
      </c>
      <c r="B190" s="393" t="s">
        <v>179</v>
      </c>
      <c r="C190" s="101">
        <v>1784.232</v>
      </c>
      <c r="D190" s="101">
        <v>802.90419999999995</v>
      </c>
      <c r="E190" s="228">
        <v>0.45</v>
      </c>
      <c r="F190" s="101">
        <v>9334.884</v>
      </c>
      <c r="G190" s="101">
        <v>4200.6970000000001</v>
      </c>
      <c r="H190" s="228">
        <v>0.45</v>
      </c>
      <c r="I190" s="101">
        <v>5000.777</v>
      </c>
      <c r="J190" s="101">
        <v>2250.35</v>
      </c>
      <c r="K190" s="228">
        <v>0.45</v>
      </c>
      <c r="L190" s="259" t="s">
        <v>2</v>
      </c>
      <c r="M190" s="115" t="s">
        <v>123</v>
      </c>
      <c r="N190" s="115"/>
      <c r="O190" s="15"/>
      <c r="P190" s="15"/>
      <c r="Q190" s="15"/>
      <c r="R190" s="15"/>
    </row>
    <row r="191" spans="1:18" s="8" customFormat="1">
      <c r="A191" s="583" t="s">
        <v>715</v>
      </c>
      <c r="B191" s="393" t="s">
        <v>184</v>
      </c>
      <c r="C191" s="101">
        <v>1592.6610000000001</v>
      </c>
      <c r="D191" s="101">
        <v>1517.01</v>
      </c>
      <c r="E191" s="228">
        <v>0.95250000000000001</v>
      </c>
      <c r="F191" s="101">
        <v>14250.289999999999</v>
      </c>
      <c r="G191" s="101">
        <v>13573.410000000002</v>
      </c>
      <c r="H191" s="228">
        <v>0.95249989999999995</v>
      </c>
      <c r="I191" s="101">
        <v>5511.866</v>
      </c>
      <c r="J191" s="101">
        <v>5250.0520000000006</v>
      </c>
      <c r="K191" s="228">
        <v>0.95250000000000001</v>
      </c>
      <c r="L191" s="259" t="s">
        <v>2</v>
      </c>
      <c r="M191" s="115" t="s">
        <v>123</v>
      </c>
      <c r="N191" s="115"/>
      <c r="O191" s="15"/>
      <c r="P191" s="15"/>
      <c r="Q191" s="15"/>
      <c r="R191" s="15"/>
    </row>
    <row r="192" spans="1:18" s="8" customFormat="1" ht="26.25">
      <c r="A192" s="583" t="s">
        <v>449</v>
      </c>
      <c r="B192" s="393" t="s">
        <v>420</v>
      </c>
      <c r="C192" s="101">
        <v>8425.9090000000015</v>
      </c>
      <c r="D192" s="101">
        <v>1556.7009999999998</v>
      </c>
      <c r="E192" s="228">
        <v>0.18475169999999999</v>
      </c>
      <c r="F192" s="101">
        <v>153360.9</v>
      </c>
      <c r="G192" s="101">
        <v>23186.28</v>
      </c>
      <c r="H192" s="228">
        <v>0.15118770000000001</v>
      </c>
      <c r="I192" s="101"/>
      <c r="J192" s="101"/>
      <c r="K192" s="228"/>
      <c r="L192" s="259" t="s">
        <v>28</v>
      </c>
      <c r="M192" s="115" t="s">
        <v>27</v>
      </c>
      <c r="N192" s="115"/>
      <c r="O192" s="15"/>
      <c r="P192" s="15"/>
      <c r="Q192" s="15"/>
      <c r="R192" s="15"/>
    </row>
    <row r="193" spans="1:18" s="8" customFormat="1" ht="26.25">
      <c r="A193" s="583" t="s">
        <v>591</v>
      </c>
      <c r="B193" s="393" t="s">
        <v>173</v>
      </c>
      <c r="C193" s="101">
        <v>3459.6059999999998</v>
      </c>
      <c r="D193" s="101">
        <v>1764.37</v>
      </c>
      <c r="E193" s="228">
        <v>0.50999170000000005</v>
      </c>
      <c r="F193" s="101">
        <v>12072.83</v>
      </c>
      <c r="G193" s="101">
        <v>6157.0410000000002</v>
      </c>
      <c r="H193" s="228">
        <v>0.50999159999999999</v>
      </c>
      <c r="I193" s="101">
        <v>34093.32</v>
      </c>
      <c r="J193" s="101">
        <v>17387.309999999998</v>
      </c>
      <c r="K193" s="228">
        <v>0.50999159999999999</v>
      </c>
      <c r="L193" s="259" t="s">
        <v>2</v>
      </c>
      <c r="M193" s="115" t="s">
        <v>123</v>
      </c>
      <c r="N193" s="115"/>
      <c r="O193" s="15"/>
      <c r="P193" s="15"/>
      <c r="Q193" s="15"/>
      <c r="R193" s="15"/>
    </row>
    <row r="194" spans="1:18" s="8" customFormat="1">
      <c r="A194" s="583" t="s">
        <v>517</v>
      </c>
      <c r="B194" s="393" t="s">
        <v>177</v>
      </c>
      <c r="C194" s="101">
        <v>3097.3130000000001</v>
      </c>
      <c r="D194" s="101">
        <v>1837.739</v>
      </c>
      <c r="E194" s="228">
        <v>0.59333329999999995</v>
      </c>
      <c r="F194" s="101">
        <v>10451.76</v>
      </c>
      <c r="G194" s="101">
        <v>6201.3779999999997</v>
      </c>
      <c r="H194" s="228">
        <v>0.59333340000000001</v>
      </c>
      <c r="I194" s="101">
        <v>11606.5</v>
      </c>
      <c r="J194" s="101">
        <v>6886.5239999999994</v>
      </c>
      <c r="K194" s="228">
        <v>0.59333340000000001</v>
      </c>
      <c r="L194" s="259" t="s">
        <v>2</v>
      </c>
      <c r="M194" s="115" t="s">
        <v>123</v>
      </c>
      <c r="N194" s="115"/>
      <c r="O194" s="15"/>
      <c r="P194" s="15"/>
      <c r="Q194" s="15"/>
      <c r="R194" s="15"/>
    </row>
    <row r="195" spans="1:18" s="8" customFormat="1">
      <c r="A195" s="583" t="s">
        <v>524</v>
      </c>
      <c r="B195" s="393" t="s">
        <v>127</v>
      </c>
      <c r="C195" s="101">
        <v>5060.6760000000004</v>
      </c>
      <c r="D195" s="101">
        <v>2890.067</v>
      </c>
      <c r="E195" s="228">
        <v>0.57108329999999996</v>
      </c>
      <c r="F195" s="101">
        <v>30356.52</v>
      </c>
      <c r="G195" s="101">
        <v>17336.099999999999</v>
      </c>
      <c r="H195" s="228">
        <v>0.57108340000000002</v>
      </c>
      <c r="I195" s="101">
        <v>26479.54</v>
      </c>
      <c r="J195" s="101">
        <v>15122.019999999999</v>
      </c>
      <c r="K195" s="228">
        <v>0.57108329999999996</v>
      </c>
      <c r="L195" s="259" t="s">
        <v>2</v>
      </c>
      <c r="M195" s="115" t="s">
        <v>123</v>
      </c>
      <c r="N195" s="115"/>
      <c r="O195" s="15"/>
      <c r="P195" s="15"/>
      <c r="Q195" s="15"/>
      <c r="R195" s="15"/>
    </row>
    <row r="196" spans="1:18" s="8" customFormat="1">
      <c r="A196" s="583" t="s">
        <v>531</v>
      </c>
      <c r="B196" s="393" t="s">
        <v>180</v>
      </c>
      <c r="C196" s="101">
        <v>1475.693</v>
      </c>
      <c r="D196" s="101">
        <v>981.1146</v>
      </c>
      <c r="E196" s="228">
        <v>0.6648501</v>
      </c>
      <c r="F196" s="101">
        <v>10136.68</v>
      </c>
      <c r="G196" s="101">
        <v>6739.3689999999997</v>
      </c>
      <c r="H196" s="228">
        <v>0.66485000000000005</v>
      </c>
      <c r="I196" s="101">
        <v>4590.3999999999996</v>
      </c>
      <c r="J196" s="101">
        <v>3051.9270000000001</v>
      </c>
      <c r="K196" s="228">
        <v>0.66485000000000005</v>
      </c>
      <c r="L196" s="259" t="s">
        <v>2</v>
      </c>
      <c r="M196" s="115" t="s">
        <v>123</v>
      </c>
      <c r="N196" s="115"/>
      <c r="O196" s="15"/>
      <c r="P196" s="15"/>
      <c r="Q196" s="15"/>
      <c r="R196" s="15"/>
    </row>
    <row r="197" spans="1:18" s="8" customFormat="1" ht="26.25">
      <c r="A197" s="583" t="s">
        <v>543</v>
      </c>
      <c r="B197" s="393" t="s">
        <v>130</v>
      </c>
      <c r="C197" s="101">
        <v>4137.0060000000003</v>
      </c>
      <c r="D197" s="101">
        <v>1934.05</v>
      </c>
      <c r="E197" s="228">
        <v>0.46750000000000003</v>
      </c>
      <c r="F197" s="101">
        <v>74236.27</v>
      </c>
      <c r="G197" s="101">
        <v>34705.46</v>
      </c>
      <c r="H197" s="228">
        <v>0.46750000000000003</v>
      </c>
      <c r="I197" s="101">
        <v>19468.27</v>
      </c>
      <c r="J197" s="101">
        <v>9101.4140000000007</v>
      </c>
      <c r="K197" s="228">
        <v>0.46750000000000003</v>
      </c>
      <c r="L197" s="259" t="s">
        <v>2</v>
      </c>
      <c r="M197" s="115" t="s">
        <v>123</v>
      </c>
      <c r="N197" s="115"/>
      <c r="O197" s="15"/>
      <c r="P197" s="15"/>
      <c r="Q197" s="15"/>
      <c r="R197" s="15"/>
    </row>
    <row r="198" spans="1:18" s="8" customFormat="1">
      <c r="A198" s="583" t="s">
        <v>624</v>
      </c>
      <c r="B198" s="393" t="s">
        <v>398</v>
      </c>
      <c r="C198" s="101"/>
      <c r="D198" s="101"/>
      <c r="E198" s="228"/>
      <c r="F198" s="101">
        <v>30000</v>
      </c>
      <c r="G198" s="101">
        <v>40000</v>
      </c>
      <c r="H198" s="228">
        <v>1.3333330000000001</v>
      </c>
      <c r="I198" s="101"/>
      <c r="J198" s="101"/>
      <c r="K198" s="228"/>
      <c r="L198" s="259" t="s">
        <v>28</v>
      </c>
      <c r="M198" s="115" t="s">
        <v>123</v>
      </c>
      <c r="N198" s="115"/>
      <c r="O198" s="15"/>
      <c r="P198" s="15"/>
      <c r="Q198" s="15"/>
      <c r="R198" s="15"/>
    </row>
    <row r="199" spans="1:18" s="8" customFormat="1" ht="26.25">
      <c r="A199" s="583" t="s">
        <v>554</v>
      </c>
      <c r="B199" s="393" t="s">
        <v>186</v>
      </c>
      <c r="C199" s="101">
        <v>1888.9759999999999</v>
      </c>
      <c r="D199" s="101">
        <v>1693.7819999999999</v>
      </c>
      <c r="E199" s="228">
        <v>0.89666670000000004</v>
      </c>
      <c r="F199" s="101">
        <v>18115.29</v>
      </c>
      <c r="G199" s="101">
        <v>16243.369999999999</v>
      </c>
      <c r="H199" s="228">
        <v>0.89666659999999998</v>
      </c>
      <c r="I199" s="101">
        <v>11423.1</v>
      </c>
      <c r="J199" s="101">
        <v>10242.710000000001</v>
      </c>
      <c r="K199" s="228">
        <v>0.89666659999999998</v>
      </c>
      <c r="L199" s="259" t="s">
        <v>2</v>
      </c>
      <c r="M199" s="115" t="s">
        <v>123</v>
      </c>
      <c r="N199" s="115"/>
      <c r="O199" s="15"/>
      <c r="P199" s="15"/>
      <c r="Q199" s="15"/>
      <c r="R199" s="15"/>
    </row>
    <row r="200" spans="1:18" s="8" customFormat="1" ht="27" thickBot="1">
      <c r="A200" s="584" t="s">
        <v>630</v>
      </c>
      <c r="B200" s="396" t="s">
        <v>187</v>
      </c>
      <c r="C200" s="348">
        <v>2590.2020000000002</v>
      </c>
      <c r="D200" s="348">
        <v>1538.17</v>
      </c>
      <c r="E200" s="585">
        <v>0.59384170000000003</v>
      </c>
      <c r="F200" s="348">
        <v>11346.63</v>
      </c>
      <c r="G200" s="348">
        <v>6738.0990000000002</v>
      </c>
      <c r="H200" s="585">
        <v>0.59384170000000003</v>
      </c>
      <c r="I200" s="348">
        <v>20686.399999999998</v>
      </c>
      <c r="J200" s="348">
        <v>12284.449999999999</v>
      </c>
      <c r="K200" s="585">
        <v>0.59384170000000003</v>
      </c>
      <c r="L200" s="349" t="s">
        <v>2</v>
      </c>
      <c r="M200" s="115" t="s">
        <v>123</v>
      </c>
      <c r="N200" s="115"/>
      <c r="O200" s="15"/>
      <c r="P200" s="15"/>
      <c r="Q200" s="15"/>
      <c r="R200" s="15"/>
    </row>
    <row r="201" spans="1:18">
      <c r="M201" s="189"/>
    </row>
    <row r="202" spans="1:18">
      <c r="M202" s="189"/>
    </row>
    <row r="203" spans="1:18">
      <c r="M203" s="189"/>
    </row>
    <row r="204" spans="1:18">
      <c r="M204" s="189"/>
    </row>
    <row r="205" spans="1:18">
      <c r="M205" s="189"/>
    </row>
    <row r="206" spans="1:18">
      <c r="M206" s="189"/>
    </row>
    <row r="207" spans="1:18">
      <c r="M207" s="189"/>
    </row>
    <row r="208" spans="1:18">
      <c r="M208" s="189"/>
    </row>
    <row r="209" spans="13:13">
      <c r="M209" s="189"/>
    </row>
    <row r="210" spans="13:13">
      <c r="M210" s="189"/>
    </row>
    <row r="211" spans="13:13">
      <c r="M211" s="189"/>
    </row>
    <row r="212" spans="13:13">
      <c r="M212" s="189"/>
    </row>
    <row r="213" spans="13:13">
      <c r="M213" s="189"/>
    </row>
  </sheetData>
  <sortState ref="A4:M193">
    <sortCondition ref="M4:M193"/>
    <sortCondition ref="A4:A193"/>
    <sortCondition ref="B4:B193"/>
  </sortState>
  <mergeCells count="7">
    <mergeCell ref="C4:E4"/>
    <mergeCell ref="F4:H4"/>
    <mergeCell ref="A3:L3"/>
    <mergeCell ref="A4:A5"/>
    <mergeCell ref="B4:B5"/>
    <mergeCell ref="I4:K4"/>
    <mergeCell ref="L4:L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sheetPr>
    <tabColor theme="7"/>
  </sheetPr>
  <dimension ref="A1:M206"/>
  <sheetViews>
    <sheetView zoomScaleNormal="100" workbookViewId="0">
      <selection activeCell="O11" sqref="O11"/>
    </sheetView>
  </sheetViews>
  <sheetFormatPr defaultColWidth="9.140625" defaultRowHeight="13.5"/>
  <cols>
    <col min="1" max="1" width="23.42578125" style="81" customWidth="1"/>
    <col min="2" max="2" width="12.7109375" style="81" customWidth="1"/>
    <col min="3" max="3" width="9.140625" style="81" customWidth="1"/>
    <col min="4" max="4" width="9.7109375" style="81" customWidth="1"/>
    <col min="5" max="5" width="10.7109375" style="81" customWidth="1"/>
    <col min="6" max="6" width="9.7109375" style="81" customWidth="1"/>
    <col min="7" max="7" width="10.28515625" style="81" customWidth="1"/>
    <col min="8" max="8" width="7" style="181" customWidth="1"/>
    <col min="9" max="9" width="8.85546875" style="181" customWidth="1"/>
    <col min="10" max="10" width="10.140625" style="541" customWidth="1"/>
    <col min="11" max="12" width="9.140625" style="81"/>
    <col min="13" max="16384" width="9.140625" style="2"/>
  </cols>
  <sheetData>
    <row r="1" spans="1:12">
      <c r="A1" s="130" t="s">
        <v>993</v>
      </c>
      <c r="I1" s="189"/>
      <c r="J1" s="262"/>
    </row>
    <row r="2" spans="1:12" ht="14.25" thickBot="1">
      <c r="A2" s="917" t="s">
        <v>884</v>
      </c>
      <c r="B2" s="917"/>
      <c r="C2" s="917"/>
      <c r="D2" s="917"/>
      <c r="E2" s="917"/>
      <c r="F2" s="917"/>
      <c r="G2" s="917"/>
      <c r="H2" s="917"/>
      <c r="I2" s="594"/>
      <c r="J2" s="262"/>
    </row>
    <row r="3" spans="1:12" s="30" customFormat="1" ht="39" thickBot="1">
      <c r="A3" s="595" t="s">
        <v>23</v>
      </c>
      <c r="B3" s="595" t="s">
        <v>25</v>
      </c>
      <c r="C3" s="595" t="s">
        <v>865</v>
      </c>
      <c r="D3" s="595" t="s">
        <v>866</v>
      </c>
      <c r="E3" s="595" t="s">
        <v>867</v>
      </c>
      <c r="F3" s="595" t="s">
        <v>868</v>
      </c>
      <c r="G3" s="595" t="s">
        <v>869</v>
      </c>
      <c r="H3" s="132" t="s">
        <v>256</v>
      </c>
      <c r="I3" s="220" t="s">
        <v>593</v>
      </c>
      <c r="J3" s="619" t="s">
        <v>727</v>
      </c>
      <c r="K3" s="229"/>
      <c r="L3" s="229"/>
    </row>
    <row r="4" spans="1:12" s="41" customFormat="1" ht="14.25" thickBot="1">
      <c r="A4" s="567" t="s">
        <v>371</v>
      </c>
      <c r="B4" s="567"/>
      <c r="C4" s="526">
        <f>SUMPRODUCT($J$5:$J$9,C5:C9)/SUM($J$5:$J$9)</f>
        <v>0.1574747558435636</v>
      </c>
      <c r="D4" s="305">
        <f t="shared" ref="D4:G4" si="0">SUMPRODUCT($J$5:$J$9,D5:D9)/SUM($J$5:$J$9)</f>
        <v>39.368686649325475</v>
      </c>
      <c r="E4" s="305">
        <f t="shared" si="0"/>
        <v>78.737372158944851</v>
      </c>
      <c r="F4" s="305">
        <f t="shared" si="0"/>
        <v>118.10604869587515</v>
      </c>
      <c r="G4" s="305">
        <f t="shared" si="0"/>
        <v>157.47475419376727</v>
      </c>
      <c r="H4" s="308"/>
      <c r="I4" s="568"/>
      <c r="J4" s="589">
        <f>SUM(J5:J9)</f>
        <v>2134520.2000000002</v>
      </c>
      <c r="K4" s="590"/>
      <c r="L4" s="590"/>
    </row>
    <row r="5" spans="1:12" s="41" customFormat="1">
      <c r="A5" s="569" t="s">
        <v>5</v>
      </c>
      <c r="B5" s="569"/>
      <c r="C5" s="530">
        <f>C11</f>
        <v>0.34824090441296901</v>
      </c>
      <c r="D5" s="313">
        <f t="shared" ref="D5:G5" si="1">D11</f>
        <v>87.060226813533689</v>
      </c>
      <c r="E5" s="313">
        <f t="shared" si="1"/>
        <v>174.12045101338697</v>
      </c>
      <c r="F5" s="313">
        <f t="shared" si="1"/>
        <v>261.18066864955739</v>
      </c>
      <c r="G5" s="313">
        <f t="shared" si="1"/>
        <v>348.24089989041778</v>
      </c>
      <c r="H5" s="316"/>
      <c r="I5" s="568"/>
      <c r="J5" s="589">
        <f>J11</f>
        <v>43492.428999999996</v>
      </c>
      <c r="K5" s="590"/>
      <c r="L5" s="590"/>
    </row>
    <row r="6" spans="1:12" s="41" customFormat="1">
      <c r="A6" s="570" t="s">
        <v>6</v>
      </c>
      <c r="B6" s="570"/>
      <c r="C6" s="533">
        <f>C47</f>
        <v>0.14548831210734783</v>
      </c>
      <c r="D6" s="319">
        <f t="shared" ref="D6:G6" si="2">D47</f>
        <v>36.372076201169655</v>
      </c>
      <c r="E6" s="319">
        <f t="shared" si="2"/>
        <v>72.744149681872585</v>
      </c>
      <c r="F6" s="319">
        <f t="shared" si="2"/>
        <v>109.11621392571968</v>
      </c>
      <c r="G6" s="319">
        <f t="shared" si="2"/>
        <v>145.48831219256019</v>
      </c>
      <c r="H6" s="322"/>
      <c r="I6" s="568"/>
      <c r="J6" s="589">
        <f>J47</f>
        <v>1714456.7860000001</v>
      </c>
      <c r="K6" s="590"/>
      <c r="L6" s="590"/>
    </row>
    <row r="7" spans="1:12" s="41" customFormat="1">
      <c r="A7" s="570" t="s">
        <v>7</v>
      </c>
      <c r="B7" s="570"/>
      <c r="C7" s="533">
        <f>C63</f>
        <v>0.141101421895966</v>
      </c>
      <c r="D7" s="319">
        <f t="shared" ref="D7:G7" si="3">D63</f>
        <v>35.275349757482367</v>
      </c>
      <c r="E7" s="319">
        <f t="shared" si="3"/>
        <v>70.550704719515707</v>
      </c>
      <c r="F7" s="319">
        <f t="shared" si="3"/>
        <v>105.82605216715334</v>
      </c>
      <c r="G7" s="319">
        <f t="shared" si="3"/>
        <v>141.10141256957542</v>
      </c>
      <c r="H7" s="322"/>
      <c r="I7" s="568"/>
      <c r="J7" s="589">
        <f>J63</f>
        <v>306250.32</v>
      </c>
      <c r="K7" s="590"/>
      <c r="L7" s="590"/>
    </row>
    <row r="8" spans="1:12" s="41" customFormat="1">
      <c r="A8" s="570" t="s">
        <v>8</v>
      </c>
      <c r="B8" s="570"/>
      <c r="C8" s="533">
        <f>C90</f>
        <v>0.48287252972484163</v>
      </c>
      <c r="D8" s="319">
        <f t="shared" ref="D8:G8" si="4">D90</f>
        <v>120.71812878070709</v>
      </c>
      <c r="E8" s="319">
        <f t="shared" si="4"/>
        <v>241.43627658641921</v>
      </c>
      <c r="F8" s="319">
        <f t="shared" si="4"/>
        <v>362.15439823398464</v>
      </c>
      <c r="G8" s="319">
        <f t="shared" si="4"/>
        <v>482.87251742395409</v>
      </c>
      <c r="H8" s="322"/>
      <c r="I8" s="568"/>
      <c r="J8" s="589">
        <f>J90</f>
        <v>50087.11</v>
      </c>
      <c r="K8" s="590"/>
      <c r="L8" s="590"/>
    </row>
    <row r="9" spans="1:12" s="41" customFormat="1" ht="14.25" thickBot="1">
      <c r="A9" s="571" t="s">
        <v>9</v>
      </c>
      <c r="B9" s="571"/>
      <c r="C9" s="536">
        <f>C158</f>
        <v>0.20538829837605341</v>
      </c>
      <c r="D9" s="325">
        <f t="shared" ref="D9:G9" si="5">D158</f>
        <v>51.347079466029946</v>
      </c>
      <c r="E9" s="325">
        <f t="shared" si="5"/>
        <v>102.69414896195492</v>
      </c>
      <c r="F9" s="325">
        <f t="shared" si="5"/>
        <v>154.04124716003327</v>
      </c>
      <c r="G9" s="325">
        <f t="shared" si="5"/>
        <v>205.3882984455521</v>
      </c>
      <c r="H9" s="328"/>
      <c r="I9" s="568"/>
      <c r="J9" s="589">
        <f>J158</f>
        <v>20233.555</v>
      </c>
      <c r="K9" s="590"/>
      <c r="L9" s="590"/>
    </row>
    <row r="10" spans="1:12" s="41" customFormat="1" ht="14.25" thickBot="1">
      <c r="A10" s="596"/>
      <c r="B10" s="596"/>
      <c r="C10" s="539"/>
      <c r="D10" s="331"/>
      <c r="E10" s="331"/>
      <c r="F10" s="331"/>
      <c r="G10" s="331"/>
      <c r="H10" s="334"/>
      <c r="I10" s="568"/>
      <c r="J10" s="589"/>
      <c r="K10" s="590"/>
      <c r="L10" s="590"/>
    </row>
    <row r="11" spans="1:12" s="41" customFormat="1" ht="14.25" thickBot="1">
      <c r="A11" s="567" t="s">
        <v>5</v>
      </c>
      <c r="B11" s="567"/>
      <c r="C11" s="526">
        <f>SUMPRODUCT(C12:C46,$J$12:$J$46)/SUM($J$12:$J$46)</f>
        <v>0.34824090441296901</v>
      </c>
      <c r="D11" s="305">
        <f t="shared" ref="D11:G11" si="6">SUMPRODUCT(D12:D46,$J$12:$J$46)/SUM($J$12:$J$46)</f>
        <v>87.060226813533689</v>
      </c>
      <c r="E11" s="305">
        <f t="shared" si="6"/>
        <v>174.12045101338697</v>
      </c>
      <c r="F11" s="305">
        <f t="shared" si="6"/>
        <v>261.18066864955739</v>
      </c>
      <c r="G11" s="305">
        <f t="shared" si="6"/>
        <v>348.24089989041778</v>
      </c>
      <c r="H11" s="308"/>
      <c r="I11" s="568"/>
      <c r="J11" s="591">
        <v>43492.428999999996</v>
      </c>
      <c r="K11" s="590"/>
      <c r="L11" s="590"/>
    </row>
    <row r="12" spans="1:12">
      <c r="A12" s="597" t="s">
        <v>499</v>
      </c>
      <c r="B12" s="597" t="s">
        <v>199</v>
      </c>
      <c r="C12" s="598">
        <v>0.81315833000000004</v>
      </c>
      <c r="D12" s="599">
        <v>203.28960000000001</v>
      </c>
      <c r="E12" s="599">
        <v>406.57909999999998</v>
      </c>
      <c r="F12" s="599">
        <v>609.86869999999999</v>
      </c>
      <c r="G12" s="599">
        <v>813.15830000000005</v>
      </c>
      <c r="H12" s="600" t="s">
        <v>2</v>
      </c>
      <c r="I12" s="189" t="s">
        <v>46</v>
      </c>
      <c r="J12" s="262">
        <v>386.983</v>
      </c>
    </row>
    <row r="13" spans="1:12">
      <c r="A13" s="601" t="s">
        <v>499</v>
      </c>
      <c r="B13" s="601" t="s">
        <v>54</v>
      </c>
      <c r="C13" s="100">
        <v>0.51113333000000005</v>
      </c>
      <c r="D13" s="602">
        <v>127.7833</v>
      </c>
      <c r="E13" s="602">
        <v>255.5667</v>
      </c>
      <c r="F13" s="602">
        <v>383.35</v>
      </c>
      <c r="G13" s="602">
        <v>511.13330000000002</v>
      </c>
      <c r="H13" s="603" t="s">
        <v>2</v>
      </c>
      <c r="I13" s="189" t="s">
        <v>46</v>
      </c>
      <c r="J13" s="262">
        <v>416.69900000000001</v>
      </c>
    </row>
    <row r="14" spans="1:12">
      <c r="A14" s="601" t="s">
        <v>499</v>
      </c>
      <c r="B14" s="601" t="s">
        <v>56</v>
      </c>
      <c r="C14" s="100">
        <v>0.50098332999999995</v>
      </c>
      <c r="D14" s="602">
        <v>125.2458</v>
      </c>
      <c r="E14" s="602">
        <v>250.49170000000001</v>
      </c>
      <c r="F14" s="602">
        <v>375.73750000000001</v>
      </c>
      <c r="G14" s="602">
        <v>500.98329999999999</v>
      </c>
      <c r="H14" s="603" t="s">
        <v>2</v>
      </c>
      <c r="I14" s="189" t="s">
        <v>46</v>
      </c>
      <c r="J14" s="262">
        <v>430.476</v>
      </c>
    </row>
    <row r="15" spans="1:12">
      <c r="A15" s="601" t="s">
        <v>499</v>
      </c>
      <c r="B15" s="601" t="s">
        <v>382</v>
      </c>
      <c r="C15" s="100">
        <v>0.52952500000000002</v>
      </c>
      <c r="D15" s="602">
        <v>132.38130000000001</v>
      </c>
      <c r="E15" s="602">
        <v>264.76249999999999</v>
      </c>
      <c r="F15" s="602">
        <v>397.1438</v>
      </c>
      <c r="G15" s="602">
        <v>529.52499999999998</v>
      </c>
      <c r="H15" s="603" t="s">
        <v>2</v>
      </c>
      <c r="I15" s="189" t="s">
        <v>46</v>
      </c>
      <c r="J15" s="262">
        <v>710.56799999999998</v>
      </c>
    </row>
    <row r="16" spans="1:12">
      <c r="A16" s="601" t="s">
        <v>499</v>
      </c>
      <c r="B16" s="601" t="s">
        <v>202</v>
      </c>
      <c r="C16" s="100">
        <v>0.56615833000000004</v>
      </c>
      <c r="D16" s="602">
        <v>141.53960000000001</v>
      </c>
      <c r="E16" s="602">
        <v>283.07920000000001</v>
      </c>
      <c r="F16" s="602">
        <v>424.61880000000002</v>
      </c>
      <c r="G16" s="602">
        <v>566.15830000000005</v>
      </c>
      <c r="H16" s="603" t="s">
        <v>2</v>
      </c>
      <c r="I16" s="189" t="s">
        <v>46</v>
      </c>
      <c r="J16" s="262">
        <v>659.75199999999995</v>
      </c>
    </row>
    <row r="17" spans="1:10">
      <c r="A17" s="601" t="s">
        <v>499</v>
      </c>
      <c r="B17" s="601" t="s">
        <v>203</v>
      </c>
      <c r="C17" s="100">
        <v>0.57261667000000005</v>
      </c>
      <c r="D17" s="602">
        <v>143.1542</v>
      </c>
      <c r="E17" s="602">
        <v>286.30829999999997</v>
      </c>
      <c r="F17" s="602">
        <v>429.46249999999998</v>
      </c>
      <c r="G17" s="602">
        <v>572.61670000000004</v>
      </c>
      <c r="H17" s="603" t="s">
        <v>2</v>
      </c>
      <c r="I17" s="189" t="s">
        <v>46</v>
      </c>
      <c r="J17" s="262">
        <v>491.32400000000001</v>
      </c>
    </row>
    <row r="18" spans="1:10">
      <c r="A18" s="601" t="s">
        <v>499</v>
      </c>
      <c r="B18" s="601" t="s">
        <v>59</v>
      </c>
      <c r="C18" s="100">
        <v>0.51360832999999995</v>
      </c>
      <c r="D18" s="602">
        <v>128.40209999999999</v>
      </c>
      <c r="E18" s="602">
        <v>256.80419999999998</v>
      </c>
      <c r="F18" s="602">
        <v>385.20620000000002</v>
      </c>
      <c r="G18" s="602">
        <v>513.60829999999999</v>
      </c>
      <c r="H18" s="603" t="s">
        <v>2</v>
      </c>
      <c r="I18" s="189" t="s">
        <v>46</v>
      </c>
      <c r="J18" s="262">
        <v>539.01099999999997</v>
      </c>
    </row>
    <row r="19" spans="1:10">
      <c r="A19" s="601" t="s">
        <v>499</v>
      </c>
      <c r="B19" s="601" t="s">
        <v>205</v>
      </c>
      <c r="C19" s="100">
        <v>0.74410832999999998</v>
      </c>
      <c r="D19" s="602">
        <v>186.02709999999999</v>
      </c>
      <c r="E19" s="602">
        <v>372.05419999999998</v>
      </c>
      <c r="F19" s="602">
        <v>558.08130000000006</v>
      </c>
      <c r="G19" s="602">
        <v>744.10839999999996</v>
      </c>
      <c r="H19" s="603" t="s">
        <v>2</v>
      </c>
      <c r="I19" s="189" t="s">
        <v>46</v>
      </c>
      <c r="J19" s="262">
        <v>704.64400000000001</v>
      </c>
    </row>
    <row r="20" spans="1:10">
      <c r="A20" s="601" t="s">
        <v>499</v>
      </c>
      <c r="B20" s="601" t="s">
        <v>206</v>
      </c>
      <c r="C20" s="100">
        <v>0.57298333000000001</v>
      </c>
      <c r="D20" s="602">
        <v>143.2458</v>
      </c>
      <c r="E20" s="602">
        <v>286.49169999999998</v>
      </c>
      <c r="F20" s="602">
        <v>429.73750000000001</v>
      </c>
      <c r="G20" s="602">
        <v>572.98329999999999</v>
      </c>
      <c r="H20" s="603" t="s">
        <v>2</v>
      </c>
      <c r="I20" s="189" t="s">
        <v>46</v>
      </c>
      <c r="J20" s="262">
        <v>948.80200000000002</v>
      </c>
    </row>
    <row r="21" spans="1:10">
      <c r="A21" s="601" t="s">
        <v>499</v>
      </c>
      <c r="B21" s="601" t="s">
        <v>61</v>
      </c>
      <c r="C21" s="100">
        <v>0.50310832999999999</v>
      </c>
      <c r="D21" s="602">
        <v>125.7771</v>
      </c>
      <c r="E21" s="602">
        <v>251.55420000000001</v>
      </c>
      <c r="F21" s="602">
        <v>377.33120000000002</v>
      </c>
      <c r="G21" s="602">
        <v>503.10829999999999</v>
      </c>
      <c r="H21" s="603" t="s">
        <v>2</v>
      </c>
      <c r="I21" s="189" t="s">
        <v>46</v>
      </c>
      <c r="J21" s="262">
        <v>690.048</v>
      </c>
    </row>
    <row r="22" spans="1:10">
      <c r="A22" s="601" t="s">
        <v>499</v>
      </c>
      <c r="B22" s="601" t="s">
        <v>62</v>
      </c>
      <c r="C22" s="100">
        <v>0.52375833000000005</v>
      </c>
      <c r="D22" s="602">
        <v>130.93960000000001</v>
      </c>
      <c r="E22" s="602">
        <v>261.87920000000003</v>
      </c>
      <c r="F22" s="602">
        <v>392.81869999999998</v>
      </c>
      <c r="G22" s="602">
        <v>523.75829999999996</v>
      </c>
      <c r="H22" s="603" t="s">
        <v>2</v>
      </c>
      <c r="I22" s="189" t="s">
        <v>46</v>
      </c>
      <c r="J22" s="262">
        <v>828.83199999999999</v>
      </c>
    </row>
    <row r="23" spans="1:10">
      <c r="A23" s="601" t="s">
        <v>499</v>
      </c>
      <c r="B23" s="601" t="s">
        <v>402</v>
      </c>
      <c r="C23" s="100">
        <v>0.54180832999999995</v>
      </c>
      <c r="D23" s="602">
        <v>135.4521</v>
      </c>
      <c r="E23" s="602">
        <v>270.90410000000003</v>
      </c>
      <c r="F23" s="602">
        <v>406.3562</v>
      </c>
      <c r="G23" s="602">
        <v>541.80830000000003</v>
      </c>
      <c r="H23" s="603" t="s">
        <v>2</v>
      </c>
      <c r="I23" s="189" t="s">
        <v>46</v>
      </c>
      <c r="J23" s="262">
        <v>1043.97</v>
      </c>
    </row>
    <row r="24" spans="1:10">
      <c r="A24" s="601" t="s">
        <v>499</v>
      </c>
      <c r="B24" s="601" t="s">
        <v>63</v>
      </c>
      <c r="C24" s="100">
        <v>0.49840833000000001</v>
      </c>
      <c r="D24" s="602">
        <v>124.60209999999999</v>
      </c>
      <c r="E24" s="602">
        <v>249.20419999999999</v>
      </c>
      <c r="F24" s="602">
        <v>373.80630000000002</v>
      </c>
      <c r="G24" s="602">
        <v>498.40839999999997</v>
      </c>
      <c r="H24" s="603" t="s">
        <v>2</v>
      </c>
      <c r="I24" s="189" t="s">
        <v>46</v>
      </c>
      <c r="J24" s="262">
        <v>392.19200000000001</v>
      </c>
    </row>
    <row r="25" spans="1:10">
      <c r="A25" s="601" t="s">
        <v>499</v>
      </c>
      <c r="B25" s="601" t="s">
        <v>64</v>
      </c>
      <c r="C25" s="100">
        <v>0.47560833000000002</v>
      </c>
      <c r="D25" s="602">
        <v>118.9021</v>
      </c>
      <c r="E25" s="602">
        <v>237.80420000000001</v>
      </c>
      <c r="F25" s="602">
        <v>356.70620000000002</v>
      </c>
      <c r="G25" s="602">
        <v>475.60829999999999</v>
      </c>
      <c r="H25" s="603" t="s">
        <v>2</v>
      </c>
      <c r="I25" s="189" t="s">
        <v>46</v>
      </c>
      <c r="J25" s="262">
        <v>722.61699999999996</v>
      </c>
    </row>
    <row r="26" spans="1:10">
      <c r="A26" s="601" t="s">
        <v>499</v>
      </c>
      <c r="B26" s="601" t="s">
        <v>208</v>
      </c>
      <c r="C26" s="100">
        <v>0.72985833</v>
      </c>
      <c r="D26" s="602">
        <v>182.46459999999999</v>
      </c>
      <c r="E26" s="602">
        <v>364.92910000000001</v>
      </c>
      <c r="F26" s="602">
        <v>547.39369999999997</v>
      </c>
      <c r="G26" s="602">
        <v>729.85829999999999</v>
      </c>
      <c r="H26" s="603" t="s">
        <v>2</v>
      </c>
      <c r="I26" s="189" t="s">
        <v>46</v>
      </c>
      <c r="J26" s="262">
        <v>364.488</v>
      </c>
    </row>
    <row r="27" spans="1:10">
      <c r="A27" s="601" t="s">
        <v>499</v>
      </c>
      <c r="B27" s="601" t="s">
        <v>65</v>
      </c>
      <c r="C27" s="100">
        <v>0.52143333000000003</v>
      </c>
      <c r="D27" s="602">
        <v>130.35830000000001</v>
      </c>
      <c r="E27" s="602">
        <v>260.7167</v>
      </c>
      <c r="F27" s="602">
        <v>391.07499999999999</v>
      </c>
      <c r="G27" s="602">
        <v>521.43330000000003</v>
      </c>
      <c r="H27" s="603" t="s">
        <v>2</v>
      </c>
      <c r="I27" s="189" t="s">
        <v>46</v>
      </c>
      <c r="J27" s="262">
        <v>541.12699999999995</v>
      </c>
    </row>
    <row r="28" spans="1:10">
      <c r="A28" s="601" t="s">
        <v>499</v>
      </c>
      <c r="B28" s="601" t="s">
        <v>66</v>
      </c>
      <c r="C28" s="100">
        <v>0.59450833000000003</v>
      </c>
      <c r="D28" s="602">
        <v>148.62710000000001</v>
      </c>
      <c r="E28" s="602">
        <v>297.25420000000003</v>
      </c>
      <c r="F28" s="602">
        <v>445.88130000000001</v>
      </c>
      <c r="G28" s="602">
        <v>594.50840000000005</v>
      </c>
      <c r="H28" s="603" t="s">
        <v>2</v>
      </c>
      <c r="I28" s="189" t="s">
        <v>46</v>
      </c>
      <c r="J28" s="262">
        <v>296.27199999999999</v>
      </c>
    </row>
    <row r="29" spans="1:10">
      <c r="A29" s="601" t="s">
        <v>499</v>
      </c>
      <c r="B29" s="601" t="s">
        <v>409</v>
      </c>
      <c r="C29" s="100">
        <v>0.52608332999999996</v>
      </c>
      <c r="D29" s="602">
        <v>131.52080000000001</v>
      </c>
      <c r="E29" s="602">
        <v>263.04169999999999</v>
      </c>
      <c r="F29" s="602">
        <v>394.5625</v>
      </c>
      <c r="G29" s="602">
        <v>526.08339999999998</v>
      </c>
      <c r="H29" s="603" t="s">
        <v>2</v>
      </c>
      <c r="I29" s="189" t="s">
        <v>46</v>
      </c>
      <c r="J29" s="262">
        <v>222.47900000000001</v>
      </c>
    </row>
    <row r="30" spans="1:10">
      <c r="A30" s="601" t="s">
        <v>633</v>
      </c>
      <c r="B30" s="601" t="s">
        <v>48</v>
      </c>
      <c r="C30" s="100">
        <v>0.1261661</v>
      </c>
      <c r="D30" s="602">
        <v>31.541519999999998</v>
      </c>
      <c r="E30" s="602">
        <v>63.083030000000001</v>
      </c>
      <c r="F30" s="602">
        <v>94.624539999999996</v>
      </c>
      <c r="G30" s="602">
        <v>126.1661</v>
      </c>
      <c r="H30" s="603" t="s">
        <v>28</v>
      </c>
      <c r="I30" s="189" t="s">
        <v>46</v>
      </c>
      <c r="J30" s="262">
        <v>10827</v>
      </c>
    </row>
    <row r="31" spans="1:10">
      <c r="A31" s="601" t="s">
        <v>701</v>
      </c>
      <c r="B31" s="601" t="s">
        <v>200</v>
      </c>
      <c r="C31" s="100">
        <v>0.46375</v>
      </c>
      <c r="D31" s="602">
        <v>115.9375</v>
      </c>
      <c r="E31" s="602">
        <v>231.875</v>
      </c>
      <c r="F31" s="602">
        <v>347.8125</v>
      </c>
      <c r="G31" s="602">
        <v>463.75</v>
      </c>
      <c r="H31" s="603" t="s">
        <v>2</v>
      </c>
      <c r="I31" s="189" t="s">
        <v>46</v>
      </c>
      <c r="J31" s="262">
        <v>537.00599999999997</v>
      </c>
    </row>
    <row r="32" spans="1:10">
      <c r="A32" s="601" t="s">
        <v>702</v>
      </c>
      <c r="B32" s="601" t="s">
        <v>69</v>
      </c>
      <c r="C32" s="100">
        <v>0.72</v>
      </c>
      <c r="D32" s="602">
        <v>180</v>
      </c>
      <c r="E32" s="602">
        <v>360</v>
      </c>
      <c r="F32" s="602">
        <v>540</v>
      </c>
      <c r="G32" s="602">
        <v>719.99990000000003</v>
      </c>
      <c r="H32" s="603" t="s">
        <v>2</v>
      </c>
      <c r="I32" s="189" t="s">
        <v>46</v>
      </c>
      <c r="J32" s="262">
        <v>234.31800000000001</v>
      </c>
    </row>
    <row r="33" spans="1:12">
      <c r="A33" s="601" t="s">
        <v>513</v>
      </c>
      <c r="B33" s="601" t="s">
        <v>55</v>
      </c>
      <c r="C33" s="100">
        <v>0.6</v>
      </c>
      <c r="D33" s="602">
        <v>150</v>
      </c>
      <c r="E33" s="602">
        <v>300</v>
      </c>
      <c r="F33" s="602">
        <v>450</v>
      </c>
      <c r="G33" s="602">
        <v>599.99990000000003</v>
      </c>
      <c r="H33" s="603" t="s">
        <v>2</v>
      </c>
      <c r="I33" s="189" t="s">
        <v>46</v>
      </c>
      <c r="J33" s="262">
        <v>141.483</v>
      </c>
    </row>
    <row r="34" spans="1:12">
      <c r="A34" s="601" t="s">
        <v>515</v>
      </c>
      <c r="B34" s="601" t="s">
        <v>58</v>
      </c>
      <c r="C34" s="100">
        <v>0.57999999999999996</v>
      </c>
      <c r="D34" s="602">
        <v>145</v>
      </c>
      <c r="E34" s="602">
        <v>290</v>
      </c>
      <c r="F34" s="602">
        <v>435</v>
      </c>
      <c r="G34" s="602">
        <v>580</v>
      </c>
      <c r="H34" s="603" t="s">
        <v>2</v>
      </c>
      <c r="I34" s="189" t="s">
        <v>46</v>
      </c>
      <c r="J34" s="262">
        <v>208.52799999999999</v>
      </c>
    </row>
    <row r="35" spans="1:12">
      <c r="A35" s="601" t="s">
        <v>521</v>
      </c>
      <c r="B35" s="601" t="s">
        <v>201</v>
      </c>
      <c r="C35" s="100">
        <v>0.63161666999999999</v>
      </c>
      <c r="D35" s="602">
        <v>157.9042</v>
      </c>
      <c r="E35" s="602">
        <v>315.80829999999997</v>
      </c>
      <c r="F35" s="602">
        <v>473.71249999999998</v>
      </c>
      <c r="G35" s="602">
        <v>631.61659999999995</v>
      </c>
      <c r="H35" s="603" t="s">
        <v>2</v>
      </c>
      <c r="I35" s="189" t="s">
        <v>46</v>
      </c>
      <c r="J35" s="262">
        <v>206.89099999999999</v>
      </c>
    </row>
    <row r="36" spans="1:12">
      <c r="A36" s="601" t="s">
        <v>613</v>
      </c>
      <c r="B36" s="601" t="s">
        <v>390</v>
      </c>
      <c r="C36" s="100">
        <v>0.72428570999999997</v>
      </c>
      <c r="D36" s="602">
        <v>181.07140000000001</v>
      </c>
      <c r="E36" s="602">
        <v>362.1429</v>
      </c>
      <c r="F36" s="602">
        <v>543.21429999999998</v>
      </c>
      <c r="G36" s="602">
        <v>724.28570000000002</v>
      </c>
      <c r="H36" s="603" t="s">
        <v>2</v>
      </c>
      <c r="I36" s="189" t="s">
        <v>46</v>
      </c>
      <c r="J36" s="262">
        <v>83.902000000000001</v>
      </c>
    </row>
    <row r="37" spans="1:12">
      <c r="A37" s="601" t="s">
        <v>525</v>
      </c>
      <c r="B37" s="601" t="s">
        <v>392</v>
      </c>
      <c r="C37" s="100">
        <v>0.39132499999999998</v>
      </c>
      <c r="D37" s="602">
        <v>97.831249999999997</v>
      </c>
      <c r="E37" s="602">
        <v>195.66249999999999</v>
      </c>
      <c r="F37" s="602">
        <v>293.49369999999999</v>
      </c>
      <c r="G37" s="602">
        <v>391.32499999999999</v>
      </c>
      <c r="H37" s="603" t="s">
        <v>2</v>
      </c>
      <c r="I37" s="189" t="s">
        <v>46</v>
      </c>
      <c r="J37" s="262">
        <v>7737.5559999999996</v>
      </c>
    </row>
    <row r="38" spans="1:12">
      <c r="A38" s="601" t="s">
        <v>541</v>
      </c>
      <c r="B38" s="601" t="s">
        <v>361</v>
      </c>
      <c r="C38" s="100">
        <v>0.33352500000000002</v>
      </c>
      <c r="D38" s="602">
        <v>83.381249999999994</v>
      </c>
      <c r="E38" s="602">
        <v>166.76249999999999</v>
      </c>
      <c r="F38" s="602">
        <v>250.1438</v>
      </c>
      <c r="G38" s="602">
        <v>333.52499999999998</v>
      </c>
      <c r="H38" s="603" t="s">
        <v>2</v>
      </c>
      <c r="I38" s="189" t="s">
        <v>46</v>
      </c>
      <c r="J38" s="262">
        <v>9679.5450000000001</v>
      </c>
    </row>
    <row r="39" spans="1:12">
      <c r="A39" s="601" t="s">
        <v>542</v>
      </c>
      <c r="B39" s="601" t="s">
        <v>45</v>
      </c>
      <c r="C39" s="100">
        <v>0.15</v>
      </c>
      <c r="D39" s="602">
        <v>37.5</v>
      </c>
      <c r="E39" s="602">
        <v>75</v>
      </c>
      <c r="F39" s="602">
        <v>112.5</v>
      </c>
      <c r="G39" s="602">
        <v>150</v>
      </c>
      <c r="H39" s="603" t="s">
        <v>2</v>
      </c>
      <c r="I39" s="189" t="s">
        <v>46</v>
      </c>
      <c r="J39" s="262">
        <v>84.102999999999994</v>
      </c>
    </row>
    <row r="40" spans="1:12">
      <c r="A40" s="601" t="s">
        <v>542</v>
      </c>
      <c r="B40" s="601" t="s">
        <v>47</v>
      </c>
      <c r="C40" s="100">
        <v>0.15</v>
      </c>
      <c r="D40" s="602">
        <v>37.5</v>
      </c>
      <c r="E40" s="602">
        <v>75</v>
      </c>
      <c r="F40" s="602">
        <v>112.5</v>
      </c>
      <c r="G40" s="602">
        <v>150</v>
      </c>
      <c r="H40" s="603" t="s">
        <v>2</v>
      </c>
      <c r="I40" s="189" t="s">
        <v>46</v>
      </c>
      <c r="J40" s="262">
        <v>194.40700000000001</v>
      </c>
    </row>
    <row r="41" spans="1:12">
      <c r="A41" s="601" t="s">
        <v>542</v>
      </c>
      <c r="B41" s="601" t="s">
        <v>49</v>
      </c>
      <c r="C41" s="100">
        <v>0.15</v>
      </c>
      <c r="D41" s="602">
        <v>37.5</v>
      </c>
      <c r="E41" s="602">
        <v>75</v>
      </c>
      <c r="F41" s="602">
        <v>112.5</v>
      </c>
      <c r="G41" s="602">
        <v>150</v>
      </c>
      <c r="H41" s="603" t="s">
        <v>2</v>
      </c>
      <c r="I41" s="189" t="s">
        <v>46</v>
      </c>
      <c r="J41" s="262">
        <v>210.24</v>
      </c>
    </row>
    <row r="42" spans="1:12">
      <c r="A42" s="601" t="s">
        <v>542</v>
      </c>
      <c r="B42" s="601" t="s">
        <v>50</v>
      </c>
      <c r="C42" s="100">
        <v>0.15</v>
      </c>
      <c r="D42" s="602">
        <v>37.5</v>
      </c>
      <c r="E42" s="602">
        <v>75</v>
      </c>
      <c r="F42" s="602">
        <v>112.5</v>
      </c>
      <c r="G42" s="602">
        <v>150</v>
      </c>
      <c r="H42" s="603" t="s">
        <v>2</v>
      </c>
      <c r="I42" s="189" t="s">
        <v>46</v>
      </c>
      <c r="J42" s="262">
        <v>202.11</v>
      </c>
    </row>
    <row r="43" spans="1:12">
      <c r="A43" s="601" t="s">
        <v>542</v>
      </c>
      <c r="B43" s="601" t="s">
        <v>51</v>
      </c>
      <c r="C43" s="100">
        <v>0.15</v>
      </c>
      <c r="D43" s="602">
        <v>37.5</v>
      </c>
      <c r="E43" s="602">
        <v>74.999989999999997</v>
      </c>
      <c r="F43" s="602">
        <v>112.5</v>
      </c>
      <c r="G43" s="602">
        <v>150</v>
      </c>
      <c r="H43" s="603" t="s">
        <v>2</v>
      </c>
      <c r="I43" s="189" t="s">
        <v>46</v>
      </c>
      <c r="J43" s="262">
        <v>654.48599999999999</v>
      </c>
    </row>
    <row r="44" spans="1:12">
      <c r="A44" s="601" t="s">
        <v>542</v>
      </c>
      <c r="B44" s="601" t="s">
        <v>52</v>
      </c>
      <c r="C44" s="100">
        <v>0.15</v>
      </c>
      <c r="D44" s="602">
        <v>37.5</v>
      </c>
      <c r="E44" s="602">
        <v>74.999989999999997</v>
      </c>
      <c r="F44" s="602">
        <v>112.5</v>
      </c>
      <c r="G44" s="602">
        <v>150</v>
      </c>
      <c r="H44" s="603" t="s">
        <v>2</v>
      </c>
      <c r="I44" s="189" t="s">
        <v>46</v>
      </c>
      <c r="J44" s="262">
        <v>204.24299999999999</v>
      </c>
    </row>
    <row r="45" spans="1:12">
      <c r="A45" s="601" t="s">
        <v>542</v>
      </c>
      <c r="B45" s="601" t="s">
        <v>53</v>
      </c>
      <c r="C45" s="100">
        <v>0.15</v>
      </c>
      <c r="D45" s="602">
        <v>37.5</v>
      </c>
      <c r="E45" s="602">
        <v>75</v>
      </c>
      <c r="F45" s="602">
        <v>112.5</v>
      </c>
      <c r="G45" s="602">
        <v>150</v>
      </c>
      <c r="H45" s="603" t="s">
        <v>2</v>
      </c>
      <c r="I45" s="189" t="s">
        <v>46</v>
      </c>
      <c r="J45" s="262">
        <v>414.93</v>
      </c>
    </row>
    <row r="46" spans="1:12" ht="14.25" thickBot="1">
      <c r="A46" s="604" t="s">
        <v>565</v>
      </c>
      <c r="B46" s="604" t="s">
        <v>407</v>
      </c>
      <c r="C46" s="605">
        <v>0.38285833000000002</v>
      </c>
      <c r="D46" s="606">
        <v>95.714579999999998</v>
      </c>
      <c r="E46" s="606">
        <v>191.42920000000001</v>
      </c>
      <c r="F46" s="606">
        <v>287.14370000000002</v>
      </c>
      <c r="G46" s="606">
        <v>382.85829999999999</v>
      </c>
      <c r="H46" s="607" t="s">
        <v>2</v>
      </c>
      <c r="I46" s="189" t="s">
        <v>46</v>
      </c>
      <c r="J46" s="262">
        <v>1481.3969999999999</v>
      </c>
    </row>
    <row r="47" spans="1:12" s="1" customFormat="1" thickBot="1">
      <c r="A47" s="608" t="s">
        <v>6</v>
      </c>
      <c r="B47" s="608"/>
      <c r="C47" s="553">
        <f>SUMPRODUCT(C48:C62,$J$48:$J$62)/SUM($J$48:$J$62)</f>
        <v>0.14548831210734783</v>
      </c>
      <c r="D47" s="552">
        <f>SUMPRODUCT(D48:D62,$J$48:$J$62)/SUM($J$48:$J$62)</f>
        <v>36.372076201169655</v>
      </c>
      <c r="E47" s="552">
        <f>SUMPRODUCT(E48:E62,$J$48:$J$62)/SUM($J$48:$J$62)</f>
        <v>72.744149681872585</v>
      </c>
      <c r="F47" s="552">
        <f>SUMPRODUCT(F48:F62,$J$48:$J$62)/SUM($J$48:$J$62)</f>
        <v>109.11621392571968</v>
      </c>
      <c r="G47" s="552">
        <f>SUMPRODUCT(G48:G62,$J$48:$J$62)/SUM($J$48:$J$62)</f>
        <v>145.48831219256019</v>
      </c>
      <c r="H47" s="555"/>
      <c r="I47" s="292"/>
      <c r="J47" s="592">
        <v>1714456.7860000001</v>
      </c>
      <c r="K47" s="153"/>
      <c r="L47" s="153"/>
    </row>
    <row r="48" spans="1:12">
      <c r="A48" s="609" t="s">
        <v>499</v>
      </c>
      <c r="B48" s="609" t="s">
        <v>197</v>
      </c>
      <c r="C48" s="610">
        <v>0.49615832999999998</v>
      </c>
      <c r="D48" s="611">
        <v>124.03959999999999</v>
      </c>
      <c r="E48" s="611">
        <v>248.07910000000001</v>
      </c>
      <c r="F48" s="611">
        <v>372.11869999999999</v>
      </c>
      <c r="G48" s="611">
        <v>496.1583</v>
      </c>
      <c r="H48" s="246" t="s">
        <v>2</v>
      </c>
      <c r="I48" s="189" t="s">
        <v>27</v>
      </c>
      <c r="J48" s="262">
        <v>346.255</v>
      </c>
    </row>
    <row r="49" spans="1:12">
      <c r="A49" s="106" t="s">
        <v>500</v>
      </c>
      <c r="B49" s="106" t="s">
        <v>195</v>
      </c>
      <c r="C49" s="545">
        <v>0.6</v>
      </c>
      <c r="D49" s="612">
        <v>150</v>
      </c>
      <c r="E49" s="612">
        <v>300</v>
      </c>
      <c r="F49" s="612">
        <v>450</v>
      </c>
      <c r="G49" s="612">
        <v>599.99990000000003</v>
      </c>
      <c r="H49" s="255" t="s">
        <v>2</v>
      </c>
      <c r="I49" s="189" t="s">
        <v>27</v>
      </c>
      <c r="J49" s="262">
        <v>76.364000000000004</v>
      </c>
    </row>
    <row r="50" spans="1:12">
      <c r="A50" s="106" t="s">
        <v>626</v>
      </c>
      <c r="B50" s="393" t="s">
        <v>446</v>
      </c>
      <c r="C50" s="260">
        <v>0.1040785</v>
      </c>
      <c r="D50" s="613">
        <v>26.019629999999999</v>
      </c>
      <c r="E50" s="613">
        <v>52.039259999999999</v>
      </c>
      <c r="F50" s="613">
        <v>78.058890000000005</v>
      </c>
      <c r="G50" s="613">
        <v>104.07850000000001</v>
      </c>
      <c r="H50" s="259" t="s">
        <v>28</v>
      </c>
      <c r="I50" s="189" t="s">
        <v>27</v>
      </c>
      <c r="J50" s="262">
        <v>147725</v>
      </c>
    </row>
    <row r="51" spans="1:12">
      <c r="A51" s="106" t="s">
        <v>508</v>
      </c>
      <c r="B51" s="106" t="s">
        <v>138</v>
      </c>
      <c r="C51" s="545">
        <v>0.43375000000000002</v>
      </c>
      <c r="D51" s="612">
        <v>108.4375</v>
      </c>
      <c r="E51" s="612">
        <v>216.875</v>
      </c>
      <c r="F51" s="612">
        <v>325.3125</v>
      </c>
      <c r="G51" s="612">
        <v>433.75</v>
      </c>
      <c r="H51" s="255" t="s">
        <v>2</v>
      </c>
      <c r="I51" s="189" t="s">
        <v>27</v>
      </c>
      <c r="J51" s="262">
        <v>68.742000000000004</v>
      </c>
    </row>
    <row r="52" spans="1:12">
      <c r="A52" s="106" t="s">
        <v>588</v>
      </c>
      <c r="B52" s="106" t="s">
        <v>29</v>
      </c>
      <c r="C52" s="545">
        <v>0.56394166999999995</v>
      </c>
      <c r="D52" s="612">
        <v>140.9854</v>
      </c>
      <c r="E52" s="612">
        <v>281.9708</v>
      </c>
      <c r="F52" s="612">
        <v>422.95620000000002</v>
      </c>
      <c r="G52" s="612">
        <v>563.94169999999997</v>
      </c>
      <c r="H52" s="255" t="s">
        <v>2</v>
      </c>
      <c r="I52" s="189" t="s">
        <v>27</v>
      </c>
      <c r="J52" s="262">
        <v>172.815</v>
      </c>
    </row>
    <row r="53" spans="1:12">
      <c r="A53" s="106" t="s">
        <v>373</v>
      </c>
      <c r="B53" s="393" t="s">
        <v>446</v>
      </c>
      <c r="C53" s="260">
        <v>0.1432118</v>
      </c>
      <c r="D53" s="613">
        <v>35.80294</v>
      </c>
      <c r="E53" s="613">
        <v>71.605879999999999</v>
      </c>
      <c r="F53" s="613">
        <v>107.4088</v>
      </c>
      <c r="G53" s="613">
        <v>143.21180000000001</v>
      </c>
      <c r="H53" s="259" t="s">
        <v>28</v>
      </c>
      <c r="I53" s="189" t="s">
        <v>27</v>
      </c>
      <c r="J53" s="262">
        <v>560757</v>
      </c>
    </row>
    <row r="54" spans="1:12">
      <c r="A54" s="106" t="s">
        <v>712</v>
      </c>
      <c r="B54" s="106" t="s">
        <v>198</v>
      </c>
      <c r="C54" s="545">
        <v>0.36840833000000001</v>
      </c>
      <c r="D54" s="612">
        <v>92.102080000000001</v>
      </c>
      <c r="E54" s="612">
        <v>184.20419999999999</v>
      </c>
      <c r="F54" s="612">
        <v>276.30619999999999</v>
      </c>
      <c r="G54" s="612">
        <v>368.4083</v>
      </c>
      <c r="H54" s="255" t="s">
        <v>2</v>
      </c>
      <c r="I54" s="189" t="s">
        <v>27</v>
      </c>
      <c r="J54" s="262">
        <v>262.596</v>
      </c>
    </row>
    <row r="55" spans="1:12">
      <c r="A55" s="106" t="s">
        <v>634</v>
      </c>
      <c r="B55" s="393" t="s">
        <v>446</v>
      </c>
      <c r="C55" s="260">
        <v>0.24471409999999999</v>
      </c>
      <c r="D55" s="613">
        <v>61.178519999999999</v>
      </c>
      <c r="E55" s="613">
        <v>122.357</v>
      </c>
      <c r="F55" s="613">
        <v>183.53559999999999</v>
      </c>
      <c r="G55" s="613">
        <v>244.7141</v>
      </c>
      <c r="H55" s="259" t="s">
        <v>28</v>
      </c>
      <c r="I55" s="189" t="s">
        <v>27</v>
      </c>
      <c r="J55" s="262">
        <v>16648</v>
      </c>
    </row>
    <row r="56" spans="1:12">
      <c r="A56" s="106" t="s">
        <v>512</v>
      </c>
      <c r="B56" s="106" t="s">
        <v>139</v>
      </c>
      <c r="C56" s="545">
        <v>0.37636667000000001</v>
      </c>
      <c r="D56" s="612">
        <v>94.091669999999993</v>
      </c>
      <c r="E56" s="612">
        <v>188.1833</v>
      </c>
      <c r="F56" s="612">
        <v>282.27499999999998</v>
      </c>
      <c r="G56" s="612">
        <v>376.36669999999998</v>
      </c>
      <c r="H56" s="255" t="s">
        <v>2</v>
      </c>
      <c r="I56" s="189" t="s">
        <v>27</v>
      </c>
      <c r="J56" s="262">
        <v>4678.174</v>
      </c>
    </row>
    <row r="57" spans="1:12">
      <c r="A57" s="106" t="s">
        <v>450</v>
      </c>
      <c r="B57" s="393" t="s">
        <v>446</v>
      </c>
      <c r="C57" s="260">
        <v>0.16623660000000001</v>
      </c>
      <c r="D57" s="613">
        <v>41.559150000000002</v>
      </c>
      <c r="E57" s="613">
        <v>83.118309999999994</v>
      </c>
      <c r="F57" s="613">
        <v>124.67749999999999</v>
      </c>
      <c r="G57" s="613">
        <v>166.23660000000001</v>
      </c>
      <c r="H57" s="259" t="s">
        <v>28</v>
      </c>
      <c r="I57" s="189" t="s">
        <v>27</v>
      </c>
      <c r="J57" s="262">
        <v>180989</v>
      </c>
    </row>
    <row r="58" spans="1:12">
      <c r="A58" s="106" t="s">
        <v>454</v>
      </c>
      <c r="B58" s="393" t="s">
        <v>446</v>
      </c>
      <c r="C58" s="260">
        <v>0.19177079999999999</v>
      </c>
      <c r="D58" s="613">
        <v>47.942709999999998</v>
      </c>
      <c r="E58" s="613">
        <v>95.885409999999993</v>
      </c>
      <c r="F58" s="613">
        <v>143.82810000000001</v>
      </c>
      <c r="G58" s="613">
        <v>191.77080000000001</v>
      </c>
      <c r="H58" s="259" t="s">
        <v>28</v>
      </c>
      <c r="I58" s="189" t="s">
        <v>27</v>
      </c>
      <c r="J58" s="262">
        <v>32883</v>
      </c>
    </row>
    <row r="59" spans="1:12">
      <c r="A59" s="106" t="s">
        <v>528</v>
      </c>
      <c r="B59" s="106" t="s">
        <v>196</v>
      </c>
      <c r="C59" s="545">
        <v>0.4</v>
      </c>
      <c r="D59" s="612">
        <v>99.999989999999997</v>
      </c>
      <c r="E59" s="612">
        <v>200</v>
      </c>
      <c r="F59" s="612">
        <v>300</v>
      </c>
      <c r="G59" s="612">
        <v>400</v>
      </c>
      <c r="H59" s="255" t="s">
        <v>2</v>
      </c>
      <c r="I59" s="189" t="s">
        <v>27</v>
      </c>
      <c r="J59" s="262">
        <v>94.290999999999997</v>
      </c>
    </row>
    <row r="60" spans="1:12">
      <c r="A60" s="106" t="s">
        <v>455</v>
      </c>
      <c r="B60" s="393" t="s">
        <v>446</v>
      </c>
      <c r="C60" s="260">
        <v>0.14265149999999999</v>
      </c>
      <c r="D60" s="613">
        <v>35.662880000000001</v>
      </c>
      <c r="E60" s="613">
        <v>71.325749999999999</v>
      </c>
      <c r="F60" s="613">
        <v>106.98860000000001</v>
      </c>
      <c r="G60" s="613">
        <v>142.6515</v>
      </c>
      <c r="H60" s="259" t="s">
        <v>28</v>
      </c>
      <c r="I60" s="189" t="s">
        <v>27</v>
      </c>
      <c r="J60" s="262">
        <v>442498</v>
      </c>
    </row>
    <row r="61" spans="1:12">
      <c r="A61" s="106" t="s">
        <v>719</v>
      </c>
      <c r="B61" s="106" t="s">
        <v>141</v>
      </c>
      <c r="C61" s="545">
        <v>0.16160459999999999</v>
      </c>
      <c r="D61" s="612">
        <v>40.401139999999998</v>
      </c>
      <c r="E61" s="612">
        <v>80.802279999999996</v>
      </c>
      <c r="F61" s="612">
        <v>121.2034</v>
      </c>
      <c r="G61" s="612">
        <v>161.6046</v>
      </c>
      <c r="H61" s="255" t="s">
        <v>28</v>
      </c>
      <c r="I61" s="189" t="s">
        <v>27</v>
      </c>
      <c r="J61" s="262">
        <v>16528</v>
      </c>
    </row>
    <row r="62" spans="1:12" ht="14.25" thickBot="1">
      <c r="A62" s="614" t="s">
        <v>558</v>
      </c>
      <c r="B62" s="614" t="s">
        <v>142</v>
      </c>
      <c r="C62" s="548">
        <v>0.43</v>
      </c>
      <c r="D62" s="615">
        <v>107.5</v>
      </c>
      <c r="E62" s="615">
        <v>215</v>
      </c>
      <c r="F62" s="615">
        <v>322.5</v>
      </c>
      <c r="G62" s="615">
        <v>430</v>
      </c>
      <c r="H62" s="550" t="s">
        <v>2</v>
      </c>
      <c r="I62" s="189" t="s">
        <v>27</v>
      </c>
      <c r="J62" s="262">
        <v>150.54900000000001</v>
      </c>
    </row>
    <row r="63" spans="1:12" s="1" customFormat="1" thickBot="1">
      <c r="A63" s="608" t="s">
        <v>7</v>
      </c>
      <c r="B63" s="608"/>
      <c r="C63" s="553">
        <f>SUMPRODUCT(C64:C89,$J$64:$J$89)/SUM($J$64:$J$89)</f>
        <v>0.141101421895966</v>
      </c>
      <c r="D63" s="552">
        <f t="shared" ref="D63:G63" si="7">SUMPRODUCT(D64:D89,$J$64:$J$89)/SUM($J$64:$J$89)</f>
        <v>35.275349757482367</v>
      </c>
      <c r="E63" s="552">
        <f t="shared" si="7"/>
        <v>70.550704719515707</v>
      </c>
      <c r="F63" s="552">
        <f t="shared" si="7"/>
        <v>105.82605216715334</v>
      </c>
      <c r="G63" s="552">
        <f t="shared" si="7"/>
        <v>141.10141256957542</v>
      </c>
      <c r="H63" s="555"/>
      <c r="I63" s="292"/>
      <c r="J63" s="592">
        <v>306250.32</v>
      </c>
      <c r="K63" s="153"/>
      <c r="L63" s="153"/>
    </row>
    <row r="64" spans="1:12">
      <c r="A64" s="609" t="s">
        <v>498</v>
      </c>
      <c r="B64" s="580" t="s">
        <v>446</v>
      </c>
      <c r="C64" s="616">
        <v>0.1516168</v>
      </c>
      <c r="D64" s="617">
        <v>37.904200000000003</v>
      </c>
      <c r="E64" s="617">
        <v>75.808400000000006</v>
      </c>
      <c r="F64" s="617">
        <v>113.71259999999999</v>
      </c>
      <c r="G64" s="617">
        <v>151.61680000000001</v>
      </c>
      <c r="H64" s="582" t="s">
        <v>28</v>
      </c>
      <c r="I64" s="189" t="s">
        <v>211</v>
      </c>
      <c r="J64" s="593">
        <v>128495</v>
      </c>
    </row>
    <row r="65" spans="1:10">
      <c r="A65" s="106" t="s">
        <v>586</v>
      </c>
      <c r="B65" s="106" t="s">
        <v>378</v>
      </c>
      <c r="C65" s="545">
        <v>0.56060832999999999</v>
      </c>
      <c r="D65" s="612">
        <v>140.15209999999999</v>
      </c>
      <c r="E65" s="612">
        <v>280.30419999999998</v>
      </c>
      <c r="F65" s="612">
        <v>420.45620000000002</v>
      </c>
      <c r="G65" s="612">
        <v>560.60829999999999</v>
      </c>
      <c r="H65" s="255" t="s">
        <v>2</v>
      </c>
      <c r="I65" s="189" t="s">
        <v>211</v>
      </c>
      <c r="J65" s="262">
        <v>485.721</v>
      </c>
    </row>
    <row r="66" spans="1:10">
      <c r="A66" s="106" t="s">
        <v>586</v>
      </c>
      <c r="B66" s="106" t="s">
        <v>233</v>
      </c>
      <c r="C66" s="545">
        <v>0.23204167000000001</v>
      </c>
      <c r="D66" s="612">
        <v>58.010420000000003</v>
      </c>
      <c r="E66" s="612">
        <v>116.02079999999999</v>
      </c>
      <c r="F66" s="612">
        <v>174.03129999999999</v>
      </c>
      <c r="G66" s="612">
        <v>232.04169999999999</v>
      </c>
      <c r="H66" s="255" t="s">
        <v>2</v>
      </c>
      <c r="I66" s="189" t="s">
        <v>211</v>
      </c>
      <c r="J66" s="262">
        <v>3742.3850000000002</v>
      </c>
    </row>
    <row r="67" spans="1:10">
      <c r="A67" s="106" t="s">
        <v>586</v>
      </c>
      <c r="B67" s="106" t="s">
        <v>11</v>
      </c>
      <c r="C67" s="545">
        <v>0.21650833</v>
      </c>
      <c r="D67" s="612">
        <v>54.127079999999999</v>
      </c>
      <c r="E67" s="612">
        <v>108.2542</v>
      </c>
      <c r="F67" s="612">
        <v>162.38120000000001</v>
      </c>
      <c r="G67" s="612">
        <v>216.50829999999999</v>
      </c>
      <c r="H67" s="255" t="s">
        <v>2</v>
      </c>
      <c r="I67" s="189" t="s">
        <v>211</v>
      </c>
      <c r="J67" s="262">
        <v>5263.7759999999998</v>
      </c>
    </row>
    <row r="68" spans="1:10">
      <c r="A68" s="106" t="s">
        <v>586</v>
      </c>
      <c r="B68" s="106" t="s">
        <v>384</v>
      </c>
      <c r="C68" s="545">
        <v>0.23204167000000001</v>
      </c>
      <c r="D68" s="612">
        <v>58.010420000000003</v>
      </c>
      <c r="E68" s="612">
        <v>116.02079999999999</v>
      </c>
      <c r="F68" s="612">
        <v>174.03129999999999</v>
      </c>
      <c r="G68" s="612">
        <v>232.04169999999999</v>
      </c>
      <c r="H68" s="255" t="s">
        <v>2</v>
      </c>
      <c r="I68" s="189" t="s">
        <v>211</v>
      </c>
      <c r="J68" s="262">
        <v>521.07299999999998</v>
      </c>
    </row>
    <row r="69" spans="1:10">
      <c r="A69" s="106" t="s">
        <v>586</v>
      </c>
      <c r="B69" s="106" t="s">
        <v>237</v>
      </c>
      <c r="C69" s="545">
        <v>0.22754167</v>
      </c>
      <c r="D69" s="612">
        <v>56.885420000000003</v>
      </c>
      <c r="E69" s="612">
        <v>113.77079999999999</v>
      </c>
      <c r="F69" s="612">
        <v>170.65629999999999</v>
      </c>
      <c r="G69" s="612">
        <v>227.54169999999999</v>
      </c>
      <c r="H69" s="255" t="s">
        <v>2</v>
      </c>
      <c r="I69" s="189" t="s">
        <v>211</v>
      </c>
      <c r="J69" s="262">
        <v>733.78200000000004</v>
      </c>
    </row>
    <row r="70" spans="1:10">
      <c r="A70" s="106" t="s">
        <v>586</v>
      </c>
      <c r="B70" s="106" t="s">
        <v>239</v>
      </c>
      <c r="C70" s="545">
        <v>0.23204167000000001</v>
      </c>
      <c r="D70" s="612">
        <v>58.01041</v>
      </c>
      <c r="E70" s="612">
        <v>116.02079999999999</v>
      </c>
      <c r="F70" s="612">
        <v>174.03129999999999</v>
      </c>
      <c r="G70" s="612">
        <v>232.04169999999999</v>
      </c>
      <c r="H70" s="255" t="s">
        <v>2</v>
      </c>
      <c r="I70" s="189" t="s">
        <v>211</v>
      </c>
      <c r="J70" s="262">
        <v>2006.86</v>
      </c>
    </row>
    <row r="71" spans="1:10">
      <c r="A71" s="106" t="s">
        <v>586</v>
      </c>
      <c r="B71" s="106" t="s">
        <v>241</v>
      </c>
      <c r="C71" s="545">
        <v>0.56898333000000001</v>
      </c>
      <c r="D71" s="612">
        <v>142.2458</v>
      </c>
      <c r="E71" s="612">
        <v>284.49169999999998</v>
      </c>
      <c r="F71" s="612">
        <v>426.73750000000001</v>
      </c>
      <c r="G71" s="612">
        <v>568.98329999999999</v>
      </c>
      <c r="H71" s="255" t="s">
        <v>2</v>
      </c>
      <c r="I71" s="189" t="s">
        <v>211</v>
      </c>
      <c r="J71" s="262">
        <v>293.45999999999998</v>
      </c>
    </row>
    <row r="72" spans="1:10">
      <c r="A72" s="106" t="s">
        <v>586</v>
      </c>
      <c r="B72" s="106" t="s">
        <v>244</v>
      </c>
      <c r="C72" s="545">
        <v>0.21425833</v>
      </c>
      <c r="D72" s="612">
        <v>53.564579999999999</v>
      </c>
      <c r="E72" s="612">
        <v>107.1292</v>
      </c>
      <c r="F72" s="612">
        <v>160.69370000000001</v>
      </c>
      <c r="G72" s="612">
        <v>214.25829999999999</v>
      </c>
      <c r="H72" s="255" t="s">
        <v>2</v>
      </c>
      <c r="I72" s="189" t="s">
        <v>211</v>
      </c>
      <c r="J72" s="262">
        <v>3050.4639999999999</v>
      </c>
    </row>
    <row r="73" spans="1:10">
      <c r="A73" s="106" t="s">
        <v>586</v>
      </c>
      <c r="B73" s="106" t="s">
        <v>246</v>
      </c>
      <c r="C73" s="545">
        <v>0.22754167</v>
      </c>
      <c r="D73" s="612">
        <v>56.885420000000003</v>
      </c>
      <c r="E73" s="612">
        <v>113.77079999999999</v>
      </c>
      <c r="F73" s="612">
        <v>170.65629999999999</v>
      </c>
      <c r="G73" s="612">
        <v>227.54169999999999</v>
      </c>
      <c r="H73" s="255" t="s">
        <v>2</v>
      </c>
      <c r="I73" s="189" t="s">
        <v>211</v>
      </c>
      <c r="J73" s="262">
        <v>1241.8</v>
      </c>
    </row>
    <row r="74" spans="1:10">
      <c r="A74" s="106" t="s">
        <v>586</v>
      </c>
      <c r="B74" s="106" t="s">
        <v>410</v>
      </c>
      <c r="C74" s="545">
        <v>0.57660833</v>
      </c>
      <c r="D74" s="612">
        <v>144.15209999999999</v>
      </c>
      <c r="E74" s="612">
        <v>288.30410000000001</v>
      </c>
      <c r="F74" s="612">
        <v>432.45620000000002</v>
      </c>
      <c r="G74" s="612">
        <v>576.60829999999999</v>
      </c>
      <c r="H74" s="255" t="s">
        <v>2</v>
      </c>
      <c r="I74" s="189" t="s">
        <v>211</v>
      </c>
      <c r="J74" s="262">
        <v>145.83699999999999</v>
      </c>
    </row>
    <row r="75" spans="1:10">
      <c r="A75" s="106" t="s">
        <v>713</v>
      </c>
      <c r="B75" s="106" t="s">
        <v>243</v>
      </c>
      <c r="C75" s="545">
        <v>0.1017617</v>
      </c>
      <c r="D75" s="612">
        <v>25.44042</v>
      </c>
      <c r="E75" s="612">
        <v>50.880839999999999</v>
      </c>
      <c r="F75" s="612">
        <v>76.321269999999998</v>
      </c>
      <c r="G75" s="612">
        <v>101.7617</v>
      </c>
      <c r="H75" s="255" t="s">
        <v>28</v>
      </c>
      <c r="I75" s="189" t="s">
        <v>211</v>
      </c>
      <c r="J75" s="262">
        <v>17767</v>
      </c>
    </row>
    <row r="76" spans="1:10">
      <c r="A76" s="106" t="s">
        <v>716</v>
      </c>
      <c r="B76" s="106" t="s">
        <v>245</v>
      </c>
      <c r="C76" s="545">
        <v>0.49833333000000002</v>
      </c>
      <c r="D76" s="612">
        <v>124.58329999999999</v>
      </c>
      <c r="E76" s="612">
        <v>249.16669999999999</v>
      </c>
      <c r="F76" s="612">
        <v>373.75</v>
      </c>
      <c r="G76" s="612">
        <v>498.33330000000001</v>
      </c>
      <c r="H76" s="255" t="s">
        <v>2</v>
      </c>
      <c r="I76" s="189" t="s">
        <v>211</v>
      </c>
      <c r="J76" s="262">
        <v>229.47800000000001</v>
      </c>
    </row>
    <row r="77" spans="1:10">
      <c r="A77" s="106" t="s">
        <v>495</v>
      </c>
      <c r="B77" s="106" t="s">
        <v>247</v>
      </c>
      <c r="C77" s="545">
        <v>0.10509259999999999</v>
      </c>
      <c r="D77" s="612">
        <v>26.273150000000001</v>
      </c>
      <c r="E77" s="612">
        <v>52.546300000000002</v>
      </c>
      <c r="F77" s="612">
        <v>78.81944</v>
      </c>
      <c r="G77" s="612">
        <v>105.0926</v>
      </c>
      <c r="H77" s="255" t="s">
        <v>28</v>
      </c>
      <c r="I77" s="189" t="s">
        <v>211</v>
      </c>
      <c r="J77" s="262">
        <v>10800</v>
      </c>
    </row>
    <row r="78" spans="1:10">
      <c r="A78" s="106" t="s">
        <v>514</v>
      </c>
      <c r="B78" s="106" t="s">
        <v>234</v>
      </c>
      <c r="C78" s="545">
        <v>0.53085833000000004</v>
      </c>
      <c r="D78" s="612">
        <v>132.71459999999999</v>
      </c>
      <c r="E78" s="612">
        <v>265.42919999999998</v>
      </c>
      <c r="F78" s="612">
        <v>398.1438</v>
      </c>
      <c r="G78" s="612">
        <v>530.85829999999999</v>
      </c>
      <c r="H78" s="255" t="s">
        <v>2</v>
      </c>
      <c r="I78" s="189" t="s">
        <v>211</v>
      </c>
      <c r="J78" s="262">
        <v>96.897999999999996</v>
      </c>
    </row>
    <row r="79" spans="1:10">
      <c r="A79" s="106" t="s">
        <v>516</v>
      </c>
      <c r="B79" s="106" t="s">
        <v>235</v>
      </c>
      <c r="C79" s="545">
        <v>0.73626667000000001</v>
      </c>
      <c r="D79" s="612">
        <v>184.0667</v>
      </c>
      <c r="E79" s="612">
        <v>368.13330000000002</v>
      </c>
      <c r="F79" s="612">
        <v>552.20000000000005</v>
      </c>
      <c r="G79" s="612">
        <v>736.26660000000004</v>
      </c>
      <c r="H79" s="255" t="s">
        <v>2</v>
      </c>
      <c r="I79" s="189" t="s">
        <v>211</v>
      </c>
      <c r="J79" s="262">
        <v>770.94200000000001</v>
      </c>
    </row>
    <row r="80" spans="1:10">
      <c r="A80" s="106" t="s">
        <v>520</v>
      </c>
      <c r="B80" s="106" t="s">
        <v>232</v>
      </c>
      <c r="C80" s="545">
        <v>0.57447499999999996</v>
      </c>
      <c r="D80" s="612">
        <v>143.61879999999999</v>
      </c>
      <c r="E80" s="612">
        <v>287.23750000000001</v>
      </c>
      <c r="F80" s="612">
        <v>430.85629999999998</v>
      </c>
      <c r="G80" s="612">
        <v>574.47500000000002</v>
      </c>
      <c r="H80" s="255" t="s">
        <v>2</v>
      </c>
      <c r="I80" s="189" t="s">
        <v>211</v>
      </c>
      <c r="J80" s="262">
        <v>939.30399999999997</v>
      </c>
    </row>
    <row r="81" spans="1:12">
      <c r="A81" s="106" t="s">
        <v>520</v>
      </c>
      <c r="B81" s="106" t="s">
        <v>11</v>
      </c>
      <c r="C81" s="545">
        <v>0.57447499999999996</v>
      </c>
      <c r="D81" s="612">
        <v>143.61869999999999</v>
      </c>
      <c r="E81" s="612">
        <v>287.23750000000001</v>
      </c>
      <c r="F81" s="612">
        <v>430.8562</v>
      </c>
      <c r="G81" s="612">
        <v>574.47500000000002</v>
      </c>
      <c r="H81" s="255" t="s">
        <v>2</v>
      </c>
      <c r="I81" s="189" t="s">
        <v>211</v>
      </c>
      <c r="J81" s="262">
        <v>661.89099999999996</v>
      </c>
    </row>
    <row r="82" spans="1:12">
      <c r="A82" s="106" t="s">
        <v>520</v>
      </c>
      <c r="B82" s="106" t="s">
        <v>236</v>
      </c>
      <c r="C82" s="545">
        <v>0.57447499999999996</v>
      </c>
      <c r="D82" s="612">
        <v>143.61869999999999</v>
      </c>
      <c r="E82" s="612">
        <v>287.23750000000001</v>
      </c>
      <c r="F82" s="612">
        <v>430.8562</v>
      </c>
      <c r="G82" s="612">
        <v>574.47500000000002</v>
      </c>
      <c r="H82" s="255" t="s">
        <v>2</v>
      </c>
      <c r="I82" s="189" t="s">
        <v>211</v>
      </c>
      <c r="J82" s="262">
        <v>1864.596</v>
      </c>
    </row>
    <row r="83" spans="1:12">
      <c r="A83" s="106" t="s">
        <v>520</v>
      </c>
      <c r="B83" s="106" t="s">
        <v>238</v>
      </c>
      <c r="C83" s="545">
        <v>0.57447499999999996</v>
      </c>
      <c r="D83" s="612">
        <v>143.61869999999999</v>
      </c>
      <c r="E83" s="612">
        <v>287.23750000000001</v>
      </c>
      <c r="F83" s="612">
        <v>430.8562</v>
      </c>
      <c r="G83" s="612">
        <v>574.47500000000002</v>
      </c>
      <c r="H83" s="255" t="s">
        <v>2</v>
      </c>
      <c r="I83" s="189" t="s">
        <v>211</v>
      </c>
      <c r="J83" s="262">
        <v>1079.5650000000001</v>
      </c>
    </row>
    <row r="84" spans="1:12">
      <c r="A84" s="106" t="s">
        <v>520</v>
      </c>
      <c r="B84" s="106" t="s">
        <v>240</v>
      </c>
      <c r="C84" s="545">
        <v>0.57946363999999995</v>
      </c>
      <c r="D84" s="612">
        <v>144.86590000000001</v>
      </c>
      <c r="E84" s="612">
        <v>289.73180000000002</v>
      </c>
      <c r="F84" s="612">
        <v>434.59769999999997</v>
      </c>
      <c r="G84" s="612">
        <v>579.46360000000004</v>
      </c>
      <c r="H84" s="255" t="s">
        <v>2</v>
      </c>
      <c r="I84" s="189" t="s">
        <v>211</v>
      </c>
      <c r="J84" s="262">
        <v>211.749</v>
      </c>
    </row>
    <row r="85" spans="1:12">
      <c r="A85" s="106" t="s">
        <v>453</v>
      </c>
      <c r="B85" s="393" t="s">
        <v>446</v>
      </c>
      <c r="C85" s="260">
        <v>0.1022274</v>
      </c>
      <c r="D85" s="613">
        <v>25.556840000000001</v>
      </c>
      <c r="E85" s="613">
        <v>51.113689999999998</v>
      </c>
      <c r="F85" s="613">
        <v>76.670519999999996</v>
      </c>
      <c r="G85" s="613">
        <v>102.2274</v>
      </c>
      <c r="H85" s="259" t="s">
        <v>28</v>
      </c>
      <c r="I85" s="189" t="s">
        <v>211</v>
      </c>
      <c r="J85" s="262">
        <v>68287</v>
      </c>
    </row>
    <row r="86" spans="1:12">
      <c r="A86" s="106" t="s">
        <v>628</v>
      </c>
      <c r="B86" s="106" t="s">
        <v>225</v>
      </c>
      <c r="C86" s="545">
        <v>9.47384E-2</v>
      </c>
      <c r="D86" s="612">
        <v>23.68459</v>
      </c>
      <c r="E86" s="612">
        <v>47.36918</v>
      </c>
      <c r="F86" s="612">
        <v>71.053759999999997</v>
      </c>
      <c r="G86" s="612">
        <v>94.73836</v>
      </c>
      <c r="H86" s="255" t="s">
        <v>28</v>
      </c>
      <c r="I86" s="189" t="s">
        <v>211</v>
      </c>
      <c r="J86" s="262">
        <v>6956</v>
      </c>
    </row>
    <row r="87" spans="1:12">
      <c r="A87" s="106" t="s">
        <v>546</v>
      </c>
      <c r="B87" s="106" t="s">
        <v>242</v>
      </c>
      <c r="C87" s="545">
        <v>0.16488220000000001</v>
      </c>
      <c r="D87" s="612">
        <v>41.220559999999999</v>
      </c>
      <c r="E87" s="612">
        <v>82.441119999999998</v>
      </c>
      <c r="F87" s="612">
        <v>123.6617</v>
      </c>
      <c r="G87" s="612">
        <v>164.88220000000001</v>
      </c>
      <c r="H87" s="255" t="s">
        <v>28</v>
      </c>
      <c r="I87" s="189" t="s">
        <v>211</v>
      </c>
      <c r="J87" s="262">
        <v>467</v>
      </c>
    </row>
    <row r="88" spans="1:12">
      <c r="A88" s="106" t="s">
        <v>718</v>
      </c>
      <c r="B88" s="106" t="s">
        <v>229</v>
      </c>
      <c r="C88" s="545">
        <v>9.5083299999999996E-2</v>
      </c>
      <c r="D88" s="612">
        <v>23.770810000000001</v>
      </c>
      <c r="E88" s="612">
        <v>47.541629999999998</v>
      </c>
      <c r="F88" s="612">
        <v>71.312439999999995</v>
      </c>
      <c r="G88" s="612">
        <v>95.083250000000007</v>
      </c>
      <c r="H88" s="255" t="s">
        <v>28</v>
      </c>
      <c r="I88" s="189" t="s">
        <v>211</v>
      </c>
      <c r="J88" s="262">
        <v>48589</v>
      </c>
    </row>
    <row r="89" spans="1:12" ht="14.25" thickBot="1">
      <c r="A89" s="614" t="s">
        <v>592</v>
      </c>
      <c r="B89" s="614" t="s">
        <v>248</v>
      </c>
      <c r="C89" s="548">
        <v>0.49178333000000002</v>
      </c>
      <c r="D89" s="615">
        <v>122.94580000000001</v>
      </c>
      <c r="E89" s="615">
        <v>245.89169999999999</v>
      </c>
      <c r="F89" s="615">
        <v>368.83749999999998</v>
      </c>
      <c r="G89" s="615">
        <v>491.7833</v>
      </c>
      <c r="H89" s="550" t="s">
        <v>2</v>
      </c>
      <c r="I89" s="189" t="s">
        <v>211</v>
      </c>
      <c r="J89" s="262">
        <v>1549.739</v>
      </c>
    </row>
    <row r="90" spans="1:12" s="1" customFormat="1" thickBot="1">
      <c r="A90" s="608" t="s">
        <v>8</v>
      </c>
      <c r="B90" s="608"/>
      <c r="C90" s="553">
        <f>SUMPRODUCT(C91:C157,$J$91:$J$157)/SUM($J$91:$J$157)</f>
        <v>0.48287252972484163</v>
      </c>
      <c r="D90" s="552">
        <f t="shared" ref="D90:G90" si="8">SUMPRODUCT(D91:D157,$J$91:$J$157)/SUM($J$91:$J$157)</f>
        <v>120.71812878070709</v>
      </c>
      <c r="E90" s="552">
        <f t="shared" si="8"/>
        <v>241.43627658641921</v>
      </c>
      <c r="F90" s="552">
        <f t="shared" si="8"/>
        <v>362.15439823398464</v>
      </c>
      <c r="G90" s="552">
        <f t="shared" si="8"/>
        <v>482.87251742395409</v>
      </c>
      <c r="H90" s="555"/>
      <c r="I90" s="292"/>
      <c r="J90" s="592">
        <v>50087.11</v>
      </c>
      <c r="K90" s="153"/>
      <c r="L90" s="153"/>
    </row>
    <row r="91" spans="1:12">
      <c r="A91" s="609" t="s">
        <v>496</v>
      </c>
      <c r="B91" s="609" t="s">
        <v>90</v>
      </c>
      <c r="C91" s="610">
        <v>0.57083333000000003</v>
      </c>
      <c r="D91" s="611">
        <v>142.70830000000001</v>
      </c>
      <c r="E91" s="611">
        <v>285.41669999999999</v>
      </c>
      <c r="F91" s="611">
        <v>428.125</v>
      </c>
      <c r="G91" s="611">
        <v>570.83330000000001</v>
      </c>
      <c r="H91" s="246" t="s">
        <v>2</v>
      </c>
      <c r="I91" s="189" t="s">
        <v>32</v>
      </c>
      <c r="J91" s="262">
        <v>586.774</v>
      </c>
    </row>
    <row r="92" spans="1:12">
      <c r="A92" s="106" t="s">
        <v>497</v>
      </c>
      <c r="B92" s="106" t="s">
        <v>91</v>
      </c>
      <c r="C92" s="545">
        <v>0.58499999999999996</v>
      </c>
      <c r="D92" s="612">
        <v>146.25</v>
      </c>
      <c r="E92" s="612">
        <v>292.5</v>
      </c>
      <c r="F92" s="612">
        <v>438.75</v>
      </c>
      <c r="G92" s="612">
        <v>585</v>
      </c>
      <c r="H92" s="255" t="s">
        <v>2</v>
      </c>
      <c r="I92" s="189" t="s">
        <v>32</v>
      </c>
      <c r="J92" s="262">
        <v>252.346</v>
      </c>
    </row>
    <row r="93" spans="1:12">
      <c r="A93" s="106" t="s">
        <v>499</v>
      </c>
      <c r="B93" s="106" t="s">
        <v>98</v>
      </c>
      <c r="C93" s="545">
        <v>0.54425833000000001</v>
      </c>
      <c r="D93" s="612">
        <v>136.06460000000001</v>
      </c>
      <c r="E93" s="612">
        <v>272.12920000000003</v>
      </c>
      <c r="F93" s="612">
        <v>408.19369999999998</v>
      </c>
      <c r="G93" s="612">
        <v>544.25829999999996</v>
      </c>
      <c r="H93" s="255" t="s">
        <v>2</v>
      </c>
      <c r="I93" s="189" t="s">
        <v>32</v>
      </c>
      <c r="J93" s="262">
        <v>323.22000000000003</v>
      </c>
    </row>
    <row r="94" spans="1:12">
      <c r="A94" s="106" t="s">
        <v>499</v>
      </c>
      <c r="B94" s="106" t="s">
        <v>99</v>
      </c>
      <c r="C94" s="545">
        <v>0.53660832999999997</v>
      </c>
      <c r="D94" s="612">
        <v>134.15209999999999</v>
      </c>
      <c r="E94" s="612">
        <v>268.30419999999998</v>
      </c>
      <c r="F94" s="612">
        <v>402.4563</v>
      </c>
      <c r="G94" s="612">
        <v>536.60829999999999</v>
      </c>
      <c r="H94" s="255" t="s">
        <v>2</v>
      </c>
      <c r="I94" s="189" t="s">
        <v>32</v>
      </c>
      <c r="J94" s="262">
        <v>323.22399999999999</v>
      </c>
    </row>
    <row r="95" spans="1:12">
      <c r="A95" s="106" t="s">
        <v>499</v>
      </c>
      <c r="B95" s="106" t="s">
        <v>388</v>
      </c>
      <c r="C95" s="545">
        <v>0.49040833</v>
      </c>
      <c r="D95" s="612">
        <v>122.60209999999999</v>
      </c>
      <c r="E95" s="612">
        <v>245.20419999999999</v>
      </c>
      <c r="F95" s="612">
        <v>367.80619999999999</v>
      </c>
      <c r="G95" s="612">
        <v>490.4083</v>
      </c>
      <c r="H95" s="255" t="s">
        <v>2</v>
      </c>
      <c r="I95" s="189" t="s">
        <v>32</v>
      </c>
      <c r="J95" s="262">
        <v>296.62799999999999</v>
      </c>
    </row>
    <row r="96" spans="1:12">
      <c r="A96" s="106" t="s">
        <v>499</v>
      </c>
      <c r="B96" s="106" t="s">
        <v>389</v>
      </c>
      <c r="C96" s="545">
        <v>0.43775832999999997</v>
      </c>
      <c r="D96" s="612">
        <v>109.4396</v>
      </c>
      <c r="E96" s="612">
        <v>218.8792</v>
      </c>
      <c r="F96" s="612">
        <v>328.31880000000001</v>
      </c>
      <c r="G96" s="612">
        <v>437.75839999999999</v>
      </c>
      <c r="H96" s="255" t="s">
        <v>2</v>
      </c>
      <c r="I96" s="189" t="s">
        <v>32</v>
      </c>
      <c r="J96" s="262">
        <v>595.80100000000004</v>
      </c>
    </row>
    <row r="97" spans="1:13">
      <c r="A97" s="106" t="s">
        <v>499</v>
      </c>
      <c r="B97" s="106" t="s">
        <v>106</v>
      </c>
      <c r="C97" s="545">
        <v>0.48730000000000001</v>
      </c>
      <c r="D97" s="612">
        <v>121.825</v>
      </c>
      <c r="E97" s="612">
        <v>243.65</v>
      </c>
      <c r="F97" s="612">
        <v>365.47500000000002</v>
      </c>
      <c r="G97" s="612">
        <v>487.3</v>
      </c>
      <c r="H97" s="255" t="s">
        <v>2</v>
      </c>
      <c r="I97" s="189" t="s">
        <v>32</v>
      </c>
      <c r="J97" s="262">
        <v>291.44499999999999</v>
      </c>
    </row>
    <row r="98" spans="1:13">
      <c r="A98" s="106" t="s">
        <v>499</v>
      </c>
      <c r="B98" s="106" t="s">
        <v>393</v>
      </c>
      <c r="C98" s="545">
        <v>0.51778332999999999</v>
      </c>
      <c r="D98" s="612">
        <v>129.44579999999999</v>
      </c>
      <c r="E98" s="612">
        <v>258.89170000000001</v>
      </c>
      <c r="F98" s="612">
        <v>388.33749999999998</v>
      </c>
      <c r="G98" s="612">
        <v>517.78330000000005</v>
      </c>
      <c r="H98" s="255" t="s">
        <v>2</v>
      </c>
      <c r="I98" s="189" t="s">
        <v>32</v>
      </c>
      <c r="J98" s="262">
        <v>290.06799999999998</v>
      </c>
    </row>
    <row r="99" spans="1:13">
      <c r="A99" s="106" t="s">
        <v>499</v>
      </c>
      <c r="B99" s="106" t="s">
        <v>84</v>
      </c>
      <c r="C99" s="545">
        <v>0.53742500000000004</v>
      </c>
      <c r="D99" s="612">
        <v>134.3563</v>
      </c>
      <c r="E99" s="612">
        <v>268.71249999999998</v>
      </c>
      <c r="F99" s="612">
        <v>403.06880000000001</v>
      </c>
      <c r="G99" s="612">
        <v>537.42499999999995</v>
      </c>
      <c r="H99" s="255" t="s">
        <v>2</v>
      </c>
      <c r="I99" s="189" t="s">
        <v>32</v>
      </c>
      <c r="J99" s="262">
        <v>633.93499999999995</v>
      </c>
    </row>
    <row r="100" spans="1:13">
      <c r="A100" s="106" t="s">
        <v>499</v>
      </c>
      <c r="B100" s="106" t="s">
        <v>111</v>
      </c>
      <c r="C100" s="545">
        <v>0.50543333000000001</v>
      </c>
      <c r="D100" s="612">
        <v>126.3583</v>
      </c>
      <c r="E100" s="612">
        <v>252.7167</v>
      </c>
      <c r="F100" s="612">
        <v>379.07499999999999</v>
      </c>
      <c r="G100" s="612">
        <v>505.43340000000001</v>
      </c>
      <c r="H100" s="255" t="s">
        <v>2</v>
      </c>
      <c r="I100" s="189" t="s">
        <v>32</v>
      </c>
      <c r="J100" s="262">
        <v>295.64800000000002</v>
      </c>
    </row>
    <row r="101" spans="1:13">
      <c r="A101" s="106" t="s">
        <v>499</v>
      </c>
      <c r="B101" s="106" t="s">
        <v>112</v>
      </c>
      <c r="C101" s="545">
        <v>0.43838333000000002</v>
      </c>
      <c r="D101" s="612">
        <v>109.5958</v>
      </c>
      <c r="E101" s="612">
        <v>219.1917</v>
      </c>
      <c r="F101" s="612">
        <v>328.78750000000002</v>
      </c>
      <c r="G101" s="612">
        <v>438.38330000000002</v>
      </c>
      <c r="H101" s="255" t="s">
        <v>2</v>
      </c>
      <c r="I101" s="189" t="s">
        <v>32</v>
      </c>
      <c r="J101" s="262">
        <v>607.86699999999996</v>
      </c>
    </row>
    <row r="102" spans="1:13">
      <c r="A102" s="106" t="s">
        <v>499</v>
      </c>
      <c r="B102" s="106" t="s">
        <v>114</v>
      </c>
      <c r="C102" s="545">
        <v>0.53590833000000004</v>
      </c>
      <c r="D102" s="612">
        <v>133.97710000000001</v>
      </c>
      <c r="E102" s="612">
        <v>267.95420000000001</v>
      </c>
      <c r="F102" s="612">
        <v>401.93119999999999</v>
      </c>
      <c r="G102" s="612">
        <v>535.90830000000005</v>
      </c>
      <c r="H102" s="255" t="s">
        <v>2</v>
      </c>
      <c r="I102" s="189" t="s">
        <v>32</v>
      </c>
      <c r="J102" s="262">
        <v>703.64300000000003</v>
      </c>
    </row>
    <row r="103" spans="1:13">
      <c r="A103" s="106" t="s">
        <v>499</v>
      </c>
      <c r="B103" s="106" t="s">
        <v>88</v>
      </c>
      <c r="C103" s="545">
        <v>0.49138333000000001</v>
      </c>
      <c r="D103" s="612">
        <v>122.8458</v>
      </c>
      <c r="E103" s="612">
        <v>245.6917</v>
      </c>
      <c r="F103" s="612">
        <v>368.53750000000002</v>
      </c>
      <c r="G103" s="612">
        <v>491.38330000000002</v>
      </c>
      <c r="H103" s="255" t="s">
        <v>2</v>
      </c>
      <c r="I103" s="189" t="s">
        <v>32</v>
      </c>
      <c r="J103" s="262">
        <v>1215.662</v>
      </c>
    </row>
    <row r="104" spans="1:13">
      <c r="A104" s="106" t="s">
        <v>499</v>
      </c>
      <c r="B104" s="106" t="s">
        <v>406</v>
      </c>
      <c r="C104" s="545">
        <v>0.41903332999999998</v>
      </c>
      <c r="D104" s="612">
        <v>104.75830000000001</v>
      </c>
      <c r="E104" s="612">
        <v>209.51669999999999</v>
      </c>
      <c r="F104" s="612">
        <v>314.27499999999998</v>
      </c>
      <c r="G104" s="612">
        <v>419.0333</v>
      </c>
      <c r="H104" s="255" t="s">
        <v>2</v>
      </c>
      <c r="I104" s="189" t="s">
        <v>32</v>
      </c>
      <c r="J104" s="262">
        <v>647.94200000000001</v>
      </c>
    </row>
    <row r="105" spans="1:13">
      <c r="A105" s="106" t="s">
        <v>499</v>
      </c>
      <c r="B105" s="106" t="s">
        <v>121</v>
      </c>
      <c r="C105" s="545">
        <v>0.41903332999999998</v>
      </c>
      <c r="D105" s="612">
        <v>104.75830000000001</v>
      </c>
      <c r="E105" s="612">
        <v>209.51669999999999</v>
      </c>
      <c r="F105" s="612">
        <v>314.27499999999998</v>
      </c>
      <c r="G105" s="612">
        <v>419.0333</v>
      </c>
      <c r="H105" s="255" t="s">
        <v>2</v>
      </c>
      <c r="I105" s="189" t="s">
        <v>32</v>
      </c>
      <c r="J105" s="262">
        <v>414.67500000000001</v>
      </c>
    </row>
    <row r="106" spans="1:13">
      <c r="A106" s="106" t="s">
        <v>501</v>
      </c>
      <c r="B106" s="106" t="s">
        <v>92</v>
      </c>
      <c r="C106" s="545">
        <v>0.73360833000000003</v>
      </c>
      <c r="D106" s="612">
        <v>183.40209999999999</v>
      </c>
      <c r="E106" s="612">
        <v>366.80410000000001</v>
      </c>
      <c r="F106" s="612">
        <v>550.20619999999997</v>
      </c>
      <c r="G106" s="612">
        <v>733.60829999999999</v>
      </c>
      <c r="H106" s="255" t="s">
        <v>2</v>
      </c>
      <c r="I106" s="189" t="s">
        <v>32</v>
      </c>
      <c r="J106" s="262">
        <v>928.61900000000003</v>
      </c>
    </row>
    <row r="107" spans="1:13">
      <c r="A107" s="106" t="s">
        <v>502</v>
      </c>
      <c r="B107" s="106" t="s">
        <v>93</v>
      </c>
      <c r="C107" s="545">
        <v>0.64</v>
      </c>
      <c r="D107" s="612">
        <v>160</v>
      </c>
      <c r="E107" s="612">
        <v>320</v>
      </c>
      <c r="F107" s="612">
        <v>480</v>
      </c>
      <c r="G107" s="612">
        <v>640</v>
      </c>
      <c r="H107" s="255" t="s">
        <v>2</v>
      </c>
      <c r="I107" s="189" t="s">
        <v>32</v>
      </c>
      <c r="J107" s="262">
        <v>274.36900000000003</v>
      </c>
      <c r="K107" s="116"/>
      <c r="L107" s="116"/>
      <c r="M107" s="6"/>
    </row>
    <row r="108" spans="1:13">
      <c r="A108" s="106" t="s">
        <v>506</v>
      </c>
      <c r="B108" s="106" t="s">
        <v>94</v>
      </c>
      <c r="C108" s="545">
        <v>0.49283333000000001</v>
      </c>
      <c r="D108" s="612">
        <v>123.20829999999999</v>
      </c>
      <c r="E108" s="612">
        <v>246.41669999999999</v>
      </c>
      <c r="F108" s="612">
        <v>369.625</v>
      </c>
      <c r="G108" s="612">
        <v>492.83330000000001</v>
      </c>
      <c r="H108" s="255" t="s">
        <v>2</v>
      </c>
      <c r="I108" s="189" t="s">
        <v>32</v>
      </c>
      <c r="J108" s="262">
        <v>10138.870000000001</v>
      </c>
      <c r="K108" s="116"/>
      <c r="L108" s="116"/>
      <c r="M108" s="6"/>
    </row>
    <row r="109" spans="1:13">
      <c r="A109" s="106" t="s">
        <v>705</v>
      </c>
      <c r="B109" s="106" t="s">
        <v>72</v>
      </c>
      <c r="C109" s="545">
        <v>0.45358333000000001</v>
      </c>
      <c r="D109" s="612">
        <v>113.39579999999999</v>
      </c>
      <c r="E109" s="612">
        <v>226.79169999999999</v>
      </c>
      <c r="F109" s="612">
        <v>340.1875</v>
      </c>
      <c r="G109" s="612">
        <v>453.58330000000001</v>
      </c>
      <c r="H109" s="255" t="s">
        <v>2</v>
      </c>
      <c r="I109" s="189" t="s">
        <v>32</v>
      </c>
      <c r="J109" s="262">
        <v>258.94299999999998</v>
      </c>
      <c r="K109" s="116"/>
      <c r="L109" s="116"/>
      <c r="M109" s="6"/>
    </row>
    <row r="110" spans="1:13">
      <c r="A110" s="106" t="s">
        <v>509</v>
      </c>
      <c r="B110" s="106" t="s">
        <v>73</v>
      </c>
      <c r="C110" s="545">
        <v>0.58160000000000001</v>
      </c>
      <c r="D110" s="612">
        <v>145.4</v>
      </c>
      <c r="E110" s="612">
        <v>290.8</v>
      </c>
      <c r="F110" s="612">
        <v>436.2</v>
      </c>
      <c r="G110" s="612">
        <v>581.6</v>
      </c>
      <c r="H110" s="255" t="s">
        <v>2</v>
      </c>
      <c r="I110" s="189" t="s">
        <v>32</v>
      </c>
      <c r="J110" s="262">
        <v>34.17</v>
      </c>
      <c r="K110" s="116"/>
      <c r="L110" s="116"/>
      <c r="M110" s="6"/>
    </row>
    <row r="111" spans="1:13">
      <c r="A111" s="106" t="s">
        <v>703</v>
      </c>
      <c r="B111" s="106" t="s">
        <v>35</v>
      </c>
      <c r="C111" s="545">
        <v>0.32300000000000001</v>
      </c>
      <c r="D111" s="612">
        <v>80.749989999999997</v>
      </c>
      <c r="E111" s="612">
        <v>161.5</v>
      </c>
      <c r="F111" s="612">
        <v>242.25</v>
      </c>
      <c r="G111" s="612">
        <v>323</v>
      </c>
      <c r="H111" s="255" t="s">
        <v>2</v>
      </c>
      <c r="I111" s="189" t="s">
        <v>32</v>
      </c>
      <c r="J111" s="262">
        <v>203.637</v>
      </c>
      <c r="K111" s="116"/>
      <c r="L111" s="116"/>
      <c r="M111" s="6"/>
    </row>
    <row r="112" spans="1:13">
      <c r="A112" s="106" t="s">
        <v>704</v>
      </c>
      <c r="B112" s="106" t="s">
        <v>36</v>
      </c>
      <c r="C112" s="545">
        <v>0.62350000000000005</v>
      </c>
      <c r="D112" s="612">
        <v>155.875</v>
      </c>
      <c r="E112" s="612">
        <v>311.75</v>
      </c>
      <c r="F112" s="612">
        <v>467.625</v>
      </c>
      <c r="G112" s="612">
        <v>623.5</v>
      </c>
      <c r="H112" s="255" t="s">
        <v>2</v>
      </c>
      <c r="I112" s="189" t="s">
        <v>32</v>
      </c>
      <c r="J112" s="262">
        <v>145.958</v>
      </c>
      <c r="K112" s="116"/>
      <c r="L112" s="116"/>
      <c r="M112" s="6"/>
    </row>
    <row r="113" spans="1:13">
      <c r="A113" s="106" t="s">
        <v>510</v>
      </c>
      <c r="B113" s="106" t="s">
        <v>74</v>
      </c>
      <c r="C113" s="545">
        <v>0.57891667000000002</v>
      </c>
      <c r="D113" s="612">
        <v>144.72919999999999</v>
      </c>
      <c r="E113" s="612">
        <v>289.45830000000001</v>
      </c>
      <c r="F113" s="612">
        <v>434.1875</v>
      </c>
      <c r="G113" s="612">
        <v>578.91669999999999</v>
      </c>
      <c r="H113" s="255" t="s">
        <v>2</v>
      </c>
      <c r="I113" s="189" t="s">
        <v>32</v>
      </c>
      <c r="J113" s="262">
        <v>184.94200000000001</v>
      </c>
      <c r="K113" s="116"/>
      <c r="L113" s="116"/>
      <c r="M113" s="6"/>
    </row>
    <row r="114" spans="1:13">
      <c r="A114" s="106" t="s">
        <v>706</v>
      </c>
      <c r="B114" s="106" t="s">
        <v>77</v>
      </c>
      <c r="C114" s="545">
        <v>0.5</v>
      </c>
      <c r="D114" s="612">
        <v>125</v>
      </c>
      <c r="E114" s="612">
        <v>250</v>
      </c>
      <c r="F114" s="612">
        <v>375</v>
      </c>
      <c r="G114" s="612">
        <v>500</v>
      </c>
      <c r="H114" s="255" t="s">
        <v>2</v>
      </c>
      <c r="I114" s="189" t="s">
        <v>32</v>
      </c>
      <c r="J114" s="262">
        <v>217.10499999999999</v>
      </c>
      <c r="K114" s="116"/>
      <c r="L114" s="116"/>
      <c r="M114" s="6"/>
    </row>
    <row r="115" spans="1:13">
      <c r="A115" s="106" t="s">
        <v>709</v>
      </c>
      <c r="B115" s="106" t="s">
        <v>39</v>
      </c>
      <c r="C115" s="545">
        <v>0.24</v>
      </c>
      <c r="D115" s="612">
        <v>60</v>
      </c>
      <c r="E115" s="612">
        <v>120</v>
      </c>
      <c r="F115" s="612">
        <v>180</v>
      </c>
      <c r="G115" s="612">
        <v>240</v>
      </c>
      <c r="H115" s="255" t="s">
        <v>2</v>
      </c>
      <c r="I115" s="189" t="s">
        <v>32</v>
      </c>
      <c r="J115" s="262">
        <v>920.16</v>
      </c>
      <c r="K115" s="116"/>
      <c r="L115" s="116"/>
      <c r="M115" s="6"/>
    </row>
    <row r="116" spans="1:13">
      <c r="A116" s="106" t="s">
        <v>711</v>
      </c>
      <c r="B116" s="106" t="s">
        <v>166</v>
      </c>
      <c r="C116" s="545">
        <v>0.6411</v>
      </c>
      <c r="D116" s="612">
        <v>160.27500000000001</v>
      </c>
      <c r="E116" s="612">
        <v>320.55</v>
      </c>
      <c r="F116" s="612">
        <v>480.82499999999999</v>
      </c>
      <c r="G116" s="612">
        <v>641.1</v>
      </c>
      <c r="H116" s="255" t="s">
        <v>2</v>
      </c>
      <c r="I116" s="189" t="s">
        <v>32</v>
      </c>
      <c r="J116" s="262">
        <v>135.73099999999999</v>
      </c>
      <c r="K116" s="116"/>
      <c r="L116" s="116"/>
      <c r="M116" s="6"/>
    </row>
    <row r="117" spans="1:13">
      <c r="A117" s="106" t="s">
        <v>714</v>
      </c>
      <c r="B117" s="106" t="s">
        <v>113</v>
      </c>
      <c r="C117" s="545">
        <v>0.5</v>
      </c>
      <c r="D117" s="612">
        <v>125</v>
      </c>
      <c r="E117" s="612">
        <v>250</v>
      </c>
      <c r="F117" s="612">
        <v>375</v>
      </c>
      <c r="G117" s="612">
        <v>500</v>
      </c>
      <c r="H117" s="255" t="s">
        <v>2</v>
      </c>
      <c r="I117" s="189" t="s">
        <v>32</v>
      </c>
      <c r="J117" s="262">
        <v>39.976999999999997</v>
      </c>
      <c r="K117" s="116"/>
      <c r="L117" s="116"/>
      <c r="M117" s="6"/>
    </row>
    <row r="118" spans="1:13">
      <c r="A118" s="106" t="s">
        <v>717</v>
      </c>
      <c r="B118" s="106" t="s">
        <v>31</v>
      </c>
      <c r="C118" s="545">
        <v>0.4637927</v>
      </c>
      <c r="D118" s="612">
        <v>115.9482</v>
      </c>
      <c r="E118" s="612">
        <v>231.8963</v>
      </c>
      <c r="F118" s="612">
        <v>347.84449999999998</v>
      </c>
      <c r="G118" s="612">
        <v>463.79270000000002</v>
      </c>
      <c r="H118" s="255" t="s">
        <v>28</v>
      </c>
      <c r="I118" s="189" t="s">
        <v>32</v>
      </c>
      <c r="J118" s="262">
        <v>3955</v>
      </c>
      <c r="K118" s="116"/>
      <c r="L118" s="116"/>
      <c r="M118" s="6"/>
    </row>
    <row r="119" spans="1:13">
      <c r="A119" s="106" t="s">
        <v>717</v>
      </c>
      <c r="B119" s="106" t="s">
        <v>44</v>
      </c>
      <c r="C119" s="545">
        <v>0.46155833000000002</v>
      </c>
      <c r="D119" s="612">
        <v>115.3896</v>
      </c>
      <c r="E119" s="612">
        <v>230.7792</v>
      </c>
      <c r="F119" s="612">
        <v>346.16879999999998</v>
      </c>
      <c r="G119" s="612">
        <v>461.55829999999997</v>
      </c>
      <c r="H119" s="255" t="s">
        <v>2</v>
      </c>
      <c r="I119" s="189" t="s">
        <v>32</v>
      </c>
      <c r="J119" s="262">
        <v>3966.89</v>
      </c>
      <c r="K119" s="116"/>
      <c r="L119" s="116"/>
      <c r="M119" s="6"/>
    </row>
    <row r="120" spans="1:13">
      <c r="A120" s="106" t="s">
        <v>589</v>
      </c>
      <c r="B120" s="106" t="s">
        <v>76</v>
      </c>
      <c r="C120" s="545">
        <v>0.72199999999999998</v>
      </c>
      <c r="D120" s="612">
        <v>180.5</v>
      </c>
      <c r="E120" s="612">
        <v>361</v>
      </c>
      <c r="F120" s="612">
        <v>541.5</v>
      </c>
      <c r="G120" s="612">
        <v>722</v>
      </c>
      <c r="H120" s="255" t="s">
        <v>2</v>
      </c>
      <c r="I120" s="189" t="s">
        <v>32</v>
      </c>
      <c r="J120" s="262">
        <v>120.79900000000001</v>
      </c>
    </row>
    <row r="121" spans="1:13">
      <c r="A121" s="106" t="s">
        <v>590</v>
      </c>
      <c r="B121" s="106" t="s">
        <v>37</v>
      </c>
      <c r="C121" s="545">
        <v>0.67851667000000004</v>
      </c>
      <c r="D121" s="612">
        <v>169.6292</v>
      </c>
      <c r="E121" s="612">
        <v>339.25830000000002</v>
      </c>
      <c r="F121" s="612">
        <v>508.88749999999999</v>
      </c>
      <c r="G121" s="612">
        <v>678.51670000000001</v>
      </c>
      <c r="H121" s="255" t="s">
        <v>2</v>
      </c>
      <c r="I121" s="189" t="s">
        <v>32</v>
      </c>
      <c r="J121" s="262">
        <v>191.38300000000001</v>
      </c>
    </row>
    <row r="122" spans="1:13">
      <c r="A122" s="106" t="s">
        <v>518</v>
      </c>
      <c r="B122" s="106" t="s">
        <v>78</v>
      </c>
      <c r="C122" s="545">
        <v>0.61183332999999995</v>
      </c>
      <c r="D122" s="612">
        <v>152.95830000000001</v>
      </c>
      <c r="E122" s="612">
        <v>305.91669999999999</v>
      </c>
      <c r="F122" s="612">
        <v>458.875</v>
      </c>
      <c r="G122" s="612">
        <v>611.83330000000001</v>
      </c>
      <c r="H122" s="255" t="s">
        <v>2</v>
      </c>
      <c r="I122" s="189" t="s">
        <v>32</v>
      </c>
      <c r="J122" s="262">
        <v>56.005000000000003</v>
      </c>
    </row>
    <row r="123" spans="1:13" ht="39">
      <c r="A123" s="106" t="s">
        <v>451</v>
      </c>
      <c r="B123" s="618" t="s">
        <v>731</v>
      </c>
      <c r="C123" s="545">
        <v>0.56279999999999997</v>
      </c>
      <c r="D123" s="612">
        <v>140.69999999999999</v>
      </c>
      <c r="E123" s="612">
        <v>281.39999999999998</v>
      </c>
      <c r="F123" s="612">
        <v>422.1</v>
      </c>
      <c r="G123" s="612">
        <v>562.79999999999995</v>
      </c>
      <c r="H123" s="255" t="s">
        <v>2</v>
      </c>
      <c r="I123" s="189" t="s">
        <v>32</v>
      </c>
      <c r="J123" s="262">
        <v>1093.68</v>
      </c>
    </row>
    <row r="124" spans="1:13">
      <c r="A124" s="106" t="s">
        <v>522</v>
      </c>
      <c r="B124" s="106" t="s">
        <v>101</v>
      </c>
      <c r="C124" s="545">
        <v>0.48659166999999998</v>
      </c>
      <c r="D124" s="612">
        <v>121.64790000000001</v>
      </c>
      <c r="E124" s="612">
        <v>243.29580000000001</v>
      </c>
      <c r="F124" s="612">
        <v>364.94380000000001</v>
      </c>
      <c r="G124" s="612">
        <v>486.5917</v>
      </c>
      <c r="H124" s="255" t="s">
        <v>2</v>
      </c>
      <c r="I124" s="189" t="s">
        <v>32</v>
      </c>
      <c r="J124" s="262">
        <v>829.91499999999996</v>
      </c>
    </row>
    <row r="125" spans="1:13">
      <c r="A125" s="106" t="s">
        <v>523</v>
      </c>
      <c r="B125" s="106" t="s">
        <v>79</v>
      </c>
      <c r="C125" s="545">
        <v>0.73750000000000004</v>
      </c>
      <c r="D125" s="612">
        <v>184.375</v>
      </c>
      <c r="E125" s="612">
        <v>368.75</v>
      </c>
      <c r="F125" s="612">
        <v>553.125</v>
      </c>
      <c r="G125" s="612">
        <v>737.5</v>
      </c>
      <c r="H125" s="255" t="s">
        <v>2</v>
      </c>
      <c r="I125" s="189" t="s">
        <v>32</v>
      </c>
      <c r="J125" s="262">
        <v>178.40600000000001</v>
      </c>
    </row>
    <row r="126" spans="1:13">
      <c r="A126" s="106" t="s">
        <v>526</v>
      </c>
      <c r="B126" s="106" t="s">
        <v>103</v>
      </c>
      <c r="C126" s="545">
        <v>0.45333332999999998</v>
      </c>
      <c r="D126" s="612">
        <v>113.33329999999999</v>
      </c>
      <c r="E126" s="612">
        <v>226.66669999999999</v>
      </c>
      <c r="F126" s="612">
        <v>340</v>
      </c>
      <c r="G126" s="612">
        <v>453.33330000000001</v>
      </c>
      <c r="H126" s="255" t="s">
        <v>2</v>
      </c>
      <c r="I126" s="189" t="s">
        <v>32</v>
      </c>
      <c r="J126" s="262">
        <v>649.005</v>
      </c>
    </row>
    <row r="127" spans="1:13">
      <c r="A127" s="106" t="s">
        <v>527</v>
      </c>
      <c r="B127" s="106" t="s">
        <v>104</v>
      </c>
      <c r="C127" s="545">
        <v>0.5</v>
      </c>
      <c r="D127" s="612">
        <v>125</v>
      </c>
      <c r="E127" s="612">
        <v>250</v>
      </c>
      <c r="F127" s="612">
        <v>375</v>
      </c>
      <c r="G127" s="612">
        <v>500</v>
      </c>
      <c r="H127" s="255" t="s">
        <v>2</v>
      </c>
      <c r="I127" s="189" t="s">
        <v>32</v>
      </c>
      <c r="J127" s="262">
        <v>414.024</v>
      </c>
    </row>
    <row r="128" spans="1:13">
      <c r="A128" s="106" t="s">
        <v>529</v>
      </c>
      <c r="B128" s="106" t="s">
        <v>81</v>
      </c>
      <c r="C128" s="545">
        <v>0.51666666999999999</v>
      </c>
      <c r="D128" s="612">
        <v>129.16669999999999</v>
      </c>
      <c r="E128" s="612">
        <v>258.33330000000001</v>
      </c>
      <c r="F128" s="612">
        <v>387.5</v>
      </c>
      <c r="G128" s="612">
        <v>516.66660000000002</v>
      </c>
      <c r="H128" s="255" t="s">
        <v>2</v>
      </c>
      <c r="I128" s="189" t="s">
        <v>32</v>
      </c>
      <c r="J128" s="262">
        <v>134.99100000000001</v>
      </c>
    </row>
    <row r="129" spans="1:10">
      <c r="A129" s="106" t="s">
        <v>530</v>
      </c>
      <c r="B129" s="106" t="s">
        <v>105</v>
      </c>
      <c r="C129" s="545">
        <v>1.17</v>
      </c>
      <c r="D129" s="612">
        <v>292.5</v>
      </c>
      <c r="E129" s="612">
        <v>585</v>
      </c>
      <c r="F129" s="612">
        <v>877.49990000000003</v>
      </c>
      <c r="G129" s="612">
        <v>1170</v>
      </c>
      <c r="H129" s="255" t="s">
        <v>2</v>
      </c>
      <c r="I129" s="189" t="s">
        <v>32</v>
      </c>
      <c r="J129" s="262">
        <v>17.997</v>
      </c>
    </row>
    <row r="130" spans="1:10">
      <c r="A130" s="106" t="s">
        <v>532</v>
      </c>
      <c r="B130" s="106" t="s">
        <v>82</v>
      </c>
      <c r="C130" s="545">
        <v>0.39500000000000002</v>
      </c>
      <c r="D130" s="612">
        <v>98.749989999999997</v>
      </c>
      <c r="E130" s="612">
        <v>197.5</v>
      </c>
      <c r="F130" s="612">
        <v>296.25</v>
      </c>
      <c r="G130" s="612">
        <v>395</v>
      </c>
      <c r="H130" s="255" t="s">
        <v>2</v>
      </c>
      <c r="I130" s="189" t="s">
        <v>32</v>
      </c>
      <c r="J130" s="262">
        <v>454.61900000000003</v>
      </c>
    </row>
    <row r="131" spans="1:10">
      <c r="A131" s="106" t="s">
        <v>615</v>
      </c>
      <c r="B131" s="106" t="s">
        <v>165</v>
      </c>
      <c r="C131" s="545">
        <v>0.53157500000000002</v>
      </c>
      <c r="D131" s="612">
        <v>132.8938</v>
      </c>
      <c r="E131" s="612">
        <v>265.78750000000002</v>
      </c>
      <c r="F131" s="612">
        <v>398.68130000000002</v>
      </c>
      <c r="G131" s="612">
        <v>531.57500000000005</v>
      </c>
      <c r="H131" s="255" t="s">
        <v>2</v>
      </c>
      <c r="I131" s="189" t="s">
        <v>32</v>
      </c>
      <c r="J131" s="262">
        <v>687.70100000000002</v>
      </c>
    </row>
    <row r="132" spans="1:10">
      <c r="A132" s="106" t="s">
        <v>534</v>
      </c>
      <c r="B132" s="106" t="s">
        <v>96</v>
      </c>
      <c r="C132" s="545">
        <v>0.77490000000000003</v>
      </c>
      <c r="D132" s="612">
        <v>193.72499999999999</v>
      </c>
      <c r="E132" s="612">
        <v>387.45</v>
      </c>
      <c r="F132" s="612">
        <v>581.17499999999995</v>
      </c>
      <c r="G132" s="612">
        <v>774.9</v>
      </c>
      <c r="H132" s="255" t="s">
        <v>2</v>
      </c>
      <c r="I132" s="189" t="s">
        <v>32</v>
      </c>
      <c r="J132" s="262">
        <v>99.483999999999995</v>
      </c>
    </row>
    <row r="133" spans="1:10">
      <c r="A133" s="106" t="s">
        <v>534</v>
      </c>
      <c r="B133" s="106" t="s">
        <v>97</v>
      </c>
      <c r="C133" s="545">
        <v>0.77490000000000003</v>
      </c>
      <c r="D133" s="612">
        <v>193.72499999999999</v>
      </c>
      <c r="E133" s="612">
        <v>387.45</v>
      </c>
      <c r="F133" s="612">
        <v>581.17499999999995</v>
      </c>
      <c r="G133" s="612">
        <v>774.9</v>
      </c>
      <c r="H133" s="255" t="s">
        <v>2</v>
      </c>
      <c r="I133" s="189" t="s">
        <v>32</v>
      </c>
      <c r="J133" s="262">
        <v>114.37</v>
      </c>
    </row>
    <row r="134" spans="1:10">
      <c r="A134" s="106" t="s">
        <v>534</v>
      </c>
      <c r="B134" s="106" t="s">
        <v>115</v>
      </c>
      <c r="C134" s="545">
        <v>0.77490000000000003</v>
      </c>
      <c r="D134" s="612">
        <v>193.72499999999999</v>
      </c>
      <c r="E134" s="612">
        <v>387.45</v>
      </c>
      <c r="F134" s="612">
        <v>581.17499999999995</v>
      </c>
      <c r="G134" s="612">
        <v>774.9</v>
      </c>
      <c r="H134" s="255" t="s">
        <v>2</v>
      </c>
      <c r="I134" s="189" t="s">
        <v>32</v>
      </c>
      <c r="J134" s="262">
        <v>49.738</v>
      </c>
    </row>
    <row r="135" spans="1:10">
      <c r="A135" s="106" t="s">
        <v>534</v>
      </c>
      <c r="B135" s="106" t="s">
        <v>116</v>
      </c>
      <c r="C135" s="545">
        <v>0.77490000000000003</v>
      </c>
      <c r="D135" s="612">
        <v>193.72499999999999</v>
      </c>
      <c r="E135" s="612">
        <v>387.45</v>
      </c>
      <c r="F135" s="612">
        <v>581.17499999999995</v>
      </c>
      <c r="G135" s="612">
        <v>774.9</v>
      </c>
      <c r="H135" s="255" t="s">
        <v>2</v>
      </c>
      <c r="I135" s="189" t="s">
        <v>32</v>
      </c>
      <c r="J135" s="262">
        <v>101.54900000000001</v>
      </c>
    </row>
    <row r="136" spans="1:10">
      <c r="A136" s="106" t="s">
        <v>534</v>
      </c>
      <c r="B136" s="106" t="s">
        <v>117</v>
      </c>
      <c r="C136" s="545">
        <v>0.77490000000000003</v>
      </c>
      <c r="D136" s="612">
        <v>193.72499999999999</v>
      </c>
      <c r="E136" s="612">
        <v>387.45</v>
      </c>
      <c r="F136" s="612">
        <v>581.17499999999995</v>
      </c>
      <c r="G136" s="612">
        <v>774.9</v>
      </c>
      <c r="H136" s="255" t="s">
        <v>2</v>
      </c>
      <c r="I136" s="189" t="s">
        <v>32</v>
      </c>
      <c r="J136" s="262">
        <v>43.862000000000002</v>
      </c>
    </row>
    <row r="137" spans="1:10">
      <c r="A137" s="106" t="s">
        <v>535</v>
      </c>
      <c r="B137" s="106" t="s">
        <v>83</v>
      </c>
      <c r="C137" s="545">
        <v>0.40685832999999999</v>
      </c>
      <c r="D137" s="612">
        <v>101.7146</v>
      </c>
      <c r="E137" s="612">
        <v>203.42920000000001</v>
      </c>
      <c r="F137" s="612">
        <v>305.14370000000002</v>
      </c>
      <c r="G137" s="612">
        <v>406.85829999999999</v>
      </c>
      <c r="H137" s="255" t="s">
        <v>2</v>
      </c>
      <c r="I137" s="189" t="s">
        <v>32</v>
      </c>
      <c r="J137" s="262">
        <v>3930.739</v>
      </c>
    </row>
    <row r="138" spans="1:10">
      <c r="A138" s="106" t="s">
        <v>536</v>
      </c>
      <c r="B138" s="106" t="s">
        <v>108</v>
      </c>
      <c r="C138" s="545">
        <v>0.65116666999999995</v>
      </c>
      <c r="D138" s="612">
        <v>162.79169999999999</v>
      </c>
      <c r="E138" s="612">
        <v>325.58330000000001</v>
      </c>
      <c r="F138" s="612">
        <v>488.375</v>
      </c>
      <c r="G138" s="612">
        <v>651.16660000000002</v>
      </c>
      <c r="H138" s="255" t="s">
        <v>2</v>
      </c>
      <c r="I138" s="189" t="s">
        <v>32</v>
      </c>
      <c r="J138" s="262">
        <v>350.267</v>
      </c>
    </row>
    <row r="139" spans="1:10">
      <c r="A139" s="106" t="s">
        <v>537</v>
      </c>
      <c r="B139" s="106" t="s">
        <v>109</v>
      </c>
      <c r="C139" s="545">
        <v>0.58333332999999998</v>
      </c>
      <c r="D139" s="612">
        <v>145.83330000000001</v>
      </c>
      <c r="E139" s="612">
        <v>291.66669999999999</v>
      </c>
      <c r="F139" s="612">
        <v>437.5</v>
      </c>
      <c r="G139" s="612">
        <v>583.33339999999998</v>
      </c>
      <c r="H139" s="255" t="s">
        <v>2</v>
      </c>
      <c r="I139" s="189" t="s">
        <v>32</v>
      </c>
      <c r="J139" s="262">
        <v>483.30099999999999</v>
      </c>
    </row>
    <row r="140" spans="1:10">
      <c r="A140" s="106" t="s">
        <v>538</v>
      </c>
      <c r="B140" s="106" t="s">
        <v>95</v>
      </c>
      <c r="C140" s="545">
        <v>0.57499999999999996</v>
      </c>
      <c r="D140" s="612">
        <v>143.75</v>
      </c>
      <c r="E140" s="612">
        <v>287.5</v>
      </c>
      <c r="F140" s="612">
        <v>431.25</v>
      </c>
      <c r="G140" s="612">
        <v>575</v>
      </c>
      <c r="H140" s="255" t="s">
        <v>2</v>
      </c>
      <c r="I140" s="189" t="s">
        <v>32</v>
      </c>
      <c r="J140" s="262">
        <v>435.685</v>
      </c>
    </row>
    <row r="141" spans="1:10">
      <c r="A141" s="106" t="s">
        <v>687</v>
      </c>
      <c r="B141" s="106" t="s">
        <v>399</v>
      </c>
      <c r="C141" s="545">
        <v>0.40238089999999999</v>
      </c>
      <c r="D141" s="612">
        <v>100.59520000000001</v>
      </c>
      <c r="E141" s="612">
        <v>201.19049999999999</v>
      </c>
      <c r="F141" s="612">
        <v>301.78570000000002</v>
      </c>
      <c r="G141" s="612">
        <v>402.38099999999997</v>
      </c>
      <c r="H141" s="255" t="s">
        <v>28</v>
      </c>
      <c r="I141" s="189" t="s">
        <v>32</v>
      </c>
      <c r="J141" s="262">
        <v>252</v>
      </c>
    </row>
    <row r="142" spans="1:10">
      <c r="A142" s="106" t="s">
        <v>539</v>
      </c>
      <c r="B142" s="106" t="s">
        <v>40</v>
      </c>
      <c r="C142" s="545">
        <v>0.52</v>
      </c>
      <c r="D142" s="612">
        <v>130</v>
      </c>
      <c r="E142" s="612">
        <v>260</v>
      </c>
      <c r="F142" s="612">
        <v>390</v>
      </c>
      <c r="G142" s="612">
        <v>520</v>
      </c>
      <c r="H142" s="255" t="s">
        <v>2</v>
      </c>
      <c r="I142" s="189" t="s">
        <v>32</v>
      </c>
      <c r="J142" s="262">
        <v>180.18</v>
      </c>
    </row>
    <row r="143" spans="1:10">
      <c r="A143" s="106" t="s">
        <v>540</v>
      </c>
      <c r="B143" s="106" t="s">
        <v>80</v>
      </c>
      <c r="C143" s="545">
        <v>0.5</v>
      </c>
      <c r="D143" s="612">
        <v>125</v>
      </c>
      <c r="E143" s="612">
        <v>250</v>
      </c>
      <c r="F143" s="612">
        <v>375</v>
      </c>
      <c r="G143" s="612">
        <v>500</v>
      </c>
      <c r="H143" s="255" t="s">
        <v>2</v>
      </c>
      <c r="I143" s="189" t="s">
        <v>32</v>
      </c>
      <c r="J143" s="262">
        <v>205.518</v>
      </c>
    </row>
    <row r="144" spans="1:10">
      <c r="A144" s="106" t="s">
        <v>723</v>
      </c>
      <c r="B144" s="106" t="s">
        <v>75</v>
      </c>
      <c r="C144" s="545">
        <v>0.36745</v>
      </c>
      <c r="D144" s="612">
        <v>91.862499999999997</v>
      </c>
      <c r="E144" s="612">
        <v>183.72499999999999</v>
      </c>
      <c r="F144" s="612">
        <v>275.58749999999998</v>
      </c>
      <c r="G144" s="612">
        <v>367.45</v>
      </c>
      <c r="H144" s="255" t="s">
        <v>2</v>
      </c>
      <c r="I144" s="189" t="s">
        <v>32</v>
      </c>
      <c r="J144" s="262">
        <v>5753.8329999999996</v>
      </c>
    </row>
    <row r="145" spans="1:12">
      <c r="A145" s="106" t="s">
        <v>545</v>
      </c>
      <c r="B145" s="106" t="s">
        <v>86</v>
      </c>
      <c r="C145" s="545">
        <v>0.67749999999999999</v>
      </c>
      <c r="D145" s="612">
        <v>169.375</v>
      </c>
      <c r="E145" s="612">
        <v>338.75</v>
      </c>
      <c r="F145" s="612">
        <v>508.125</v>
      </c>
      <c r="G145" s="612">
        <v>677.49990000000003</v>
      </c>
      <c r="H145" s="255" t="s">
        <v>2</v>
      </c>
      <c r="I145" s="189" t="s">
        <v>32</v>
      </c>
      <c r="J145" s="262">
        <v>70.141999999999996</v>
      </c>
    </row>
    <row r="146" spans="1:12">
      <c r="A146" s="106" t="s">
        <v>547</v>
      </c>
      <c r="B146" s="106" t="s">
        <v>87</v>
      </c>
      <c r="C146" s="545">
        <v>0.5</v>
      </c>
      <c r="D146" s="612">
        <v>125</v>
      </c>
      <c r="E146" s="612">
        <v>250</v>
      </c>
      <c r="F146" s="612">
        <v>375</v>
      </c>
      <c r="G146" s="612">
        <v>500</v>
      </c>
      <c r="H146" s="255" t="s">
        <v>2</v>
      </c>
      <c r="I146" s="189" t="s">
        <v>32</v>
      </c>
      <c r="J146" s="262">
        <v>156.48699999999999</v>
      </c>
    </row>
    <row r="147" spans="1:12">
      <c r="A147" s="106" t="s">
        <v>549</v>
      </c>
      <c r="B147" s="106" t="s">
        <v>102</v>
      </c>
      <c r="C147" s="545">
        <v>0.50833333000000003</v>
      </c>
      <c r="D147" s="612">
        <v>127.08329999999999</v>
      </c>
      <c r="E147" s="612">
        <v>254.16669999999999</v>
      </c>
      <c r="F147" s="612">
        <v>381.25</v>
      </c>
      <c r="G147" s="612">
        <v>508.33330000000001</v>
      </c>
      <c r="H147" s="255" t="s">
        <v>2</v>
      </c>
      <c r="I147" s="189" t="s">
        <v>32</v>
      </c>
      <c r="J147" s="262">
        <v>499.38400000000001</v>
      </c>
    </row>
    <row r="148" spans="1:12">
      <c r="A148" s="106" t="s">
        <v>553</v>
      </c>
      <c r="B148" s="106" t="s">
        <v>401</v>
      </c>
      <c r="C148" s="545">
        <v>0.53974166999999995</v>
      </c>
      <c r="D148" s="612">
        <v>134.93539999999999</v>
      </c>
      <c r="E148" s="612">
        <v>269.87079999999997</v>
      </c>
      <c r="F148" s="612">
        <v>404.80630000000002</v>
      </c>
      <c r="G148" s="612">
        <v>539.74170000000004</v>
      </c>
      <c r="H148" s="255" t="s">
        <v>2</v>
      </c>
      <c r="I148" s="189" t="s">
        <v>32</v>
      </c>
      <c r="J148" s="262">
        <v>803.702</v>
      </c>
    </row>
    <row r="149" spans="1:12">
      <c r="A149" s="106" t="s">
        <v>555</v>
      </c>
      <c r="B149" s="106" t="s">
        <v>167</v>
      </c>
      <c r="C149" s="545">
        <v>0.75791666999999996</v>
      </c>
      <c r="D149" s="612">
        <v>189.47919999999999</v>
      </c>
      <c r="E149" s="612">
        <v>378.95830000000001</v>
      </c>
      <c r="F149" s="612">
        <v>568.4375</v>
      </c>
      <c r="G149" s="612">
        <v>757.91660000000002</v>
      </c>
      <c r="H149" s="255" t="s">
        <v>2</v>
      </c>
      <c r="I149" s="189" t="s">
        <v>32</v>
      </c>
      <c r="J149" s="262">
        <v>58.395000000000003</v>
      </c>
    </row>
    <row r="150" spans="1:12">
      <c r="A150" s="106" t="s">
        <v>556</v>
      </c>
      <c r="B150" s="106" t="s">
        <v>156</v>
      </c>
      <c r="C150" s="545">
        <v>0.67994167000000005</v>
      </c>
      <c r="D150" s="612">
        <v>169.9854</v>
      </c>
      <c r="E150" s="612">
        <v>339.9708</v>
      </c>
      <c r="F150" s="612">
        <v>509.95620000000002</v>
      </c>
      <c r="G150" s="612">
        <v>679.94169999999997</v>
      </c>
      <c r="H150" s="255" t="s">
        <v>2</v>
      </c>
      <c r="I150" s="189" t="s">
        <v>32</v>
      </c>
      <c r="J150" s="262">
        <v>227.54</v>
      </c>
    </row>
    <row r="151" spans="1:12">
      <c r="A151" s="106" t="s">
        <v>721</v>
      </c>
      <c r="B151" s="106" t="s">
        <v>34</v>
      </c>
      <c r="C151" s="545">
        <v>0.74419999999999997</v>
      </c>
      <c r="D151" s="612">
        <v>186.05</v>
      </c>
      <c r="E151" s="612">
        <v>372.1</v>
      </c>
      <c r="F151" s="612">
        <v>558.15</v>
      </c>
      <c r="G151" s="612">
        <v>744.20010000000002</v>
      </c>
      <c r="H151" s="255" t="s">
        <v>2</v>
      </c>
      <c r="I151" s="189" t="s">
        <v>32</v>
      </c>
      <c r="J151" s="262">
        <v>79.510000000000005</v>
      </c>
    </row>
    <row r="152" spans="1:12">
      <c r="A152" s="106" t="s">
        <v>722</v>
      </c>
      <c r="B152" s="106" t="s">
        <v>43</v>
      </c>
      <c r="C152" s="545">
        <v>0.56945000000000001</v>
      </c>
      <c r="D152" s="612">
        <v>142.36250000000001</v>
      </c>
      <c r="E152" s="612">
        <v>284.72500000000002</v>
      </c>
      <c r="F152" s="612">
        <v>427.08749999999998</v>
      </c>
      <c r="G152" s="612">
        <v>569.45000000000005</v>
      </c>
      <c r="H152" s="255" t="s">
        <v>2</v>
      </c>
      <c r="I152" s="189" t="s">
        <v>32</v>
      </c>
      <c r="J152" s="262">
        <v>1557.4659999999999</v>
      </c>
    </row>
    <row r="153" spans="1:12">
      <c r="A153" s="106" t="s">
        <v>561</v>
      </c>
      <c r="B153" s="106" t="s">
        <v>119</v>
      </c>
      <c r="C153" s="545">
        <v>0.6</v>
      </c>
      <c r="D153" s="612">
        <v>150</v>
      </c>
      <c r="E153" s="612">
        <v>300</v>
      </c>
      <c r="F153" s="612">
        <v>450</v>
      </c>
      <c r="G153" s="612">
        <v>600</v>
      </c>
      <c r="H153" s="255" t="s">
        <v>2</v>
      </c>
      <c r="I153" s="189" t="s">
        <v>32</v>
      </c>
      <c r="J153" s="262">
        <v>247.87200000000001</v>
      </c>
    </row>
    <row r="154" spans="1:12">
      <c r="A154" s="106" t="s">
        <v>562</v>
      </c>
      <c r="B154" s="106" t="s">
        <v>120</v>
      </c>
      <c r="C154" s="545">
        <v>0.52</v>
      </c>
      <c r="D154" s="612">
        <v>130</v>
      </c>
      <c r="E154" s="612">
        <v>260</v>
      </c>
      <c r="F154" s="612">
        <v>390</v>
      </c>
      <c r="G154" s="612">
        <v>520</v>
      </c>
      <c r="H154" s="255" t="s">
        <v>2</v>
      </c>
      <c r="I154" s="189" t="s">
        <v>32</v>
      </c>
      <c r="J154" s="262">
        <v>379.05</v>
      </c>
    </row>
    <row r="155" spans="1:12">
      <c r="A155" s="106" t="s">
        <v>563</v>
      </c>
      <c r="B155" s="106" t="s">
        <v>89</v>
      </c>
      <c r="C155" s="545">
        <v>0.55000000000000004</v>
      </c>
      <c r="D155" s="612">
        <v>137.5</v>
      </c>
      <c r="E155" s="612">
        <v>275</v>
      </c>
      <c r="F155" s="612">
        <v>412.5</v>
      </c>
      <c r="G155" s="612">
        <v>550</v>
      </c>
      <c r="H155" s="255" t="s">
        <v>2</v>
      </c>
      <c r="I155" s="189" t="s">
        <v>32</v>
      </c>
      <c r="J155" s="262">
        <v>109.735</v>
      </c>
    </row>
    <row r="156" spans="1:12">
      <c r="A156" s="106" t="s">
        <v>564</v>
      </c>
      <c r="B156" s="106" t="s">
        <v>396</v>
      </c>
      <c r="C156" s="545">
        <v>0.57499999999999996</v>
      </c>
      <c r="D156" s="612">
        <v>143.75</v>
      </c>
      <c r="E156" s="612">
        <v>287.5</v>
      </c>
      <c r="F156" s="612">
        <v>431.25</v>
      </c>
      <c r="G156" s="612">
        <v>575</v>
      </c>
      <c r="H156" s="255" t="s">
        <v>2</v>
      </c>
      <c r="I156" s="189" t="s">
        <v>32</v>
      </c>
      <c r="J156" s="262">
        <v>59.014000000000003</v>
      </c>
    </row>
    <row r="157" spans="1:12" ht="14.25" thickBot="1">
      <c r="A157" s="614" t="s">
        <v>567</v>
      </c>
      <c r="B157" s="614" t="s">
        <v>110</v>
      </c>
      <c r="C157" s="548">
        <v>0.75636364</v>
      </c>
      <c r="D157" s="615">
        <v>189.0909</v>
      </c>
      <c r="E157" s="615">
        <v>378.18189999999998</v>
      </c>
      <c r="F157" s="615">
        <v>567.27279999999996</v>
      </c>
      <c r="G157" s="615">
        <v>756.36369999999999</v>
      </c>
      <c r="H157" s="550" t="s">
        <v>2</v>
      </c>
      <c r="I157" s="189" t="s">
        <v>32</v>
      </c>
      <c r="J157" s="262">
        <v>126.51300000000001</v>
      </c>
    </row>
    <row r="158" spans="1:12" s="1" customFormat="1" thickBot="1">
      <c r="A158" s="608" t="s">
        <v>9</v>
      </c>
      <c r="B158" s="608"/>
      <c r="C158" s="553">
        <f>SUMPRODUCT(C159:C204,$J$159:$J$204)/SUM($J$159:$J$204)</f>
        <v>0.20538829837605341</v>
      </c>
      <c r="D158" s="552">
        <f t="shared" ref="D158:G158" si="9">SUMPRODUCT(D159:D204,$J$159:$J$204)/SUM($J$159:$J$204)</f>
        <v>51.347079466029946</v>
      </c>
      <c r="E158" s="552">
        <f t="shared" si="9"/>
        <v>102.69414896195492</v>
      </c>
      <c r="F158" s="552">
        <f t="shared" si="9"/>
        <v>154.04124716003327</v>
      </c>
      <c r="G158" s="552">
        <f t="shared" si="9"/>
        <v>205.3882984455521</v>
      </c>
      <c r="H158" s="553"/>
      <c r="I158" s="292"/>
      <c r="J158" s="592">
        <v>20233.555</v>
      </c>
      <c r="K158" s="153"/>
      <c r="L158" s="153"/>
    </row>
    <row r="159" spans="1:12">
      <c r="A159" s="609" t="s">
        <v>586</v>
      </c>
      <c r="B159" s="609" t="s">
        <v>372</v>
      </c>
      <c r="C159" s="610">
        <v>0.75128333000000003</v>
      </c>
      <c r="D159" s="611">
        <v>187.82079999999999</v>
      </c>
      <c r="E159" s="611">
        <v>375.64159999999998</v>
      </c>
      <c r="F159" s="611">
        <v>563.46249999999998</v>
      </c>
      <c r="G159" s="611">
        <v>751.28330000000005</v>
      </c>
      <c r="H159" s="246" t="s">
        <v>2</v>
      </c>
      <c r="I159" s="189" t="s">
        <v>123</v>
      </c>
      <c r="J159" s="262">
        <v>206.20599999999999</v>
      </c>
    </row>
    <row r="160" spans="1:12">
      <c r="A160" s="106" t="s">
        <v>586</v>
      </c>
      <c r="B160" s="106" t="s">
        <v>374</v>
      </c>
      <c r="C160" s="545">
        <v>0.66635</v>
      </c>
      <c r="D160" s="612">
        <v>166.58750000000001</v>
      </c>
      <c r="E160" s="612">
        <v>333.17500000000001</v>
      </c>
      <c r="F160" s="612">
        <v>499.76249999999999</v>
      </c>
      <c r="G160" s="612">
        <v>666.35</v>
      </c>
      <c r="H160" s="255" t="s">
        <v>2</v>
      </c>
      <c r="I160" s="189" t="s">
        <v>123</v>
      </c>
      <c r="J160" s="262">
        <v>167.51300000000001</v>
      </c>
    </row>
    <row r="161" spans="1:10">
      <c r="A161" s="106" t="s">
        <v>586</v>
      </c>
      <c r="B161" s="106" t="s">
        <v>377</v>
      </c>
      <c r="C161" s="545">
        <v>0.65664999999999996</v>
      </c>
      <c r="D161" s="612">
        <v>164.16249999999999</v>
      </c>
      <c r="E161" s="612">
        <v>328.32499999999999</v>
      </c>
      <c r="F161" s="612">
        <v>492.48750000000001</v>
      </c>
      <c r="G161" s="612">
        <v>656.65</v>
      </c>
      <c r="H161" s="255" t="s">
        <v>2</v>
      </c>
      <c r="I161" s="189" t="s">
        <v>123</v>
      </c>
      <c r="J161" s="262">
        <v>154.822</v>
      </c>
    </row>
    <row r="162" spans="1:10">
      <c r="A162" s="106" t="s">
        <v>586</v>
      </c>
      <c r="B162" s="106" t="s">
        <v>380</v>
      </c>
      <c r="C162" s="545">
        <v>0.44227499999999997</v>
      </c>
      <c r="D162" s="612">
        <v>110.5688</v>
      </c>
      <c r="E162" s="612">
        <v>221.13749999999999</v>
      </c>
      <c r="F162" s="612">
        <v>331.7063</v>
      </c>
      <c r="G162" s="612">
        <v>442.27499999999998</v>
      </c>
      <c r="H162" s="255" t="s">
        <v>2</v>
      </c>
      <c r="I162" s="189" t="s">
        <v>123</v>
      </c>
      <c r="J162" s="262">
        <v>102.907</v>
      </c>
    </row>
    <row r="163" spans="1:10">
      <c r="A163" s="106" t="s">
        <v>586</v>
      </c>
      <c r="B163" s="106" t="s">
        <v>381</v>
      </c>
      <c r="C163" s="545">
        <v>0.62434999999999996</v>
      </c>
      <c r="D163" s="612">
        <v>156.08750000000001</v>
      </c>
      <c r="E163" s="612">
        <v>312.17500000000001</v>
      </c>
      <c r="F163" s="612">
        <v>468.26249999999999</v>
      </c>
      <c r="G163" s="612">
        <v>624.35</v>
      </c>
      <c r="H163" s="255" t="s">
        <v>2</v>
      </c>
      <c r="I163" s="189" t="s">
        <v>123</v>
      </c>
      <c r="J163" s="262">
        <v>359.29399999999998</v>
      </c>
    </row>
    <row r="164" spans="1:10">
      <c r="A164" s="106" t="s">
        <v>586</v>
      </c>
      <c r="B164" s="106" t="s">
        <v>383</v>
      </c>
      <c r="C164" s="545">
        <v>0.77964999999999995</v>
      </c>
      <c r="D164" s="612">
        <v>194.91249999999999</v>
      </c>
      <c r="E164" s="612">
        <v>389.82499999999999</v>
      </c>
      <c r="F164" s="612">
        <v>584.73749999999995</v>
      </c>
      <c r="G164" s="612">
        <v>779.65</v>
      </c>
      <c r="H164" s="255" t="s">
        <v>2</v>
      </c>
      <c r="I164" s="189" t="s">
        <v>123</v>
      </c>
      <c r="J164" s="262">
        <v>20.48</v>
      </c>
    </row>
    <row r="165" spans="1:10">
      <c r="A165" s="106" t="s">
        <v>586</v>
      </c>
      <c r="B165" s="106" t="s">
        <v>394</v>
      </c>
      <c r="C165" s="545">
        <v>0.73675000000000002</v>
      </c>
      <c r="D165" s="612">
        <v>184.1875</v>
      </c>
      <c r="E165" s="612">
        <v>368.375</v>
      </c>
      <c r="F165" s="612">
        <v>552.56240000000003</v>
      </c>
      <c r="G165" s="612">
        <v>736.74990000000003</v>
      </c>
      <c r="H165" s="255" t="s">
        <v>2</v>
      </c>
      <c r="I165" s="189" t="s">
        <v>123</v>
      </c>
      <c r="J165" s="262">
        <v>94.954999999999998</v>
      </c>
    </row>
    <row r="166" spans="1:10">
      <c r="A166" s="106" t="s">
        <v>586</v>
      </c>
      <c r="B166" s="106" t="s">
        <v>182</v>
      </c>
      <c r="C166" s="545">
        <v>0.63191666999999996</v>
      </c>
      <c r="D166" s="612">
        <v>157.97919999999999</v>
      </c>
      <c r="E166" s="612">
        <v>315.95830000000001</v>
      </c>
      <c r="F166" s="612">
        <v>473.9375</v>
      </c>
      <c r="G166" s="612">
        <v>631.91660000000002</v>
      </c>
      <c r="H166" s="255" t="s">
        <v>2</v>
      </c>
      <c r="I166" s="189" t="s">
        <v>123</v>
      </c>
      <c r="J166" s="262">
        <v>345.75299999999999</v>
      </c>
    </row>
    <row r="167" spans="1:10">
      <c r="A167" s="106" t="s">
        <v>586</v>
      </c>
      <c r="B167" s="106" t="s">
        <v>403</v>
      </c>
      <c r="C167" s="545">
        <v>0.66645832999999999</v>
      </c>
      <c r="D167" s="612">
        <v>166.6146</v>
      </c>
      <c r="E167" s="612">
        <v>333.22919999999999</v>
      </c>
      <c r="F167" s="612">
        <v>499.84379999999999</v>
      </c>
      <c r="G167" s="612">
        <v>666.45839999999998</v>
      </c>
      <c r="H167" s="255" t="s">
        <v>2</v>
      </c>
      <c r="I167" s="189" t="s">
        <v>123</v>
      </c>
      <c r="J167" s="262">
        <v>195.55600000000001</v>
      </c>
    </row>
    <row r="168" spans="1:10">
      <c r="A168" s="106" t="s">
        <v>586</v>
      </c>
      <c r="B168" s="106" t="s">
        <v>404</v>
      </c>
      <c r="C168" s="545">
        <v>0.44226666999999997</v>
      </c>
      <c r="D168" s="612">
        <v>110.5667</v>
      </c>
      <c r="E168" s="612">
        <v>221.13329999999999</v>
      </c>
      <c r="F168" s="612">
        <v>331.7</v>
      </c>
      <c r="G168" s="612">
        <v>442.26670000000001</v>
      </c>
      <c r="H168" s="255" t="s">
        <v>2</v>
      </c>
      <c r="I168" s="189" t="s">
        <v>123</v>
      </c>
      <c r="J168" s="262">
        <v>161.52000000000001</v>
      </c>
    </row>
    <row r="169" spans="1:10">
      <c r="A169" s="106" t="s">
        <v>586</v>
      </c>
      <c r="B169" s="106" t="s">
        <v>188</v>
      </c>
      <c r="C169" s="545">
        <v>0.44226666999999997</v>
      </c>
      <c r="D169" s="612">
        <v>110.5667</v>
      </c>
      <c r="E169" s="612">
        <v>221.13329999999999</v>
      </c>
      <c r="F169" s="612">
        <v>331.7</v>
      </c>
      <c r="G169" s="612">
        <v>442.26670000000001</v>
      </c>
      <c r="H169" s="255" t="s">
        <v>2</v>
      </c>
      <c r="I169" s="189" t="s">
        <v>123</v>
      </c>
      <c r="J169" s="262">
        <v>3835.183</v>
      </c>
    </row>
    <row r="170" spans="1:10">
      <c r="A170" s="106" t="s">
        <v>499</v>
      </c>
      <c r="B170" s="106" t="s">
        <v>122</v>
      </c>
      <c r="C170" s="545">
        <v>0.52555832999999996</v>
      </c>
      <c r="D170" s="612">
        <v>131.3896</v>
      </c>
      <c r="E170" s="612">
        <v>262.7792</v>
      </c>
      <c r="F170" s="612">
        <v>394.16879999999998</v>
      </c>
      <c r="G170" s="612">
        <v>525.55830000000003</v>
      </c>
      <c r="H170" s="255" t="s">
        <v>2</v>
      </c>
      <c r="I170" s="189" t="s">
        <v>123</v>
      </c>
      <c r="J170" s="262">
        <v>763.12199999999996</v>
      </c>
    </row>
    <row r="171" spans="1:10">
      <c r="A171" s="106" t="s">
        <v>499</v>
      </c>
      <c r="B171" s="106" t="s">
        <v>168</v>
      </c>
      <c r="C171" s="545">
        <v>0.57888333000000003</v>
      </c>
      <c r="D171" s="612">
        <v>144.7208</v>
      </c>
      <c r="E171" s="612">
        <v>289.44170000000003</v>
      </c>
      <c r="F171" s="612">
        <v>434.16250000000002</v>
      </c>
      <c r="G171" s="612">
        <v>578.88340000000005</v>
      </c>
      <c r="H171" s="255" t="s">
        <v>2</v>
      </c>
      <c r="I171" s="189" t="s">
        <v>123</v>
      </c>
      <c r="J171" s="262">
        <v>187.05500000000001</v>
      </c>
    </row>
    <row r="172" spans="1:10">
      <c r="A172" s="106" t="s">
        <v>499</v>
      </c>
      <c r="B172" s="106" t="s">
        <v>376</v>
      </c>
      <c r="C172" s="545">
        <v>0.52743333000000003</v>
      </c>
      <c r="D172" s="612">
        <v>131.85830000000001</v>
      </c>
      <c r="E172" s="612">
        <v>263.7167</v>
      </c>
      <c r="F172" s="612">
        <v>395.57499999999999</v>
      </c>
      <c r="G172" s="612">
        <v>527.43330000000003</v>
      </c>
      <c r="H172" s="255" t="s">
        <v>2</v>
      </c>
      <c r="I172" s="189" t="s">
        <v>123</v>
      </c>
      <c r="J172" s="262">
        <v>963.85299999999995</v>
      </c>
    </row>
    <row r="173" spans="1:10">
      <c r="A173" s="106" t="s">
        <v>499</v>
      </c>
      <c r="B173" s="106" t="s">
        <v>125</v>
      </c>
      <c r="C173" s="545">
        <v>0.50814999999999999</v>
      </c>
      <c r="D173" s="612">
        <v>127.03749999999999</v>
      </c>
      <c r="E173" s="612">
        <v>254.07499999999999</v>
      </c>
      <c r="F173" s="612">
        <v>381.11250000000001</v>
      </c>
      <c r="G173" s="612">
        <v>508.15</v>
      </c>
      <c r="H173" s="255" t="s">
        <v>2</v>
      </c>
      <c r="I173" s="189" t="s">
        <v>123</v>
      </c>
      <c r="J173" s="262">
        <v>1099.711</v>
      </c>
    </row>
    <row r="174" spans="1:10">
      <c r="A174" s="106" t="s">
        <v>499</v>
      </c>
      <c r="B174" s="106" t="s">
        <v>175</v>
      </c>
      <c r="C174" s="545">
        <v>0.57770832999999999</v>
      </c>
      <c r="D174" s="612">
        <v>144.4271</v>
      </c>
      <c r="E174" s="612">
        <v>288.85419999999999</v>
      </c>
      <c r="F174" s="612">
        <v>433.28120000000001</v>
      </c>
      <c r="G174" s="612">
        <v>577.70830000000001</v>
      </c>
      <c r="H174" s="255" t="s">
        <v>2</v>
      </c>
      <c r="I174" s="189" t="s">
        <v>123</v>
      </c>
      <c r="J174" s="262">
        <v>176.82300000000001</v>
      </c>
    </row>
    <row r="175" spans="1:10">
      <c r="A175" s="106" t="s">
        <v>499</v>
      </c>
      <c r="B175" s="106" t="s">
        <v>176</v>
      </c>
      <c r="C175" s="545">
        <v>0.56141666999999995</v>
      </c>
      <c r="D175" s="612">
        <v>140.35419999999999</v>
      </c>
      <c r="E175" s="612">
        <v>280.70830000000001</v>
      </c>
      <c r="F175" s="612">
        <v>421.0625</v>
      </c>
      <c r="G175" s="612">
        <v>561.41669999999999</v>
      </c>
      <c r="H175" s="255" t="s">
        <v>2</v>
      </c>
      <c r="I175" s="189" t="s">
        <v>123</v>
      </c>
      <c r="J175" s="262">
        <v>303.48099999999999</v>
      </c>
    </row>
    <row r="176" spans="1:10">
      <c r="A176" s="106" t="s">
        <v>499</v>
      </c>
      <c r="B176" s="106" t="s">
        <v>386</v>
      </c>
      <c r="C176" s="545">
        <v>0.50014166999999998</v>
      </c>
      <c r="D176" s="612">
        <v>125.0354</v>
      </c>
      <c r="E176" s="612">
        <v>250.07079999999999</v>
      </c>
      <c r="F176" s="612">
        <v>375.10629999999998</v>
      </c>
      <c r="G176" s="612">
        <v>500.14170000000001</v>
      </c>
      <c r="H176" s="255" t="s">
        <v>2</v>
      </c>
      <c r="I176" s="189" t="s">
        <v>123</v>
      </c>
      <c r="J176" s="262">
        <v>969.04399999999998</v>
      </c>
    </row>
    <row r="177" spans="1:10">
      <c r="A177" s="106" t="s">
        <v>499</v>
      </c>
      <c r="B177" s="106" t="s">
        <v>387</v>
      </c>
      <c r="C177" s="545">
        <v>0.55142500000000005</v>
      </c>
      <c r="D177" s="612">
        <v>137.8562</v>
      </c>
      <c r="E177" s="612">
        <v>275.71249999999998</v>
      </c>
      <c r="F177" s="612">
        <v>413.56869999999998</v>
      </c>
      <c r="G177" s="612">
        <v>551.42499999999995</v>
      </c>
      <c r="H177" s="255" t="s">
        <v>2</v>
      </c>
      <c r="I177" s="189" t="s">
        <v>123</v>
      </c>
      <c r="J177" s="262">
        <v>467.536</v>
      </c>
    </row>
    <row r="178" spans="1:10">
      <c r="A178" s="106" t="s">
        <v>499</v>
      </c>
      <c r="B178" s="106" t="s">
        <v>178</v>
      </c>
      <c r="C178" s="545">
        <v>0.53180000000000005</v>
      </c>
      <c r="D178" s="612">
        <v>132.94999999999999</v>
      </c>
      <c r="E178" s="612">
        <v>265.89999999999998</v>
      </c>
      <c r="F178" s="612">
        <v>398.85</v>
      </c>
      <c r="G178" s="612">
        <v>531.79999999999995</v>
      </c>
      <c r="H178" s="255" t="s">
        <v>2</v>
      </c>
      <c r="I178" s="189" t="s">
        <v>123</v>
      </c>
      <c r="J178" s="262">
        <v>298.30900000000003</v>
      </c>
    </row>
    <row r="179" spans="1:10">
      <c r="A179" s="106" t="s">
        <v>499</v>
      </c>
      <c r="B179" s="106" t="s">
        <v>128</v>
      </c>
      <c r="C179" s="545">
        <v>0.51225832999999998</v>
      </c>
      <c r="D179" s="612">
        <v>128.06460000000001</v>
      </c>
      <c r="E179" s="612">
        <v>256.12920000000003</v>
      </c>
      <c r="F179" s="612">
        <v>384.19369999999998</v>
      </c>
      <c r="G179" s="612">
        <v>512.25829999999996</v>
      </c>
      <c r="H179" s="255" t="s">
        <v>2</v>
      </c>
      <c r="I179" s="189" t="s">
        <v>123</v>
      </c>
      <c r="J179" s="262">
        <v>539.11900000000003</v>
      </c>
    </row>
    <row r="180" spans="1:10">
      <c r="A180" s="106" t="s">
        <v>499</v>
      </c>
      <c r="B180" s="106" t="s">
        <v>181</v>
      </c>
      <c r="C180" s="545">
        <v>0.48968332999999997</v>
      </c>
      <c r="D180" s="612">
        <v>122.4208</v>
      </c>
      <c r="E180" s="612">
        <v>244.8416</v>
      </c>
      <c r="F180" s="612">
        <v>367.26249999999999</v>
      </c>
      <c r="G180" s="612">
        <v>489.68329999999997</v>
      </c>
      <c r="H180" s="255" t="s">
        <v>2</v>
      </c>
      <c r="I180" s="189" t="s">
        <v>123</v>
      </c>
      <c r="J180" s="262">
        <v>289.59300000000002</v>
      </c>
    </row>
    <row r="181" spans="1:10">
      <c r="A181" s="106" t="s">
        <v>499</v>
      </c>
      <c r="B181" s="106" t="s">
        <v>129</v>
      </c>
      <c r="C181" s="545">
        <v>0.49595833</v>
      </c>
      <c r="D181" s="612">
        <v>123.9896</v>
      </c>
      <c r="E181" s="612">
        <v>247.97919999999999</v>
      </c>
      <c r="F181" s="612">
        <v>371.96879999999999</v>
      </c>
      <c r="G181" s="612">
        <v>495.95830000000001</v>
      </c>
      <c r="H181" s="255" t="s">
        <v>2</v>
      </c>
      <c r="I181" s="189" t="s">
        <v>123</v>
      </c>
      <c r="J181" s="262">
        <v>974.29600000000005</v>
      </c>
    </row>
    <row r="182" spans="1:10">
      <c r="A182" s="106" t="s">
        <v>499</v>
      </c>
      <c r="B182" s="106" t="s">
        <v>183</v>
      </c>
      <c r="C182" s="545">
        <v>0.55918332999999998</v>
      </c>
      <c r="D182" s="612">
        <v>139.79580000000001</v>
      </c>
      <c r="E182" s="612">
        <v>279.59160000000003</v>
      </c>
      <c r="F182" s="612">
        <v>419.38749999999999</v>
      </c>
      <c r="G182" s="612">
        <v>559.18330000000003</v>
      </c>
      <c r="H182" s="255" t="s">
        <v>2</v>
      </c>
      <c r="I182" s="189" t="s">
        <v>123</v>
      </c>
      <c r="J182" s="262">
        <v>456.53300000000002</v>
      </c>
    </row>
    <row r="183" spans="1:10">
      <c r="A183" s="106" t="s">
        <v>499</v>
      </c>
      <c r="B183" s="106" t="s">
        <v>131</v>
      </c>
      <c r="C183" s="545">
        <v>0.52790833000000004</v>
      </c>
      <c r="D183" s="612">
        <v>131.97710000000001</v>
      </c>
      <c r="E183" s="612">
        <v>263.95420000000001</v>
      </c>
      <c r="F183" s="612">
        <v>395.93119999999999</v>
      </c>
      <c r="G183" s="612">
        <v>527.90830000000005</v>
      </c>
      <c r="H183" s="255" t="s">
        <v>2</v>
      </c>
      <c r="I183" s="189" t="s">
        <v>123</v>
      </c>
      <c r="J183" s="262">
        <v>733.29300000000001</v>
      </c>
    </row>
    <row r="184" spans="1:10">
      <c r="A184" s="106" t="s">
        <v>499</v>
      </c>
      <c r="B184" s="106" t="s">
        <v>400</v>
      </c>
      <c r="C184" s="545">
        <v>0.50463332999999999</v>
      </c>
      <c r="D184" s="612">
        <v>126.1583</v>
      </c>
      <c r="E184" s="612">
        <v>252.3167</v>
      </c>
      <c r="F184" s="612">
        <v>378.47500000000002</v>
      </c>
      <c r="G184" s="612">
        <v>504.63339999999999</v>
      </c>
      <c r="H184" s="255" t="s">
        <v>2</v>
      </c>
      <c r="I184" s="189" t="s">
        <v>123</v>
      </c>
      <c r="J184" s="262">
        <v>117.79</v>
      </c>
    </row>
    <row r="185" spans="1:10">
      <c r="A185" s="106" t="s">
        <v>499</v>
      </c>
      <c r="B185" s="106" t="s">
        <v>132</v>
      </c>
      <c r="C185" s="545">
        <v>0.51618333000000005</v>
      </c>
      <c r="D185" s="612">
        <v>129.04580000000001</v>
      </c>
      <c r="E185" s="612">
        <v>258.09160000000003</v>
      </c>
      <c r="F185" s="612">
        <v>387.13749999999999</v>
      </c>
      <c r="G185" s="612">
        <v>516.18330000000003</v>
      </c>
      <c r="H185" s="255" t="s">
        <v>2</v>
      </c>
      <c r="I185" s="189" t="s">
        <v>123</v>
      </c>
      <c r="J185" s="262">
        <v>352.786</v>
      </c>
    </row>
    <row r="186" spans="1:10">
      <c r="A186" s="106" t="s">
        <v>499</v>
      </c>
      <c r="B186" s="106" t="s">
        <v>133</v>
      </c>
      <c r="C186" s="545">
        <v>0.50463332999999999</v>
      </c>
      <c r="D186" s="612">
        <v>126.1583</v>
      </c>
      <c r="E186" s="612">
        <v>252.3167</v>
      </c>
      <c r="F186" s="612">
        <v>378.47500000000002</v>
      </c>
      <c r="G186" s="612">
        <v>504.63339999999999</v>
      </c>
      <c r="H186" s="255" t="s">
        <v>2</v>
      </c>
      <c r="I186" s="189" t="s">
        <v>123</v>
      </c>
      <c r="J186" s="262">
        <v>804.79700000000003</v>
      </c>
    </row>
    <row r="187" spans="1:10">
      <c r="A187" s="106" t="s">
        <v>499</v>
      </c>
      <c r="B187" s="106" t="s">
        <v>134</v>
      </c>
      <c r="C187" s="545">
        <v>0.55438332999999995</v>
      </c>
      <c r="D187" s="612">
        <v>138.5958</v>
      </c>
      <c r="E187" s="612">
        <v>277.19170000000003</v>
      </c>
      <c r="F187" s="612">
        <v>415.78750000000002</v>
      </c>
      <c r="G187" s="612">
        <v>554.38340000000005</v>
      </c>
      <c r="H187" s="255" t="s">
        <v>2</v>
      </c>
      <c r="I187" s="189" t="s">
        <v>123</v>
      </c>
      <c r="J187" s="262">
        <v>632.452</v>
      </c>
    </row>
    <row r="188" spans="1:10">
      <c r="A188" s="106" t="s">
        <v>499</v>
      </c>
      <c r="B188" s="106" t="s">
        <v>185</v>
      </c>
      <c r="C188" s="545">
        <v>0.62275833000000003</v>
      </c>
      <c r="D188" s="612">
        <v>155.68960000000001</v>
      </c>
      <c r="E188" s="612">
        <v>311.37920000000003</v>
      </c>
      <c r="F188" s="612">
        <v>467.06880000000001</v>
      </c>
      <c r="G188" s="612">
        <v>622.75840000000005</v>
      </c>
      <c r="H188" s="255" t="s">
        <v>2</v>
      </c>
      <c r="I188" s="189" t="s">
        <v>123</v>
      </c>
      <c r="J188" s="262">
        <v>124.452</v>
      </c>
    </row>
    <row r="189" spans="1:10">
      <c r="A189" s="106" t="s">
        <v>505</v>
      </c>
      <c r="B189" s="106" t="s">
        <v>169</v>
      </c>
      <c r="C189" s="545">
        <v>0.52500000000000002</v>
      </c>
      <c r="D189" s="612">
        <v>131.25</v>
      </c>
      <c r="E189" s="612">
        <v>262.5</v>
      </c>
      <c r="F189" s="612">
        <v>393.75</v>
      </c>
      <c r="G189" s="612">
        <v>525</v>
      </c>
      <c r="H189" s="255" t="s">
        <v>2</v>
      </c>
      <c r="I189" s="189" t="s">
        <v>123</v>
      </c>
      <c r="J189" s="262">
        <v>91.71</v>
      </c>
    </row>
    <row r="190" spans="1:10">
      <c r="A190" s="106" t="s">
        <v>622</v>
      </c>
      <c r="B190" s="106" t="s">
        <v>375</v>
      </c>
      <c r="C190" s="545">
        <v>0.60952379999999995</v>
      </c>
      <c r="D190" s="612">
        <v>152.381</v>
      </c>
      <c r="E190" s="612">
        <v>304.76190000000003</v>
      </c>
      <c r="F190" s="612">
        <v>457.1429</v>
      </c>
      <c r="G190" s="612">
        <v>609.52380000000005</v>
      </c>
      <c r="H190" s="255" t="s">
        <v>28</v>
      </c>
      <c r="I190" s="189" t="s">
        <v>123</v>
      </c>
      <c r="J190" s="262">
        <v>21</v>
      </c>
    </row>
    <row r="191" spans="1:10">
      <c r="A191" s="106" t="s">
        <v>587</v>
      </c>
      <c r="B191" s="106" t="s">
        <v>170</v>
      </c>
      <c r="C191" s="545">
        <v>0.55789999999999995</v>
      </c>
      <c r="D191" s="612">
        <v>139.47499999999999</v>
      </c>
      <c r="E191" s="612">
        <v>278.95</v>
      </c>
      <c r="F191" s="612">
        <v>418.42500000000001</v>
      </c>
      <c r="G191" s="612">
        <v>557.9</v>
      </c>
      <c r="H191" s="255" t="s">
        <v>2</v>
      </c>
      <c r="I191" s="189" t="s">
        <v>123</v>
      </c>
      <c r="J191" s="262">
        <v>236.726</v>
      </c>
    </row>
    <row r="192" spans="1:10">
      <c r="A192" s="106" t="s">
        <v>507</v>
      </c>
      <c r="B192" s="106" t="s">
        <v>171</v>
      </c>
      <c r="C192" s="545">
        <v>0.95</v>
      </c>
      <c r="D192" s="612">
        <v>237.5</v>
      </c>
      <c r="E192" s="612">
        <v>475</v>
      </c>
      <c r="F192" s="612">
        <v>712.5</v>
      </c>
      <c r="G192" s="612">
        <v>950</v>
      </c>
      <c r="H192" s="255" t="s">
        <v>2</v>
      </c>
      <c r="I192" s="189" t="s">
        <v>123</v>
      </c>
      <c r="J192" s="262">
        <v>22.582000000000001</v>
      </c>
    </row>
    <row r="193" spans="1:12">
      <c r="A193" s="106" t="s">
        <v>511</v>
      </c>
      <c r="B193" s="106" t="s">
        <v>172</v>
      </c>
      <c r="C193" s="545">
        <v>0.62749999999999995</v>
      </c>
      <c r="D193" s="612">
        <v>156.875</v>
      </c>
      <c r="E193" s="612">
        <v>313.75</v>
      </c>
      <c r="F193" s="612">
        <v>470.625</v>
      </c>
      <c r="G193" s="612">
        <v>627.5</v>
      </c>
      <c r="H193" s="255" t="s">
        <v>2</v>
      </c>
      <c r="I193" s="189" t="s">
        <v>123</v>
      </c>
      <c r="J193" s="262">
        <v>92.736000000000004</v>
      </c>
    </row>
    <row r="194" spans="1:12" s="15" customFormat="1">
      <c r="A194" s="106" t="s">
        <v>708</v>
      </c>
      <c r="B194" s="106" t="s">
        <v>174</v>
      </c>
      <c r="C194" s="545">
        <v>0.43932500000000002</v>
      </c>
      <c r="D194" s="612">
        <v>109.8313</v>
      </c>
      <c r="E194" s="612">
        <v>219.66249999999999</v>
      </c>
      <c r="F194" s="612">
        <v>329.49369999999999</v>
      </c>
      <c r="G194" s="612">
        <v>439.32499999999999</v>
      </c>
      <c r="H194" s="255" t="s">
        <v>2</v>
      </c>
      <c r="I194" s="189" t="s">
        <v>123</v>
      </c>
      <c r="J194" s="262">
        <v>1082.461</v>
      </c>
      <c r="K194" s="115"/>
      <c r="L194" s="115"/>
    </row>
    <row r="195" spans="1:12" s="15" customFormat="1">
      <c r="A195" s="106" t="s">
        <v>710</v>
      </c>
      <c r="B195" s="106" t="s">
        <v>179</v>
      </c>
      <c r="C195" s="545">
        <v>0.45</v>
      </c>
      <c r="D195" s="612">
        <v>112.5</v>
      </c>
      <c r="E195" s="612">
        <v>225</v>
      </c>
      <c r="F195" s="612">
        <v>337.5</v>
      </c>
      <c r="G195" s="612">
        <v>450</v>
      </c>
      <c r="H195" s="255" t="s">
        <v>2</v>
      </c>
      <c r="I195" s="189" t="s">
        <v>123</v>
      </c>
      <c r="J195" s="262">
        <v>80.111999999999995</v>
      </c>
      <c r="K195" s="115"/>
      <c r="L195" s="115"/>
    </row>
    <row r="196" spans="1:12" s="15" customFormat="1">
      <c r="A196" s="106" t="s">
        <v>715</v>
      </c>
      <c r="B196" s="106" t="s">
        <v>184</v>
      </c>
      <c r="C196" s="545">
        <v>0.95250000000000001</v>
      </c>
      <c r="D196" s="612">
        <v>238.125</v>
      </c>
      <c r="E196" s="612">
        <v>476.25</v>
      </c>
      <c r="F196" s="612">
        <v>714.37509999999997</v>
      </c>
      <c r="G196" s="612">
        <v>952.50009999999997</v>
      </c>
      <c r="H196" s="255" t="s">
        <v>2</v>
      </c>
      <c r="I196" s="189" t="s">
        <v>123</v>
      </c>
      <c r="J196" s="262">
        <v>204.65700000000001</v>
      </c>
      <c r="K196" s="115"/>
      <c r="L196" s="115"/>
    </row>
    <row r="197" spans="1:12">
      <c r="A197" s="106" t="s">
        <v>449</v>
      </c>
      <c r="B197" s="393" t="s">
        <v>446</v>
      </c>
      <c r="C197" s="260">
        <v>0.18475169999999999</v>
      </c>
      <c r="D197" s="613">
        <v>46.187930000000001</v>
      </c>
      <c r="E197" s="613">
        <v>92.37585</v>
      </c>
      <c r="F197" s="613">
        <v>138.56379999999999</v>
      </c>
      <c r="G197" s="613">
        <v>184.7517</v>
      </c>
      <c r="H197" s="259" t="s">
        <v>28</v>
      </c>
      <c r="I197" s="189" t="s">
        <v>27</v>
      </c>
      <c r="J197" s="262">
        <v>310579</v>
      </c>
    </row>
    <row r="198" spans="1:12" s="15" customFormat="1">
      <c r="A198" s="106" t="s">
        <v>591</v>
      </c>
      <c r="B198" s="106" t="s">
        <v>173</v>
      </c>
      <c r="C198" s="545">
        <v>0.50999167000000001</v>
      </c>
      <c r="D198" s="612">
        <v>127.4979</v>
      </c>
      <c r="E198" s="612">
        <v>254.9958</v>
      </c>
      <c r="F198" s="612">
        <v>382.49369999999999</v>
      </c>
      <c r="G198" s="612">
        <v>509.99160000000001</v>
      </c>
      <c r="H198" s="255" t="s">
        <v>2</v>
      </c>
      <c r="I198" s="189" t="s">
        <v>123</v>
      </c>
      <c r="J198" s="262">
        <v>1064.982</v>
      </c>
      <c r="K198" s="115"/>
      <c r="L198" s="115"/>
    </row>
    <row r="199" spans="1:12" s="15" customFormat="1">
      <c r="A199" s="106" t="s">
        <v>517</v>
      </c>
      <c r="B199" s="106" t="s">
        <v>177</v>
      </c>
      <c r="C199" s="545">
        <v>0.59333332999999999</v>
      </c>
      <c r="D199" s="612">
        <v>148.33330000000001</v>
      </c>
      <c r="E199" s="612">
        <v>296.66669999999999</v>
      </c>
      <c r="F199" s="612">
        <v>445</v>
      </c>
      <c r="G199" s="612">
        <v>593.33330000000001</v>
      </c>
      <c r="H199" s="255" t="s">
        <v>2</v>
      </c>
      <c r="I199" s="189" t="s">
        <v>123</v>
      </c>
      <c r="J199" s="262">
        <v>103.76</v>
      </c>
      <c r="K199" s="115"/>
      <c r="L199" s="115"/>
    </row>
    <row r="200" spans="1:12" s="15" customFormat="1">
      <c r="A200" s="106" t="s">
        <v>524</v>
      </c>
      <c r="B200" s="106" t="s">
        <v>127</v>
      </c>
      <c r="C200" s="545">
        <v>0.57108333</v>
      </c>
      <c r="D200" s="612">
        <v>142.77080000000001</v>
      </c>
      <c r="E200" s="612">
        <v>285.54169999999999</v>
      </c>
      <c r="F200" s="612">
        <v>428.3125</v>
      </c>
      <c r="G200" s="612">
        <v>571.08330000000001</v>
      </c>
      <c r="H200" s="255" t="s">
        <v>2</v>
      </c>
      <c r="I200" s="189" t="s">
        <v>123</v>
      </c>
      <c r="J200" s="262">
        <v>704.12400000000002</v>
      </c>
      <c r="K200" s="115"/>
      <c r="L200" s="115"/>
    </row>
    <row r="201" spans="1:12" s="15" customFormat="1">
      <c r="A201" s="106" t="s">
        <v>531</v>
      </c>
      <c r="B201" s="106" t="s">
        <v>180</v>
      </c>
      <c r="C201" s="545">
        <v>0.66485000000000005</v>
      </c>
      <c r="D201" s="612">
        <v>166.21250000000001</v>
      </c>
      <c r="E201" s="612">
        <v>332.42500000000001</v>
      </c>
      <c r="F201" s="612">
        <v>498.63749999999999</v>
      </c>
      <c r="G201" s="612">
        <v>664.85</v>
      </c>
      <c r="H201" s="255" t="s">
        <v>2</v>
      </c>
      <c r="I201" s="189" t="s">
        <v>123</v>
      </c>
      <c r="J201" s="262">
        <v>110.554</v>
      </c>
      <c r="K201" s="115"/>
      <c r="L201" s="115"/>
    </row>
    <row r="202" spans="1:12" s="15" customFormat="1">
      <c r="A202" s="106" t="s">
        <v>543</v>
      </c>
      <c r="B202" s="106" t="s">
        <v>130</v>
      </c>
      <c r="C202" s="545">
        <v>0.46750000000000003</v>
      </c>
      <c r="D202" s="612">
        <v>116.875</v>
      </c>
      <c r="E202" s="612">
        <v>233.75</v>
      </c>
      <c r="F202" s="612">
        <v>350.625</v>
      </c>
      <c r="G202" s="612">
        <v>467.5</v>
      </c>
      <c r="H202" s="255" t="s">
        <v>2</v>
      </c>
      <c r="I202" s="189" t="s">
        <v>123</v>
      </c>
      <c r="J202" s="262">
        <v>178.23599999999999</v>
      </c>
      <c r="K202" s="115"/>
      <c r="L202" s="115"/>
    </row>
    <row r="203" spans="1:12" s="15" customFormat="1">
      <c r="A203" s="106" t="s">
        <v>554</v>
      </c>
      <c r="B203" s="106" t="s">
        <v>186</v>
      </c>
      <c r="C203" s="545">
        <v>0.89666667</v>
      </c>
      <c r="D203" s="612">
        <v>224.16669999999999</v>
      </c>
      <c r="E203" s="612">
        <v>448.33330000000001</v>
      </c>
      <c r="F203" s="612">
        <v>672.5</v>
      </c>
      <c r="G203" s="612">
        <v>896.66660000000002</v>
      </c>
      <c r="H203" s="255" t="s">
        <v>2</v>
      </c>
      <c r="I203" s="189" t="s">
        <v>123</v>
      </c>
      <c r="J203" s="262">
        <v>53.521000000000001</v>
      </c>
      <c r="K203" s="115"/>
      <c r="L203" s="115"/>
    </row>
    <row r="204" spans="1:12" s="15" customFormat="1" ht="14.25" thickBot="1">
      <c r="A204" s="614" t="s">
        <v>630</v>
      </c>
      <c r="B204" s="614" t="s">
        <v>187</v>
      </c>
      <c r="C204" s="548">
        <v>0.56999999999999995</v>
      </c>
      <c r="D204" s="615">
        <v>142.5</v>
      </c>
      <c r="E204" s="615">
        <v>285</v>
      </c>
      <c r="F204" s="615">
        <v>427.49999999999994</v>
      </c>
      <c r="G204" s="615">
        <v>570</v>
      </c>
      <c r="H204" s="550" t="s">
        <v>2</v>
      </c>
      <c r="I204" s="189" t="s">
        <v>123</v>
      </c>
      <c r="J204" s="262">
        <v>288.16000000000003</v>
      </c>
      <c r="K204" s="115"/>
      <c r="L204" s="115"/>
    </row>
    <row r="205" spans="1:12" s="15" customFormat="1">
      <c r="A205" s="115"/>
      <c r="B205" s="115"/>
      <c r="C205" s="115"/>
      <c r="D205" s="115"/>
      <c r="E205" s="115"/>
      <c r="F205" s="115"/>
      <c r="G205" s="115"/>
      <c r="H205" s="189"/>
      <c r="I205" s="189"/>
      <c r="J205" s="262"/>
      <c r="K205" s="115"/>
      <c r="L205" s="115"/>
    </row>
    <row r="206" spans="1:12">
      <c r="I206" s="189"/>
      <c r="J206" s="262"/>
    </row>
  </sheetData>
  <sortState ref="A3:I191">
    <sortCondition ref="I3:I191"/>
    <sortCondition ref="A3:A191"/>
    <sortCondition ref="B3:B191"/>
  </sortState>
  <mergeCells count="1">
    <mergeCell ref="A2:H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sheetPr>
    <tabColor theme="7"/>
  </sheetPr>
  <dimension ref="A1:AX58"/>
  <sheetViews>
    <sheetView showZeros="0" workbookViewId="0">
      <selection activeCell="AD30" sqref="AD30"/>
    </sheetView>
  </sheetViews>
  <sheetFormatPr defaultRowHeight="15"/>
  <cols>
    <col min="1" max="1" width="38.140625" style="81" customWidth="1"/>
    <col min="2" max="3" width="9.7109375" style="683" customWidth="1"/>
    <col min="4" max="5" width="6.5703125" style="683" customWidth="1"/>
    <col min="6" max="6" width="5.5703125" style="683" customWidth="1"/>
    <col min="7" max="7" width="9" style="683" customWidth="1"/>
    <col min="8" max="8" width="8.28515625" style="81" customWidth="1"/>
    <col min="9" max="9" width="9.140625" style="81"/>
    <col min="10" max="10" width="37.42578125" style="81" customWidth="1"/>
    <col min="11" max="11" width="10" style="81" customWidth="1"/>
    <col min="12" max="12" width="7.42578125" style="81" customWidth="1"/>
    <col min="13" max="13" width="8.7109375" style="81" customWidth="1"/>
    <col min="14" max="15" width="7.140625" style="81" customWidth="1"/>
    <col min="16" max="16" width="5.5703125" style="81" customWidth="1"/>
    <col min="17" max="17" width="10.28515625" style="81" customWidth="1"/>
    <col min="18" max="18" width="7.5703125" style="81" bestFit="1" customWidth="1"/>
    <col min="19" max="19" width="10.85546875" style="81" customWidth="1"/>
    <col min="20" max="20" width="37.42578125" style="81" customWidth="1"/>
    <col min="21" max="21" width="9" style="81" customWidth="1"/>
    <col min="22" max="22" width="8.85546875" style="81" customWidth="1"/>
    <col min="23" max="23" width="8.28515625" style="81" customWidth="1"/>
    <col min="24" max="24" width="7.85546875" style="81" customWidth="1"/>
    <col min="25" max="25" width="9.140625" style="81"/>
    <col min="26" max="26" width="37.42578125" style="81" customWidth="1"/>
    <col min="27" max="27" width="10.28515625" style="81" customWidth="1"/>
    <col min="28" max="28" width="10.7109375" style="81" customWidth="1"/>
    <col min="29" max="29" width="9.7109375" style="81" customWidth="1"/>
    <col min="30" max="30" width="9.140625" style="81"/>
    <col min="31" max="31" width="10.7109375" style="81" customWidth="1"/>
    <col min="32" max="34" width="9.140625" style="81"/>
    <col min="35" max="35" width="10.42578125" style="81" customWidth="1"/>
    <col min="36" max="36" width="9.140625" style="81"/>
    <col min="37" max="37" width="9.140625" style="116"/>
    <col min="38" max="38" width="25" style="116" bestFit="1" customWidth="1"/>
    <col min="39" max="39" width="12" style="63" customWidth="1"/>
    <col min="40" max="40" width="10.85546875" style="63" customWidth="1"/>
    <col min="41" max="41" width="11.85546875" style="63" customWidth="1"/>
    <col min="42" max="42" width="14.85546875" style="63" customWidth="1"/>
    <col min="43" max="43" width="9.140625" style="63"/>
    <col min="44" max="44" width="11.28515625" style="63" customWidth="1"/>
    <col min="45" max="45" width="10.42578125" style="63" customWidth="1"/>
    <col min="46" max="50" width="9.140625" style="63"/>
  </cols>
  <sheetData>
    <row r="1" spans="1:50" s="690" customFormat="1" ht="28.5" customHeight="1">
      <c r="A1" s="915" t="s">
        <v>914</v>
      </c>
      <c r="B1" s="915"/>
      <c r="C1" s="915"/>
      <c r="D1" s="915"/>
      <c r="E1" s="915"/>
      <c r="F1" s="915"/>
      <c r="G1" s="915"/>
      <c r="H1" s="915"/>
      <c r="I1" s="67"/>
      <c r="J1" s="915" t="s">
        <v>994</v>
      </c>
      <c r="K1" s="915"/>
      <c r="L1" s="915"/>
      <c r="M1" s="915"/>
      <c r="N1" s="915"/>
      <c r="O1" s="915"/>
      <c r="P1" s="915"/>
      <c r="Q1" s="915"/>
      <c r="R1" s="915"/>
      <c r="S1" s="67"/>
      <c r="T1" s="67" t="s">
        <v>995</v>
      </c>
      <c r="U1" s="67"/>
      <c r="V1" s="67"/>
      <c r="W1" s="67"/>
      <c r="X1" s="67"/>
      <c r="Y1" s="67"/>
      <c r="Z1" s="67"/>
      <c r="AA1" s="67"/>
      <c r="AB1" s="67"/>
      <c r="AC1" s="67"/>
      <c r="AD1" s="67"/>
      <c r="AE1" s="67"/>
      <c r="AF1" s="67"/>
      <c r="AG1" s="67"/>
      <c r="AH1" s="67"/>
      <c r="AI1" s="67"/>
      <c r="AJ1" s="67"/>
      <c r="AK1" s="688"/>
      <c r="AL1" s="688"/>
      <c r="AM1" s="689"/>
      <c r="AN1" s="689"/>
      <c r="AO1" s="689"/>
      <c r="AP1" s="689"/>
      <c r="AQ1" s="689"/>
      <c r="AR1" s="689"/>
      <c r="AS1" s="689"/>
      <c r="AT1" s="689"/>
      <c r="AU1" s="689"/>
      <c r="AV1" s="689"/>
      <c r="AW1" s="689"/>
      <c r="AX1" s="689"/>
    </row>
    <row r="2" spans="1:50" ht="15.75" thickBot="1">
      <c r="A2" s="917" t="s">
        <v>915</v>
      </c>
      <c r="B2" s="917"/>
      <c r="C2" s="917"/>
      <c r="D2" s="917"/>
      <c r="E2" s="917"/>
      <c r="F2" s="917"/>
      <c r="G2" s="917"/>
      <c r="H2" s="917"/>
      <c r="J2" s="917" t="s">
        <v>916</v>
      </c>
      <c r="K2" s="917"/>
      <c r="L2" s="917"/>
      <c r="M2" s="917"/>
      <c r="N2" s="917"/>
      <c r="O2" s="917"/>
      <c r="P2" s="917"/>
      <c r="Q2" s="917"/>
      <c r="R2" s="917"/>
      <c r="T2" s="917" t="s">
        <v>917</v>
      </c>
      <c r="U2" s="917"/>
      <c r="V2" s="917"/>
      <c r="W2" s="917"/>
      <c r="X2" s="917"/>
      <c r="Z2" s="917" t="s">
        <v>1018</v>
      </c>
      <c r="AA2" s="917"/>
      <c r="AB2" s="917"/>
      <c r="AC2" s="917"/>
      <c r="AD2" s="917"/>
      <c r="AE2" s="917"/>
      <c r="AF2" s="917"/>
      <c r="AG2" s="917"/>
      <c r="AH2" s="917"/>
      <c r="AI2" s="917"/>
      <c r="AJ2" s="917"/>
    </row>
    <row r="3" spans="1:50" ht="39.75" thickBot="1">
      <c r="A3" s="110" t="s">
        <v>826</v>
      </c>
      <c r="B3" s="620" t="s">
        <v>837</v>
      </c>
      <c r="C3" s="620" t="s">
        <v>252</v>
      </c>
      <c r="D3" s="620" t="s">
        <v>253</v>
      </c>
      <c r="E3" s="620" t="s">
        <v>433</v>
      </c>
      <c r="F3" s="620" t="s">
        <v>3</v>
      </c>
      <c r="G3" s="620" t="s">
        <v>838</v>
      </c>
      <c r="H3" s="111" t="s">
        <v>256</v>
      </c>
      <c r="J3" s="914" t="s">
        <v>826</v>
      </c>
      <c r="K3" s="955" t="s">
        <v>463</v>
      </c>
      <c r="L3" s="955"/>
      <c r="M3" s="955" t="s">
        <v>252</v>
      </c>
      <c r="N3" s="955"/>
      <c r="O3" s="956" t="s">
        <v>253</v>
      </c>
      <c r="P3" s="957"/>
      <c r="Q3" s="958" t="s">
        <v>3</v>
      </c>
      <c r="R3" s="959" t="s">
        <v>256</v>
      </c>
      <c r="T3" s="960" t="s">
        <v>826</v>
      </c>
      <c r="U3" s="962" t="s">
        <v>827</v>
      </c>
      <c r="V3" s="962" t="s">
        <v>828</v>
      </c>
      <c r="W3" s="962" t="s">
        <v>829</v>
      </c>
      <c r="X3" s="953" t="s">
        <v>256</v>
      </c>
      <c r="Z3" s="960" t="s">
        <v>826</v>
      </c>
      <c r="AA3" s="953" t="s">
        <v>830</v>
      </c>
      <c r="AB3" s="953" t="s">
        <v>831</v>
      </c>
      <c r="AC3" s="962" t="s">
        <v>832</v>
      </c>
      <c r="AD3" s="962" t="s">
        <v>1019</v>
      </c>
      <c r="AE3" s="962" t="s">
        <v>833</v>
      </c>
      <c r="AF3" s="962" t="s">
        <v>1020</v>
      </c>
      <c r="AG3" s="962" t="s">
        <v>834</v>
      </c>
      <c r="AH3" s="962" t="s">
        <v>1021</v>
      </c>
      <c r="AI3" s="962" t="s">
        <v>835</v>
      </c>
      <c r="AJ3" s="951" t="s">
        <v>836</v>
      </c>
      <c r="AL3" s="621"/>
      <c r="AM3" s="72"/>
      <c r="AN3" s="72"/>
      <c r="AO3" s="72"/>
      <c r="AP3" s="72"/>
      <c r="AQ3" s="72"/>
      <c r="AR3" s="72"/>
      <c r="AS3" s="72"/>
      <c r="AT3" s="72"/>
      <c r="AU3" s="72"/>
      <c r="AV3" s="72"/>
    </row>
    <row r="4" spans="1:50" s="31" customFormat="1" ht="27" thickBot="1">
      <c r="A4" s="178"/>
      <c r="B4" s="622"/>
      <c r="C4" s="622"/>
      <c r="D4" s="622"/>
      <c r="E4" s="622"/>
      <c r="F4" s="622"/>
      <c r="G4" s="622"/>
      <c r="H4" s="298"/>
      <c r="I4" s="623"/>
      <c r="J4" s="914"/>
      <c r="K4" s="111" t="s">
        <v>470</v>
      </c>
      <c r="L4" s="111" t="s">
        <v>839</v>
      </c>
      <c r="M4" s="111" t="s">
        <v>470</v>
      </c>
      <c r="N4" s="111" t="s">
        <v>839</v>
      </c>
      <c r="O4" s="111" t="s">
        <v>431</v>
      </c>
      <c r="P4" s="111" t="s">
        <v>839</v>
      </c>
      <c r="Q4" s="958"/>
      <c r="R4" s="959"/>
      <c r="S4" s="157"/>
      <c r="T4" s="961"/>
      <c r="U4" s="963"/>
      <c r="V4" s="963"/>
      <c r="W4" s="963"/>
      <c r="X4" s="954"/>
      <c r="Y4" s="157"/>
      <c r="Z4" s="961"/>
      <c r="AA4" s="954"/>
      <c r="AB4" s="954"/>
      <c r="AC4" s="963"/>
      <c r="AD4" s="963"/>
      <c r="AE4" s="963"/>
      <c r="AF4" s="963"/>
      <c r="AG4" s="963"/>
      <c r="AH4" s="963"/>
      <c r="AI4" s="963"/>
      <c r="AJ4" s="952"/>
      <c r="AK4" s="624"/>
      <c r="AL4" s="621"/>
      <c r="AM4" s="72"/>
      <c r="AN4" s="72"/>
      <c r="AO4" s="72"/>
      <c r="AP4" s="72"/>
      <c r="AQ4" s="72"/>
      <c r="AR4" s="72"/>
      <c r="AS4" s="72"/>
      <c r="AT4" s="72"/>
      <c r="AU4" s="72"/>
      <c r="AV4" s="72"/>
      <c r="AW4" s="65"/>
      <c r="AX4" s="65"/>
    </row>
    <row r="5" spans="1:50" s="48" customFormat="1" ht="15.75" thickBot="1">
      <c r="A5" s="625" t="s">
        <v>371</v>
      </c>
      <c r="B5" s="626">
        <f>SUM(B7,B15,B23)</f>
        <v>839.61558799999989</v>
      </c>
      <c r="C5" s="626">
        <f t="shared" ref="C5:G5" si="0">SUM(C7,C15,C23)</f>
        <v>503.64075712500005</v>
      </c>
      <c r="D5" s="626">
        <f t="shared" si="0"/>
        <v>13</v>
      </c>
      <c r="E5" s="626">
        <f t="shared" si="0"/>
        <v>675</v>
      </c>
      <c r="F5" s="626">
        <f t="shared" si="0"/>
        <v>1056.2563451249998</v>
      </c>
      <c r="G5" s="626">
        <f t="shared" si="0"/>
        <v>216</v>
      </c>
      <c r="H5" s="627"/>
      <c r="I5" s="623"/>
      <c r="J5" s="298"/>
      <c r="K5" s="298"/>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623"/>
      <c r="AL5" s="621"/>
      <c r="AM5" s="72"/>
      <c r="AN5" s="72"/>
      <c r="AO5" s="72"/>
      <c r="AP5" s="72"/>
      <c r="AQ5" s="72"/>
      <c r="AR5" s="72"/>
      <c r="AS5" s="72"/>
      <c r="AT5" s="72"/>
      <c r="AU5" s="72"/>
      <c r="AV5" s="72"/>
      <c r="AW5" s="68"/>
      <c r="AX5" s="68"/>
    </row>
    <row r="6" spans="1:50" ht="15.75" thickBot="1">
      <c r="A6" s="116"/>
      <c r="B6" s="628"/>
      <c r="C6" s="628"/>
      <c r="D6" s="628"/>
      <c r="E6" s="628"/>
      <c r="F6" s="628"/>
      <c r="G6" s="629"/>
      <c r="I6" s="630"/>
      <c r="J6" s="625" t="s">
        <v>371</v>
      </c>
      <c r="K6" s="631">
        <f t="shared" ref="K6:Q6" si="1">SUM(K8,K16,K24)</f>
        <v>1485464.2982151229</v>
      </c>
      <c r="L6" s="631">
        <f t="shared" si="1"/>
        <v>753803.1272000001</v>
      </c>
      <c r="M6" s="631">
        <f t="shared" si="1"/>
        <v>184036.49800322388</v>
      </c>
      <c r="N6" s="631">
        <f t="shared" si="1"/>
        <v>934825.64273799991</v>
      </c>
      <c r="O6" s="631">
        <f t="shared" si="1"/>
        <v>44379.724000000002</v>
      </c>
      <c r="P6" s="631">
        <f t="shared" si="1"/>
        <v>4376.2759999999998</v>
      </c>
      <c r="Q6" s="631">
        <f t="shared" si="1"/>
        <v>3406885.5661563468</v>
      </c>
      <c r="R6" s="627"/>
      <c r="T6" s="625" t="s">
        <v>371</v>
      </c>
      <c r="U6" s="631">
        <f>SUM(U8,U16,U24)</f>
        <v>18.775758570000001</v>
      </c>
      <c r="V6" s="631">
        <f>SUM(V8,V16,V24)</f>
        <v>2816957.6192857143</v>
      </c>
      <c r="W6" s="631">
        <f>SUM(W8,W16,W24)</f>
        <v>73374</v>
      </c>
      <c r="X6" s="627"/>
      <c r="Z6" s="625" t="s">
        <v>371</v>
      </c>
      <c r="AA6" s="631">
        <f>Q6</f>
        <v>3406885.5661563468</v>
      </c>
      <c r="AB6" s="632"/>
      <c r="AC6" s="632">
        <f>SUM(AC8,AC16,AC24)</f>
        <v>19187274.923390001</v>
      </c>
      <c r="AD6" s="632">
        <f t="shared" ref="AD6:AJ6" si="2">SUM(AD8,AD16,AD24)</f>
        <v>1018076.8074350735</v>
      </c>
      <c r="AE6" s="632">
        <f t="shared" si="2"/>
        <v>16471045.933106901</v>
      </c>
      <c r="AF6" s="632">
        <f t="shared" si="2"/>
        <v>1204857.0100067698</v>
      </c>
      <c r="AG6" s="632">
        <f t="shared" si="2"/>
        <v>1127350</v>
      </c>
      <c r="AH6" s="632">
        <f t="shared" si="2"/>
        <v>109454.4115</v>
      </c>
      <c r="AI6" s="632">
        <f t="shared" si="2"/>
        <v>36785670.8564969</v>
      </c>
      <c r="AJ6" s="631">
        <f t="shared" si="2"/>
        <v>2332388.2289418434</v>
      </c>
      <c r="AM6" s="64"/>
      <c r="AN6" s="64"/>
      <c r="AO6" s="69"/>
      <c r="AP6" s="69"/>
      <c r="AQ6" s="64"/>
      <c r="AR6" s="64"/>
      <c r="AS6" s="64"/>
      <c r="AT6" s="64"/>
      <c r="AU6" s="64"/>
      <c r="AV6" s="64"/>
    </row>
    <row r="7" spans="1:50" ht="15.75" thickBot="1">
      <c r="A7" s="633" t="s">
        <v>735</v>
      </c>
      <c r="B7" s="634">
        <f>SUM(B8:B13)</f>
        <v>839.61558799999989</v>
      </c>
      <c r="C7" s="634">
        <f t="shared" ref="C7:G7" si="3">SUM(C8:C13)</f>
        <v>142.422757125</v>
      </c>
      <c r="D7" s="634">
        <f t="shared" si="3"/>
        <v>0</v>
      </c>
      <c r="E7" s="634"/>
      <c r="F7" s="634">
        <f t="shared" si="3"/>
        <v>982.03834512499986</v>
      </c>
      <c r="G7" s="635">
        <f t="shared" si="3"/>
        <v>170</v>
      </c>
      <c r="H7" s="627"/>
      <c r="I7" s="212"/>
      <c r="J7" s="116"/>
      <c r="K7" s="205"/>
      <c r="L7" s="205"/>
      <c r="M7" s="205"/>
      <c r="N7" s="205"/>
      <c r="O7" s="205"/>
      <c r="P7" s="205"/>
      <c r="Q7" s="205"/>
      <c r="T7" s="116"/>
      <c r="U7" s="205"/>
      <c r="V7" s="205"/>
      <c r="W7" s="205"/>
      <c r="Z7" s="290"/>
      <c r="AA7" s="290"/>
      <c r="AB7" s="309"/>
      <c r="AC7" s="293"/>
      <c r="AD7" s="636"/>
      <c r="AE7" s="293"/>
      <c r="AF7" s="293"/>
      <c r="AG7" s="293"/>
      <c r="AH7" s="293"/>
      <c r="AI7" s="293"/>
      <c r="AJ7" s="637"/>
      <c r="AM7" s="64"/>
      <c r="AN7" s="64"/>
      <c r="AO7" s="69"/>
      <c r="AP7" s="69"/>
      <c r="AQ7" s="64"/>
      <c r="AR7" s="64"/>
      <c r="AS7" s="64"/>
      <c r="AT7" s="64"/>
      <c r="AU7" s="64"/>
      <c r="AV7" s="64"/>
    </row>
    <row r="8" spans="1:50" ht="15.75" thickBot="1">
      <c r="A8" s="638" t="s">
        <v>840</v>
      </c>
      <c r="B8" s="639">
        <v>8</v>
      </c>
      <c r="C8" s="639"/>
      <c r="D8" s="639"/>
      <c r="E8" s="639"/>
      <c r="F8" s="639">
        <f>SUM(B8:D8)</f>
        <v>8</v>
      </c>
      <c r="G8" s="232">
        <v>2</v>
      </c>
      <c r="H8" s="230" t="s">
        <v>28</v>
      </c>
      <c r="I8" s="212"/>
      <c r="J8" s="633" t="s">
        <v>735</v>
      </c>
      <c r="K8" s="640">
        <f>SUM(K9:K14)</f>
        <v>1485464.2982151229</v>
      </c>
      <c r="L8" s="640">
        <f>SUM(L9:L14)</f>
        <v>753803.1272000001</v>
      </c>
      <c r="M8" s="640">
        <f t="shared" ref="M8:Q8" si="4">SUM(M9:M14)</f>
        <v>184036.49800322388</v>
      </c>
      <c r="N8" s="640">
        <f t="shared" si="4"/>
        <v>805232.1831599999</v>
      </c>
      <c r="O8" s="640">
        <f t="shared" si="4"/>
        <v>0</v>
      </c>
      <c r="P8" s="640">
        <f t="shared" si="4"/>
        <v>0</v>
      </c>
      <c r="Q8" s="640">
        <f t="shared" si="4"/>
        <v>3228536.1065783468</v>
      </c>
      <c r="R8" s="627"/>
      <c r="T8" s="633" t="s">
        <v>735</v>
      </c>
      <c r="U8" s="640">
        <f>SUM(U9:U14)</f>
        <v>18.775758570000001</v>
      </c>
      <c r="V8" s="640">
        <f t="shared" ref="V8:W8" si="5">SUM(V9:V14)</f>
        <v>2570066.7904761904</v>
      </c>
      <c r="W8" s="640">
        <f t="shared" si="5"/>
        <v>0</v>
      </c>
      <c r="X8" s="627"/>
      <c r="Z8" s="641" t="s">
        <v>735</v>
      </c>
      <c r="AA8" s="632">
        <f t="shared" ref="AA8:AA14" si="6">Q8</f>
        <v>3228536.1065783468</v>
      </c>
      <c r="AB8" s="632"/>
      <c r="AC8" s="632">
        <f>SUM(AC9:AC14)</f>
        <v>19187274.923390001</v>
      </c>
      <c r="AD8" s="632">
        <f t="shared" ref="AD8:AJ8" si="7">SUM(AD9:AD14)</f>
        <v>1018076.8074350735</v>
      </c>
      <c r="AE8" s="632">
        <f t="shared" si="7"/>
        <v>14970589.053348001</v>
      </c>
      <c r="AF8" s="632">
        <f t="shared" si="7"/>
        <v>1095098.5892524063</v>
      </c>
      <c r="AG8" s="632">
        <f t="shared" si="7"/>
        <v>0</v>
      </c>
      <c r="AH8" s="632">
        <f t="shared" si="7"/>
        <v>0</v>
      </c>
      <c r="AI8" s="632">
        <f t="shared" si="7"/>
        <v>34157863.976737998</v>
      </c>
      <c r="AJ8" s="632">
        <f t="shared" si="7"/>
        <v>2113175.3966874797</v>
      </c>
      <c r="AM8" s="64"/>
      <c r="AN8" s="64"/>
      <c r="AO8" s="69"/>
      <c r="AP8" s="69"/>
      <c r="AQ8" s="64"/>
      <c r="AR8" s="64"/>
      <c r="AS8" s="64"/>
      <c r="AT8" s="64"/>
      <c r="AU8" s="64"/>
      <c r="AV8" s="64"/>
    </row>
    <row r="9" spans="1:50">
      <c r="A9" s="89" t="s">
        <v>841</v>
      </c>
      <c r="B9" s="642">
        <f>'[1]AIRTOOLS Pivot'!B55/1000</f>
        <v>345.46599999999995</v>
      </c>
      <c r="C9" s="642">
        <f>'[1]AIRTOOLS Pivot'!C55/1000</f>
        <v>3.12</v>
      </c>
      <c r="D9" s="642"/>
      <c r="E9" s="642"/>
      <c r="F9" s="642">
        <f t="shared" ref="F9:F13" si="8">SUM(B9:D9)</f>
        <v>348.58599999999996</v>
      </c>
      <c r="G9" s="187">
        <f>'[1]AIRTOOLS Pivot'!G55-7</f>
        <v>32</v>
      </c>
      <c r="H9" s="89" t="s">
        <v>842</v>
      </c>
      <c r="I9" s="212"/>
      <c r="J9" s="638" t="s">
        <v>840</v>
      </c>
      <c r="K9" s="283">
        <f>[1]EIA!N27+[1]EIA!N26</f>
        <v>60238.64</v>
      </c>
      <c r="L9" s="283"/>
      <c r="M9" s="283"/>
      <c r="N9" s="283"/>
      <c r="O9" s="283"/>
      <c r="P9" s="283"/>
      <c r="Q9" s="283">
        <f t="shared" ref="Q9:Q14" si="9">SUM(K9:P9)</f>
        <v>60238.64</v>
      </c>
      <c r="R9" s="230" t="s">
        <v>28</v>
      </c>
      <c r="T9" s="638" t="s">
        <v>840</v>
      </c>
      <c r="U9" s="283">
        <f>[1]EIA!J27/1000000</f>
        <v>0.954264</v>
      </c>
      <c r="V9" s="283">
        <f>[1]EIA!J26</f>
        <v>8</v>
      </c>
      <c r="W9" s="283"/>
      <c r="X9" s="230" t="s">
        <v>28</v>
      </c>
      <c r="Z9" s="638" t="s">
        <v>840</v>
      </c>
      <c r="AA9" s="643">
        <f t="shared" si="6"/>
        <v>60238.64</v>
      </c>
      <c r="AB9" s="644">
        <f>AA9*3.412</f>
        <v>205534.23968</v>
      </c>
      <c r="AC9" s="645">
        <f>[1]EIA!L27</f>
        <v>884600</v>
      </c>
      <c r="AD9" s="646">
        <f t="shared" ref="AD9:AD14" si="10">(AC9*CO2_Natural_Gas)/1000</f>
        <v>46936.875999999997</v>
      </c>
      <c r="AE9" s="645">
        <f>[1]EIA!L26</f>
        <v>48</v>
      </c>
      <c r="AF9" s="645">
        <f t="shared" ref="AF9:AF14" si="11">(AE9*CO2_Diesel)/1000</f>
        <v>3.5112000000000001</v>
      </c>
      <c r="AG9" s="645"/>
      <c r="AH9" s="645"/>
      <c r="AI9" s="645">
        <f t="shared" ref="AI9:AJ14" si="12">SUM(AC9,AE9,AG9)</f>
        <v>884648</v>
      </c>
      <c r="AJ9" s="283">
        <f t="shared" si="12"/>
        <v>46940.387199999997</v>
      </c>
    </row>
    <row r="10" spans="1:50">
      <c r="A10" s="89" t="s">
        <v>843</v>
      </c>
      <c r="B10" s="642">
        <f>'[1]AIRTOOLS Pivot'!B57/1000</f>
        <v>297.45058799999998</v>
      </c>
      <c r="C10" s="642">
        <f>'[1]AIRTOOLS Pivot'!C57/1000</f>
        <v>90.736725000000007</v>
      </c>
      <c r="D10" s="642"/>
      <c r="E10" s="642"/>
      <c r="F10" s="642">
        <f t="shared" si="8"/>
        <v>388.18731300000002</v>
      </c>
      <c r="G10" s="187">
        <f>'[1]AIRTOOLS Pivot'!G57-2</f>
        <v>71</v>
      </c>
      <c r="H10" s="89" t="s">
        <v>842</v>
      </c>
      <c r="I10" s="212"/>
      <c r="J10" s="89" t="s">
        <v>841</v>
      </c>
      <c r="K10" s="85">
        <f>'[1]AIRTOOLS Pivot'!C21</f>
        <v>281904.27608440793</v>
      </c>
      <c r="L10" s="85">
        <f>'[1]AIRTOOLS Pivot'!B21</f>
        <v>751566.4776000001</v>
      </c>
      <c r="M10" s="85"/>
      <c r="N10" s="85">
        <f>'[1]AIRTOOLS Pivot'!D21</f>
        <v>81.309600000000003</v>
      </c>
      <c r="O10" s="85"/>
      <c r="P10" s="85"/>
      <c r="Q10" s="85">
        <f t="shared" si="9"/>
        <v>1033552.0632844081</v>
      </c>
      <c r="R10" s="89" t="s">
        <v>842</v>
      </c>
      <c r="T10" s="89" t="s">
        <v>841</v>
      </c>
      <c r="U10" s="85">
        <f>'[1]AIRTOOLS Pivot'!B90/1000000</f>
        <v>3.1219000000000001</v>
      </c>
      <c r="V10" s="85">
        <f>'[1]AIRTOOLS Pivot'!C90/42</f>
        <v>1177406.0714285714</v>
      </c>
      <c r="W10" s="85"/>
      <c r="X10" s="89" t="s">
        <v>842</v>
      </c>
      <c r="Z10" s="89" t="s">
        <v>841</v>
      </c>
      <c r="AA10" s="647">
        <f t="shared" si="6"/>
        <v>1033552.0632844081</v>
      </c>
      <c r="AB10" s="648">
        <f t="shared" ref="AB10:AB14" si="13">AA10*3.412</f>
        <v>3526479.6399264</v>
      </c>
      <c r="AC10" s="86">
        <f>'[1]AIRTOOLS Pivot'!E90</f>
        <v>3206191.3</v>
      </c>
      <c r="AD10" s="649">
        <f t="shared" si="10"/>
        <v>170120.51037799998</v>
      </c>
      <c r="AE10" s="86">
        <f>'[1]AIRTOOLS Pivot'!F90</f>
        <v>6858366.8179500001</v>
      </c>
      <c r="AF10" s="86">
        <f t="shared" si="11"/>
        <v>501689.53273304255</v>
      </c>
      <c r="AG10" s="86"/>
      <c r="AH10" s="86"/>
      <c r="AI10" s="86">
        <f t="shared" si="12"/>
        <v>10064558.11795</v>
      </c>
      <c r="AJ10" s="85">
        <f t="shared" si="12"/>
        <v>671810.04311104259</v>
      </c>
      <c r="AU10" s="64"/>
      <c r="AV10" s="64"/>
    </row>
    <row r="11" spans="1:50">
      <c r="A11" s="89" t="s">
        <v>844</v>
      </c>
      <c r="B11" s="642">
        <f>'[1]AIRTOOLS Pivot'!B58/1000</f>
        <v>183.44879999999995</v>
      </c>
      <c r="C11" s="642">
        <f>'[1]AIRTOOLS Pivot'!C58/1000</f>
        <v>18.062654000000002</v>
      </c>
      <c r="D11" s="642"/>
      <c r="E11" s="642"/>
      <c r="F11" s="642">
        <f t="shared" si="8"/>
        <v>201.51145399999996</v>
      </c>
      <c r="G11" s="187">
        <f>'[1]AIRTOOLS Pivot'!G58-10</f>
        <v>30</v>
      </c>
      <c r="H11" s="89" t="s">
        <v>842</v>
      </c>
      <c r="I11" s="212"/>
      <c r="J11" s="89" t="s">
        <v>843</v>
      </c>
      <c r="K11" s="85">
        <f>'[1]AIRTOOLS Pivot'!C23</f>
        <v>605942.03985931992</v>
      </c>
      <c r="L11" s="85">
        <f>'[1]AIRTOOLS Pivot'!B23</f>
        <v>2204.6687999999999</v>
      </c>
      <c r="M11" s="85"/>
      <c r="N11" s="85">
        <f>'[1]AIRTOOLS Pivot'!D23</f>
        <v>7747.5959999999986</v>
      </c>
      <c r="O11" s="85"/>
      <c r="P11" s="85"/>
      <c r="Q11" s="85">
        <f t="shared" si="9"/>
        <v>615894.30465931993</v>
      </c>
      <c r="R11" s="89" t="s">
        <v>842</v>
      </c>
      <c r="T11" s="89" t="s">
        <v>843</v>
      </c>
      <c r="U11" s="85">
        <f>'[1]AIRTOOLS Pivot'!B92/1000000</f>
        <v>6.7103999999999999</v>
      </c>
      <c r="V11" s="85">
        <f>'[1]AIRTOOLS Pivot'!C92/42</f>
        <v>16820.571428571428</v>
      </c>
      <c r="W11" s="85"/>
      <c r="X11" s="89" t="s">
        <v>842</v>
      </c>
      <c r="Z11" s="89" t="s">
        <v>843</v>
      </c>
      <c r="AA11" s="647">
        <f t="shared" si="6"/>
        <v>615894.30465931993</v>
      </c>
      <c r="AB11" s="648">
        <f t="shared" si="13"/>
        <v>2101431.3674975997</v>
      </c>
      <c r="AC11" s="86">
        <f>'[1]AIRTOOLS Pivot'!E92</f>
        <v>6891580.7999999998</v>
      </c>
      <c r="AD11" s="649">
        <f t="shared" si="10"/>
        <v>365667.27724800003</v>
      </c>
      <c r="AE11" s="86">
        <f>'[1]AIRTOOLS Pivot'!F92</f>
        <v>97979.492159999994</v>
      </c>
      <c r="AF11" s="86">
        <f t="shared" si="11"/>
        <v>7167.1998515039995</v>
      </c>
      <c r="AG11" s="86"/>
      <c r="AH11" s="86"/>
      <c r="AI11" s="86">
        <f t="shared" si="12"/>
        <v>6989560.2921599997</v>
      </c>
      <c r="AJ11" s="85">
        <f t="shared" si="12"/>
        <v>372834.47709950403</v>
      </c>
      <c r="AU11" s="64"/>
      <c r="AV11" s="64"/>
    </row>
    <row r="12" spans="1:50">
      <c r="A12" s="89" t="s">
        <v>845</v>
      </c>
      <c r="B12" s="642">
        <f>'[1]AIRTOOLS Pivot'!B62/1000</f>
        <v>2.2999999999999998</v>
      </c>
      <c r="C12" s="642">
        <f>'[1]AIRTOOLS Pivot'!C62/1000</f>
        <v>24.843017125000003</v>
      </c>
      <c r="D12" s="642"/>
      <c r="E12" s="642"/>
      <c r="F12" s="642">
        <f t="shared" si="8"/>
        <v>27.143017125000004</v>
      </c>
      <c r="G12" s="187">
        <f>'[1]AIRTOOLS Pivot'!G62</f>
        <v>27</v>
      </c>
      <c r="H12" s="89" t="s">
        <v>842</v>
      </c>
      <c r="I12" s="212"/>
      <c r="J12" s="89" t="s">
        <v>844</v>
      </c>
      <c r="K12" s="85">
        <f>'[1]AIRTOOLS Pivot'!C24</f>
        <v>502333.03048065648</v>
      </c>
      <c r="L12" s="85">
        <f>'[1]AIRTOOLS Pivot'!B24</f>
        <v>31.980799999999999</v>
      </c>
      <c r="M12" s="85"/>
      <c r="N12" s="85">
        <f>'[1]AIRTOOLS Pivot'!D24</f>
        <v>13487.7888</v>
      </c>
      <c r="O12" s="85"/>
      <c r="P12" s="85"/>
      <c r="Q12" s="85">
        <f t="shared" si="9"/>
        <v>515852.80008065648</v>
      </c>
      <c r="R12" s="89" t="s">
        <v>842</v>
      </c>
      <c r="T12" s="89" t="s">
        <v>844</v>
      </c>
      <c r="U12" s="85">
        <f>'[1]AIRTOOLS Pivot'!B93/1000000</f>
        <v>5.5629999999999997</v>
      </c>
      <c r="V12" s="85">
        <f>'[1]AIRTOOLS Pivot'!C93/42</f>
        <v>23320.952380952382</v>
      </c>
      <c r="W12" s="85"/>
      <c r="X12" s="89" t="s">
        <v>842</v>
      </c>
      <c r="Z12" s="89" t="s">
        <v>844</v>
      </c>
      <c r="AA12" s="647">
        <f t="shared" si="6"/>
        <v>515852.80008065648</v>
      </c>
      <c r="AB12" s="648">
        <f t="shared" si="13"/>
        <v>1760089.7538751999</v>
      </c>
      <c r="AC12" s="86">
        <f>'[1]AIRTOOLS Pivot'!E93</f>
        <v>5713201</v>
      </c>
      <c r="AD12" s="649">
        <f t="shared" si="10"/>
        <v>303142.44506</v>
      </c>
      <c r="AE12" s="86">
        <f>'[1]AIRTOOLS Pivot'!F93</f>
        <v>135844.08119999999</v>
      </c>
      <c r="AF12" s="86">
        <f t="shared" si="11"/>
        <v>9936.9945397800002</v>
      </c>
      <c r="AG12" s="86"/>
      <c r="AH12" s="86"/>
      <c r="AI12" s="86">
        <f t="shared" si="12"/>
        <v>5849045.0811999999</v>
      </c>
      <c r="AJ12" s="85">
        <f t="shared" si="12"/>
        <v>313079.43959978002</v>
      </c>
    </row>
    <row r="13" spans="1:50" ht="15.75" thickBot="1">
      <c r="A13" s="286" t="s">
        <v>846</v>
      </c>
      <c r="B13" s="650">
        <f>'[1]AIRTOOLS Pivot'!B65/1000</f>
        <v>2.9501999999999997</v>
      </c>
      <c r="C13" s="650">
        <f>'[1]AIRTOOLS Pivot'!C65/1000</f>
        <v>5.6603609999999991</v>
      </c>
      <c r="D13" s="650"/>
      <c r="E13" s="650"/>
      <c r="F13" s="650">
        <f t="shared" si="8"/>
        <v>8.6105609999999988</v>
      </c>
      <c r="G13" s="651">
        <f>'[1]AIRTOOLS Pivot'!G65</f>
        <v>8</v>
      </c>
      <c r="H13" s="286" t="s">
        <v>842</v>
      </c>
      <c r="I13" s="212"/>
      <c r="J13" s="89" t="s">
        <v>845</v>
      </c>
      <c r="K13" s="85">
        <f>'[1]AIRTOOLS Pivot'!C28</f>
        <v>18106.22972743259</v>
      </c>
      <c r="L13" s="85"/>
      <c r="M13" s="85">
        <f>'[1]AIRTOOLS Pivot'!E28</f>
        <v>156010.41447450174</v>
      </c>
      <c r="N13" s="85">
        <f>'[1]AIRTOOLS Pivot'!D28</f>
        <v>783915.48875999986</v>
      </c>
      <c r="O13" s="85"/>
      <c r="P13" s="85"/>
      <c r="Q13" s="85">
        <f t="shared" si="9"/>
        <v>958032.1329619342</v>
      </c>
      <c r="R13" s="89" t="s">
        <v>842</v>
      </c>
      <c r="T13" s="89" t="s">
        <v>845</v>
      </c>
      <c r="U13" s="85">
        <f>'[1]AIRTOOLS Pivot'!B97/1000000</f>
        <v>1.9282245699999998</v>
      </c>
      <c r="V13" s="85">
        <f>'[1]AIRTOOLS Pivot'!C97/42</f>
        <v>1352511.1952380952</v>
      </c>
      <c r="W13" s="85"/>
      <c r="X13" s="89" t="s">
        <v>842</v>
      </c>
      <c r="Z13" s="89" t="s">
        <v>845</v>
      </c>
      <c r="AA13" s="647">
        <f t="shared" si="6"/>
        <v>958032.1329619342</v>
      </c>
      <c r="AB13" s="648">
        <f t="shared" si="13"/>
        <v>3268805.6376661193</v>
      </c>
      <c r="AC13" s="86">
        <f>'[1]AIRTOOLS Pivot'!E97</f>
        <v>1980286.6333899999</v>
      </c>
      <c r="AD13" s="649">
        <f t="shared" si="10"/>
        <v>105074.0087676734</v>
      </c>
      <c r="AE13" s="86">
        <f>'[1]AIRTOOLS Pivot'!F97</f>
        <v>7878350.6620380003</v>
      </c>
      <c r="AF13" s="86">
        <f t="shared" si="11"/>
        <v>576301.35092807969</v>
      </c>
      <c r="AG13" s="86"/>
      <c r="AH13" s="86"/>
      <c r="AI13" s="86">
        <f t="shared" si="12"/>
        <v>9858637.2954280004</v>
      </c>
      <c r="AJ13" s="85">
        <f t="shared" si="12"/>
        <v>681375.35969575308</v>
      </c>
      <c r="AM13" s="64"/>
      <c r="AN13" s="64"/>
      <c r="AO13" s="64"/>
      <c r="AP13" s="69"/>
      <c r="AQ13" s="69"/>
    </row>
    <row r="14" spans="1:50" ht="15.75" thickBot="1">
      <c r="A14" s="652"/>
      <c r="B14" s="653"/>
      <c r="C14" s="653"/>
      <c r="D14" s="653"/>
      <c r="E14" s="653"/>
      <c r="F14" s="653"/>
      <c r="G14" s="185"/>
      <c r="I14" s="212"/>
      <c r="J14" s="286" t="s">
        <v>846</v>
      </c>
      <c r="K14" s="284">
        <f>'[1]AIRTOOLS Pivot'!C31</f>
        <v>16940.082063305977</v>
      </c>
      <c r="L14" s="284"/>
      <c r="M14" s="284">
        <f>'[1]AIRTOOLS Pivot'!E31</f>
        <v>28026.083528722153</v>
      </c>
      <c r="N14" s="284"/>
      <c r="O14" s="284"/>
      <c r="P14" s="284"/>
      <c r="Q14" s="284">
        <f t="shared" si="9"/>
        <v>44966.165592028134</v>
      </c>
      <c r="R14" s="286" t="s">
        <v>842</v>
      </c>
      <c r="T14" s="286" t="s">
        <v>846</v>
      </c>
      <c r="U14" s="284">
        <f>'[1]AIRTOOLS Pivot'!B100/1000000</f>
        <v>0.49797000000000002</v>
      </c>
      <c r="V14" s="284"/>
      <c r="W14" s="284"/>
      <c r="X14" s="286" t="s">
        <v>842</v>
      </c>
      <c r="Z14" s="286" t="s">
        <v>846</v>
      </c>
      <c r="AA14" s="654">
        <f t="shared" si="6"/>
        <v>44966.165592028134</v>
      </c>
      <c r="AB14" s="655">
        <f t="shared" si="13"/>
        <v>153424.557</v>
      </c>
      <c r="AC14" s="656">
        <f>'[1]AIRTOOLS Pivot'!E100</f>
        <v>511415.19</v>
      </c>
      <c r="AD14" s="657">
        <f t="shared" si="10"/>
        <v>27135.689981400003</v>
      </c>
      <c r="AE14" s="656">
        <f>'[1]AIRTOOLS Pivot'!F100</f>
        <v>0</v>
      </c>
      <c r="AF14" s="656">
        <f t="shared" si="11"/>
        <v>0</v>
      </c>
      <c r="AG14" s="656"/>
      <c r="AH14" s="656"/>
      <c r="AI14" s="656">
        <f t="shared" si="12"/>
        <v>511415.19</v>
      </c>
      <c r="AJ14" s="284">
        <f t="shared" si="12"/>
        <v>27135.689981400003</v>
      </c>
      <c r="AM14" s="64"/>
      <c r="AN14" s="64"/>
      <c r="AO14" s="64"/>
      <c r="AP14" s="69"/>
      <c r="AQ14" s="69"/>
    </row>
    <row r="15" spans="1:50" ht="15.75" thickBot="1">
      <c r="A15" s="658" t="s">
        <v>847</v>
      </c>
      <c r="B15" s="634">
        <f>SUM(B16:B21)</f>
        <v>0</v>
      </c>
      <c r="C15" s="634">
        <f t="shared" ref="C15:G15" si="14">SUM(C16:C21)</f>
        <v>51.618000000000002</v>
      </c>
      <c r="D15" s="634">
        <f t="shared" si="14"/>
        <v>0</v>
      </c>
      <c r="E15" s="634"/>
      <c r="F15" s="634">
        <f t="shared" si="14"/>
        <v>51.618000000000002</v>
      </c>
      <c r="G15" s="635">
        <f t="shared" si="14"/>
        <v>37</v>
      </c>
      <c r="H15" s="627"/>
      <c r="I15" s="212"/>
      <c r="J15" s="652"/>
      <c r="K15" s="141"/>
      <c r="L15" s="141"/>
      <c r="M15" s="141"/>
      <c r="N15" s="141"/>
      <c r="O15" s="141"/>
      <c r="P15" s="141"/>
      <c r="Q15" s="141"/>
      <c r="T15" s="652"/>
      <c r="U15" s="141"/>
      <c r="V15" s="141"/>
      <c r="W15" s="141"/>
      <c r="Z15" s="652"/>
      <c r="AA15" s="659"/>
      <c r="AB15" s="660"/>
      <c r="AC15" s="210"/>
      <c r="AD15" s="661"/>
      <c r="AE15" s="210"/>
      <c r="AF15" s="210"/>
      <c r="AG15" s="210"/>
      <c r="AH15" s="210"/>
      <c r="AI15" s="210"/>
      <c r="AJ15" s="141"/>
      <c r="AM15" s="64"/>
      <c r="AN15" s="64"/>
      <c r="AO15" s="64"/>
    </row>
    <row r="16" spans="1:50" ht="15.75" thickBot="1">
      <c r="A16" s="230" t="s">
        <v>848</v>
      </c>
      <c r="B16" s="639"/>
      <c r="C16" s="639">
        <f>'[1]AIRTOOLS Pivot'!C56/1000</f>
        <v>5.5</v>
      </c>
      <c r="D16" s="639"/>
      <c r="E16" s="639"/>
      <c r="F16" s="639">
        <f>SUM(B16:D16)</f>
        <v>5.5</v>
      </c>
      <c r="G16" s="232">
        <f>'[1]AIRTOOLS Pivot'!G56</f>
        <v>6</v>
      </c>
      <c r="H16" s="230" t="s">
        <v>842</v>
      </c>
      <c r="I16" s="212"/>
      <c r="J16" s="658" t="s">
        <v>847</v>
      </c>
      <c r="K16" s="640">
        <f>SUM(K17:K22)</f>
        <v>0</v>
      </c>
      <c r="L16" s="640">
        <f t="shared" ref="L16:Q16" si="15">SUM(L17:L22)</f>
        <v>0</v>
      </c>
      <c r="M16" s="640">
        <f t="shared" si="15"/>
        <v>0</v>
      </c>
      <c r="N16" s="640">
        <f t="shared" si="15"/>
        <v>130201.45957800001</v>
      </c>
      <c r="O16" s="640">
        <f t="shared" si="15"/>
        <v>0</v>
      </c>
      <c r="P16" s="640">
        <f t="shared" si="15"/>
        <v>0</v>
      </c>
      <c r="Q16" s="640">
        <f t="shared" si="15"/>
        <v>130201.45957800001</v>
      </c>
      <c r="R16" s="627"/>
      <c r="T16" s="658" t="s">
        <v>847</v>
      </c>
      <c r="U16" s="640">
        <f>SUM(U17:U22)</f>
        <v>0</v>
      </c>
      <c r="V16" s="640">
        <f t="shared" ref="V16:W16" si="16">SUM(V17:V22)</f>
        <v>224560.82880952381</v>
      </c>
      <c r="W16" s="640">
        <f t="shared" si="16"/>
        <v>0</v>
      </c>
      <c r="X16" s="627"/>
      <c r="Z16" s="625" t="s">
        <v>847</v>
      </c>
      <c r="AA16" s="662">
        <f t="shared" ref="AA16:AA22" si="17">Q16</f>
        <v>130201.45957800001</v>
      </c>
      <c r="AB16" s="663"/>
      <c r="AC16" s="632">
        <f>SUM(AC17:AC22)</f>
        <v>0</v>
      </c>
      <c r="AD16" s="632">
        <f t="shared" ref="AD16:AJ16" si="18">SUM(AD17:AD22)</f>
        <v>0</v>
      </c>
      <c r="AE16" s="632">
        <f t="shared" si="18"/>
        <v>1370384.6297589</v>
      </c>
      <c r="AF16" s="632">
        <f t="shared" si="18"/>
        <v>100243.63566686354</v>
      </c>
      <c r="AG16" s="632">
        <f t="shared" si="18"/>
        <v>0</v>
      </c>
      <c r="AH16" s="632">
        <f t="shared" si="18"/>
        <v>0</v>
      </c>
      <c r="AI16" s="632">
        <f t="shared" si="18"/>
        <v>1370384.6297589</v>
      </c>
      <c r="AJ16" s="631">
        <f t="shared" si="18"/>
        <v>100243.63566686354</v>
      </c>
    </row>
    <row r="17" spans="1:50">
      <c r="A17" s="89" t="s">
        <v>849</v>
      </c>
      <c r="B17" s="642"/>
      <c r="C17" s="642">
        <f>'[1]AIRTOOLS Pivot'!C59/1000</f>
        <v>4.6500000000000004</v>
      </c>
      <c r="D17" s="642"/>
      <c r="E17" s="642"/>
      <c r="F17" s="642">
        <f t="shared" ref="F17:F19" si="19">SUM(B17:D17)</f>
        <v>4.6500000000000004</v>
      </c>
      <c r="G17" s="187">
        <f>'[1]AIRTOOLS Pivot'!G59</f>
        <v>4</v>
      </c>
      <c r="H17" s="89" t="s">
        <v>842</v>
      </c>
      <c r="I17" s="212"/>
      <c r="J17" s="230" t="s">
        <v>848</v>
      </c>
      <c r="K17" s="283"/>
      <c r="L17" s="283"/>
      <c r="M17" s="283"/>
      <c r="N17" s="283">
        <f>'[1]AIRTOOLS Pivot'!D22</f>
        <v>11529.320400000001</v>
      </c>
      <c r="O17" s="283"/>
      <c r="P17" s="283"/>
      <c r="Q17" s="283">
        <f t="shared" ref="Q17:Q20" si="20">SUM(K17:P17)</f>
        <v>11529.320400000001</v>
      </c>
      <c r="R17" s="230" t="s">
        <v>842</v>
      </c>
      <c r="T17" s="230" t="s">
        <v>848</v>
      </c>
      <c r="U17" s="283"/>
      <c r="V17" s="283">
        <f>'[1]AIRTOOLS Pivot'!C91/42</f>
        <v>19891.857142857141</v>
      </c>
      <c r="W17" s="283"/>
      <c r="X17" s="230" t="s">
        <v>842</v>
      </c>
      <c r="Z17" s="230" t="s">
        <v>848</v>
      </c>
      <c r="AA17" s="664">
        <f t="shared" si="17"/>
        <v>11529.320400000001</v>
      </c>
      <c r="AB17" s="665">
        <f>AA17*3.412</f>
        <v>39338.0412048</v>
      </c>
      <c r="AC17" s="645"/>
      <c r="AD17" s="646"/>
      <c r="AE17" s="645">
        <f>'[1]AIRTOOLS Pivot'!F91</f>
        <v>115869.67002000001</v>
      </c>
      <c r="AF17" s="645">
        <f t="shared" ref="AF17:AF22" si="21">(AE17*CO2_Diesel)/1000</f>
        <v>8475.8663619630006</v>
      </c>
      <c r="AG17" s="645"/>
      <c r="AH17" s="645"/>
      <c r="AI17" s="645">
        <f t="shared" ref="AI17:AJ22" si="22">SUM(AC17,AE17,AG17)</f>
        <v>115869.67002000001</v>
      </c>
      <c r="AJ17" s="283">
        <f t="shared" si="22"/>
        <v>8475.8663619630006</v>
      </c>
    </row>
    <row r="18" spans="1:50">
      <c r="A18" s="89" t="s">
        <v>850</v>
      </c>
      <c r="B18" s="642"/>
      <c r="C18" s="642">
        <f>'[1]AIRTOOLS Pivot'!C60/1000</f>
        <v>3.41</v>
      </c>
      <c r="D18" s="642"/>
      <c r="E18" s="642"/>
      <c r="F18" s="642">
        <f t="shared" si="19"/>
        <v>3.41</v>
      </c>
      <c r="G18" s="187">
        <f>'[1]AIRTOOLS Pivot'!G60</f>
        <v>3</v>
      </c>
      <c r="H18" s="89" t="s">
        <v>842</v>
      </c>
      <c r="I18" s="212"/>
      <c r="J18" s="89" t="s">
        <v>849</v>
      </c>
      <c r="K18" s="85"/>
      <c r="L18" s="85"/>
      <c r="M18" s="85"/>
      <c r="N18" s="85">
        <f>'[1]AIRTOOLS Pivot'!D25</f>
        <v>6982.2894000000006</v>
      </c>
      <c r="O18" s="85"/>
      <c r="P18" s="85"/>
      <c r="Q18" s="85">
        <f t="shared" si="20"/>
        <v>6982.2894000000006</v>
      </c>
      <c r="R18" s="89" t="s">
        <v>842</v>
      </c>
      <c r="T18" s="89" t="s">
        <v>849</v>
      </c>
      <c r="U18" s="85"/>
      <c r="V18" s="85">
        <f>'[1]AIRTOOLS Pivot'!C94/42</f>
        <v>12046.738095238095</v>
      </c>
      <c r="W18" s="85"/>
      <c r="X18" s="89" t="s">
        <v>842</v>
      </c>
      <c r="Z18" s="89" t="s">
        <v>849</v>
      </c>
      <c r="AA18" s="647">
        <f t="shared" si="17"/>
        <v>6982.2894000000006</v>
      </c>
      <c r="AB18" s="666">
        <f t="shared" ref="AB18:AB22" si="23">AA18*3.412</f>
        <v>23823.571432800003</v>
      </c>
      <c r="AC18" s="86"/>
      <c r="AD18" s="649"/>
      <c r="AE18" s="86">
        <f>'[1]AIRTOOLS Pivot'!F94</f>
        <v>70172.008470000001</v>
      </c>
      <c r="AF18" s="86">
        <f t="shared" si="21"/>
        <v>5133.0824195805008</v>
      </c>
      <c r="AG18" s="86"/>
      <c r="AH18" s="86"/>
      <c r="AI18" s="86">
        <f t="shared" si="22"/>
        <v>70172.008470000001</v>
      </c>
      <c r="AJ18" s="85">
        <f t="shared" si="22"/>
        <v>5133.0824195805008</v>
      </c>
      <c r="AL18" s="667"/>
    </row>
    <row r="19" spans="1:50" ht="23.25">
      <c r="A19" s="89" t="s">
        <v>851</v>
      </c>
      <c r="B19" s="642"/>
      <c r="C19" s="642">
        <f>'[1]AIRTOOLS Pivot'!C61/1000</f>
        <v>15.958</v>
      </c>
      <c r="D19" s="642"/>
      <c r="E19" s="642"/>
      <c r="F19" s="642">
        <f t="shared" si="19"/>
        <v>15.958</v>
      </c>
      <c r="G19" s="187">
        <f>'[1]AIRTOOLS Pivot'!G61</f>
        <v>15</v>
      </c>
      <c r="H19" s="89" t="s">
        <v>842</v>
      </c>
      <c r="I19" s="212"/>
      <c r="J19" s="89" t="s">
        <v>850</v>
      </c>
      <c r="K19" s="85"/>
      <c r="L19" s="85"/>
      <c r="M19" s="85"/>
      <c r="N19" s="85">
        <f>'[1]AIRTOOLS Pivot'!D26</f>
        <v>11632.872978000001</v>
      </c>
      <c r="O19" s="85"/>
      <c r="P19" s="85"/>
      <c r="Q19" s="85">
        <f t="shared" si="20"/>
        <v>11632.872978000001</v>
      </c>
      <c r="R19" s="89" t="s">
        <v>842</v>
      </c>
      <c r="T19" s="89" t="s">
        <v>850</v>
      </c>
      <c r="U19" s="85"/>
      <c r="V19" s="85">
        <f>'[1]AIRTOOLS Pivot'!C95/42</f>
        <v>20070.519285714287</v>
      </c>
      <c r="W19" s="85"/>
      <c r="X19" s="89" t="s">
        <v>842</v>
      </c>
      <c r="Z19" s="89" t="s">
        <v>850</v>
      </c>
      <c r="AA19" s="647">
        <f t="shared" si="17"/>
        <v>11632.872978000001</v>
      </c>
      <c r="AB19" s="666">
        <f t="shared" si="23"/>
        <v>39691.362600936001</v>
      </c>
      <c r="AC19" s="86"/>
      <c r="AD19" s="649"/>
      <c r="AE19" s="86">
        <f>'[1]AIRTOOLS Pivot'!F95</f>
        <v>116910.37342890001</v>
      </c>
      <c r="AF19" s="86">
        <f t="shared" si="21"/>
        <v>8551.9938163240367</v>
      </c>
      <c r="AG19" s="86"/>
      <c r="AH19" s="86"/>
      <c r="AI19" s="86">
        <f t="shared" si="22"/>
        <v>116910.37342890001</v>
      </c>
      <c r="AJ19" s="85">
        <f t="shared" si="22"/>
        <v>8551.9938163240367</v>
      </c>
      <c r="AS19" s="70"/>
    </row>
    <row r="20" spans="1:50">
      <c r="A20" s="668" t="s">
        <v>852</v>
      </c>
      <c r="B20" s="669"/>
      <c r="C20" s="669">
        <v>15.5</v>
      </c>
      <c r="D20" s="669"/>
      <c r="E20" s="669"/>
      <c r="F20" s="669">
        <f>SUM(B20:D20)</f>
        <v>15.5</v>
      </c>
      <c r="G20" s="235">
        <v>6</v>
      </c>
      <c r="H20" s="117" t="s">
        <v>28</v>
      </c>
      <c r="I20" s="212"/>
      <c r="J20" s="89" t="s">
        <v>851</v>
      </c>
      <c r="K20" s="85"/>
      <c r="L20" s="85"/>
      <c r="M20" s="85"/>
      <c r="N20" s="85">
        <f>'[1]AIRTOOLS Pivot'!D27</f>
        <v>49812.976800000011</v>
      </c>
      <c r="O20" s="85"/>
      <c r="P20" s="85"/>
      <c r="Q20" s="85">
        <f t="shared" si="20"/>
        <v>49812.976800000011</v>
      </c>
      <c r="R20" s="89" t="s">
        <v>842</v>
      </c>
      <c r="T20" s="89" t="s">
        <v>851</v>
      </c>
      <c r="U20" s="85"/>
      <c r="V20" s="85">
        <f>'[1]AIRTOOLS Pivot'!C96/42</f>
        <v>85943.71428571429</v>
      </c>
      <c r="W20" s="85"/>
      <c r="X20" s="89" t="s">
        <v>842</v>
      </c>
      <c r="Z20" s="89" t="s">
        <v>851</v>
      </c>
      <c r="AA20" s="647">
        <f t="shared" si="17"/>
        <v>49812.976800000011</v>
      </c>
      <c r="AB20" s="666">
        <f t="shared" si="23"/>
        <v>169961.87684160002</v>
      </c>
      <c r="AC20" s="86"/>
      <c r="AD20" s="649"/>
      <c r="AE20" s="86">
        <f>'[1]AIRTOOLS Pivot'!F96</f>
        <v>500620.41684000002</v>
      </c>
      <c r="AF20" s="86">
        <f t="shared" si="21"/>
        <v>36620.383491846005</v>
      </c>
      <c r="AG20" s="86"/>
      <c r="AH20" s="86"/>
      <c r="AI20" s="86">
        <f t="shared" si="22"/>
        <v>500620.41684000002</v>
      </c>
      <c r="AJ20" s="85">
        <f t="shared" si="22"/>
        <v>36620.383491846005</v>
      </c>
    </row>
    <row r="21" spans="1:50" ht="15.75" thickBot="1">
      <c r="A21" s="670" t="s">
        <v>853</v>
      </c>
      <c r="B21" s="99"/>
      <c r="C21" s="99">
        <v>6.6</v>
      </c>
      <c r="D21" s="99"/>
      <c r="E21" s="99"/>
      <c r="F21" s="99">
        <f>SUM(B21:D21)</f>
        <v>6.6</v>
      </c>
      <c r="G21" s="671">
        <v>3</v>
      </c>
      <c r="H21" s="672" t="s">
        <v>28</v>
      </c>
      <c r="I21" s="212"/>
      <c r="J21" s="668" t="s">
        <v>852</v>
      </c>
      <c r="K21" s="86"/>
      <c r="L21" s="86"/>
      <c r="M21" s="86"/>
      <c r="N21" s="86">
        <v>31554</v>
      </c>
      <c r="O21" s="86"/>
      <c r="P21" s="86"/>
      <c r="Q21" s="86">
        <v>31554</v>
      </c>
      <c r="R21" s="117" t="s">
        <v>28</v>
      </c>
      <c r="T21" s="668" t="s">
        <v>852</v>
      </c>
      <c r="U21" s="86"/>
      <c r="V21" s="86">
        <v>55658</v>
      </c>
      <c r="W21" s="86"/>
      <c r="X21" s="117" t="s">
        <v>28</v>
      </c>
      <c r="Z21" s="668" t="s">
        <v>852</v>
      </c>
      <c r="AA21" s="648">
        <f t="shared" si="17"/>
        <v>31554</v>
      </c>
      <c r="AB21" s="666">
        <f t="shared" si="23"/>
        <v>107662.24799999999</v>
      </c>
      <c r="AC21" s="86"/>
      <c r="AD21" s="649"/>
      <c r="AE21" s="86">
        <f>'[1]AIRTOOLS Pivot'!F98</f>
        <v>380135.42099999997</v>
      </c>
      <c r="AF21" s="86">
        <f t="shared" si="21"/>
        <v>27806.906046149998</v>
      </c>
      <c r="AG21" s="86"/>
      <c r="AH21" s="86"/>
      <c r="AI21" s="86">
        <f t="shared" si="22"/>
        <v>380135.42099999997</v>
      </c>
      <c r="AJ21" s="85">
        <f t="shared" si="22"/>
        <v>27806.906046149998</v>
      </c>
    </row>
    <row r="22" spans="1:50" ht="15.75" thickBot="1">
      <c r="B22" s="653"/>
      <c r="C22" s="653"/>
      <c r="D22" s="653"/>
      <c r="E22" s="653"/>
      <c r="F22" s="653"/>
      <c r="G22" s="185"/>
      <c r="I22" s="212"/>
      <c r="J22" s="670" t="s">
        <v>853</v>
      </c>
      <c r="K22" s="656"/>
      <c r="L22" s="656"/>
      <c r="M22" s="656"/>
      <c r="N22" s="656">
        <v>18690</v>
      </c>
      <c r="O22" s="656"/>
      <c r="P22" s="656"/>
      <c r="Q22" s="656">
        <v>18690</v>
      </c>
      <c r="R22" s="672" t="s">
        <v>28</v>
      </c>
      <c r="T22" s="670" t="s">
        <v>853</v>
      </c>
      <c r="U22" s="656"/>
      <c r="V22" s="656">
        <v>30950</v>
      </c>
      <c r="W22" s="656"/>
      <c r="X22" s="672" t="s">
        <v>28</v>
      </c>
      <c r="Z22" s="670" t="s">
        <v>853</v>
      </c>
      <c r="AA22" s="655">
        <f t="shared" si="17"/>
        <v>18690</v>
      </c>
      <c r="AB22" s="673">
        <f t="shared" si="23"/>
        <v>63770.28</v>
      </c>
      <c r="AC22" s="656"/>
      <c r="AD22" s="657"/>
      <c r="AE22" s="656">
        <f>'[1]AIRTOOLS Pivot'!F99</f>
        <v>186676.74</v>
      </c>
      <c r="AF22" s="656">
        <f t="shared" si="21"/>
        <v>13655.403531</v>
      </c>
      <c r="AG22" s="656"/>
      <c r="AH22" s="656"/>
      <c r="AI22" s="656">
        <f t="shared" si="22"/>
        <v>186676.74</v>
      </c>
      <c r="AJ22" s="284">
        <f t="shared" si="22"/>
        <v>13655.403531</v>
      </c>
    </row>
    <row r="23" spans="1:50" ht="15.75" thickBot="1">
      <c r="A23" s="658" t="s">
        <v>440</v>
      </c>
      <c r="B23" s="634">
        <f>B24</f>
        <v>0</v>
      </c>
      <c r="C23" s="634">
        <f>SUM(C24:C25)</f>
        <v>309.60000000000002</v>
      </c>
      <c r="D23" s="634">
        <f>SUM(D24:D25)</f>
        <v>13</v>
      </c>
      <c r="E23" s="634">
        <f t="shared" ref="E23:G23" si="24">SUM(E24:E25)</f>
        <v>675</v>
      </c>
      <c r="F23" s="634">
        <f t="shared" si="24"/>
        <v>22.6</v>
      </c>
      <c r="G23" s="634">
        <f t="shared" si="24"/>
        <v>9</v>
      </c>
      <c r="H23" s="627"/>
      <c r="I23" s="212"/>
      <c r="K23" s="141"/>
      <c r="L23" s="141"/>
      <c r="M23" s="141"/>
      <c r="N23" s="141"/>
      <c r="O23" s="141"/>
      <c r="P23" s="141"/>
      <c r="Q23" s="141"/>
      <c r="U23" s="141"/>
      <c r="V23" s="141"/>
      <c r="W23" s="141"/>
      <c r="AA23" s="674"/>
      <c r="AB23" s="675"/>
      <c r="AC23" s="210"/>
      <c r="AD23" s="661"/>
      <c r="AE23" s="210"/>
      <c r="AF23" s="210"/>
      <c r="AG23" s="210"/>
      <c r="AH23" s="210"/>
      <c r="AI23" s="210"/>
      <c r="AJ23" s="141"/>
    </row>
    <row r="24" spans="1:50" ht="15.75" thickBot="1">
      <c r="A24" s="638" t="s">
        <v>854</v>
      </c>
      <c r="B24" s="639"/>
      <c r="C24" s="639">
        <v>9.6</v>
      </c>
      <c r="D24" s="639">
        <v>13</v>
      </c>
      <c r="E24" s="639"/>
      <c r="F24" s="639">
        <f>SUM(B24:D24)</f>
        <v>22.6</v>
      </c>
      <c r="G24" s="232">
        <v>4</v>
      </c>
      <c r="H24" s="230" t="s">
        <v>28</v>
      </c>
      <c r="I24" s="212"/>
      <c r="J24" s="658" t="s">
        <v>440</v>
      </c>
      <c r="K24" s="640">
        <f t="shared" ref="K24:Q24" si="25">SUM(K25)</f>
        <v>0</v>
      </c>
      <c r="L24" s="640">
        <f t="shared" si="25"/>
        <v>0</v>
      </c>
      <c r="M24" s="640">
        <f t="shared" si="25"/>
        <v>0</v>
      </c>
      <c r="N24" s="640">
        <f t="shared" si="25"/>
        <v>-608</v>
      </c>
      <c r="O24" s="640">
        <f t="shared" si="25"/>
        <v>44379.724000000002</v>
      </c>
      <c r="P24" s="640">
        <f t="shared" si="25"/>
        <v>4376.2759999999998</v>
      </c>
      <c r="Q24" s="640">
        <f t="shared" si="25"/>
        <v>48148</v>
      </c>
      <c r="R24" s="627"/>
      <c r="T24" s="658" t="s">
        <v>440</v>
      </c>
      <c r="U24" s="640">
        <f>U25</f>
        <v>0</v>
      </c>
      <c r="V24" s="640">
        <f t="shared" ref="V24:W24" si="26">V25</f>
        <v>22330</v>
      </c>
      <c r="W24" s="640">
        <f t="shared" si="26"/>
        <v>73374</v>
      </c>
      <c r="X24" s="627"/>
      <c r="Z24" s="625" t="s">
        <v>440</v>
      </c>
      <c r="AA24" s="662">
        <f>Q24</f>
        <v>48148</v>
      </c>
      <c r="AB24" s="663"/>
      <c r="AC24" s="632">
        <f t="shared" ref="AC24:AJ24" si="27">AC25</f>
        <v>0</v>
      </c>
      <c r="AD24" s="632">
        <f t="shared" si="27"/>
        <v>0</v>
      </c>
      <c r="AE24" s="632">
        <f t="shared" si="27"/>
        <v>130072.25</v>
      </c>
      <c r="AF24" s="676">
        <f t="shared" si="27"/>
        <v>9514.7850875000004</v>
      </c>
      <c r="AG24" s="632">
        <f t="shared" si="27"/>
        <v>1127350</v>
      </c>
      <c r="AH24" s="632">
        <f t="shared" si="27"/>
        <v>109454.4115</v>
      </c>
      <c r="AI24" s="632">
        <f t="shared" si="27"/>
        <v>1257422.25</v>
      </c>
      <c r="AJ24" s="631">
        <f t="shared" si="27"/>
        <v>118969.1965875</v>
      </c>
    </row>
    <row r="25" spans="1:50" ht="15.75" thickBot="1">
      <c r="A25" s="286" t="s">
        <v>894</v>
      </c>
      <c r="B25" s="677"/>
      <c r="C25" s="677">
        <v>300</v>
      </c>
      <c r="D25" s="677"/>
      <c r="E25" s="677">
        <v>675</v>
      </c>
      <c r="F25" s="677"/>
      <c r="G25" s="651">
        <v>5</v>
      </c>
      <c r="H25" s="286" t="s">
        <v>30</v>
      </c>
      <c r="I25" s="212"/>
      <c r="J25" s="678" t="s">
        <v>854</v>
      </c>
      <c r="K25" s="627"/>
      <c r="L25" s="627"/>
      <c r="M25" s="627"/>
      <c r="N25" s="640">
        <f>[1]EIA!N30</f>
        <v>-608</v>
      </c>
      <c r="O25" s="640">
        <f>[1]EIA!N33</f>
        <v>44379.724000000002</v>
      </c>
      <c r="P25" s="640">
        <f>[1]EIA!N31</f>
        <v>4376.2759999999998</v>
      </c>
      <c r="Q25" s="640">
        <f>SUM(N25:P25)</f>
        <v>48148</v>
      </c>
      <c r="R25" s="627" t="s">
        <v>28</v>
      </c>
      <c r="T25" s="678" t="s">
        <v>854</v>
      </c>
      <c r="U25" s="640"/>
      <c r="V25" s="640">
        <f>[1]EIA!J31+[1]EIA!J30</f>
        <v>22330</v>
      </c>
      <c r="W25" s="640">
        <f>[1]EIA!J33</f>
        <v>73374</v>
      </c>
      <c r="X25" s="627" t="s">
        <v>28</v>
      </c>
      <c r="Z25" s="678" t="s">
        <v>854</v>
      </c>
      <c r="AA25" s="679">
        <f>Q25</f>
        <v>48148</v>
      </c>
      <c r="AB25" s="680">
        <f>AA25*MMBtu_per_MWh</f>
        <v>164280.976</v>
      </c>
      <c r="AC25" s="681"/>
      <c r="AD25" s="682"/>
      <c r="AE25" s="681">
        <f>V25*'[1]Conversion Factors-Assumptions'!C44</f>
        <v>130072.25</v>
      </c>
      <c r="AF25" s="682">
        <f>(AE25*CO2_Diesel)/1000</f>
        <v>9514.7850875000004</v>
      </c>
      <c r="AG25" s="681">
        <f>[1]EIA!L33</f>
        <v>1127350</v>
      </c>
      <c r="AH25" s="681">
        <f>(AG25*CO2_Coal)/1000</f>
        <v>109454.4115</v>
      </c>
      <c r="AI25" s="681">
        <f>SUM(AC25,AE25,AG25)</f>
        <v>1257422.25</v>
      </c>
      <c r="AJ25" s="640">
        <f>SUM(AD25,AF25,AH25)</f>
        <v>118969.1965875</v>
      </c>
    </row>
    <row r="26" spans="1:50">
      <c r="I26" s="115"/>
      <c r="T26" s="684"/>
      <c r="U26" s="661"/>
      <c r="V26" s="210"/>
      <c r="W26" s="661"/>
      <c r="X26" s="119"/>
    </row>
    <row r="27" spans="1:50">
      <c r="I27" s="115"/>
      <c r="T27" s="684"/>
      <c r="U27" s="661"/>
      <c r="V27" s="210"/>
      <c r="W27" s="661"/>
      <c r="X27" s="119"/>
    </row>
    <row r="28" spans="1:50">
      <c r="A28" s="119"/>
      <c r="B28" s="661"/>
      <c r="C28" s="661"/>
      <c r="D28" s="661"/>
      <c r="E28" s="661"/>
      <c r="F28" s="661"/>
      <c r="G28" s="661"/>
      <c r="H28" s="119"/>
      <c r="I28" s="212"/>
      <c r="J28" s="119"/>
      <c r="K28" s="685"/>
      <c r="L28" s="685"/>
      <c r="M28" s="685"/>
      <c r="N28" s="685"/>
      <c r="O28" s="685"/>
      <c r="P28" s="685"/>
      <c r="Q28" s="685"/>
      <c r="R28" s="119"/>
      <c r="S28" s="119"/>
      <c r="T28" s="684"/>
      <c r="U28" s="661"/>
      <c r="V28" s="210"/>
      <c r="W28" s="661"/>
      <c r="X28" s="119"/>
      <c r="Y28" s="119"/>
      <c r="Z28" s="119"/>
      <c r="AA28" s="119"/>
      <c r="AB28" s="119"/>
    </row>
    <row r="29" spans="1:50">
      <c r="A29" s="684"/>
      <c r="B29" s="686"/>
      <c r="C29" s="686"/>
      <c r="D29" s="686"/>
      <c r="E29" s="686"/>
      <c r="F29" s="686"/>
      <c r="G29" s="211"/>
      <c r="H29" s="119"/>
      <c r="I29" s="212"/>
      <c r="J29" s="119"/>
      <c r="K29" s="685"/>
      <c r="L29" s="685"/>
      <c r="M29" s="685"/>
      <c r="N29" s="685"/>
      <c r="O29" s="685"/>
      <c r="P29" s="685"/>
      <c r="Q29" s="685"/>
      <c r="R29" s="119"/>
      <c r="S29" s="119"/>
      <c r="T29" s="684"/>
      <c r="U29" s="661"/>
      <c r="V29" s="210"/>
      <c r="W29" s="661"/>
      <c r="X29" s="119"/>
      <c r="Y29" s="119"/>
      <c r="Z29" s="119"/>
      <c r="AA29" s="119"/>
      <c r="AB29" s="119"/>
    </row>
    <row r="30" spans="1:50" s="3" customFormat="1">
      <c r="A30" s="684"/>
      <c r="B30" s="686"/>
      <c r="C30" s="686"/>
      <c r="D30" s="686"/>
      <c r="E30" s="686"/>
      <c r="F30" s="686"/>
      <c r="G30" s="211"/>
      <c r="H30" s="119"/>
      <c r="I30" s="212"/>
      <c r="J30" s="684"/>
      <c r="K30" s="210"/>
      <c r="L30" s="210"/>
      <c r="M30" s="210"/>
      <c r="N30" s="210"/>
      <c r="O30" s="210"/>
      <c r="P30" s="210"/>
      <c r="Q30" s="210"/>
      <c r="R30" s="119"/>
      <c r="S30" s="119"/>
      <c r="T30" s="119"/>
      <c r="U30" s="119"/>
      <c r="V30" s="119"/>
      <c r="W30" s="119"/>
      <c r="X30" s="119"/>
      <c r="Y30" s="119"/>
      <c r="Z30" s="119"/>
      <c r="AA30" s="119"/>
      <c r="AB30" s="119"/>
      <c r="AC30" s="119"/>
      <c r="AD30" s="119"/>
      <c r="AE30" s="119"/>
      <c r="AF30" s="119"/>
      <c r="AG30" s="119"/>
      <c r="AH30" s="119"/>
      <c r="AI30" s="119"/>
      <c r="AJ30" s="119"/>
      <c r="AK30" s="115"/>
      <c r="AL30" s="115"/>
      <c r="AM30" s="71"/>
      <c r="AN30" s="71"/>
      <c r="AO30" s="71"/>
      <c r="AP30" s="71"/>
      <c r="AQ30" s="71"/>
      <c r="AR30" s="71"/>
      <c r="AS30" s="71"/>
      <c r="AT30" s="71"/>
      <c r="AU30" s="71"/>
      <c r="AV30" s="71"/>
      <c r="AW30" s="71"/>
      <c r="AX30" s="71"/>
    </row>
    <row r="31" spans="1:50">
      <c r="A31" s="119"/>
      <c r="B31" s="661"/>
      <c r="C31" s="661"/>
      <c r="D31" s="661"/>
      <c r="E31" s="661"/>
      <c r="F31" s="661"/>
      <c r="G31" s="211"/>
      <c r="H31" s="119"/>
      <c r="I31" s="115"/>
      <c r="J31" s="119"/>
      <c r="K31" s="119"/>
      <c r="L31" s="119"/>
      <c r="M31" s="210"/>
      <c r="N31" s="119"/>
      <c r="O31" s="119"/>
      <c r="P31" s="119"/>
      <c r="Q31" s="119"/>
      <c r="R31" s="119"/>
      <c r="S31" s="119"/>
      <c r="T31" s="119"/>
      <c r="U31" s="119"/>
      <c r="V31" s="119"/>
      <c r="W31" s="119"/>
      <c r="X31" s="119"/>
      <c r="Y31" s="119"/>
      <c r="Z31" s="119"/>
      <c r="AA31" s="119"/>
      <c r="AB31" s="119"/>
    </row>
    <row r="32" spans="1:50">
      <c r="A32" s="119"/>
      <c r="B32" s="661"/>
      <c r="C32" s="661"/>
      <c r="D32" s="661"/>
      <c r="E32" s="661"/>
      <c r="F32" s="661"/>
      <c r="G32" s="211"/>
      <c r="H32" s="119"/>
      <c r="I32" s="115"/>
      <c r="J32" s="119"/>
      <c r="K32" s="119"/>
      <c r="L32" s="119"/>
      <c r="M32" s="210"/>
      <c r="N32" s="119"/>
      <c r="O32" s="119"/>
      <c r="P32" s="119"/>
      <c r="Q32" s="119"/>
      <c r="R32" s="119"/>
      <c r="S32" s="119"/>
      <c r="T32" s="119"/>
      <c r="U32" s="119"/>
      <c r="V32" s="119"/>
      <c r="W32" s="119"/>
      <c r="X32" s="119"/>
      <c r="Y32" s="119"/>
      <c r="Z32" s="119"/>
      <c r="AA32" s="119"/>
      <c r="AB32" s="119"/>
    </row>
    <row r="33" spans="1:28">
      <c r="A33" s="119"/>
      <c r="B33" s="661"/>
      <c r="C33" s="661"/>
      <c r="D33" s="661"/>
      <c r="E33" s="661"/>
      <c r="F33" s="661"/>
      <c r="G33" s="211"/>
      <c r="H33" s="119"/>
      <c r="I33" s="119"/>
      <c r="J33" s="119"/>
      <c r="K33" s="119"/>
      <c r="L33" s="119"/>
      <c r="M33" s="210"/>
      <c r="N33" s="119"/>
      <c r="O33" s="119"/>
      <c r="P33" s="119"/>
      <c r="Q33" s="119"/>
      <c r="R33" s="119"/>
      <c r="S33" s="119"/>
      <c r="T33" s="119"/>
      <c r="U33" s="119"/>
      <c r="V33" s="119"/>
      <c r="W33" s="119"/>
      <c r="X33" s="119"/>
      <c r="Y33" s="119"/>
      <c r="Z33" s="119"/>
      <c r="AA33" s="119"/>
      <c r="AB33" s="119"/>
    </row>
    <row r="34" spans="1:28">
      <c r="A34" s="119"/>
      <c r="B34" s="661"/>
      <c r="C34" s="661"/>
      <c r="D34" s="661"/>
      <c r="E34" s="661"/>
      <c r="F34" s="661"/>
      <c r="G34" s="119"/>
      <c r="H34" s="119"/>
      <c r="I34" s="119"/>
      <c r="J34" s="119"/>
      <c r="K34" s="119"/>
      <c r="L34" s="119"/>
      <c r="M34" s="210"/>
      <c r="N34" s="119"/>
      <c r="O34" s="119"/>
      <c r="P34" s="119"/>
      <c r="Q34" s="119"/>
      <c r="R34" s="119"/>
      <c r="S34" s="119"/>
      <c r="T34" s="119"/>
      <c r="U34" s="622"/>
      <c r="V34" s="119"/>
      <c r="W34" s="119"/>
      <c r="X34" s="119"/>
      <c r="Y34" s="119"/>
      <c r="Z34" s="119"/>
      <c r="AA34" s="119"/>
      <c r="AB34" s="119"/>
    </row>
    <row r="35" spans="1:28">
      <c r="A35" s="119"/>
      <c r="B35" s="661"/>
      <c r="C35" s="661"/>
      <c r="D35" s="661"/>
      <c r="E35" s="661"/>
      <c r="F35" s="661"/>
      <c r="G35" s="119"/>
      <c r="H35" s="119"/>
      <c r="I35" s="119"/>
      <c r="J35" s="119"/>
      <c r="K35" s="119"/>
      <c r="L35" s="119"/>
      <c r="M35" s="119"/>
      <c r="N35" s="119"/>
      <c r="O35" s="119"/>
      <c r="P35" s="119"/>
      <c r="Q35" s="119"/>
      <c r="R35" s="119"/>
      <c r="S35" s="119"/>
      <c r="T35" s="119"/>
      <c r="U35" s="119"/>
      <c r="V35" s="119"/>
      <c r="W35" s="119"/>
      <c r="X35" s="119"/>
      <c r="Y35" s="119"/>
      <c r="Z35" s="119"/>
      <c r="AA35" s="119"/>
      <c r="AB35" s="119"/>
    </row>
    <row r="36" spans="1:28">
      <c r="A36" s="119"/>
      <c r="B36" s="661"/>
      <c r="C36" s="661"/>
      <c r="D36" s="661"/>
      <c r="E36" s="661"/>
      <c r="F36" s="661"/>
      <c r="G36" s="119"/>
      <c r="H36" s="119"/>
      <c r="I36" s="119"/>
      <c r="J36" s="119"/>
      <c r="K36" s="119"/>
      <c r="L36" s="119"/>
      <c r="M36" s="119"/>
      <c r="N36" s="119"/>
      <c r="O36" s="119"/>
      <c r="P36" s="119"/>
      <c r="Q36" s="119"/>
      <c r="R36" s="119"/>
      <c r="S36" s="119"/>
      <c r="T36" s="119"/>
      <c r="U36" s="119"/>
      <c r="V36" s="119"/>
      <c r="W36" s="119"/>
      <c r="X36" s="119"/>
      <c r="Y36" s="119"/>
      <c r="Z36" s="119"/>
      <c r="AA36" s="119"/>
      <c r="AB36" s="119"/>
    </row>
    <row r="37" spans="1:28">
      <c r="A37" s="119"/>
      <c r="B37" s="661"/>
      <c r="C37" s="661"/>
      <c r="D37" s="661"/>
      <c r="E37" s="661"/>
      <c r="F37" s="661"/>
      <c r="G37" s="119"/>
      <c r="H37" s="119"/>
      <c r="I37" s="119"/>
      <c r="J37" s="119"/>
      <c r="K37" s="119"/>
      <c r="L37" s="119"/>
      <c r="M37" s="119"/>
      <c r="N37" s="119"/>
      <c r="O37" s="119"/>
      <c r="P37" s="119"/>
      <c r="Q37" s="119"/>
      <c r="R37" s="119"/>
      <c r="S37" s="119"/>
      <c r="T37" s="119"/>
      <c r="U37" s="119"/>
      <c r="V37" s="119"/>
      <c r="W37" s="119"/>
      <c r="X37" s="119"/>
      <c r="Y37" s="119"/>
      <c r="Z37" s="119"/>
      <c r="AA37" s="119"/>
      <c r="AB37" s="119"/>
    </row>
    <row r="38" spans="1:28">
      <c r="A38" s="119"/>
      <c r="B38" s="661"/>
      <c r="C38" s="661"/>
      <c r="D38" s="661"/>
      <c r="E38" s="661"/>
      <c r="F38" s="661"/>
      <c r="G38" s="119"/>
      <c r="H38" s="119"/>
      <c r="I38" s="119"/>
      <c r="J38" s="119"/>
      <c r="K38" s="119"/>
      <c r="L38" s="119"/>
      <c r="M38" s="119"/>
      <c r="N38" s="119"/>
      <c r="O38" s="119"/>
      <c r="P38" s="119"/>
      <c r="Q38" s="119"/>
      <c r="R38" s="119"/>
      <c r="S38" s="119"/>
      <c r="T38" s="119"/>
      <c r="U38" s="687"/>
      <c r="V38" s="119"/>
      <c r="W38" s="119"/>
      <c r="X38" s="119"/>
      <c r="Y38" s="119"/>
      <c r="Z38" s="119"/>
      <c r="AA38" s="119"/>
      <c r="AB38" s="119"/>
    </row>
    <row r="39" spans="1:28">
      <c r="A39" s="119"/>
      <c r="B39" s="661"/>
      <c r="C39" s="661"/>
      <c r="D39" s="661"/>
      <c r="E39" s="661"/>
      <c r="F39" s="661"/>
      <c r="G39" s="119"/>
      <c r="H39" s="119"/>
      <c r="I39" s="119"/>
      <c r="J39" s="119"/>
      <c r="K39" s="119"/>
      <c r="L39" s="119"/>
      <c r="M39" s="119"/>
      <c r="N39" s="119"/>
      <c r="O39" s="119"/>
      <c r="P39" s="119"/>
      <c r="Q39" s="119"/>
      <c r="R39" s="119"/>
      <c r="S39" s="119"/>
      <c r="T39" s="119"/>
      <c r="U39" s="687"/>
      <c r="V39" s="119"/>
      <c r="W39" s="119"/>
      <c r="X39" s="119"/>
      <c r="Y39" s="119"/>
      <c r="Z39" s="119"/>
      <c r="AA39" s="119"/>
      <c r="AB39" s="119"/>
    </row>
    <row r="40" spans="1:28">
      <c r="A40" s="119"/>
      <c r="B40" s="661"/>
      <c r="C40" s="661"/>
      <c r="D40" s="661"/>
      <c r="E40" s="661"/>
      <c r="F40" s="661"/>
      <c r="G40" s="119"/>
      <c r="H40" s="119"/>
      <c r="I40" s="119"/>
      <c r="J40" s="119"/>
      <c r="K40" s="119"/>
      <c r="L40" s="119"/>
      <c r="M40" s="119"/>
      <c r="N40" s="119"/>
      <c r="O40" s="119"/>
      <c r="P40" s="119"/>
      <c r="Q40" s="119"/>
      <c r="R40" s="119"/>
      <c r="S40" s="119"/>
      <c r="T40" s="119"/>
      <c r="U40" s="687"/>
      <c r="V40" s="119"/>
      <c r="W40" s="119"/>
      <c r="X40" s="119"/>
      <c r="Y40" s="119"/>
      <c r="Z40" s="119"/>
      <c r="AA40" s="119"/>
      <c r="AB40" s="119"/>
    </row>
    <row r="41" spans="1:28">
      <c r="A41" s="119"/>
      <c r="B41" s="661"/>
      <c r="C41" s="661"/>
      <c r="D41" s="661"/>
      <c r="E41" s="661"/>
      <c r="F41" s="661"/>
      <c r="G41" s="119"/>
      <c r="H41" s="119"/>
      <c r="I41" s="119"/>
      <c r="J41" s="119"/>
      <c r="K41" s="119"/>
      <c r="L41" s="119"/>
      <c r="M41" s="119"/>
      <c r="N41" s="119"/>
      <c r="O41" s="119"/>
      <c r="P41" s="119"/>
      <c r="Q41" s="119"/>
      <c r="R41" s="119"/>
      <c r="S41" s="119"/>
      <c r="T41" s="119"/>
      <c r="U41" s="687"/>
      <c r="V41" s="119"/>
      <c r="W41" s="119"/>
      <c r="X41" s="119"/>
      <c r="Y41" s="119"/>
      <c r="Z41" s="119"/>
      <c r="AA41" s="119"/>
      <c r="AB41" s="119"/>
    </row>
    <row r="42" spans="1:28">
      <c r="A42" s="119"/>
      <c r="B42" s="661"/>
      <c r="C42" s="661"/>
      <c r="D42" s="661"/>
      <c r="E42" s="661"/>
      <c r="F42" s="661"/>
      <c r="G42" s="119"/>
      <c r="H42" s="119"/>
      <c r="I42" s="119"/>
      <c r="J42" s="119"/>
      <c r="K42" s="119"/>
      <c r="L42" s="119"/>
      <c r="M42" s="119"/>
      <c r="N42" s="119"/>
      <c r="O42" s="119"/>
      <c r="P42" s="119"/>
      <c r="Q42" s="119"/>
      <c r="R42" s="119"/>
      <c r="S42" s="119"/>
      <c r="T42" s="119"/>
      <c r="U42" s="687"/>
      <c r="V42" s="119"/>
      <c r="W42" s="119"/>
      <c r="X42" s="119"/>
      <c r="Y42" s="119"/>
      <c r="Z42" s="119"/>
      <c r="AA42" s="119"/>
      <c r="AB42" s="119"/>
    </row>
    <row r="43" spans="1:28">
      <c r="A43" s="119"/>
      <c r="B43" s="661"/>
      <c r="C43" s="661"/>
      <c r="D43" s="661"/>
      <c r="E43" s="661"/>
      <c r="F43" s="661"/>
      <c r="G43" s="119"/>
      <c r="H43" s="119"/>
      <c r="I43" s="119"/>
      <c r="J43" s="119"/>
      <c r="K43" s="119"/>
      <c r="L43" s="119"/>
      <c r="M43" s="119"/>
      <c r="N43" s="119"/>
      <c r="O43" s="119"/>
      <c r="P43" s="119"/>
      <c r="Q43" s="119"/>
      <c r="R43" s="119"/>
      <c r="S43" s="119"/>
      <c r="T43" s="119"/>
      <c r="U43" s="687"/>
      <c r="V43" s="119"/>
      <c r="W43" s="119"/>
      <c r="X43" s="119"/>
      <c r="Y43" s="119"/>
      <c r="Z43" s="119"/>
      <c r="AA43" s="119"/>
      <c r="AB43" s="119"/>
    </row>
    <row r="44" spans="1:28">
      <c r="A44" s="119"/>
      <c r="B44" s="661"/>
      <c r="C44" s="661"/>
      <c r="D44" s="661"/>
      <c r="E44" s="661"/>
      <c r="F44" s="661"/>
      <c r="G44" s="119"/>
      <c r="H44" s="119"/>
      <c r="I44" s="119"/>
      <c r="J44" s="119"/>
      <c r="K44" s="119"/>
      <c r="L44" s="119"/>
      <c r="M44" s="119"/>
      <c r="N44" s="119"/>
      <c r="O44" s="119"/>
      <c r="P44" s="119"/>
      <c r="Q44" s="119"/>
      <c r="R44" s="119"/>
      <c r="S44" s="119"/>
      <c r="T44" s="119"/>
      <c r="U44" s="687"/>
      <c r="V44" s="119"/>
      <c r="W44" s="119"/>
      <c r="X44" s="119"/>
      <c r="Y44" s="119"/>
      <c r="Z44" s="119"/>
      <c r="AA44" s="119"/>
      <c r="AB44" s="119"/>
    </row>
    <row r="45" spans="1:28">
      <c r="A45" s="119"/>
      <c r="B45" s="661"/>
      <c r="C45" s="661"/>
      <c r="D45" s="661"/>
      <c r="E45" s="661"/>
      <c r="F45" s="661"/>
      <c r="G45" s="119"/>
      <c r="H45" s="119"/>
      <c r="I45" s="119"/>
      <c r="J45" s="119"/>
      <c r="K45" s="119"/>
      <c r="L45" s="119"/>
      <c r="M45" s="119"/>
      <c r="N45" s="119"/>
      <c r="O45" s="119"/>
      <c r="P45" s="119"/>
      <c r="Q45" s="119"/>
      <c r="R45" s="119"/>
      <c r="S45" s="119"/>
      <c r="T45" s="119"/>
      <c r="U45" s="687"/>
      <c r="V45" s="119"/>
      <c r="W45" s="119"/>
      <c r="X45" s="119"/>
      <c r="Y45" s="119"/>
      <c r="Z45" s="119"/>
      <c r="AA45" s="119"/>
      <c r="AB45" s="119"/>
    </row>
    <row r="46" spans="1:28">
      <c r="A46" s="119"/>
      <c r="B46" s="661"/>
      <c r="C46" s="661"/>
      <c r="D46" s="661"/>
      <c r="E46" s="661"/>
      <c r="F46" s="661"/>
      <c r="G46" s="119"/>
      <c r="H46" s="119"/>
      <c r="I46" s="119"/>
      <c r="J46" s="119"/>
      <c r="K46" s="119"/>
      <c r="L46" s="119"/>
      <c r="M46" s="119"/>
      <c r="N46" s="119"/>
      <c r="O46" s="119"/>
      <c r="P46" s="119"/>
      <c r="Q46" s="119"/>
      <c r="R46" s="119"/>
      <c r="S46" s="119"/>
      <c r="T46" s="119"/>
      <c r="U46" s="687"/>
      <c r="V46" s="119"/>
      <c r="W46" s="119"/>
      <c r="X46" s="119"/>
      <c r="Y46" s="119"/>
      <c r="Z46" s="119"/>
      <c r="AA46" s="119"/>
      <c r="AB46" s="119"/>
    </row>
    <row r="47" spans="1:28">
      <c r="A47" s="119"/>
      <c r="B47" s="661"/>
      <c r="C47" s="661"/>
      <c r="D47" s="661"/>
      <c r="E47" s="661"/>
      <c r="F47" s="661"/>
      <c r="G47" s="119"/>
      <c r="H47" s="119"/>
      <c r="I47" s="119"/>
      <c r="J47" s="119"/>
      <c r="K47" s="119"/>
      <c r="L47" s="119"/>
      <c r="M47" s="119"/>
      <c r="N47" s="119"/>
      <c r="O47" s="119"/>
      <c r="P47" s="119"/>
      <c r="Q47" s="119"/>
      <c r="R47" s="119"/>
      <c r="S47" s="119"/>
      <c r="T47" s="119"/>
      <c r="U47" s="687"/>
      <c r="V47" s="119"/>
      <c r="W47" s="119"/>
      <c r="X47" s="119"/>
      <c r="Y47" s="119"/>
      <c r="Z47" s="119"/>
      <c r="AA47" s="119"/>
      <c r="AB47" s="119"/>
    </row>
    <row r="48" spans="1:28">
      <c r="A48" s="119"/>
      <c r="B48" s="661"/>
      <c r="C48" s="661"/>
      <c r="D48" s="661"/>
      <c r="E48" s="661"/>
      <c r="F48" s="661"/>
      <c r="G48" s="119"/>
      <c r="H48" s="119"/>
      <c r="I48" s="119"/>
      <c r="J48" s="119"/>
      <c r="K48" s="119"/>
      <c r="L48" s="119"/>
      <c r="M48" s="119"/>
      <c r="N48" s="119"/>
      <c r="O48" s="119"/>
      <c r="P48" s="119"/>
      <c r="Q48" s="119"/>
      <c r="R48" s="119"/>
      <c r="S48" s="119"/>
      <c r="T48" s="119"/>
      <c r="U48" s="687"/>
      <c r="V48" s="119"/>
      <c r="W48" s="119"/>
      <c r="X48" s="119"/>
      <c r="Y48" s="119"/>
      <c r="Z48" s="119"/>
      <c r="AA48" s="119"/>
      <c r="AB48" s="119"/>
    </row>
    <row r="49" spans="1:42">
      <c r="A49" s="119"/>
      <c r="B49" s="661"/>
      <c r="C49" s="661"/>
      <c r="D49" s="661"/>
      <c r="E49" s="661"/>
      <c r="F49" s="661"/>
      <c r="G49" s="119"/>
      <c r="H49" s="119"/>
      <c r="I49" s="119"/>
      <c r="J49" s="119"/>
      <c r="K49" s="119"/>
      <c r="L49" s="119"/>
      <c r="M49" s="119"/>
      <c r="N49" s="119"/>
      <c r="O49" s="119"/>
      <c r="P49" s="119"/>
      <c r="Q49" s="119"/>
      <c r="R49" s="119"/>
      <c r="S49" s="119"/>
      <c r="T49" s="119"/>
      <c r="U49" s="687"/>
      <c r="V49" s="119"/>
      <c r="W49" s="119"/>
      <c r="X49" s="119"/>
      <c r="Y49" s="119"/>
      <c r="Z49" s="119"/>
      <c r="AA49" s="119"/>
      <c r="AB49" s="119"/>
    </row>
    <row r="50" spans="1:42">
      <c r="A50" s="119"/>
      <c r="B50" s="661"/>
      <c r="C50" s="661"/>
      <c r="D50" s="661"/>
      <c r="E50" s="661"/>
      <c r="F50" s="661"/>
      <c r="G50" s="119"/>
      <c r="H50" s="119"/>
      <c r="I50" s="119"/>
      <c r="J50" s="119"/>
      <c r="K50" s="119"/>
      <c r="L50" s="119"/>
      <c r="M50" s="119"/>
      <c r="N50" s="119"/>
      <c r="O50" s="119"/>
      <c r="P50" s="119"/>
      <c r="Q50" s="119"/>
      <c r="R50" s="119"/>
      <c r="S50" s="119"/>
      <c r="T50" s="119"/>
      <c r="U50" s="687"/>
      <c r="V50" s="119"/>
      <c r="W50" s="119"/>
      <c r="X50" s="119"/>
      <c r="Y50" s="119"/>
      <c r="Z50" s="119"/>
      <c r="AA50" s="119"/>
      <c r="AB50" s="119"/>
    </row>
    <row r="51" spans="1:42">
      <c r="A51" s="119"/>
      <c r="B51" s="661"/>
      <c r="C51" s="661"/>
      <c r="D51" s="661"/>
      <c r="E51" s="661"/>
      <c r="F51" s="661"/>
      <c r="G51" s="119"/>
      <c r="H51" s="119"/>
      <c r="I51" s="119"/>
      <c r="J51" s="119"/>
      <c r="K51" s="119"/>
      <c r="L51" s="119"/>
      <c r="M51" s="119"/>
      <c r="N51" s="119"/>
      <c r="O51" s="119"/>
      <c r="P51" s="119"/>
      <c r="Q51" s="119"/>
      <c r="R51" s="119"/>
      <c r="S51" s="119"/>
      <c r="T51" s="119"/>
      <c r="U51" s="687"/>
      <c r="V51" s="119"/>
      <c r="W51" s="119"/>
      <c r="X51" s="119"/>
      <c r="Y51" s="119"/>
      <c r="Z51" s="119"/>
      <c r="AA51" s="119"/>
      <c r="AB51" s="119"/>
    </row>
    <row r="52" spans="1:42">
      <c r="A52" s="119"/>
      <c r="B52" s="661"/>
      <c r="C52" s="661"/>
      <c r="D52" s="661"/>
      <c r="E52" s="661"/>
      <c r="F52" s="661"/>
      <c r="G52" s="119"/>
      <c r="H52" s="119"/>
      <c r="I52" s="119"/>
      <c r="J52" s="119"/>
      <c r="K52" s="119"/>
      <c r="L52" s="119"/>
      <c r="M52" s="119"/>
      <c r="N52" s="119"/>
      <c r="O52" s="119"/>
      <c r="P52" s="119"/>
      <c r="Q52" s="119"/>
      <c r="R52" s="119"/>
      <c r="S52" s="119"/>
      <c r="T52" s="119"/>
      <c r="U52" s="119"/>
      <c r="V52" s="119"/>
      <c r="W52" s="119"/>
      <c r="X52" s="119"/>
      <c r="Y52" s="119"/>
      <c r="Z52" s="119"/>
      <c r="AA52" s="119"/>
      <c r="AB52" s="119"/>
      <c r="AL52" s="205"/>
      <c r="AM52" s="64"/>
      <c r="AN52" s="64"/>
      <c r="AO52" s="69"/>
      <c r="AP52" s="69"/>
    </row>
    <row r="53" spans="1:42">
      <c r="A53" s="119"/>
      <c r="B53" s="661"/>
      <c r="C53" s="661"/>
      <c r="D53" s="661"/>
      <c r="E53" s="661"/>
      <c r="F53" s="661"/>
      <c r="G53" s="119"/>
      <c r="H53" s="119"/>
      <c r="I53" s="119"/>
      <c r="J53" s="119"/>
      <c r="K53" s="119"/>
      <c r="L53" s="119"/>
      <c r="M53" s="119"/>
      <c r="N53" s="119"/>
      <c r="O53" s="119"/>
      <c r="P53" s="119"/>
      <c r="Q53" s="119"/>
      <c r="R53" s="119"/>
      <c r="S53" s="119"/>
      <c r="T53" s="119"/>
      <c r="U53" s="119"/>
      <c r="V53" s="119"/>
      <c r="W53" s="119"/>
      <c r="X53" s="119"/>
      <c r="Y53" s="119"/>
      <c r="Z53" s="119"/>
      <c r="AA53" s="119"/>
      <c r="AB53" s="119"/>
      <c r="AL53" s="205"/>
      <c r="AM53" s="64"/>
      <c r="AN53" s="64"/>
      <c r="AO53" s="69"/>
      <c r="AP53" s="69"/>
    </row>
    <row r="54" spans="1:42">
      <c r="A54" s="119"/>
      <c r="B54" s="661"/>
      <c r="C54" s="661"/>
      <c r="D54" s="661"/>
      <c r="E54" s="661"/>
      <c r="F54" s="661"/>
      <c r="G54" s="119"/>
      <c r="H54" s="119"/>
      <c r="I54" s="119"/>
      <c r="J54" s="119"/>
      <c r="K54" s="119"/>
      <c r="L54" s="119"/>
      <c r="M54" s="119"/>
      <c r="N54" s="119"/>
      <c r="O54" s="119"/>
      <c r="P54" s="119"/>
      <c r="Q54" s="119"/>
      <c r="R54" s="119"/>
      <c r="S54" s="119"/>
      <c r="T54" s="119"/>
      <c r="U54" s="119"/>
      <c r="V54" s="119"/>
      <c r="W54" s="119"/>
      <c r="X54" s="119"/>
      <c r="Y54" s="119"/>
      <c r="Z54" s="119"/>
      <c r="AA54" s="119"/>
      <c r="AB54" s="119"/>
      <c r="AL54" s="205"/>
      <c r="AM54" s="64"/>
      <c r="AN54" s="64"/>
    </row>
    <row r="57" spans="1:42">
      <c r="G57" s="81"/>
    </row>
    <row r="58" spans="1:42">
      <c r="G58" s="81"/>
    </row>
  </sheetData>
  <mergeCells count="28">
    <mergeCell ref="AI3:AI4"/>
    <mergeCell ref="Z3:Z4"/>
    <mergeCell ref="AA3:AA4"/>
    <mergeCell ref="AB3:AB4"/>
    <mergeCell ref="AC3:AC4"/>
    <mergeCell ref="AD3:AD4"/>
    <mergeCell ref="AJ3:AJ4"/>
    <mergeCell ref="X3:X4"/>
    <mergeCell ref="J3:J4"/>
    <mergeCell ref="K3:L3"/>
    <mergeCell ref="M3:N3"/>
    <mergeCell ref="O3:P3"/>
    <mergeCell ref="Q3:Q4"/>
    <mergeCell ref="R3:R4"/>
    <mergeCell ref="T3:T4"/>
    <mergeCell ref="U3:U4"/>
    <mergeCell ref="V3:V4"/>
    <mergeCell ref="W3:W4"/>
    <mergeCell ref="AE3:AE4"/>
    <mergeCell ref="AF3:AF4"/>
    <mergeCell ref="AG3:AG4"/>
    <mergeCell ref="AH3:AH4"/>
    <mergeCell ref="A2:H2"/>
    <mergeCell ref="J2:R2"/>
    <mergeCell ref="T2:X2"/>
    <mergeCell ref="Z2:AJ2"/>
    <mergeCell ref="A1:H1"/>
    <mergeCell ref="J1:R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sheetPr>
    <tabColor theme="7"/>
  </sheetPr>
  <dimension ref="A1:AD39"/>
  <sheetViews>
    <sheetView workbookViewId="0">
      <selection activeCell="K17" sqref="K17"/>
    </sheetView>
  </sheetViews>
  <sheetFormatPr defaultRowHeight="15"/>
  <cols>
    <col min="1" max="1" width="23.42578125" style="81" customWidth="1"/>
    <col min="2" max="2" width="7.28515625" style="81" customWidth="1"/>
    <col min="3" max="3" width="6.5703125" style="81" customWidth="1"/>
    <col min="4" max="5" width="7.42578125" style="81" customWidth="1"/>
    <col min="6" max="6" width="7.140625" style="81" customWidth="1"/>
    <col min="7" max="7" width="6.7109375" style="81" customWidth="1"/>
    <col min="8" max="8" width="7.140625" style="81" customWidth="1"/>
    <col min="9" max="9" width="6.5703125" style="81" customWidth="1"/>
    <col min="10" max="10" width="5.85546875" style="81" customWidth="1"/>
    <col min="11" max="11" width="8" style="81" customWidth="1"/>
    <col min="12" max="12" width="7.28515625" style="81" customWidth="1"/>
    <col min="13" max="13" width="5.85546875" style="81" customWidth="1"/>
    <col min="14" max="14" width="9.140625" style="81"/>
    <col min="15" max="15" width="23.7109375" style="81" customWidth="1"/>
    <col min="16" max="16" width="7.28515625" style="81" customWidth="1"/>
    <col min="17" max="17" width="7.140625" style="81" customWidth="1"/>
    <col min="18" max="18" width="7.85546875" style="81" customWidth="1"/>
    <col min="19" max="19" width="7.42578125" style="81" customWidth="1"/>
    <col min="20" max="20" width="7.5703125" style="81" customWidth="1"/>
    <col min="21" max="21" width="6.5703125" style="81" customWidth="1"/>
    <col min="22" max="22" width="8" style="81" customWidth="1"/>
    <col min="23" max="23" width="7.140625" style="81" customWidth="1"/>
    <col min="24" max="24" width="5.42578125" style="81" customWidth="1"/>
    <col min="25" max="25" width="6" style="81" customWidth="1"/>
    <col min="26" max="28" width="9.140625" style="81"/>
  </cols>
  <sheetData>
    <row r="1" spans="1:30">
      <c r="A1" s="130" t="s">
        <v>996</v>
      </c>
    </row>
    <row r="2" spans="1:30">
      <c r="A2" s="919" t="s">
        <v>811</v>
      </c>
      <c r="B2" s="919"/>
      <c r="C2" s="919"/>
      <c r="D2" s="919"/>
      <c r="E2" s="919"/>
      <c r="F2" s="919"/>
      <c r="G2" s="919"/>
      <c r="H2" s="919"/>
      <c r="I2" s="919"/>
      <c r="J2" s="919"/>
      <c r="K2" s="919"/>
      <c r="L2" s="919"/>
      <c r="M2" s="919"/>
      <c r="O2" s="919" t="s">
        <v>812</v>
      </c>
      <c r="P2" s="919"/>
      <c r="Q2" s="919"/>
      <c r="R2" s="919"/>
      <c r="S2" s="919"/>
      <c r="T2" s="919"/>
      <c r="U2" s="919"/>
      <c r="V2" s="919"/>
      <c r="W2" s="919"/>
      <c r="X2" s="919"/>
      <c r="Y2" s="919"/>
      <c r="AC2" s="42"/>
      <c r="AD2" s="42"/>
    </row>
    <row r="3" spans="1:30" ht="15.75" thickBot="1">
      <c r="A3" s="919" t="s">
        <v>885</v>
      </c>
      <c r="B3" s="919"/>
      <c r="C3" s="919"/>
      <c r="D3" s="919"/>
      <c r="E3" s="919"/>
      <c r="F3" s="919"/>
      <c r="G3" s="919"/>
      <c r="H3" s="919"/>
      <c r="I3" s="919"/>
      <c r="J3" s="919"/>
      <c r="K3" s="919"/>
      <c r="L3" s="919"/>
      <c r="M3" s="919"/>
      <c r="O3" s="919" t="s">
        <v>886</v>
      </c>
      <c r="P3" s="919"/>
      <c r="Q3" s="919"/>
      <c r="R3" s="919"/>
      <c r="S3" s="919"/>
      <c r="T3" s="919"/>
      <c r="U3" s="919"/>
      <c r="V3" s="919"/>
      <c r="W3" s="919"/>
      <c r="X3" s="919"/>
      <c r="Y3" s="919"/>
      <c r="Z3" s="116"/>
      <c r="AC3" s="42"/>
      <c r="AD3" s="42"/>
    </row>
    <row r="4" spans="1:30" s="4" customFormat="1" ht="15.75" thickBot="1">
      <c r="A4" s="964"/>
      <c r="B4" s="965" t="s">
        <v>250</v>
      </c>
      <c r="C4" s="965"/>
      <c r="D4" s="965" t="s">
        <v>252</v>
      </c>
      <c r="E4" s="965"/>
      <c r="F4" s="965" t="s">
        <v>253</v>
      </c>
      <c r="G4" s="965"/>
      <c r="H4" s="965" t="s">
        <v>813</v>
      </c>
      <c r="I4" s="965"/>
      <c r="J4" s="691" t="s">
        <v>3</v>
      </c>
      <c r="K4" s="965" t="s">
        <v>814</v>
      </c>
      <c r="L4" s="965"/>
      <c r="M4" s="965" t="s">
        <v>256</v>
      </c>
      <c r="N4" s="153"/>
      <c r="O4" s="967"/>
      <c r="P4" s="965" t="s">
        <v>250</v>
      </c>
      <c r="Q4" s="965"/>
      <c r="R4" s="965" t="s">
        <v>252</v>
      </c>
      <c r="S4" s="965"/>
      <c r="T4" s="965" t="s">
        <v>253</v>
      </c>
      <c r="U4" s="965"/>
      <c r="V4" s="965" t="s">
        <v>813</v>
      </c>
      <c r="W4" s="965"/>
      <c r="X4" s="691" t="s">
        <v>3</v>
      </c>
      <c r="Y4" s="965" t="s">
        <v>256</v>
      </c>
      <c r="Z4" s="116"/>
      <c r="AA4" s="81"/>
      <c r="AB4" s="81"/>
      <c r="AC4" s="42"/>
      <c r="AD4" s="42"/>
    </row>
    <row r="5" spans="1:30" s="4" customFormat="1" ht="15.75" thickBot="1">
      <c r="A5" s="929"/>
      <c r="B5" s="110" t="s">
        <v>815</v>
      </c>
      <c r="C5" s="110" t="s">
        <v>816</v>
      </c>
      <c r="D5" s="110" t="s">
        <v>815</v>
      </c>
      <c r="E5" s="110" t="s">
        <v>816</v>
      </c>
      <c r="F5" s="110" t="s">
        <v>815</v>
      </c>
      <c r="G5" s="110" t="s">
        <v>816</v>
      </c>
      <c r="H5" s="110" t="s">
        <v>815</v>
      </c>
      <c r="I5" s="110" t="s">
        <v>816</v>
      </c>
      <c r="J5" s="691" t="s">
        <v>486</v>
      </c>
      <c r="K5" s="110" t="s">
        <v>815</v>
      </c>
      <c r="L5" s="110" t="s">
        <v>816</v>
      </c>
      <c r="M5" s="965"/>
      <c r="N5" s="153"/>
      <c r="O5" s="968"/>
      <c r="P5" s="110" t="s">
        <v>815</v>
      </c>
      <c r="Q5" s="110" t="s">
        <v>816</v>
      </c>
      <c r="R5" s="110" t="s">
        <v>815</v>
      </c>
      <c r="S5" s="110" t="s">
        <v>816</v>
      </c>
      <c r="T5" s="110" t="s">
        <v>815</v>
      </c>
      <c r="U5" s="110" t="s">
        <v>816</v>
      </c>
      <c r="V5" s="110" t="s">
        <v>815</v>
      </c>
      <c r="W5" s="110" t="s">
        <v>816</v>
      </c>
      <c r="X5" s="110" t="s">
        <v>817</v>
      </c>
      <c r="Y5" s="965"/>
      <c r="Z5" s="116"/>
      <c r="AA5" s="81"/>
      <c r="AB5" s="81"/>
      <c r="AC5" s="42"/>
      <c r="AD5" s="42"/>
    </row>
    <row r="6" spans="1:30" s="25" customFormat="1" ht="15.75" thickBot="1">
      <c r="A6" s="692"/>
      <c r="B6" s="641"/>
      <c r="C6" s="641"/>
      <c r="D6" s="641"/>
      <c r="E6" s="641"/>
      <c r="F6" s="641"/>
      <c r="G6" s="641"/>
      <c r="H6" s="641"/>
      <c r="I6" s="641"/>
      <c r="J6" s="693"/>
      <c r="K6" s="641"/>
      <c r="L6" s="641"/>
      <c r="M6" s="693"/>
      <c r="N6" s="178"/>
      <c r="O6" s="694"/>
      <c r="P6" s="641"/>
      <c r="Q6" s="641"/>
      <c r="R6" s="641"/>
      <c r="S6" s="641"/>
      <c r="T6" s="641"/>
      <c r="U6" s="641"/>
      <c r="V6" s="641"/>
      <c r="W6" s="641"/>
      <c r="X6" s="641"/>
      <c r="Y6" s="693"/>
      <c r="Z6" s="115"/>
      <c r="AA6" s="119"/>
      <c r="AB6" s="119"/>
      <c r="AC6" s="43"/>
      <c r="AD6" s="43"/>
    </row>
    <row r="7" spans="1:30" ht="15.75" thickBot="1">
      <c r="A7" s="627" t="s">
        <v>819</v>
      </c>
      <c r="B7" s="695">
        <f>SUM(B9:B14)</f>
        <v>0</v>
      </c>
      <c r="C7" s="695">
        <f t="shared" ref="C7:L7" si="0">SUM(C9:C14)</f>
        <v>0</v>
      </c>
      <c r="D7" s="695">
        <f t="shared" si="0"/>
        <v>19.785824000000002</v>
      </c>
      <c r="E7" s="695">
        <f t="shared" si="0"/>
        <v>18.867100000000001</v>
      </c>
      <c r="F7" s="695">
        <f t="shared" si="0"/>
        <v>45</v>
      </c>
      <c r="G7" s="695">
        <f t="shared" si="0"/>
        <v>0</v>
      </c>
      <c r="H7" s="695">
        <f t="shared" si="0"/>
        <v>64.785824000000005</v>
      </c>
      <c r="I7" s="695">
        <f t="shared" si="0"/>
        <v>18.867100000000001</v>
      </c>
      <c r="J7" s="695">
        <f t="shared" si="0"/>
        <v>83.652923999999999</v>
      </c>
      <c r="K7" s="635">
        <f t="shared" si="0"/>
        <v>15</v>
      </c>
      <c r="L7" s="635">
        <f t="shared" si="0"/>
        <v>22</v>
      </c>
      <c r="M7" s="627"/>
      <c r="O7" s="627" t="s">
        <v>819</v>
      </c>
      <c r="P7" s="640">
        <f>SUM(P9:P14)</f>
        <v>0</v>
      </c>
      <c r="Q7" s="640">
        <f t="shared" ref="Q7:W7" si="1">SUM(Q9:Q14)</f>
        <v>0</v>
      </c>
      <c r="R7" s="640">
        <f t="shared" si="1"/>
        <v>20460.436613760001</v>
      </c>
      <c r="S7" s="640">
        <f t="shared" si="1"/>
        <v>3132.9961280000002</v>
      </c>
      <c r="T7" s="640">
        <f t="shared" si="1"/>
        <v>176050.59100000001</v>
      </c>
      <c r="U7" s="640">
        <f t="shared" si="1"/>
        <v>0</v>
      </c>
      <c r="V7" s="640">
        <f>SUM(V9:V14)</f>
        <v>196511.02761376</v>
      </c>
      <c r="W7" s="640">
        <f t="shared" si="1"/>
        <v>3132.9961280000002</v>
      </c>
      <c r="X7" s="640">
        <f>SUM(V7:W7)</f>
        <v>199644.02374176</v>
      </c>
      <c r="Y7" s="627"/>
      <c r="Z7" s="116"/>
      <c r="AC7" s="42"/>
      <c r="AD7" s="42"/>
    </row>
    <row r="8" spans="1:30" ht="15.75" thickBot="1">
      <c r="B8" s="696"/>
      <c r="C8" s="696"/>
      <c r="D8" s="696"/>
      <c r="E8" s="696"/>
      <c r="F8" s="696"/>
      <c r="G8" s="696"/>
      <c r="H8" s="696"/>
      <c r="I8" s="696"/>
      <c r="J8" s="696"/>
      <c r="K8" s="629"/>
      <c r="L8" s="629"/>
      <c r="P8" s="205"/>
      <c r="Q8" s="205"/>
      <c r="R8" s="205"/>
      <c r="S8" s="205"/>
      <c r="T8" s="205"/>
      <c r="U8" s="205"/>
      <c r="V8" s="205"/>
      <c r="W8" s="205"/>
      <c r="X8" s="205"/>
      <c r="Y8" s="116"/>
      <c r="Z8" s="116"/>
      <c r="AC8" s="42"/>
      <c r="AD8" s="42"/>
    </row>
    <row r="9" spans="1:30">
      <c r="A9" s="638" t="s">
        <v>820</v>
      </c>
      <c r="B9" s="697"/>
      <c r="C9" s="697"/>
      <c r="D9" s="697"/>
      <c r="E9" s="697">
        <v>8.5</v>
      </c>
      <c r="F9" s="697">
        <v>25</v>
      </c>
      <c r="G9" s="697"/>
      <c r="H9" s="697">
        <f>SUM(B9,D9,F9)</f>
        <v>25</v>
      </c>
      <c r="I9" s="697">
        <f>SUM(C9,E9,G9)</f>
        <v>8.5</v>
      </c>
      <c r="J9" s="697">
        <f>SUM(H9:I9)</f>
        <v>33.5</v>
      </c>
      <c r="K9" s="232">
        <v>5</v>
      </c>
      <c r="L9" s="232">
        <v>5</v>
      </c>
      <c r="M9" s="230" t="s">
        <v>28</v>
      </c>
      <c r="O9" s="638" t="s">
        <v>820</v>
      </c>
      <c r="P9" s="283"/>
      <c r="Q9" s="283"/>
      <c r="R9" s="283"/>
      <c r="S9" s="698">
        <v>233</v>
      </c>
      <c r="T9" s="698">
        <v>70577</v>
      </c>
      <c r="U9" s="283"/>
      <c r="V9" s="283">
        <f>SUM(P9,R9,T9)</f>
        <v>70577</v>
      </c>
      <c r="W9" s="283">
        <f>SUM(Q9,S9,U9)</f>
        <v>233</v>
      </c>
      <c r="X9" s="283">
        <f>SUM(V9:W9)</f>
        <v>70810</v>
      </c>
      <c r="Y9" s="230" t="s">
        <v>28</v>
      </c>
      <c r="Z9" s="116"/>
      <c r="AC9" s="42"/>
      <c r="AD9" s="42"/>
    </row>
    <row r="10" spans="1:30">
      <c r="A10" s="699" t="s">
        <v>821</v>
      </c>
      <c r="B10" s="700"/>
      <c r="C10" s="700"/>
      <c r="D10" s="700"/>
      <c r="E10" s="700">
        <v>5.4</v>
      </c>
      <c r="F10" s="700"/>
      <c r="G10" s="700"/>
      <c r="H10" s="700">
        <f t="shared" ref="H10:I14" si="2">SUM(B10,D10,F10)</f>
        <v>0</v>
      </c>
      <c r="I10" s="700">
        <f t="shared" si="2"/>
        <v>5.4</v>
      </c>
      <c r="J10" s="700">
        <f t="shared" ref="J10:J14" si="3">SUM(H10:I10)</f>
        <v>5.4</v>
      </c>
      <c r="K10" s="187"/>
      <c r="L10" s="187">
        <v>5</v>
      </c>
      <c r="M10" s="89" t="s">
        <v>28</v>
      </c>
      <c r="O10" s="699" t="s">
        <v>821</v>
      </c>
      <c r="P10" s="85"/>
      <c r="Q10" s="85"/>
      <c r="R10" s="85"/>
      <c r="S10" s="85">
        <v>666</v>
      </c>
      <c r="T10" s="85"/>
      <c r="U10" s="85"/>
      <c r="V10" s="85"/>
      <c r="W10" s="85">
        <f t="shared" ref="V10:W14" si="4">SUM(Q10,S10,U10)</f>
        <v>666</v>
      </c>
      <c r="X10" s="85">
        <f t="shared" ref="X10:X14" si="5">SUM(V10:W10)</f>
        <v>666</v>
      </c>
      <c r="Y10" s="89" t="s">
        <v>28</v>
      </c>
      <c r="Z10" s="116"/>
      <c r="AA10" s="141"/>
      <c r="AB10" s="141"/>
      <c r="AC10" s="44"/>
      <c r="AD10" s="42"/>
    </row>
    <row r="11" spans="1:30">
      <c r="A11" s="699" t="s">
        <v>822</v>
      </c>
      <c r="B11" s="700"/>
      <c r="C11" s="700"/>
      <c r="D11" s="700"/>
      <c r="E11" s="700"/>
      <c r="F11" s="700">
        <v>20</v>
      </c>
      <c r="G11" s="700"/>
      <c r="H11" s="700">
        <f t="shared" si="2"/>
        <v>20</v>
      </c>
      <c r="I11" s="700">
        <f t="shared" si="2"/>
        <v>0</v>
      </c>
      <c r="J11" s="700">
        <f t="shared" si="3"/>
        <v>20</v>
      </c>
      <c r="K11" s="187">
        <v>4</v>
      </c>
      <c r="L11" s="187"/>
      <c r="M11" s="89" t="s">
        <v>28</v>
      </c>
      <c r="O11" s="699" t="s">
        <v>822</v>
      </c>
      <c r="P11" s="85"/>
      <c r="Q11" s="85"/>
      <c r="R11" s="85"/>
      <c r="S11" s="85"/>
      <c r="T11" s="85">
        <v>105473.591</v>
      </c>
      <c r="U11" s="85"/>
      <c r="V11" s="85">
        <f t="shared" si="4"/>
        <v>105473.591</v>
      </c>
      <c r="W11" s="85"/>
      <c r="X11" s="85">
        <f t="shared" si="5"/>
        <v>105473.591</v>
      </c>
      <c r="Y11" s="89" t="s">
        <v>28</v>
      </c>
      <c r="Z11" s="116"/>
      <c r="AA11" s="141"/>
      <c r="AB11" s="141"/>
      <c r="AC11" s="44"/>
      <c r="AD11" s="42"/>
    </row>
    <row r="12" spans="1:30">
      <c r="A12" s="89" t="s">
        <v>823</v>
      </c>
      <c r="B12" s="700"/>
      <c r="C12" s="700"/>
      <c r="D12" s="700">
        <f>[2]AIRTOOLS_gen_modified!I12/1000</f>
        <v>18</v>
      </c>
      <c r="E12" s="700">
        <f>[2]AIRTOOLS_gen_modified!E12/1000</f>
        <v>1.9670999999999998</v>
      </c>
      <c r="F12" s="700"/>
      <c r="G12" s="700"/>
      <c r="H12" s="700">
        <f t="shared" si="2"/>
        <v>18</v>
      </c>
      <c r="I12" s="700">
        <f t="shared" si="2"/>
        <v>1.9670999999999998</v>
      </c>
      <c r="J12" s="700">
        <f t="shared" si="3"/>
        <v>19.967099999999999</v>
      </c>
      <c r="K12" s="187">
        <v>6</v>
      </c>
      <c r="L12" s="187">
        <v>4</v>
      </c>
      <c r="M12" s="89" t="s">
        <v>818</v>
      </c>
      <c r="O12" s="89" t="s">
        <v>823</v>
      </c>
      <c r="P12" s="85"/>
      <c r="Q12" s="85"/>
      <c r="R12" s="85">
        <f>[2]AIRTOOLS_gen_modified!N12/1000</f>
        <v>20442.240000000002</v>
      </c>
      <c r="S12" s="85">
        <f>[2]AIRTOOLS_gen_modified!L12/1000</f>
        <v>2233.9961280000002</v>
      </c>
      <c r="T12" s="85"/>
      <c r="U12" s="85"/>
      <c r="V12" s="85">
        <f t="shared" si="4"/>
        <v>20442.240000000002</v>
      </c>
      <c r="W12" s="85">
        <f t="shared" si="4"/>
        <v>2233.9961280000002</v>
      </c>
      <c r="X12" s="85">
        <f t="shared" si="5"/>
        <v>22676.236128</v>
      </c>
      <c r="Y12" s="89" t="s">
        <v>818</v>
      </c>
      <c r="Z12" s="116"/>
      <c r="AA12" s="141"/>
      <c r="AB12" s="701"/>
      <c r="AC12" s="44"/>
      <c r="AD12" s="42"/>
    </row>
    <row r="13" spans="1:30">
      <c r="A13" s="89" t="s">
        <v>824</v>
      </c>
      <c r="B13" s="700"/>
      <c r="C13" s="700"/>
      <c r="D13" s="700">
        <f>[2]AIRTOOLS_gen_modified!H44/1000</f>
        <v>1.7858240000000001</v>
      </c>
      <c r="E13" s="700"/>
      <c r="F13" s="700"/>
      <c r="G13" s="700"/>
      <c r="H13" s="700">
        <f t="shared" si="2"/>
        <v>1.7858240000000001</v>
      </c>
      <c r="I13" s="700">
        <f t="shared" si="2"/>
        <v>0</v>
      </c>
      <c r="J13" s="700">
        <f t="shared" si="3"/>
        <v>1.7858240000000001</v>
      </c>
      <c r="K13" s="187"/>
      <c r="L13" s="187">
        <v>5</v>
      </c>
      <c r="M13" s="89" t="s">
        <v>818</v>
      </c>
      <c r="O13" s="89" t="s">
        <v>824</v>
      </c>
      <c r="P13" s="85"/>
      <c r="Q13" s="85"/>
      <c r="R13" s="85">
        <f>[2]AIRTOOLS_gen_modified!N44/1000</f>
        <v>4.0396137599999999</v>
      </c>
      <c r="S13" s="85"/>
      <c r="T13" s="85"/>
      <c r="U13" s="85"/>
      <c r="V13" s="85">
        <f t="shared" si="4"/>
        <v>4.0396137599999999</v>
      </c>
      <c r="W13" s="85"/>
      <c r="X13" s="85">
        <f t="shared" si="5"/>
        <v>4.0396137599999999</v>
      </c>
      <c r="Y13" s="89" t="s">
        <v>818</v>
      </c>
      <c r="Z13" s="116"/>
      <c r="AA13" s="141"/>
      <c r="AB13" s="141"/>
      <c r="AC13" s="44"/>
      <c r="AD13" s="42"/>
    </row>
    <row r="14" spans="1:30" ht="15.75" thickBot="1">
      <c r="A14" s="286" t="s">
        <v>825</v>
      </c>
      <c r="B14" s="677"/>
      <c r="C14" s="677"/>
      <c r="D14" s="677"/>
      <c r="E14" s="677">
        <f>[2]AIRTOOLS_gen_modified!F49</f>
        <v>3</v>
      </c>
      <c r="F14" s="677"/>
      <c r="G14" s="677"/>
      <c r="H14" s="677">
        <f t="shared" si="2"/>
        <v>0</v>
      </c>
      <c r="I14" s="677">
        <f t="shared" si="2"/>
        <v>3</v>
      </c>
      <c r="J14" s="677">
        <f t="shared" si="3"/>
        <v>3</v>
      </c>
      <c r="K14" s="651"/>
      <c r="L14" s="651">
        <v>3</v>
      </c>
      <c r="M14" s="286" t="s">
        <v>818</v>
      </c>
      <c r="O14" s="286" t="s">
        <v>825</v>
      </c>
      <c r="P14" s="284"/>
      <c r="Q14" s="284"/>
      <c r="R14" s="284">
        <f>[2]AIRTOOLS_gen_modified!N49/1000</f>
        <v>14.157</v>
      </c>
      <c r="S14" s="284"/>
      <c r="T14" s="284"/>
      <c r="U14" s="284"/>
      <c r="V14" s="284">
        <f t="shared" si="4"/>
        <v>14.157</v>
      </c>
      <c r="W14" s="284"/>
      <c r="X14" s="284">
        <f t="shared" si="5"/>
        <v>14.157</v>
      </c>
      <c r="Y14" s="286" t="s">
        <v>818</v>
      </c>
      <c r="Z14" s="116"/>
      <c r="AA14" s="141"/>
      <c r="AB14" s="141"/>
      <c r="AC14" s="44"/>
      <c r="AD14" s="42"/>
    </row>
    <row r="15" spans="1:30">
      <c r="Z15" s="116"/>
      <c r="AA15" s="141"/>
      <c r="AB15" s="141"/>
      <c r="AC15" s="44"/>
      <c r="AD15" s="42"/>
    </row>
    <row r="16" spans="1:30">
      <c r="P16" s="205"/>
      <c r="Q16" s="205"/>
      <c r="R16" s="966"/>
      <c r="S16" s="966"/>
      <c r="T16" s="966"/>
      <c r="U16" s="966"/>
      <c r="V16" s="205"/>
      <c r="W16" s="205"/>
      <c r="X16" s="205"/>
      <c r="Y16" s="116"/>
      <c r="Z16" s="116"/>
      <c r="AA16" s="141"/>
      <c r="AB16" s="141"/>
      <c r="AC16" s="44"/>
      <c r="AD16" s="42"/>
    </row>
    <row r="17" spans="1:30">
      <c r="A17" s="130"/>
      <c r="P17" s="205"/>
      <c r="Q17" s="205"/>
      <c r="R17" s="205"/>
      <c r="S17" s="205"/>
      <c r="T17" s="205"/>
      <c r="U17" s="205"/>
      <c r="V17" s="205"/>
      <c r="W17" s="205"/>
      <c r="X17" s="205"/>
      <c r="Y17" s="116"/>
      <c r="Z17" s="116"/>
      <c r="AA17" s="141"/>
      <c r="AB17" s="141"/>
      <c r="AC17" s="44"/>
      <c r="AD17" s="42"/>
    </row>
    <row r="18" spans="1:30">
      <c r="P18" s="205"/>
      <c r="Q18" s="205"/>
      <c r="R18" s="205"/>
      <c r="S18" s="205"/>
      <c r="T18" s="205"/>
      <c r="U18" s="205"/>
      <c r="V18" s="205"/>
      <c r="W18" s="205"/>
      <c r="X18" s="205"/>
      <c r="Y18" s="116"/>
      <c r="Z18" s="116"/>
      <c r="AA18" s="141"/>
      <c r="AB18" s="141"/>
      <c r="AC18" s="44"/>
      <c r="AD18" s="42"/>
    </row>
    <row r="19" spans="1:30">
      <c r="P19" s="116"/>
      <c r="Q19" s="116"/>
      <c r="R19" s="116"/>
      <c r="S19" s="116"/>
      <c r="T19" s="116"/>
      <c r="U19" s="116"/>
      <c r="V19" s="116"/>
      <c r="W19" s="116"/>
      <c r="X19" s="116"/>
      <c r="Y19" s="116"/>
      <c r="Z19" s="116"/>
    </row>
    <row r="20" spans="1:30">
      <c r="P20" s="116"/>
      <c r="Q20" s="116"/>
      <c r="R20" s="116"/>
      <c r="S20" s="116"/>
      <c r="T20" s="116"/>
      <c r="U20" s="116"/>
      <c r="V20" s="116"/>
      <c r="W20" s="116"/>
      <c r="X20" s="116"/>
      <c r="Y20" s="116"/>
      <c r="Z20" s="116"/>
    </row>
    <row r="21" spans="1:30">
      <c r="P21" s="116"/>
      <c r="Q21" s="116"/>
      <c r="R21" s="116"/>
      <c r="S21" s="116"/>
      <c r="T21" s="116"/>
      <c r="U21" s="116"/>
      <c r="V21" s="116"/>
      <c r="W21" s="116"/>
      <c r="X21" s="116"/>
      <c r="Y21" s="116"/>
      <c r="Z21" s="116"/>
    </row>
    <row r="22" spans="1:30">
      <c r="P22" s="116"/>
      <c r="Q22" s="116"/>
      <c r="R22" s="116"/>
      <c r="S22" s="116"/>
      <c r="T22" s="116"/>
      <c r="U22" s="116"/>
      <c r="V22" s="116"/>
      <c r="W22" s="116"/>
      <c r="X22" s="116"/>
      <c r="Y22" s="116"/>
      <c r="Z22" s="116"/>
    </row>
    <row r="23" spans="1:30">
      <c r="P23" s="116"/>
      <c r="Q23" s="116"/>
      <c r="R23" s="116"/>
      <c r="S23" s="116"/>
      <c r="T23" s="116"/>
      <c r="U23" s="116"/>
      <c r="V23" s="116"/>
      <c r="W23" s="116"/>
      <c r="X23" s="116"/>
      <c r="Y23" s="116"/>
      <c r="Z23" s="116"/>
    </row>
    <row r="35" spans="7:15">
      <c r="M35" s="141"/>
      <c r="N35" s="141"/>
      <c r="O35" s="141"/>
    </row>
    <row r="36" spans="7:15">
      <c r="M36" s="141"/>
      <c r="N36" s="141"/>
      <c r="O36" s="141"/>
    </row>
    <row r="37" spans="7:15">
      <c r="M37" s="141"/>
      <c r="N37" s="141"/>
      <c r="O37" s="141"/>
    </row>
    <row r="39" spans="7:15">
      <c r="G39" s="621"/>
      <c r="H39" s="621"/>
      <c r="I39" s="621"/>
      <c r="J39" s="206"/>
      <c r="K39" s="621"/>
    </row>
  </sheetData>
  <mergeCells count="19">
    <mergeCell ref="R16:S16"/>
    <mergeCell ref="T16:U16"/>
    <mergeCell ref="M4:M5"/>
    <mergeCell ref="O4:O5"/>
    <mergeCell ref="P4:Q4"/>
    <mergeCell ref="R4:S4"/>
    <mergeCell ref="T4:U4"/>
    <mergeCell ref="A2:M2"/>
    <mergeCell ref="O2:Y2"/>
    <mergeCell ref="A3:M3"/>
    <mergeCell ref="O3:Y3"/>
    <mergeCell ref="A4:A5"/>
    <mergeCell ref="B4:C4"/>
    <mergeCell ref="D4:E4"/>
    <mergeCell ref="F4:G4"/>
    <mergeCell ref="H4:I4"/>
    <mergeCell ref="K4:L4"/>
    <mergeCell ref="Y4:Y5"/>
    <mergeCell ref="V4:W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sheetPr>
    <tabColor theme="7"/>
  </sheetPr>
  <dimension ref="A1:P68"/>
  <sheetViews>
    <sheetView workbookViewId="0">
      <selection activeCell="N15" sqref="N15"/>
    </sheetView>
  </sheetViews>
  <sheetFormatPr defaultRowHeight="12.75"/>
  <cols>
    <col min="1" max="1" width="6.28515625" style="706" customWidth="1"/>
    <col min="2" max="2" width="10.28515625" style="704" customWidth="1"/>
    <col min="3" max="3" width="8.140625" style="705" customWidth="1"/>
    <col min="4" max="4" width="8.140625" style="706" bestFit="1" customWidth="1"/>
    <col min="5" max="5" width="8.7109375" style="705" customWidth="1"/>
    <col min="6" max="6" width="8.140625" style="706" bestFit="1" customWidth="1"/>
    <col min="7" max="7" width="9" style="705" customWidth="1"/>
    <col min="8" max="8" width="8.140625" style="706" bestFit="1" customWidth="1"/>
    <col min="9" max="9" width="9" style="705" customWidth="1"/>
    <col min="10" max="10" width="8.140625" style="706" bestFit="1" customWidth="1"/>
    <col min="11" max="11" width="6.5703125" style="702" bestFit="1" customWidth="1"/>
    <col min="12" max="12" width="8.140625" style="702" bestFit="1" customWidth="1"/>
    <col min="13" max="13" width="6.5703125" style="702" bestFit="1" customWidth="1"/>
    <col min="14" max="14" width="9" style="702" bestFit="1" customWidth="1"/>
    <col min="15" max="15" width="9.140625" style="702"/>
    <col min="16" max="16" width="9.140625" style="703"/>
    <col min="17" max="16384" width="9.140625" style="50"/>
  </cols>
  <sheetData>
    <row r="1" spans="1:16">
      <c r="A1" s="735" t="s">
        <v>770</v>
      </c>
      <c r="B1" s="736"/>
      <c r="C1" s="737"/>
      <c r="D1" s="738"/>
      <c r="E1" s="737"/>
      <c r="F1" s="738"/>
      <c r="G1" s="737"/>
      <c r="H1" s="738"/>
      <c r="I1" s="737"/>
      <c r="J1" s="738"/>
      <c r="K1" s="735"/>
      <c r="L1" s="735"/>
      <c r="M1" s="735"/>
      <c r="N1" s="735"/>
    </row>
    <row r="2" spans="1:16">
      <c r="A2" s="735" t="s">
        <v>918</v>
      </c>
      <c r="B2" s="736"/>
      <c r="C2" s="737"/>
      <c r="D2" s="738"/>
      <c r="E2" s="737"/>
      <c r="F2" s="738"/>
      <c r="G2" s="737"/>
      <c r="H2" s="738"/>
      <c r="I2" s="737"/>
      <c r="J2" s="738"/>
      <c r="K2" s="735"/>
      <c r="L2" s="735"/>
      <c r="M2" s="735"/>
      <c r="N2" s="735"/>
    </row>
    <row r="3" spans="1:16">
      <c r="A3" s="735" t="s">
        <v>771</v>
      </c>
      <c r="B3" s="736"/>
      <c r="C3" s="737"/>
      <c r="D3" s="738"/>
      <c r="E3" s="737"/>
      <c r="F3" s="738"/>
      <c r="G3" s="737"/>
      <c r="H3" s="738"/>
      <c r="I3" s="737"/>
      <c r="J3" s="738"/>
      <c r="K3" s="735"/>
      <c r="L3" s="735"/>
      <c r="M3" s="735"/>
      <c r="N3" s="735"/>
    </row>
    <row r="4" spans="1:16">
      <c r="A4" s="735" t="s">
        <v>889</v>
      </c>
      <c r="B4" s="736"/>
      <c r="C4" s="737"/>
      <c r="D4" s="738"/>
      <c r="E4" s="737"/>
      <c r="F4" s="738"/>
      <c r="G4" s="737"/>
      <c r="H4" s="738"/>
      <c r="I4" s="737"/>
      <c r="J4" s="738"/>
      <c r="K4" s="735"/>
      <c r="L4" s="735"/>
      <c r="M4" s="735"/>
      <c r="N4" s="735"/>
    </row>
    <row r="5" spans="1:16">
      <c r="A5" s="739" t="s">
        <v>772</v>
      </c>
      <c r="B5" s="736"/>
      <c r="C5" s="737"/>
      <c r="D5" s="738"/>
      <c r="E5" s="737"/>
      <c r="F5" s="738"/>
      <c r="G5" s="737"/>
      <c r="H5" s="738"/>
      <c r="I5" s="737"/>
      <c r="J5" s="738"/>
      <c r="K5" s="735"/>
      <c r="L5" s="735"/>
      <c r="M5" s="735"/>
      <c r="N5" s="735"/>
    </row>
    <row r="6" spans="1:16">
      <c r="A6" s="740" t="s">
        <v>773</v>
      </c>
      <c r="B6" s="736"/>
      <c r="C6" s="737"/>
      <c r="D6" s="738"/>
      <c r="E6" s="737"/>
      <c r="F6" s="738"/>
      <c r="G6" s="737"/>
      <c r="H6" s="738"/>
      <c r="I6" s="737"/>
      <c r="J6" s="738"/>
      <c r="K6" s="735"/>
      <c r="L6" s="735"/>
      <c r="M6" s="735"/>
      <c r="N6" s="735"/>
    </row>
    <row r="7" spans="1:16">
      <c r="A7" s="741" t="s">
        <v>774</v>
      </c>
      <c r="B7" s="736"/>
      <c r="C7" s="737"/>
      <c r="D7" s="738"/>
      <c r="E7" s="737"/>
      <c r="F7" s="738"/>
      <c r="G7" s="737"/>
      <c r="H7" s="738"/>
      <c r="I7" s="737"/>
      <c r="J7" s="738"/>
      <c r="K7" s="735"/>
      <c r="L7" s="735"/>
      <c r="M7" s="735"/>
      <c r="N7" s="735"/>
    </row>
    <row r="8" spans="1:16" ht="27.75" customHeight="1">
      <c r="A8" s="969" t="s">
        <v>858</v>
      </c>
      <c r="B8" s="969"/>
      <c r="C8" s="969"/>
      <c r="D8" s="969"/>
      <c r="E8" s="969"/>
      <c r="F8" s="969"/>
      <c r="G8" s="969"/>
      <c r="H8" s="969"/>
      <c r="I8" s="969"/>
      <c r="J8" s="969"/>
      <c r="K8" s="969"/>
      <c r="L8" s="969"/>
      <c r="M8" s="969"/>
      <c r="N8" s="969"/>
    </row>
    <row r="9" spans="1:16" ht="18" customHeight="1">
      <c r="A9" s="970" t="s">
        <v>870</v>
      </c>
      <c r="B9" s="970"/>
      <c r="C9" s="970"/>
      <c r="D9" s="970"/>
      <c r="E9" s="970"/>
      <c r="F9" s="970"/>
      <c r="G9" s="970"/>
      <c r="H9" s="970"/>
      <c r="I9" s="970"/>
      <c r="J9" s="970"/>
      <c r="K9" s="970"/>
      <c r="L9" s="970"/>
      <c r="M9" s="970"/>
      <c r="N9" s="970"/>
    </row>
    <row r="10" spans="1:16" ht="17.25" customHeight="1" thickBot="1">
      <c r="A10" s="971" t="s">
        <v>761</v>
      </c>
      <c r="B10" s="971"/>
      <c r="C10" s="971"/>
      <c r="D10" s="971"/>
      <c r="E10" s="971"/>
      <c r="F10" s="971"/>
      <c r="G10" s="971"/>
      <c r="H10" s="971"/>
      <c r="I10" s="971"/>
      <c r="J10" s="971"/>
      <c r="K10" s="971"/>
      <c r="L10" s="971"/>
      <c r="M10" s="971"/>
      <c r="N10" s="971"/>
    </row>
    <row r="11" spans="1:16" ht="27" customHeight="1" thickBot="1">
      <c r="A11" s="972" t="s">
        <v>762</v>
      </c>
      <c r="B11" s="972" t="s">
        <v>763</v>
      </c>
      <c r="C11" s="973" t="s">
        <v>432</v>
      </c>
      <c r="D11" s="972"/>
      <c r="E11" s="973" t="s">
        <v>253</v>
      </c>
      <c r="F11" s="972"/>
      <c r="G11" s="973" t="s">
        <v>764</v>
      </c>
      <c r="H11" s="972"/>
      <c r="I11" s="973" t="s">
        <v>765</v>
      </c>
      <c r="J11" s="972"/>
      <c r="K11" s="973" t="s">
        <v>766</v>
      </c>
      <c r="L11" s="972"/>
      <c r="M11" s="973" t="s">
        <v>857</v>
      </c>
      <c r="N11" s="972"/>
    </row>
    <row r="12" spans="1:16" s="51" customFormat="1" ht="32.25" customHeight="1" thickBot="1">
      <c r="A12" s="972"/>
      <c r="B12" s="972"/>
      <c r="C12" s="710" t="s">
        <v>767</v>
      </c>
      <c r="D12" s="711" t="s">
        <v>768</v>
      </c>
      <c r="E12" s="710" t="s">
        <v>767</v>
      </c>
      <c r="F12" s="711" t="s">
        <v>768</v>
      </c>
      <c r="G12" s="710" t="s">
        <v>767</v>
      </c>
      <c r="H12" s="711" t="s">
        <v>768</v>
      </c>
      <c r="I12" s="710" t="s">
        <v>767</v>
      </c>
      <c r="J12" s="711" t="s">
        <v>768</v>
      </c>
      <c r="K12" s="710" t="s">
        <v>767</v>
      </c>
      <c r="L12" s="711" t="s">
        <v>768</v>
      </c>
      <c r="M12" s="710" t="s">
        <v>767</v>
      </c>
      <c r="N12" s="711" t="s">
        <v>768</v>
      </c>
      <c r="O12" s="712"/>
      <c r="P12" s="713"/>
    </row>
    <row r="13" spans="1:16">
      <c r="A13" s="714">
        <v>1962</v>
      </c>
      <c r="B13" s="715">
        <f t="shared" ref="B13:B46" si="0">C13+E13+G13+I13</f>
        <v>169968</v>
      </c>
      <c r="C13" s="716">
        <v>82300</v>
      </c>
      <c r="D13" s="717">
        <f t="shared" ref="D13:D59" si="1">C13/B13</f>
        <v>0.48420879224324581</v>
      </c>
      <c r="E13" s="716">
        <v>32875</v>
      </c>
      <c r="F13" s="717">
        <f t="shared" ref="F13:F59" si="2">E13/B13</f>
        <v>0.19341876117857479</v>
      </c>
      <c r="G13" s="716">
        <v>41993</v>
      </c>
      <c r="H13" s="717">
        <f t="shared" ref="H13:H59" si="3">G13/B13</f>
        <v>0.24706415325237691</v>
      </c>
      <c r="I13" s="716">
        <v>12800</v>
      </c>
      <c r="J13" s="717">
        <f t="shared" ref="J13:J59" si="4">I13/B13</f>
        <v>7.5308293325802508E-2</v>
      </c>
      <c r="K13" s="718"/>
      <c r="L13" s="718"/>
      <c r="M13" s="718"/>
      <c r="N13" s="718"/>
    </row>
    <row r="14" spans="1:16">
      <c r="A14" s="719">
        <v>1963</v>
      </c>
      <c r="B14" s="720">
        <f t="shared" si="0"/>
        <v>202243</v>
      </c>
      <c r="C14" s="98">
        <v>82300</v>
      </c>
      <c r="D14" s="721">
        <f t="shared" si="1"/>
        <v>0.40693621040035999</v>
      </c>
      <c r="E14" s="98">
        <v>32875</v>
      </c>
      <c r="F14" s="721">
        <f t="shared" si="2"/>
        <v>0.16255197954935399</v>
      </c>
      <c r="G14" s="98">
        <v>47368</v>
      </c>
      <c r="H14" s="721">
        <f t="shared" si="3"/>
        <v>0.23421329786445019</v>
      </c>
      <c r="I14" s="98">
        <v>39700</v>
      </c>
      <c r="J14" s="721">
        <f t="shared" si="4"/>
        <v>0.19629851218583586</v>
      </c>
      <c r="K14" s="722"/>
      <c r="L14" s="722"/>
      <c r="M14" s="722"/>
      <c r="N14" s="722"/>
    </row>
    <row r="15" spans="1:16">
      <c r="A15" s="719">
        <v>1964</v>
      </c>
      <c r="B15" s="720">
        <f t="shared" si="0"/>
        <v>218582</v>
      </c>
      <c r="C15" s="98">
        <v>82300</v>
      </c>
      <c r="D15" s="721">
        <f t="shared" si="1"/>
        <v>0.3765177370506263</v>
      </c>
      <c r="E15" s="98">
        <v>32750</v>
      </c>
      <c r="F15" s="721">
        <f t="shared" si="2"/>
        <v>0.14982935465866357</v>
      </c>
      <c r="G15" s="98">
        <v>49482</v>
      </c>
      <c r="H15" s="721">
        <f t="shared" si="3"/>
        <v>0.22637728632732795</v>
      </c>
      <c r="I15" s="98">
        <v>54050</v>
      </c>
      <c r="J15" s="721">
        <f t="shared" si="4"/>
        <v>0.24727562196338215</v>
      </c>
      <c r="K15" s="722"/>
      <c r="L15" s="722"/>
      <c r="M15" s="722"/>
      <c r="N15" s="722"/>
    </row>
    <row r="16" spans="1:16">
      <c r="A16" s="719">
        <v>1965</v>
      </c>
      <c r="B16" s="720">
        <f t="shared" si="0"/>
        <v>242812</v>
      </c>
      <c r="C16" s="98">
        <v>82225</v>
      </c>
      <c r="D16" s="721">
        <f t="shared" si="1"/>
        <v>0.33863647595670726</v>
      </c>
      <c r="E16" s="98">
        <v>32750</v>
      </c>
      <c r="F16" s="721">
        <f t="shared" si="2"/>
        <v>0.13487801261881621</v>
      </c>
      <c r="G16" s="98">
        <v>59437</v>
      </c>
      <c r="H16" s="721">
        <f t="shared" si="3"/>
        <v>0.24478608964960547</v>
      </c>
      <c r="I16" s="98">
        <v>68400</v>
      </c>
      <c r="J16" s="721">
        <f t="shared" si="4"/>
        <v>0.28169942177487112</v>
      </c>
      <c r="K16" s="722"/>
      <c r="L16" s="722"/>
      <c r="M16" s="722"/>
      <c r="N16" s="722"/>
    </row>
    <row r="17" spans="1:14">
      <c r="A17" s="719">
        <v>1966</v>
      </c>
      <c r="B17" s="720">
        <f t="shared" si="0"/>
        <v>254148</v>
      </c>
      <c r="C17" s="98">
        <v>82225</v>
      </c>
      <c r="D17" s="721">
        <f t="shared" si="1"/>
        <v>0.32353195775689758</v>
      </c>
      <c r="E17" s="98">
        <v>32750</v>
      </c>
      <c r="F17" s="721">
        <f t="shared" si="2"/>
        <v>0.12886192297401514</v>
      </c>
      <c r="G17" s="98">
        <v>69273</v>
      </c>
      <c r="H17" s="721">
        <f t="shared" si="3"/>
        <v>0.2725695264176779</v>
      </c>
      <c r="I17" s="98">
        <v>69900</v>
      </c>
      <c r="J17" s="721">
        <f t="shared" si="4"/>
        <v>0.27503659285140941</v>
      </c>
      <c r="K17" s="722"/>
      <c r="L17" s="722"/>
      <c r="M17" s="722"/>
      <c r="N17" s="722"/>
    </row>
    <row r="18" spans="1:14">
      <c r="A18" s="719">
        <v>1967</v>
      </c>
      <c r="B18" s="720">
        <f t="shared" si="0"/>
        <v>260273</v>
      </c>
      <c r="C18" s="98">
        <v>76600</v>
      </c>
      <c r="D18" s="721">
        <f t="shared" si="1"/>
        <v>0.29430636293430362</v>
      </c>
      <c r="E18" s="98">
        <v>32750</v>
      </c>
      <c r="F18" s="721">
        <f t="shared" si="2"/>
        <v>0.12582941757308672</v>
      </c>
      <c r="G18" s="98">
        <v>81023</v>
      </c>
      <c r="H18" s="721">
        <f t="shared" si="3"/>
        <v>0.3113000580160063</v>
      </c>
      <c r="I18" s="98">
        <v>69900</v>
      </c>
      <c r="J18" s="721">
        <f t="shared" si="4"/>
        <v>0.26856416147660339</v>
      </c>
      <c r="K18" s="722"/>
      <c r="L18" s="722"/>
      <c r="M18" s="722"/>
      <c r="N18" s="722"/>
    </row>
    <row r="19" spans="1:14">
      <c r="A19" s="719">
        <v>1968</v>
      </c>
      <c r="B19" s="720">
        <f t="shared" si="0"/>
        <v>339688</v>
      </c>
      <c r="C19" s="98">
        <v>78700</v>
      </c>
      <c r="D19" s="721">
        <f t="shared" si="1"/>
        <v>0.23168319163467652</v>
      </c>
      <c r="E19" s="98">
        <v>54750</v>
      </c>
      <c r="F19" s="721">
        <f t="shared" si="2"/>
        <v>0.16117731565436519</v>
      </c>
      <c r="G19" s="98">
        <v>89538</v>
      </c>
      <c r="H19" s="721">
        <f t="shared" si="3"/>
        <v>0.26358894043946207</v>
      </c>
      <c r="I19" s="98">
        <v>116700</v>
      </c>
      <c r="J19" s="721">
        <f t="shared" si="4"/>
        <v>0.34355055227149622</v>
      </c>
      <c r="K19" s="722"/>
      <c r="L19" s="722"/>
      <c r="M19" s="722"/>
      <c r="N19" s="722"/>
    </row>
    <row r="20" spans="1:14">
      <c r="A20" s="719">
        <v>1969</v>
      </c>
      <c r="B20" s="720">
        <f t="shared" si="0"/>
        <v>347013</v>
      </c>
      <c r="C20" s="98">
        <v>76600</v>
      </c>
      <c r="D20" s="721">
        <f t="shared" si="1"/>
        <v>0.22074100970280652</v>
      </c>
      <c r="E20" s="98">
        <v>54750</v>
      </c>
      <c r="F20" s="721">
        <f t="shared" si="2"/>
        <v>0.15777506894554383</v>
      </c>
      <c r="G20" s="98">
        <v>98963</v>
      </c>
      <c r="H20" s="721">
        <f t="shared" si="3"/>
        <v>0.2851852812430658</v>
      </c>
      <c r="I20" s="98">
        <v>116700</v>
      </c>
      <c r="J20" s="721">
        <f t="shared" si="4"/>
        <v>0.33629864010858385</v>
      </c>
      <c r="K20" s="722"/>
      <c r="L20" s="722" t="s">
        <v>769</v>
      </c>
      <c r="M20" s="722"/>
      <c r="N20" s="722"/>
    </row>
    <row r="21" spans="1:14">
      <c r="A21" s="719">
        <v>1970</v>
      </c>
      <c r="B21" s="720">
        <f t="shared" si="0"/>
        <v>406596</v>
      </c>
      <c r="C21" s="98">
        <v>76600</v>
      </c>
      <c r="D21" s="721">
        <f t="shared" si="1"/>
        <v>0.18839339295025037</v>
      </c>
      <c r="E21" s="98">
        <v>74750</v>
      </c>
      <c r="F21" s="721">
        <f t="shared" si="2"/>
        <v>0.18384342197168688</v>
      </c>
      <c r="G21" s="98">
        <v>123256</v>
      </c>
      <c r="H21" s="721">
        <f t="shared" si="3"/>
        <v>0.30314120158584934</v>
      </c>
      <c r="I21" s="98">
        <v>131990</v>
      </c>
      <c r="J21" s="721">
        <f t="shared" si="4"/>
        <v>0.32462198349221338</v>
      </c>
      <c r="K21" s="722"/>
      <c r="L21" s="722"/>
      <c r="M21" s="722"/>
      <c r="N21" s="722"/>
    </row>
    <row r="22" spans="1:14">
      <c r="A22" s="719">
        <v>1971</v>
      </c>
      <c r="B22" s="720">
        <f t="shared" si="0"/>
        <v>472955</v>
      </c>
      <c r="C22" s="98">
        <v>75275</v>
      </c>
      <c r="D22" s="721">
        <f t="shared" si="1"/>
        <v>0.15915890518125403</v>
      </c>
      <c r="E22" s="98">
        <v>68250</v>
      </c>
      <c r="F22" s="721">
        <f t="shared" si="2"/>
        <v>0.14430548360837711</v>
      </c>
      <c r="G22" s="98">
        <v>140627</v>
      </c>
      <c r="H22" s="721">
        <f t="shared" si="3"/>
        <v>0.29733695594718312</v>
      </c>
      <c r="I22" s="98">
        <v>188803</v>
      </c>
      <c r="J22" s="721">
        <f t="shared" si="4"/>
        <v>0.39919865526318571</v>
      </c>
      <c r="K22" s="722"/>
      <c r="L22" s="722"/>
      <c r="M22" s="722"/>
      <c r="N22" s="722"/>
    </row>
    <row r="23" spans="1:14">
      <c r="A23" s="719">
        <v>1972</v>
      </c>
      <c r="B23" s="720">
        <f t="shared" si="0"/>
        <v>533639</v>
      </c>
      <c r="C23" s="98">
        <v>74275</v>
      </c>
      <c r="D23" s="721">
        <f t="shared" si="1"/>
        <v>0.13918585410736473</v>
      </c>
      <c r="E23" s="98">
        <v>68250</v>
      </c>
      <c r="F23" s="721">
        <f t="shared" si="2"/>
        <v>0.12789544992026444</v>
      </c>
      <c r="G23" s="98">
        <v>144975</v>
      </c>
      <c r="H23" s="721">
        <f t="shared" si="3"/>
        <v>0.27167242274271558</v>
      </c>
      <c r="I23" s="98">
        <v>246139</v>
      </c>
      <c r="J23" s="721">
        <f t="shared" si="4"/>
        <v>0.46124627322965528</v>
      </c>
      <c r="K23" s="722"/>
      <c r="L23" s="722"/>
      <c r="M23" s="722"/>
      <c r="N23" s="722"/>
    </row>
    <row r="24" spans="1:14">
      <c r="A24" s="719">
        <v>1973</v>
      </c>
      <c r="B24" s="720">
        <f t="shared" si="0"/>
        <v>650050</v>
      </c>
      <c r="C24" s="98">
        <v>121000</v>
      </c>
      <c r="D24" s="721">
        <f t="shared" si="1"/>
        <v>0.18613952772863626</v>
      </c>
      <c r="E24" s="98">
        <v>68250</v>
      </c>
      <c r="F24" s="721">
        <f t="shared" si="2"/>
        <v>0.10499192369817706</v>
      </c>
      <c r="G24" s="98">
        <v>147700</v>
      </c>
      <c r="H24" s="721">
        <f t="shared" si="3"/>
        <v>0.22721329128528575</v>
      </c>
      <c r="I24" s="98">
        <v>313100</v>
      </c>
      <c r="J24" s="721">
        <f t="shared" si="4"/>
        <v>0.48165525728790093</v>
      </c>
      <c r="K24" s="722"/>
      <c r="L24" s="722"/>
      <c r="M24" s="722"/>
      <c r="N24" s="722"/>
    </row>
    <row r="25" spans="1:14">
      <c r="A25" s="719">
        <v>1974</v>
      </c>
      <c r="B25" s="720">
        <f t="shared" si="0"/>
        <v>723638</v>
      </c>
      <c r="C25" s="98">
        <v>122260</v>
      </c>
      <c r="D25" s="721">
        <f t="shared" si="1"/>
        <v>0.16895187925454441</v>
      </c>
      <c r="E25" s="98">
        <v>68000</v>
      </c>
      <c r="F25" s="721">
        <f t="shared" si="2"/>
        <v>9.3969636752077701E-2</v>
      </c>
      <c r="G25" s="98">
        <v>148054</v>
      </c>
      <c r="H25" s="721">
        <f t="shared" si="3"/>
        <v>0.20459677352488398</v>
      </c>
      <c r="I25" s="98">
        <v>385324</v>
      </c>
      <c r="J25" s="721">
        <f t="shared" si="4"/>
        <v>0.53248171046849391</v>
      </c>
      <c r="K25" s="722"/>
      <c r="L25" s="722"/>
      <c r="M25" s="722"/>
      <c r="N25" s="722"/>
    </row>
    <row r="26" spans="1:14">
      <c r="A26" s="719">
        <v>1975</v>
      </c>
      <c r="B26" s="720">
        <f t="shared" si="0"/>
        <v>763498</v>
      </c>
      <c r="C26" s="98">
        <v>122535</v>
      </c>
      <c r="D26" s="721">
        <f t="shared" si="1"/>
        <v>0.16049157954572246</v>
      </c>
      <c r="E26" s="98">
        <v>68000</v>
      </c>
      <c r="F26" s="721">
        <f t="shared" si="2"/>
        <v>8.9063756552080028E-2</v>
      </c>
      <c r="G26" s="98">
        <v>176706</v>
      </c>
      <c r="H26" s="721">
        <f t="shared" si="3"/>
        <v>0.23144264948958609</v>
      </c>
      <c r="I26" s="98">
        <v>396257</v>
      </c>
      <c r="J26" s="721">
        <f t="shared" si="4"/>
        <v>0.5190020144126114</v>
      </c>
      <c r="K26" s="722"/>
      <c r="L26" s="722"/>
      <c r="M26" s="722"/>
      <c r="N26" s="722"/>
    </row>
    <row r="27" spans="1:14">
      <c r="A27" s="719">
        <v>1976</v>
      </c>
      <c r="B27" s="720">
        <f t="shared" si="0"/>
        <v>971799</v>
      </c>
      <c r="C27" s="98">
        <v>123235</v>
      </c>
      <c r="D27" s="721">
        <f t="shared" si="1"/>
        <v>0.12681120272813617</v>
      </c>
      <c r="E27" s="98">
        <v>68000</v>
      </c>
      <c r="F27" s="721">
        <f t="shared" si="2"/>
        <v>6.9973317527595724E-2</v>
      </c>
      <c r="G27" s="98">
        <v>205110</v>
      </c>
      <c r="H27" s="721">
        <f t="shared" si="3"/>
        <v>0.21106216408948764</v>
      </c>
      <c r="I27" s="98">
        <v>575454</v>
      </c>
      <c r="J27" s="721">
        <f t="shared" si="4"/>
        <v>0.59215331565478047</v>
      </c>
      <c r="K27" s="722"/>
      <c r="L27" s="722"/>
      <c r="M27" s="722"/>
      <c r="N27" s="722"/>
    </row>
    <row r="28" spans="1:14">
      <c r="A28" s="719">
        <v>1977</v>
      </c>
      <c r="B28" s="98">
        <f t="shared" si="0"/>
        <v>1038270</v>
      </c>
      <c r="C28" s="98">
        <v>122460</v>
      </c>
      <c r="D28" s="721">
        <f t="shared" si="1"/>
        <v>0.11794619896558699</v>
      </c>
      <c r="E28" s="98">
        <v>68000</v>
      </c>
      <c r="F28" s="721">
        <f t="shared" si="2"/>
        <v>6.5493561405029516E-2</v>
      </c>
      <c r="G28" s="98">
        <v>223736</v>
      </c>
      <c r="H28" s="721">
        <f t="shared" si="3"/>
        <v>0.21548922727228947</v>
      </c>
      <c r="I28" s="98">
        <v>624074</v>
      </c>
      <c r="J28" s="721">
        <f t="shared" si="4"/>
        <v>0.60107101235709404</v>
      </c>
      <c r="K28" s="722"/>
      <c r="L28" s="722"/>
      <c r="M28" s="722"/>
      <c r="N28" s="722"/>
    </row>
    <row r="29" spans="1:14">
      <c r="A29" s="719">
        <v>1978</v>
      </c>
      <c r="B29" s="98">
        <f t="shared" si="0"/>
        <v>1132590</v>
      </c>
      <c r="C29" s="98">
        <v>122460</v>
      </c>
      <c r="D29" s="721">
        <f t="shared" si="1"/>
        <v>0.10812385770667232</v>
      </c>
      <c r="E29" s="98">
        <v>68000</v>
      </c>
      <c r="F29" s="721">
        <f t="shared" si="2"/>
        <v>6.0039378769016147E-2</v>
      </c>
      <c r="G29" s="98">
        <v>221516</v>
      </c>
      <c r="H29" s="721">
        <f t="shared" si="3"/>
        <v>0.19558357393231443</v>
      </c>
      <c r="I29" s="98">
        <v>720614</v>
      </c>
      <c r="J29" s="721">
        <f t="shared" si="4"/>
        <v>0.63625318959199706</v>
      </c>
      <c r="K29" s="722"/>
      <c r="L29" s="722"/>
      <c r="M29" s="722"/>
      <c r="N29" s="722"/>
    </row>
    <row r="30" spans="1:14">
      <c r="A30" s="719">
        <v>1979</v>
      </c>
      <c r="B30" s="98">
        <f t="shared" si="0"/>
        <v>1257835</v>
      </c>
      <c r="C30" s="98">
        <v>123310</v>
      </c>
      <c r="D30" s="721">
        <f t="shared" si="1"/>
        <v>9.8033525859910084E-2</v>
      </c>
      <c r="E30" s="98">
        <v>101000</v>
      </c>
      <c r="F30" s="721">
        <f t="shared" si="2"/>
        <v>8.0296700282628489E-2</v>
      </c>
      <c r="G30" s="98">
        <v>233611</v>
      </c>
      <c r="H30" s="721">
        <f t="shared" si="3"/>
        <v>0.18572467772005072</v>
      </c>
      <c r="I30" s="98">
        <v>799914</v>
      </c>
      <c r="J30" s="721">
        <f t="shared" si="4"/>
        <v>0.63594509613741068</v>
      </c>
      <c r="K30" s="722"/>
      <c r="L30" s="722"/>
      <c r="M30" s="722"/>
      <c r="N30" s="722"/>
    </row>
    <row r="31" spans="1:14">
      <c r="A31" s="719">
        <v>1980</v>
      </c>
      <c r="B31" s="98">
        <f t="shared" si="0"/>
        <v>1285237</v>
      </c>
      <c r="C31" s="98">
        <v>123360</v>
      </c>
      <c r="D31" s="721">
        <f t="shared" si="1"/>
        <v>9.5982297428412036E-2</v>
      </c>
      <c r="E31" s="98">
        <v>101000</v>
      </c>
      <c r="F31" s="721">
        <f t="shared" si="2"/>
        <v>7.8584727952898961E-2</v>
      </c>
      <c r="G31" s="98">
        <v>237703</v>
      </c>
      <c r="H31" s="721">
        <f t="shared" si="3"/>
        <v>0.18494876820384101</v>
      </c>
      <c r="I31" s="98">
        <v>823174</v>
      </c>
      <c r="J31" s="721">
        <f t="shared" si="4"/>
        <v>0.64048420641484805</v>
      </c>
      <c r="K31" s="722"/>
      <c r="L31" s="722"/>
      <c r="M31" s="722"/>
      <c r="N31" s="722"/>
    </row>
    <row r="32" spans="1:14">
      <c r="A32" s="719">
        <v>1981</v>
      </c>
      <c r="B32" s="98">
        <f t="shared" si="0"/>
        <v>1383809</v>
      </c>
      <c r="C32" s="98">
        <v>123690</v>
      </c>
      <c r="D32" s="721">
        <f t="shared" si="1"/>
        <v>8.9383722753645908E-2</v>
      </c>
      <c r="E32" s="98">
        <v>158000</v>
      </c>
      <c r="F32" s="721">
        <f t="shared" si="2"/>
        <v>0.11417760688071836</v>
      </c>
      <c r="G32" s="98">
        <v>251745</v>
      </c>
      <c r="H32" s="721">
        <f t="shared" si="3"/>
        <v>0.18192178255814206</v>
      </c>
      <c r="I32" s="98">
        <v>850374</v>
      </c>
      <c r="J32" s="721">
        <f t="shared" si="4"/>
        <v>0.61451688780749369</v>
      </c>
      <c r="K32" s="722"/>
      <c r="L32" s="722"/>
      <c r="M32" s="722"/>
      <c r="N32" s="722"/>
    </row>
    <row r="33" spans="1:15">
      <c r="A33" s="719">
        <v>1982</v>
      </c>
      <c r="B33" s="98">
        <f t="shared" si="0"/>
        <v>1418344</v>
      </c>
      <c r="C33" s="98">
        <v>154280</v>
      </c>
      <c r="D33" s="721">
        <f t="shared" si="1"/>
        <v>0.10877474011946327</v>
      </c>
      <c r="E33" s="98">
        <v>158000</v>
      </c>
      <c r="F33" s="721">
        <f t="shared" si="2"/>
        <v>0.11139751710445421</v>
      </c>
      <c r="G33" s="98">
        <v>255790</v>
      </c>
      <c r="H33" s="721">
        <f t="shared" si="3"/>
        <v>0.18034411962119204</v>
      </c>
      <c r="I33" s="98">
        <v>850274</v>
      </c>
      <c r="J33" s="721">
        <f t="shared" si="4"/>
        <v>0.59948362315489045</v>
      </c>
      <c r="K33" s="722"/>
      <c r="L33" s="722"/>
      <c r="M33" s="722"/>
      <c r="N33" s="722"/>
    </row>
    <row r="34" spans="1:15">
      <c r="A34" s="719">
        <v>1983</v>
      </c>
      <c r="B34" s="98">
        <f t="shared" si="0"/>
        <v>1452037</v>
      </c>
      <c r="C34" s="98">
        <v>153780</v>
      </c>
      <c r="D34" s="721">
        <f t="shared" si="1"/>
        <v>0.10590639219248546</v>
      </c>
      <c r="E34" s="98">
        <v>158000</v>
      </c>
      <c r="F34" s="721">
        <f t="shared" si="2"/>
        <v>0.10881265422299845</v>
      </c>
      <c r="G34" s="98">
        <v>269683</v>
      </c>
      <c r="H34" s="721">
        <f t="shared" si="3"/>
        <v>0.18572736094190437</v>
      </c>
      <c r="I34" s="98">
        <v>870574</v>
      </c>
      <c r="J34" s="721">
        <f t="shared" si="4"/>
        <v>0.59955359264261177</v>
      </c>
      <c r="K34" s="722"/>
      <c r="L34" s="722"/>
      <c r="M34" s="722"/>
      <c r="N34" s="722"/>
    </row>
    <row r="35" spans="1:15">
      <c r="A35" s="719">
        <v>1984</v>
      </c>
      <c r="B35" s="98">
        <f t="shared" si="0"/>
        <v>1605485</v>
      </c>
      <c r="C35" s="98">
        <v>222990</v>
      </c>
      <c r="D35" s="721">
        <f t="shared" si="1"/>
        <v>0.13889260877554135</v>
      </c>
      <c r="E35" s="98">
        <v>158030</v>
      </c>
      <c r="F35" s="721">
        <f t="shared" si="2"/>
        <v>9.8431315147759088E-2</v>
      </c>
      <c r="G35" s="98">
        <v>276841</v>
      </c>
      <c r="H35" s="721">
        <f t="shared" si="3"/>
        <v>0.17243449798658972</v>
      </c>
      <c r="I35" s="98">
        <v>947624</v>
      </c>
      <c r="J35" s="721">
        <f t="shared" si="4"/>
        <v>0.5902415780901098</v>
      </c>
      <c r="K35" s="722"/>
      <c r="L35" s="722"/>
      <c r="M35" s="722"/>
      <c r="N35" s="722"/>
    </row>
    <row r="36" spans="1:15">
      <c r="A36" s="719">
        <v>1985</v>
      </c>
      <c r="B36" s="98">
        <f t="shared" si="0"/>
        <v>1601714</v>
      </c>
      <c r="C36" s="98">
        <v>224000</v>
      </c>
      <c r="D36" s="721">
        <f t="shared" si="1"/>
        <v>0.13985018548879513</v>
      </c>
      <c r="E36" s="98">
        <v>144500</v>
      </c>
      <c r="F36" s="721">
        <f t="shared" si="2"/>
        <v>9.0215856263977212E-2</v>
      </c>
      <c r="G36" s="98">
        <v>299614</v>
      </c>
      <c r="H36" s="721">
        <f t="shared" si="3"/>
        <v>0.18705836372785653</v>
      </c>
      <c r="I36" s="98">
        <v>933600</v>
      </c>
      <c r="J36" s="721">
        <f t="shared" si="4"/>
        <v>0.5828755945193711</v>
      </c>
      <c r="K36" s="722"/>
      <c r="L36" s="722"/>
      <c r="M36" s="722"/>
      <c r="N36" s="722"/>
    </row>
    <row r="37" spans="1:15">
      <c r="A37" s="719">
        <v>1986</v>
      </c>
      <c r="B37" s="98">
        <f t="shared" si="0"/>
        <v>1669200</v>
      </c>
      <c r="C37" s="98">
        <v>225600</v>
      </c>
      <c r="D37" s="721">
        <f t="shared" si="1"/>
        <v>0.13515456506110712</v>
      </c>
      <c r="E37" s="98">
        <v>154000</v>
      </c>
      <c r="F37" s="721">
        <f t="shared" si="2"/>
        <v>9.2259765156961424E-2</v>
      </c>
      <c r="G37" s="98">
        <v>317500</v>
      </c>
      <c r="H37" s="721">
        <f t="shared" si="3"/>
        <v>0.19021087946321591</v>
      </c>
      <c r="I37" s="98">
        <v>972100</v>
      </c>
      <c r="J37" s="721">
        <f t="shared" si="4"/>
        <v>0.58237479031871553</v>
      </c>
      <c r="K37" s="722"/>
      <c r="L37" s="722"/>
      <c r="M37" s="722"/>
      <c r="N37" s="722"/>
    </row>
    <row r="38" spans="1:15">
      <c r="A38" s="719">
        <v>1987</v>
      </c>
      <c r="B38" s="98">
        <f t="shared" si="0"/>
        <v>1655373</v>
      </c>
      <c r="C38" s="98">
        <v>227625</v>
      </c>
      <c r="D38" s="721">
        <f t="shared" si="1"/>
        <v>0.13750677339789885</v>
      </c>
      <c r="E38" s="98">
        <v>145600</v>
      </c>
      <c r="F38" s="721">
        <f t="shared" si="2"/>
        <v>8.7956007498007999E-2</v>
      </c>
      <c r="G38" s="98">
        <v>316148</v>
      </c>
      <c r="H38" s="721">
        <f t="shared" si="3"/>
        <v>0.19098293858846313</v>
      </c>
      <c r="I38" s="98">
        <v>966000</v>
      </c>
      <c r="J38" s="721">
        <f t="shared" si="4"/>
        <v>0.58355428051562996</v>
      </c>
      <c r="K38" s="722"/>
      <c r="L38" s="722"/>
      <c r="M38" s="722"/>
      <c r="N38" s="722"/>
    </row>
    <row r="39" spans="1:15">
      <c r="A39" s="719">
        <v>1988</v>
      </c>
      <c r="B39" s="98">
        <f t="shared" si="0"/>
        <v>1603684</v>
      </c>
      <c r="C39" s="98">
        <v>228360</v>
      </c>
      <c r="D39" s="721">
        <f t="shared" si="1"/>
        <v>0.14239713060677789</v>
      </c>
      <c r="E39" s="98">
        <v>141800</v>
      </c>
      <c r="F39" s="721">
        <f t="shared" si="2"/>
        <v>8.8421409704156184E-2</v>
      </c>
      <c r="G39" s="98">
        <v>325924</v>
      </c>
      <c r="H39" s="721">
        <f t="shared" si="3"/>
        <v>0.20323455244299998</v>
      </c>
      <c r="I39" s="98">
        <v>907600</v>
      </c>
      <c r="J39" s="721">
        <f t="shared" si="4"/>
        <v>0.56594690724606589</v>
      </c>
      <c r="K39" s="722"/>
      <c r="L39" s="722"/>
      <c r="M39" s="722"/>
      <c r="N39" s="722"/>
      <c r="O39" s="703"/>
    </row>
    <row r="40" spans="1:15">
      <c r="A40" s="719">
        <v>1989</v>
      </c>
      <c r="B40" s="98">
        <f t="shared" si="0"/>
        <v>1610966</v>
      </c>
      <c r="C40" s="98">
        <v>260965</v>
      </c>
      <c r="D40" s="721">
        <f t="shared" si="1"/>
        <v>0.16199286639196606</v>
      </c>
      <c r="E40" s="98">
        <v>141800</v>
      </c>
      <c r="F40" s="721">
        <f t="shared" si="2"/>
        <v>8.8021721128813402E-2</v>
      </c>
      <c r="G40" s="98">
        <v>311301</v>
      </c>
      <c r="H40" s="721">
        <f t="shared" si="3"/>
        <v>0.19323871515599958</v>
      </c>
      <c r="I40" s="98">
        <v>896900</v>
      </c>
      <c r="J40" s="721">
        <f t="shared" si="4"/>
        <v>0.55674669732322102</v>
      </c>
      <c r="K40" s="722"/>
      <c r="L40" s="722"/>
      <c r="M40" s="722"/>
      <c r="N40" s="722"/>
      <c r="O40" s="703"/>
    </row>
    <row r="41" spans="1:15">
      <c r="A41" s="719">
        <v>1990</v>
      </c>
      <c r="B41" s="98">
        <f t="shared" si="0"/>
        <v>1604767</v>
      </c>
      <c r="C41" s="98">
        <v>255907</v>
      </c>
      <c r="D41" s="721">
        <f t="shared" si="1"/>
        <v>0.15946676371086893</v>
      </c>
      <c r="E41" s="98">
        <v>139200</v>
      </c>
      <c r="F41" s="721">
        <f t="shared" si="2"/>
        <v>8.6741564351709627E-2</v>
      </c>
      <c r="G41" s="98">
        <v>312760</v>
      </c>
      <c r="H41" s="721">
        <f t="shared" si="3"/>
        <v>0.19489433668563724</v>
      </c>
      <c r="I41" s="98">
        <v>896900</v>
      </c>
      <c r="J41" s="721">
        <f t="shared" si="4"/>
        <v>0.5588973352517842</v>
      </c>
      <c r="K41" s="722"/>
      <c r="L41" s="722"/>
      <c r="M41" s="722"/>
      <c r="N41" s="722"/>
      <c r="O41" s="703"/>
    </row>
    <row r="42" spans="1:15">
      <c r="A42" s="719">
        <v>1991</v>
      </c>
      <c r="B42" s="98">
        <f t="shared" si="0"/>
        <v>1733158</v>
      </c>
      <c r="C42" s="98">
        <v>365607</v>
      </c>
      <c r="D42" s="721">
        <f t="shared" si="1"/>
        <v>0.21094845363204048</v>
      </c>
      <c r="E42" s="98">
        <v>139200</v>
      </c>
      <c r="F42" s="721">
        <f t="shared" si="2"/>
        <v>8.0315816561444486E-2</v>
      </c>
      <c r="G42" s="98">
        <v>324851</v>
      </c>
      <c r="H42" s="721">
        <f t="shared" si="3"/>
        <v>0.18743299803018537</v>
      </c>
      <c r="I42" s="98">
        <v>903500</v>
      </c>
      <c r="J42" s="721">
        <f t="shared" si="4"/>
        <v>0.52130273177632969</v>
      </c>
      <c r="K42" s="722"/>
      <c r="L42" s="722"/>
      <c r="M42" s="722"/>
      <c r="N42" s="722"/>
      <c r="O42" s="703"/>
    </row>
    <row r="43" spans="1:15">
      <c r="A43" s="719">
        <v>1992</v>
      </c>
      <c r="B43" s="98">
        <f t="shared" si="0"/>
        <v>1739890</v>
      </c>
      <c r="C43" s="98">
        <v>365632</v>
      </c>
      <c r="D43" s="721">
        <f t="shared" si="1"/>
        <v>0.21014661846438568</v>
      </c>
      <c r="E43" s="98">
        <v>139200</v>
      </c>
      <c r="F43" s="721">
        <f t="shared" si="2"/>
        <v>8.0005057791009776E-2</v>
      </c>
      <c r="G43" s="98">
        <v>328758</v>
      </c>
      <c r="H43" s="721">
        <f t="shared" si="3"/>
        <v>0.18895332463546546</v>
      </c>
      <c r="I43" s="98">
        <v>906300</v>
      </c>
      <c r="J43" s="721">
        <f t="shared" si="4"/>
        <v>0.52089499910913906</v>
      </c>
      <c r="K43" s="722"/>
      <c r="L43" s="722"/>
      <c r="M43" s="722"/>
      <c r="N43" s="722"/>
      <c r="O43" s="703"/>
    </row>
    <row r="44" spans="1:15">
      <c r="A44" s="719">
        <v>1993</v>
      </c>
      <c r="B44" s="98">
        <f t="shared" si="0"/>
        <v>1741487</v>
      </c>
      <c r="C44" s="98">
        <v>364357</v>
      </c>
      <c r="D44" s="721">
        <f t="shared" si="1"/>
        <v>0.20922177426532612</v>
      </c>
      <c r="E44" s="98">
        <v>139200</v>
      </c>
      <c r="F44" s="721">
        <f t="shared" si="2"/>
        <v>7.9931690560997581E-2</v>
      </c>
      <c r="G44" s="98">
        <v>336430</v>
      </c>
      <c r="H44" s="721">
        <f t="shared" si="3"/>
        <v>0.19318547884652598</v>
      </c>
      <c r="I44" s="98">
        <v>901500</v>
      </c>
      <c r="J44" s="721">
        <f t="shared" si="4"/>
        <v>0.51766105632715032</v>
      </c>
      <c r="K44" s="722"/>
      <c r="L44" s="722"/>
      <c r="M44" s="98"/>
      <c r="N44" s="722"/>
      <c r="O44" s="703"/>
    </row>
    <row r="45" spans="1:15">
      <c r="A45" s="719">
        <v>1994</v>
      </c>
      <c r="B45" s="98">
        <f t="shared" si="0"/>
        <v>1771065</v>
      </c>
      <c r="C45" s="98">
        <v>365482</v>
      </c>
      <c r="D45" s="721">
        <f t="shared" si="1"/>
        <v>0.20636283817928761</v>
      </c>
      <c r="E45" s="98">
        <v>139200</v>
      </c>
      <c r="F45" s="721">
        <f t="shared" si="2"/>
        <v>7.8596776515825223E-2</v>
      </c>
      <c r="G45" s="98">
        <v>345383</v>
      </c>
      <c r="H45" s="721">
        <f t="shared" si="3"/>
        <v>0.19501429930578493</v>
      </c>
      <c r="I45" s="98">
        <v>921000</v>
      </c>
      <c r="J45" s="721">
        <f t="shared" si="4"/>
        <v>0.52002608599910227</v>
      </c>
      <c r="K45" s="722"/>
      <c r="L45" s="722"/>
      <c r="M45" s="98"/>
      <c r="N45" s="722"/>
      <c r="O45" s="703"/>
    </row>
    <row r="46" spans="1:15">
      <c r="A46" s="719">
        <v>1995</v>
      </c>
      <c r="B46" s="98">
        <f t="shared" si="0"/>
        <v>1777575</v>
      </c>
      <c r="C46" s="98">
        <v>369982</v>
      </c>
      <c r="D46" s="721">
        <f t="shared" si="1"/>
        <v>0.20813861581086593</v>
      </c>
      <c r="E46" s="98">
        <v>139200</v>
      </c>
      <c r="F46" s="721">
        <f t="shared" si="2"/>
        <v>7.8308932112569091E-2</v>
      </c>
      <c r="G46" s="98">
        <v>347393</v>
      </c>
      <c r="H46" s="721">
        <f t="shared" si="3"/>
        <v>0.19543085383176517</v>
      </c>
      <c r="I46" s="98">
        <v>921000</v>
      </c>
      <c r="J46" s="721">
        <f t="shared" si="4"/>
        <v>0.51812159824479975</v>
      </c>
      <c r="K46" s="98"/>
      <c r="L46" s="722"/>
      <c r="M46" s="98"/>
      <c r="N46" s="722"/>
      <c r="O46" s="703"/>
    </row>
    <row r="47" spans="1:15">
      <c r="A47" s="719">
        <v>1996</v>
      </c>
      <c r="B47" s="98">
        <v>2078865</v>
      </c>
      <c r="C47" s="98">
        <v>364461</v>
      </c>
      <c r="D47" s="721">
        <f t="shared" si="1"/>
        <v>0.1753173005462115</v>
      </c>
      <c r="E47" s="98">
        <v>68500</v>
      </c>
      <c r="F47" s="721">
        <f t="shared" si="2"/>
        <v>3.2950672602598055E-2</v>
      </c>
      <c r="G47" s="98">
        <v>418449</v>
      </c>
      <c r="H47" s="721">
        <f t="shared" si="3"/>
        <v>0.20128724087422703</v>
      </c>
      <c r="I47" s="98">
        <v>1227425</v>
      </c>
      <c r="J47" s="721">
        <f t="shared" si="4"/>
        <v>0.5904303550254586</v>
      </c>
      <c r="K47" s="98"/>
      <c r="L47" s="722"/>
      <c r="M47" s="98"/>
      <c r="N47" s="722"/>
      <c r="O47" s="703"/>
    </row>
    <row r="48" spans="1:15">
      <c r="A48" s="719">
        <v>1997</v>
      </c>
      <c r="B48" s="98">
        <f>SUM(C48,E48,G48,I48,K48,M48)</f>
        <v>1960531</v>
      </c>
      <c r="C48" s="98">
        <v>377094</v>
      </c>
      <c r="D48" s="721">
        <f t="shared" si="1"/>
        <v>0.19234278876488053</v>
      </c>
      <c r="E48" s="98">
        <v>53500</v>
      </c>
      <c r="F48" s="721">
        <f t="shared" si="2"/>
        <v>2.728852540459702E-2</v>
      </c>
      <c r="G48" s="98">
        <v>335392</v>
      </c>
      <c r="H48" s="721">
        <f t="shared" si="3"/>
        <v>0.17107202079436643</v>
      </c>
      <c r="I48" s="98">
        <v>1194350</v>
      </c>
      <c r="J48" s="721">
        <f t="shared" si="4"/>
        <v>0.60919720218655049</v>
      </c>
      <c r="K48" s="98"/>
      <c r="L48" s="722"/>
      <c r="M48" s="98">
        <v>195</v>
      </c>
      <c r="N48" s="723">
        <f>M48/B48</f>
        <v>9.9462849605540534E-5</v>
      </c>
    </row>
    <row r="49" spans="1:16">
      <c r="A49" s="719">
        <v>1998</v>
      </c>
      <c r="B49" s="98">
        <f t="shared" ref="B49:B59" si="5">SUM(C49,E49,G49,I49,K49,M49)</f>
        <v>2125108</v>
      </c>
      <c r="C49" s="98">
        <v>373685</v>
      </c>
      <c r="D49" s="721">
        <f t="shared" si="1"/>
        <v>0.1758428277527542</v>
      </c>
      <c r="E49" s="98">
        <v>68500</v>
      </c>
      <c r="F49" s="721">
        <f t="shared" si="2"/>
        <v>3.2233655889488913E-2</v>
      </c>
      <c r="G49" s="98">
        <v>458173</v>
      </c>
      <c r="H49" s="721">
        <f t="shared" si="3"/>
        <v>0.21559986598328179</v>
      </c>
      <c r="I49" s="98">
        <v>1224425</v>
      </c>
      <c r="J49" s="721">
        <f t="shared" si="4"/>
        <v>0.57617071697061983</v>
      </c>
      <c r="K49" s="98"/>
      <c r="L49" s="722"/>
      <c r="M49" s="98">
        <v>325</v>
      </c>
      <c r="N49" s="723">
        <f t="shared" ref="N49:N59" si="6">M49/B49</f>
        <v>1.5293340385523935E-4</v>
      </c>
    </row>
    <row r="50" spans="1:16">
      <c r="A50" s="719">
        <v>1999</v>
      </c>
      <c r="B50" s="98">
        <f t="shared" si="5"/>
        <v>2157493</v>
      </c>
      <c r="C50" s="98">
        <v>388085</v>
      </c>
      <c r="D50" s="721">
        <f t="shared" si="1"/>
        <v>0.17987775626618488</v>
      </c>
      <c r="E50" s="98">
        <v>68500</v>
      </c>
      <c r="F50" s="721">
        <f t="shared" si="2"/>
        <v>3.1749813325002679E-2</v>
      </c>
      <c r="G50" s="98">
        <v>472903</v>
      </c>
      <c r="H50" s="721">
        <f t="shared" si="3"/>
        <v>0.21919097767640497</v>
      </c>
      <c r="I50" s="98">
        <v>1227225</v>
      </c>
      <c r="J50" s="721">
        <f t="shared" si="4"/>
        <v>0.56881992201133447</v>
      </c>
      <c r="K50" s="98"/>
      <c r="L50" s="722"/>
      <c r="M50" s="98">
        <v>780</v>
      </c>
      <c r="N50" s="723">
        <f t="shared" si="6"/>
        <v>3.6153072107302317E-4</v>
      </c>
    </row>
    <row r="51" spans="1:16">
      <c r="A51" s="719">
        <v>2000</v>
      </c>
      <c r="B51" s="98">
        <f t="shared" si="5"/>
        <v>2195227</v>
      </c>
      <c r="C51" s="98">
        <v>400085</v>
      </c>
      <c r="D51" s="721">
        <f t="shared" si="1"/>
        <v>0.18225222266307767</v>
      </c>
      <c r="E51" s="98">
        <v>68500</v>
      </c>
      <c r="F51" s="721">
        <f t="shared" si="2"/>
        <v>3.1204062267820139E-2</v>
      </c>
      <c r="G51" s="98">
        <v>493437</v>
      </c>
      <c r="H51" s="721">
        <f t="shared" si="3"/>
        <v>0.22477720982841409</v>
      </c>
      <c r="I51" s="98">
        <v>1232425</v>
      </c>
      <c r="J51" s="721">
        <f t="shared" si="4"/>
        <v>0.56141118891121511</v>
      </c>
      <c r="K51" s="98"/>
      <c r="L51" s="722"/>
      <c r="M51" s="98">
        <v>780</v>
      </c>
      <c r="N51" s="723">
        <f t="shared" si="6"/>
        <v>3.5531632947298844E-4</v>
      </c>
    </row>
    <row r="52" spans="1:16" s="52" customFormat="1">
      <c r="A52" s="719">
        <v>2001</v>
      </c>
      <c r="B52" s="98">
        <f t="shared" si="5"/>
        <v>2259108</v>
      </c>
      <c r="C52" s="98">
        <v>443442</v>
      </c>
      <c r="D52" s="721">
        <f t="shared" si="1"/>
        <v>0.19629074838387542</v>
      </c>
      <c r="E52" s="98">
        <v>68500</v>
      </c>
      <c r="F52" s="721">
        <f t="shared" si="2"/>
        <v>3.0321702193963282E-2</v>
      </c>
      <c r="G52" s="98">
        <v>475736</v>
      </c>
      <c r="H52" s="721">
        <f t="shared" si="3"/>
        <v>0.21058577102112869</v>
      </c>
      <c r="I52" s="98">
        <v>1270650</v>
      </c>
      <c r="J52" s="721">
        <f t="shared" si="4"/>
        <v>0.56245650938334957</v>
      </c>
      <c r="K52" s="98"/>
      <c r="L52" s="722"/>
      <c r="M52" s="98">
        <v>780</v>
      </c>
      <c r="N52" s="723">
        <f t="shared" si="6"/>
        <v>3.4526901768308556E-4</v>
      </c>
      <c r="O52" s="702"/>
      <c r="P52" s="703"/>
    </row>
    <row r="53" spans="1:16" s="52" customFormat="1">
      <c r="A53" s="719">
        <v>2002</v>
      </c>
      <c r="B53" s="98">
        <f t="shared" si="5"/>
        <v>2078380</v>
      </c>
      <c r="C53" s="724">
        <v>400100</v>
      </c>
      <c r="D53" s="721">
        <f t="shared" si="1"/>
        <v>0.19250570155601959</v>
      </c>
      <c r="E53" s="724">
        <v>55500</v>
      </c>
      <c r="F53" s="721">
        <f t="shared" si="2"/>
        <v>2.6703490218343132E-2</v>
      </c>
      <c r="G53" s="724">
        <v>317300</v>
      </c>
      <c r="H53" s="721">
        <f t="shared" si="3"/>
        <v>0.15266698101405904</v>
      </c>
      <c r="I53" s="724">
        <v>891999.99999999988</v>
      </c>
      <c r="J53" s="721">
        <f t="shared" si="4"/>
        <v>0.42918041936508239</v>
      </c>
      <c r="K53" s="724">
        <v>412600</v>
      </c>
      <c r="L53" s="721">
        <f>K53/B53</f>
        <v>0.19852000115474552</v>
      </c>
      <c r="M53" s="724">
        <v>880</v>
      </c>
      <c r="N53" s="723">
        <f t="shared" si="6"/>
        <v>4.2340669175030551E-4</v>
      </c>
      <c r="O53" s="725"/>
      <c r="P53" s="703"/>
    </row>
    <row r="54" spans="1:16" s="52" customFormat="1">
      <c r="A54" s="719">
        <v>2003</v>
      </c>
      <c r="B54" s="98">
        <f t="shared" si="5"/>
        <v>1971740</v>
      </c>
      <c r="C54" s="724">
        <v>400100</v>
      </c>
      <c r="D54" s="721">
        <f t="shared" si="1"/>
        <v>0.20291722032316634</v>
      </c>
      <c r="E54" s="724">
        <v>55500</v>
      </c>
      <c r="F54" s="721">
        <f t="shared" si="2"/>
        <v>2.814772738799233E-2</v>
      </c>
      <c r="G54" s="724">
        <v>323600.00000000006</v>
      </c>
      <c r="H54" s="721">
        <f t="shared" si="3"/>
        <v>0.16411900149106884</v>
      </c>
      <c r="I54" s="724">
        <v>778799.99999999988</v>
      </c>
      <c r="J54" s="721">
        <f t="shared" si="4"/>
        <v>0.39498108269853016</v>
      </c>
      <c r="K54" s="724">
        <v>412600</v>
      </c>
      <c r="L54" s="721">
        <f t="shared" ref="L54:L59" si="7">K54/B54</f>
        <v>0.20925679856370516</v>
      </c>
      <c r="M54" s="724">
        <v>1140</v>
      </c>
      <c r="N54" s="723">
        <f t="shared" si="6"/>
        <v>5.7816953553713982E-4</v>
      </c>
      <c r="O54" s="725"/>
      <c r="P54" s="703"/>
    </row>
    <row r="55" spans="1:16" s="52" customFormat="1">
      <c r="A55" s="719">
        <v>2004</v>
      </c>
      <c r="B55" s="98">
        <f t="shared" si="5"/>
        <v>1971740</v>
      </c>
      <c r="C55" s="724">
        <v>400100</v>
      </c>
      <c r="D55" s="721">
        <f t="shared" si="1"/>
        <v>0.20291722032316634</v>
      </c>
      <c r="E55" s="724">
        <v>55500</v>
      </c>
      <c r="F55" s="721">
        <f t="shared" si="2"/>
        <v>2.814772738799233E-2</v>
      </c>
      <c r="G55" s="724">
        <v>323600.00000000006</v>
      </c>
      <c r="H55" s="721">
        <f t="shared" si="3"/>
        <v>0.16411900149106884</v>
      </c>
      <c r="I55" s="724">
        <v>778799.99999999988</v>
      </c>
      <c r="J55" s="721">
        <f t="shared" si="4"/>
        <v>0.39498108269853016</v>
      </c>
      <c r="K55" s="724">
        <v>412600</v>
      </c>
      <c r="L55" s="721">
        <f t="shared" si="7"/>
        <v>0.20925679856370516</v>
      </c>
      <c r="M55" s="724">
        <v>1140</v>
      </c>
      <c r="N55" s="723">
        <f t="shared" si="6"/>
        <v>5.7816953553713982E-4</v>
      </c>
      <c r="O55" s="725"/>
      <c r="P55" s="703"/>
    </row>
    <row r="56" spans="1:16" s="52" customFormat="1">
      <c r="A56" s="719">
        <v>2005</v>
      </c>
      <c r="B56" s="98">
        <f t="shared" si="5"/>
        <v>1890470</v>
      </c>
      <c r="C56" s="724">
        <v>395100</v>
      </c>
      <c r="D56" s="721">
        <f t="shared" si="1"/>
        <v>0.2089956465852407</v>
      </c>
      <c r="E56" s="724">
        <v>55500</v>
      </c>
      <c r="F56" s="721">
        <f t="shared" si="2"/>
        <v>2.9357778753431686E-2</v>
      </c>
      <c r="G56" s="724">
        <v>317900</v>
      </c>
      <c r="H56" s="721">
        <f t="shared" si="3"/>
        <v>0.1681592408237105</v>
      </c>
      <c r="I56" s="724">
        <v>731999.99999999988</v>
      </c>
      <c r="J56" s="721">
        <f t="shared" si="4"/>
        <v>0.38720529815336918</v>
      </c>
      <c r="K56" s="724">
        <v>388700</v>
      </c>
      <c r="L56" s="721">
        <f t="shared" si="7"/>
        <v>0.20561024507133147</v>
      </c>
      <c r="M56" s="724">
        <v>1270</v>
      </c>
      <c r="N56" s="723">
        <f t="shared" si="6"/>
        <v>6.7179061291636471E-4</v>
      </c>
      <c r="O56" s="725"/>
      <c r="P56" s="703"/>
    </row>
    <row r="57" spans="1:16" s="52" customFormat="1">
      <c r="A57" s="719">
        <v>2006</v>
      </c>
      <c r="B57" s="98">
        <f t="shared" si="5"/>
        <v>1910455</v>
      </c>
      <c r="C57" s="724">
        <v>396300</v>
      </c>
      <c r="D57" s="721">
        <f t="shared" si="1"/>
        <v>0.20743749525636562</v>
      </c>
      <c r="E57" s="724">
        <v>55500</v>
      </c>
      <c r="F57" s="721">
        <f t="shared" si="2"/>
        <v>2.9050671175191251E-2</v>
      </c>
      <c r="G57" s="724">
        <v>325500</v>
      </c>
      <c r="H57" s="721">
        <f t="shared" si="3"/>
        <v>0.17037826067612166</v>
      </c>
      <c r="I57" s="724">
        <v>742099.99999999988</v>
      </c>
      <c r="J57" s="721">
        <f t="shared" si="4"/>
        <v>0.38844149692089053</v>
      </c>
      <c r="K57" s="724">
        <v>388700</v>
      </c>
      <c r="L57" s="721">
        <f t="shared" si="7"/>
        <v>0.20345938532967278</v>
      </c>
      <c r="M57" s="724">
        <v>2355</v>
      </c>
      <c r="N57" s="723">
        <f t="shared" si="6"/>
        <v>1.2326906417581152E-3</v>
      </c>
      <c r="O57" s="725"/>
      <c r="P57" s="703"/>
    </row>
    <row r="58" spans="1:16" s="52" customFormat="1">
      <c r="A58" s="719">
        <v>2007</v>
      </c>
      <c r="B58" s="98">
        <f t="shared" si="5"/>
        <v>2028954.9999999998</v>
      </c>
      <c r="C58" s="724">
        <v>396300</v>
      </c>
      <c r="D58" s="721">
        <f t="shared" si="1"/>
        <v>0.19532222252341724</v>
      </c>
      <c r="E58" s="724">
        <v>55500</v>
      </c>
      <c r="F58" s="721">
        <f t="shared" si="2"/>
        <v>2.7353982715240116E-2</v>
      </c>
      <c r="G58" s="724">
        <v>335500.00000000006</v>
      </c>
      <c r="H58" s="721">
        <f t="shared" si="3"/>
        <v>0.16535605767501008</v>
      </c>
      <c r="I58" s="724">
        <v>850599.99999999977</v>
      </c>
      <c r="J58" s="721">
        <f t="shared" si="4"/>
        <v>0.41923058914564387</v>
      </c>
      <c r="K58" s="724">
        <v>388700</v>
      </c>
      <c r="L58" s="721">
        <f t="shared" si="7"/>
        <v>0.19157645191736636</v>
      </c>
      <c r="M58" s="724">
        <v>2355</v>
      </c>
      <c r="N58" s="723">
        <f t="shared" si="6"/>
        <v>1.1606960233223509E-3</v>
      </c>
      <c r="O58" s="725"/>
      <c r="P58" s="703"/>
    </row>
    <row r="59" spans="1:16" s="52" customFormat="1">
      <c r="A59" s="726">
        <v>2008</v>
      </c>
      <c r="B59" s="727">
        <f t="shared" si="5"/>
        <v>2056729.9999999998</v>
      </c>
      <c r="C59" s="728">
        <v>399300</v>
      </c>
      <c r="D59" s="729">
        <f t="shared" si="1"/>
        <v>0.19414313011430767</v>
      </c>
      <c r="E59" s="728">
        <v>55500</v>
      </c>
      <c r="F59" s="729">
        <f t="shared" si="2"/>
        <v>2.6984582322424434E-2</v>
      </c>
      <c r="G59" s="728">
        <v>359300.00000000006</v>
      </c>
      <c r="H59" s="729">
        <f t="shared" si="3"/>
        <v>0.17469478249454234</v>
      </c>
      <c r="I59" s="728">
        <v>850599.99999999977</v>
      </c>
      <c r="J59" s="729">
        <f t="shared" si="4"/>
        <v>0.41356911213431025</v>
      </c>
      <c r="K59" s="728">
        <v>388700</v>
      </c>
      <c r="L59" s="729">
        <f t="shared" si="7"/>
        <v>0.18898931799506988</v>
      </c>
      <c r="M59" s="728">
        <v>3330</v>
      </c>
      <c r="N59" s="730">
        <f t="shared" si="6"/>
        <v>1.6190749393454661E-3</v>
      </c>
      <c r="O59" s="725"/>
      <c r="P59" s="703"/>
    </row>
    <row r="60" spans="1:16" s="53" customFormat="1">
      <c r="A60" s="702"/>
      <c r="B60" s="702"/>
      <c r="C60" s="702"/>
      <c r="D60" s="702"/>
      <c r="E60" s="702"/>
      <c r="F60" s="702"/>
      <c r="G60" s="702"/>
      <c r="H60" s="702"/>
      <c r="I60" s="702"/>
      <c r="J60" s="702"/>
      <c r="K60" s="702"/>
      <c r="L60" s="702"/>
      <c r="M60" s="702"/>
      <c r="N60" s="702"/>
      <c r="O60" s="702"/>
      <c r="P60" s="702"/>
    </row>
    <row r="61" spans="1:16" s="53" customFormat="1">
      <c r="A61" s="702"/>
      <c r="B61" s="702"/>
      <c r="C61" s="702"/>
      <c r="D61" s="702"/>
      <c r="E61" s="702"/>
      <c r="F61" s="702"/>
      <c r="G61" s="702"/>
      <c r="H61" s="702"/>
      <c r="I61" s="702"/>
      <c r="J61" s="702"/>
      <c r="K61" s="702"/>
      <c r="L61" s="702"/>
      <c r="M61" s="702"/>
      <c r="N61" s="702"/>
      <c r="O61" s="702"/>
      <c r="P61" s="702"/>
    </row>
    <row r="62" spans="1:16" s="53" customFormat="1">
      <c r="A62" s="702"/>
      <c r="B62" s="702"/>
      <c r="C62" s="702"/>
      <c r="D62" s="702"/>
      <c r="E62" s="702"/>
      <c r="F62" s="702"/>
      <c r="G62" s="702"/>
      <c r="H62" s="702"/>
      <c r="I62" s="702"/>
      <c r="J62" s="702"/>
      <c r="K62" s="702"/>
      <c r="L62" s="702"/>
      <c r="M62" s="702"/>
      <c r="N62" s="702"/>
      <c r="O62" s="702"/>
      <c r="P62" s="702"/>
    </row>
    <row r="63" spans="1:16" s="53" customFormat="1">
      <c r="A63" s="702"/>
      <c r="B63" s="702"/>
      <c r="C63" s="702"/>
      <c r="D63" s="702"/>
      <c r="E63" s="702"/>
      <c r="F63" s="702"/>
      <c r="G63" s="702"/>
      <c r="H63" s="702"/>
      <c r="I63" s="702"/>
      <c r="J63" s="702"/>
      <c r="K63" s="702"/>
      <c r="L63" s="702"/>
      <c r="M63" s="702"/>
      <c r="N63" s="702"/>
      <c r="O63" s="702"/>
      <c r="P63" s="702"/>
    </row>
    <row r="64" spans="1:16">
      <c r="B64" s="703"/>
    </row>
    <row r="65" spans="1:16">
      <c r="A65" s="703"/>
      <c r="B65" s="731"/>
      <c r="C65" s="731"/>
      <c r="D65" s="731"/>
      <c r="E65" s="731"/>
      <c r="F65" s="731"/>
      <c r="G65" s="731"/>
      <c r="H65" s="731"/>
      <c r="I65" s="731"/>
      <c r="J65" s="731"/>
    </row>
    <row r="66" spans="1:16" s="53" customFormat="1">
      <c r="A66" s="708"/>
      <c r="B66" s="702"/>
      <c r="C66" s="731"/>
      <c r="D66" s="731"/>
      <c r="E66" s="731"/>
      <c r="F66" s="731"/>
      <c r="G66" s="731"/>
      <c r="H66" s="731"/>
      <c r="I66" s="731"/>
      <c r="J66" s="731"/>
      <c r="K66" s="702"/>
      <c r="L66" s="702"/>
      <c r="M66" s="702"/>
      <c r="N66" s="702"/>
      <c r="O66" s="702"/>
      <c r="P66" s="702"/>
    </row>
    <row r="67" spans="1:16" s="53" customFormat="1" ht="28.5" customHeight="1">
      <c r="A67" s="702"/>
      <c r="B67" s="732"/>
      <c r="C67" s="732"/>
      <c r="D67" s="732"/>
      <c r="E67" s="732"/>
      <c r="F67" s="732"/>
      <c r="G67" s="732"/>
      <c r="H67" s="732"/>
      <c r="I67" s="732"/>
      <c r="J67" s="732"/>
      <c r="K67" s="732"/>
      <c r="L67" s="732"/>
      <c r="M67" s="732"/>
      <c r="N67" s="732"/>
      <c r="O67" s="702"/>
      <c r="P67" s="702"/>
    </row>
    <row r="68" spans="1:16">
      <c r="A68" s="733"/>
      <c r="J68" s="734"/>
    </row>
  </sheetData>
  <mergeCells count="11">
    <mergeCell ref="A8:N8"/>
    <mergeCell ref="A9:N9"/>
    <mergeCell ref="A10:N10"/>
    <mergeCell ref="A11:A12"/>
    <mergeCell ref="B11:B12"/>
    <mergeCell ref="C11:D11"/>
    <mergeCell ref="E11:F11"/>
    <mergeCell ref="G11:H11"/>
    <mergeCell ref="I11:J11"/>
    <mergeCell ref="K11:L11"/>
    <mergeCell ref="M11:N11"/>
  </mergeCells>
  <pageMargins left="0.75" right="0.75" top="1" bottom="1" header="0.5" footer="0.5"/>
  <pageSetup orientation="landscape" horizontalDpi="4294967292" r:id="rId1"/>
  <headerFooter alignWithMargins="0"/>
  <legacyDrawing r:id="rId2"/>
</worksheet>
</file>

<file path=xl/worksheets/sheet27.xml><?xml version="1.0" encoding="utf-8"?>
<worksheet xmlns="http://schemas.openxmlformats.org/spreadsheetml/2006/main" xmlns:r="http://schemas.openxmlformats.org/officeDocument/2006/relationships">
  <sheetPr>
    <tabColor theme="7"/>
  </sheetPr>
  <dimension ref="A1:R73"/>
  <sheetViews>
    <sheetView zoomScaleNormal="100" workbookViewId="0">
      <selection activeCell="O12" sqref="O12"/>
    </sheetView>
  </sheetViews>
  <sheetFormatPr defaultRowHeight="12.75"/>
  <cols>
    <col min="1" max="1" width="5.7109375" style="704" customWidth="1"/>
    <col min="2" max="2" width="5.85546875" style="704" customWidth="1"/>
    <col min="3" max="3" width="10.140625" style="743" customWidth="1"/>
    <col min="4" max="4" width="8.42578125" style="743" customWidth="1"/>
    <col min="5" max="5" width="5.5703125" style="704" customWidth="1"/>
    <col min="6" max="6" width="9" style="743" customWidth="1"/>
    <col min="7" max="7" width="6" style="704" customWidth="1"/>
    <col min="8" max="8" width="8.7109375" style="743" customWidth="1"/>
    <col min="9" max="9" width="6.140625" style="704" customWidth="1"/>
    <col min="10" max="10" width="6.5703125" style="743" customWidth="1"/>
    <col min="11" max="11" width="6.5703125" style="704" customWidth="1"/>
    <col min="12" max="12" width="9" style="743" customWidth="1"/>
    <col min="13" max="13" width="8.5703125" style="704" customWidth="1"/>
    <col min="14" max="18" width="9.140625" style="702"/>
    <col min="19" max="16384" width="9.140625" style="53"/>
  </cols>
  <sheetData>
    <row r="1" spans="1:13">
      <c r="A1" s="130" t="s">
        <v>920</v>
      </c>
    </row>
    <row r="2" spans="1:13">
      <c r="A2" s="130" t="s">
        <v>784</v>
      </c>
    </row>
    <row r="3" spans="1:13">
      <c r="A3" s="130" t="s">
        <v>785</v>
      </c>
    </row>
    <row r="4" spans="1:13">
      <c r="A4" s="130" t="s">
        <v>786</v>
      </c>
    </row>
    <row r="5" spans="1:13">
      <c r="A5" s="130" t="s">
        <v>787</v>
      </c>
    </row>
    <row r="6" spans="1:13">
      <c r="A6" s="130" t="s">
        <v>788</v>
      </c>
    </row>
    <row r="7" spans="1:13">
      <c r="A7" s="130" t="s">
        <v>773</v>
      </c>
    </row>
    <row r="8" spans="1:13">
      <c r="A8" s="742" t="s">
        <v>789</v>
      </c>
    </row>
    <row r="9" spans="1:13">
      <c r="A9" s="67" t="s">
        <v>890</v>
      </c>
    </row>
    <row r="10" spans="1:13">
      <c r="A10" s="974" t="s">
        <v>871</v>
      </c>
      <c r="B10" s="970"/>
      <c r="C10" s="970"/>
      <c r="D10" s="970"/>
      <c r="E10" s="970"/>
      <c r="F10" s="970"/>
      <c r="G10" s="970"/>
      <c r="H10" s="970"/>
      <c r="I10" s="970"/>
      <c r="J10" s="970"/>
      <c r="K10" s="970"/>
      <c r="L10" s="970"/>
      <c r="M10" s="970"/>
    </row>
    <row r="11" spans="1:13" ht="13.5" thickBot="1">
      <c r="A11" s="974" t="s">
        <v>919</v>
      </c>
      <c r="B11" s="974"/>
      <c r="C11" s="974"/>
      <c r="D11" s="974"/>
      <c r="E11" s="974"/>
      <c r="F11" s="974"/>
      <c r="G11" s="974"/>
      <c r="H11" s="974"/>
      <c r="I11" s="974"/>
      <c r="J11" s="974"/>
      <c r="K11" s="974"/>
      <c r="L11" s="974"/>
      <c r="M11" s="974"/>
    </row>
    <row r="12" spans="1:13" ht="51.75" thickBot="1">
      <c r="A12" s="711" t="s">
        <v>762</v>
      </c>
      <c r="B12" s="711" t="s">
        <v>775</v>
      </c>
      <c r="C12" s="710" t="s">
        <v>763</v>
      </c>
      <c r="D12" s="710" t="s">
        <v>776</v>
      </c>
      <c r="E12" s="711" t="s">
        <v>768</v>
      </c>
      <c r="F12" s="710" t="s">
        <v>6</v>
      </c>
      <c r="G12" s="711" t="s">
        <v>768</v>
      </c>
      <c r="H12" s="710" t="s">
        <v>7</v>
      </c>
      <c r="I12" s="711" t="s">
        <v>768</v>
      </c>
      <c r="J12" s="710" t="s">
        <v>8</v>
      </c>
      <c r="K12" s="711" t="s">
        <v>768</v>
      </c>
      <c r="L12" s="710" t="s">
        <v>9</v>
      </c>
      <c r="M12" s="711" t="s">
        <v>768</v>
      </c>
    </row>
    <row r="13" spans="1:13">
      <c r="A13" s="744">
        <v>1962</v>
      </c>
      <c r="B13" s="744" t="s">
        <v>777</v>
      </c>
      <c r="C13" s="745">
        <v>169968</v>
      </c>
      <c r="D13" s="746"/>
      <c r="E13" s="747"/>
      <c r="F13" s="746"/>
      <c r="G13" s="747"/>
      <c r="H13" s="746"/>
      <c r="I13" s="747"/>
      <c r="J13" s="746"/>
      <c r="K13" s="747"/>
      <c r="L13" s="746"/>
      <c r="M13" s="747"/>
    </row>
    <row r="14" spans="1:13">
      <c r="A14" s="748">
        <v>1963</v>
      </c>
      <c r="B14" s="744" t="s">
        <v>777</v>
      </c>
      <c r="C14" s="97">
        <v>202243</v>
      </c>
      <c r="D14" s="749"/>
      <c r="E14" s="750"/>
      <c r="F14" s="749"/>
      <c r="G14" s="750"/>
      <c r="H14" s="749"/>
      <c r="I14" s="750"/>
      <c r="J14" s="749"/>
      <c r="K14" s="750"/>
      <c r="L14" s="749"/>
      <c r="M14" s="750"/>
    </row>
    <row r="15" spans="1:13">
      <c r="A15" s="748">
        <v>1964</v>
      </c>
      <c r="B15" s="744" t="s">
        <v>777</v>
      </c>
      <c r="C15" s="97">
        <v>218582</v>
      </c>
      <c r="D15" s="749"/>
      <c r="E15" s="750"/>
      <c r="F15" s="749"/>
      <c r="G15" s="750"/>
      <c r="H15" s="749"/>
      <c r="I15" s="750"/>
      <c r="J15" s="749"/>
      <c r="K15" s="750"/>
      <c r="L15" s="749"/>
      <c r="M15" s="750"/>
    </row>
    <row r="16" spans="1:13">
      <c r="A16" s="748">
        <v>1965</v>
      </c>
      <c r="B16" s="744" t="s">
        <v>777</v>
      </c>
      <c r="C16" s="97">
        <v>242812</v>
      </c>
      <c r="D16" s="749"/>
      <c r="E16" s="750"/>
      <c r="F16" s="749"/>
      <c r="G16" s="750"/>
      <c r="H16" s="749"/>
      <c r="I16" s="750"/>
      <c r="J16" s="749"/>
      <c r="K16" s="750"/>
      <c r="L16" s="749"/>
      <c r="M16" s="750"/>
    </row>
    <row r="17" spans="1:13">
      <c r="A17" s="748">
        <v>1966</v>
      </c>
      <c r="B17" s="744" t="s">
        <v>777</v>
      </c>
      <c r="C17" s="97">
        <v>254148</v>
      </c>
      <c r="D17" s="749"/>
      <c r="E17" s="750"/>
      <c r="F17" s="749"/>
      <c r="G17" s="750"/>
      <c r="H17" s="749"/>
      <c r="I17" s="750"/>
      <c r="J17" s="749"/>
      <c r="K17" s="750"/>
      <c r="L17" s="749"/>
      <c r="M17" s="750"/>
    </row>
    <row r="18" spans="1:13">
      <c r="A18" s="748">
        <v>1967</v>
      </c>
      <c r="B18" s="744" t="s">
        <v>777</v>
      </c>
      <c r="C18" s="97">
        <v>260273</v>
      </c>
      <c r="D18" s="749"/>
      <c r="E18" s="750"/>
      <c r="F18" s="749"/>
      <c r="G18" s="750"/>
      <c r="H18" s="749"/>
      <c r="I18" s="750"/>
      <c r="J18" s="749"/>
      <c r="K18" s="750"/>
      <c r="L18" s="749"/>
      <c r="M18" s="750"/>
    </row>
    <row r="19" spans="1:13">
      <c r="A19" s="748">
        <v>1968</v>
      </c>
      <c r="B19" s="744" t="s">
        <v>777</v>
      </c>
      <c r="C19" s="97">
        <v>339688</v>
      </c>
      <c r="D19" s="749"/>
      <c r="E19" s="750"/>
      <c r="F19" s="749"/>
      <c r="G19" s="750"/>
      <c r="H19" s="749"/>
      <c r="I19" s="750"/>
      <c r="J19" s="749"/>
      <c r="K19" s="750"/>
      <c r="L19" s="749"/>
      <c r="M19" s="750"/>
    </row>
    <row r="20" spans="1:13">
      <c r="A20" s="748">
        <v>1969</v>
      </c>
      <c r="B20" s="744" t="s">
        <v>777</v>
      </c>
      <c r="C20" s="97">
        <v>347013</v>
      </c>
      <c r="D20" s="749"/>
      <c r="E20" s="750"/>
      <c r="F20" s="749"/>
      <c r="G20" s="750"/>
      <c r="H20" s="749"/>
      <c r="I20" s="750"/>
      <c r="J20" s="749"/>
      <c r="K20" s="750"/>
      <c r="L20" s="749"/>
      <c r="M20" s="750"/>
    </row>
    <row r="21" spans="1:13">
      <c r="A21" s="748">
        <v>1970</v>
      </c>
      <c r="B21" s="744" t="s">
        <v>777</v>
      </c>
      <c r="C21" s="97">
        <v>406596</v>
      </c>
      <c r="D21" s="749"/>
      <c r="E21" s="750"/>
      <c r="F21" s="749"/>
      <c r="G21" s="750"/>
      <c r="H21" s="749"/>
      <c r="I21" s="750"/>
      <c r="J21" s="749"/>
      <c r="K21" s="750"/>
      <c r="L21" s="749"/>
      <c r="M21" s="750"/>
    </row>
    <row r="22" spans="1:13">
      <c r="A22" s="748">
        <v>1971</v>
      </c>
      <c r="B22" s="744" t="s">
        <v>777</v>
      </c>
      <c r="C22" s="97">
        <v>472955</v>
      </c>
      <c r="D22" s="749"/>
      <c r="E22" s="750"/>
      <c r="F22" s="749"/>
      <c r="G22" s="750"/>
      <c r="H22" s="749"/>
      <c r="I22" s="750"/>
      <c r="J22" s="749"/>
      <c r="K22" s="750"/>
      <c r="L22" s="749"/>
      <c r="M22" s="750"/>
    </row>
    <row r="23" spans="1:13">
      <c r="A23" s="748">
        <v>1972</v>
      </c>
      <c r="B23" s="744" t="s">
        <v>777</v>
      </c>
      <c r="C23" s="97">
        <v>533639</v>
      </c>
      <c r="D23" s="749"/>
      <c r="E23" s="750"/>
      <c r="F23" s="749"/>
      <c r="G23" s="750"/>
      <c r="H23" s="749"/>
      <c r="I23" s="750"/>
      <c r="J23" s="749"/>
      <c r="K23" s="750"/>
      <c r="L23" s="749"/>
      <c r="M23" s="750"/>
    </row>
    <row r="24" spans="1:13">
      <c r="A24" s="748">
        <v>1973</v>
      </c>
      <c r="B24" s="748" t="s">
        <v>778</v>
      </c>
      <c r="C24" s="97">
        <f>D24+F24+H24+J24+L24</f>
        <v>650100</v>
      </c>
      <c r="D24" s="749">
        <v>11600</v>
      </c>
      <c r="E24" s="750">
        <f>D24/C24</f>
        <v>1.784340870635287E-2</v>
      </c>
      <c r="F24" s="749">
        <v>369800</v>
      </c>
      <c r="G24" s="750">
        <f>F24/C24</f>
        <v>0.56883556375942168</v>
      </c>
      <c r="H24" s="749">
        <v>126300</v>
      </c>
      <c r="I24" s="750">
        <f>H24/C24</f>
        <v>0.19427780341485926</v>
      </c>
      <c r="J24" s="749">
        <v>11600</v>
      </c>
      <c r="K24" s="750">
        <f>J24/C24</f>
        <v>1.784340870635287E-2</v>
      </c>
      <c r="L24" s="749">
        <v>130800</v>
      </c>
      <c r="M24" s="750">
        <f>L24/C24</f>
        <v>0.20119981541301338</v>
      </c>
    </row>
    <row r="25" spans="1:13">
      <c r="A25" s="748">
        <v>1974</v>
      </c>
      <c r="B25" s="748" t="s">
        <v>779</v>
      </c>
      <c r="C25" s="97">
        <f>D25+F25+H25+J25+L25</f>
        <v>724200</v>
      </c>
      <c r="D25" s="749">
        <v>12100</v>
      </c>
      <c r="E25" s="750">
        <f>D25/C25</f>
        <v>1.6708091687379176E-2</v>
      </c>
      <c r="F25" s="749">
        <v>438700</v>
      </c>
      <c r="G25" s="750">
        <f>F25/C25</f>
        <v>0.60577188621927647</v>
      </c>
      <c r="H25" s="749">
        <v>129600</v>
      </c>
      <c r="I25" s="750">
        <f>H25/C25</f>
        <v>0.17895608947804473</v>
      </c>
      <c r="J25" s="749">
        <v>12300</v>
      </c>
      <c r="K25" s="750">
        <f>J25/C25</f>
        <v>1.6984258492129246E-2</v>
      </c>
      <c r="L25" s="749">
        <v>131500</v>
      </c>
      <c r="M25" s="750">
        <f>L25/C25</f>
        <v>0.18157967412317039</v>
      </c>
    </row>
    <row r="26" spans="1:13">
      <c r="A26" s="748">
        <v>1975</v>
      </c>
      <c r="B26" s="748" t="s">
        <v>779</v>
      </c>
      <c r="C26" s="97">
        <f>D26+F26+H26+J26+L26</f>
        <v>763500</v>
      </c>
      <c r="D26" s="749">
        <v>14700</v>
      </c>
      <c r="E26" s="750">
        <f>D26/C26</f>
        <v>1.9253438113948921E-2</v>
      </c>
      <c r="F26" s="749">
        <v>451500</v>
      </c>
      <c r="G26" s="750">
        <f>F26/C26</f>
        <v>0.59135559921414538</v>
      </c>
      <c r="H26" s="749">
        <v>136900</v>
      </c>
      <c r="I26" s="750">
        <f>H26/C26</f>
        <v>0.17930582842174198</v>
      </c>
      <c r="J26" s="749">
        <v>20400</v>
      </c>
      <c r="K26" s="750">
        <f>J26/C26</f>
        <v>2.6719056974459726E-2</v>
      </c>
      <c r="L26" s="749">
        <v>140000</v>
      </c>
      <c r="M26" s="750">
        <f>L26/C26</f>
        <v>0.183366077275704</v>
      </c>
    </row>
    <row r="27" spans="1:13">
      <c r="A27" s="748">
        <v>1976</v>
      </c>
      <c r="B27" s="748" t="s">
        <v>780</v>
      </c>
      <c r="C27" s="97">
        <f>D27+F27+H27+J27+L27</f>
        <v>971700</v>
      </c>
      <c r="D27" s="749">
        <v>18200</v>
      </c>
      <c r="E27" s="750">
        <f>D27/C27</f>
        <v>1.8730060718328702E-2</v>
      </c>
      <c r="F27" s="749">
        <v>556900</v>
      </c>
      <c r="G27" s="750">
        <f>F27/C27</f>
        <v>0.57311927549655239</v>
      </c>
      <c r="H27" s="749">
        <v>139700</v>
      </c>
      <c r="I27" s="750">
        <f>H27/C27</f>
        <v>0.14376865287640217</v>
      </c>
      <c r="J27" s="749">
        <v>23400</v>
      </c>
      <c r="K27" s="750">
        <f>J27/C27</f>
        <v>2.4081506637851188E-2</v>
      </c>
      <c r="L27" s="749">
        <v>233500</v>
      </c>
      <c r="M27" s="750">
        <f>L27/C27</f>
        <v>0.24030050427086549</v>
      </c>
    </row>
    <row r="28" spans="1:13">
      <c r="A28" s="748">
        <v>1977</v>
      </c>
      <c r="B28" s="748" t="s">
        <v>777</v>
      </c>
      <c r="C28" s="97">
        <v>1038270</v>
      </c>
      <c r="D28" s="749"/>
      <c r="E28" s="750"/>
      <c r="F28" s="749"/>
      <c r="G28" s="750"/>
      <c r="H28" s="749"/>
      <c r="I28" s="750"/>
      <c r="J28" s="749"/>
      <c r="K28" s="750"/>
      <c r="L28" s="749"/>
      <c r="M28" s="750"/>
    </row>
    <row r="29" spans="1:13">
      <c r="A29" s="748">
        <v>1978</v>
      </c>
      <c r="B29" s="748" t="s">
        <v>777</v>
      </c>
      <c r="C29" s="97">
        <v>1132590</v>
      </c>
      <c r="D29" s="749"/>
      <c r="E29" s="750"/>
      <c r="F29" s="749"/>
      <c r="G29" s="750"/>
      <c r="H29" s="749"/>
      <c r="I29" s="750"/>
      <c r="J29" s="749"/>
      <c r="K29" s="750"/>
      <c r="L29" s="749"/>
      <c r="M29" s="750"/>
    </row>
    <row r="30" spans="1:13">
      <c r="A30" s="748">
        <v>1979</v>
      </c>
      <c r="B30" s="748" t="s">
        <v>777</v>
      </c>
      <c r="C30" s="97">
        <v>1257835</v>
      </c>
      <c r="D30" s="749"/>
      <c r="E30" s="750"/>
      <c r="F30" s="749"/>
      <c r="G30" s="750"/>
      <c r="H30" s="749"/>
      <c r="I30" s="750"/>
      <c r="J30" s="749"/>
      <c r="K30" s="750"/>
      <c r="L30" s="749"/>
      <c r="M30" s="750"/>
    </row>
    <row r="31" spans="1:13">
      <c r="A31" s="748">
        <v>1980</v>
      </c>
      <c r="B31" s="748" t="s">
        <v>780</v>
      </c>
      <c r="C31" s="97">
        <f t="shared" ref="C31:C51" si="0">D31+F31+H31+J31+L31</f>
        <v>1283054</v>
      </c>
      <c r="D31" s="749">
        <v>27576</v>
      </c>
      <c r="E31" s="750">
        <f t="shared" ref="E31:E59" si="1">D31/C31</f>
        <v>2.1492470309121828E-2</v>
      </c>
      <c r="F31" s="749">
        <v>750087</v>
      </c>
      <c r="G31" s="750">
        <f t="shared" ref="G31:G59" si="2">F31/C31</f>
        <v>0.58461062433849242</v>
      </c>
      <c r="H31" s="749">
        <v>176732</v>
      </c>
      <c r="I31" s="750">
        <f t="shared" ref="I31:I59" si="3">H31/C31</f>
        <v>0.13774322826630836</v>
      </c>
      <c r="J31" s="749">
        <v>28887</v>
      </c>
      <c r="K31" s="750">
        <f t="shared" ref="K31:K59" si="4">J31/C31</f>
        <v>2.251425115388752E-2</v>
      </c>
      <c r="L31" s="749">
        <v>299772</v>
      </c>
      <c r="M31" s="750">
        <f t="shared" ref="M31:M59" si="5">L31/C31</f>
        <v>0.23363942593218992</v>
      </c>
    </row>
    <row r="32" spans="1:13">
      <c r="A32" s="748">
        <v>1981</v>
      </c>
      <c r="B32" s="748" t="s">
        <v>780</v>
      </c>
      <c r="C32" s="97">
        <f t="shared" si="0"/>
        <v>1373734</v>
      </c>
      <c r="D32" s="749">
        <v>34769</v>
      </c>
      <c r="E32" s="750">
        <f t="shared" si="1"/>
        <v>2.5309848922717208E-2</v>
      </c>
      <c r="F32" s="749">
        <v>836094</v>
      </c>
      <c r="G32" s="750">
        <f t="shared" si="2"/>
        <v>0.6086287447205937</v>
      </c>
      <c r="H32" s="749">
        <v>175502</v>
      </c>
      <c r="I32" s="750">
        <f t="shared" si="3"/>
        <v>0.12775544610528675</v>
      </c>
      <c r="J32" s="749">
        <v>29867</v>
      </c>
      <c r="K32" s="750">
        <f t="shared" si="4"/>
        <v>2.174147251214573E-2</v>
      </c>
      <c r="L32" s="749">
        <v>297502</v>
      </c>
      <c r="M32" s="750">
        <f t="shared" si="5"/>
        <v>0.21656448773925666</v>
      </c>
    </row>
    <row r="33" spans="1:16">
      <c r="A33" s="748">
        <v>1982</v>
      </c>
      <c r="B33" s="748" t="s">
        <v>780</v>
      </c>
      <c r="C33" s="97">
        <f t="shared" si="0"/>
        <v>1412504</v>
      </c>
      <c r="D33" s="749">
        <v>38374</v>
      </c>
      <c r="E33" s="750">
        <f t="shared" si="1"/>
        <v>2.7167356694211133E-2</v>
      </c>
      <c r="F33" s="749">
        <v>848355</v>
      </c>
      <c r="G33" s="750">
        <f t="shared" si="2"/>
        <v>0.60060360891013409</v>
      </c>
      <c r="H33" s="749">
        <v>192802</v>
      </c>
      <c r="I33" s="750">
        <f t="shared" si="3"/>
        <v>0.13649660461138516</v>
      </c>
      <c r="J33" s="749">
        <v>32196</v>
      </c>
      <c r="K33" s="750">
        <f t="shared" si="4"/>
        <v>2.2793563770438879E-2</v>
      </c>
      <c r="L33" s="749">
        <v>300777</v>
      </c>
      <c r="M33" s="750">
        <f t="shared" si="5"/>
        <v>0.21293886601383075</v>
      </c>
    </row>
    <row r="34" spans="1:16">
      <c r="A34" s="748">
        <v>1983</v>
      </c>
      <c r="B34" s="748" t="s">
        <v>780</v>
      </c>
      <c r="C34" s="97">
        <f t="shared" si="0"/>
        <v>1447752</v>
      </c>
      <c r="D34" s="749">
        <v>41104</v>
      </c>
      <c r="E34" s="750">
        <f t="shared" si="1"/>
        <v>2.8391602981726154E-2</v>
      </c>
      <c r="F34" s="749">
        <v>848255</v>
      </c>
      <c r="G34" s="750">
        <f t="shared" si="2"/>
        <v>0.58591181362553812</v>
      </c>
      <c r="H34" s="749">
        <v>215747</v>
      </c>
      <c r="I34" s="750">
        <f t="shared" si="3"/>
        <v>0.14902207007830071</v>
      </c>
      <c r="J34" s="749">
        <v>38494</v>
      </c>
      <c r="K34" s="750">
        <f t="shared" si="4"/>
        <v>2.6588808027894279E-2</v>
      </c>
      <c r="L34" s="749">
        <v>304152</v>
      </c>
      <c r="M34" s="750">
        <f t="shared" si="5"/>
        <v>0.2100857052865408</v>
      </c>
    </row>
    <row r="35" spans="1:16">
      <c r="A35" s="748">
        <v>1984</v>
      </c>
      <c r="B35" s="748" t="s">
        <v>780</v>
      </c>
      <c r="C35" s="97">
        <f t="shared" si="0"/>
        <v>1605485</v>
      </c>
      <c r="D35" s="749">
        <v>43789</v>
      </c>
      <c r="E35" s="750">
        <f t="shared" si="1"/>
        <v>2.7274624178986413E-2</v>
      </c>
      <c r="F35" s="749">
        <v>947908</v>
      </c>
      <c r="G35" s="750">
        <f t="shared" si="2"/>
        <v>0.59041847167678307</v>
      </c>
      <c r="H35" s="749">
        <v>272392</v>
      </c>
      <c r="I35" s="750">
        <f t="shared" si="3"/>
        <v>0.16966337275029042</v>
      </c>
      <c r="J35" s="749">
        <v>39884</v>
      </c>
      <c r="K35" s="750">
        <f t="shared" si="4"/>
        <v>2.4842337362230106E-2</v>
      </c>
      <c r="L35" s="749">
        <v>301512</v>
      </c>
      <c r="M35" s="750">
        <f t="shared" si="5"/>
        <v>0.18780119403171006</v>
      </c>
    </row>
    <row r="36" spans="1:16">
      <c r="A36" s="748">
        <v>1985</v>
      </c>
      <c r="B36" s="748" t="s">
        <v>780</v>
      </c>
      <c r="C36" s="97">
        <f t="shared" si="0"/>
        <v>1601714</v>
      </c>
      <c r="D36" s="749">
        <v>48696</v>
      </c>
      <c r="E36" s="750">
        <f t="shared" si="1"/>
        <v>3.0402431395367711E-2</v>
      </c>
      <c r="F36" s="749">
        <v>926507</v>
      </c>
      <c r="G36" s="750">
        <f t="shared" si="2"/>
        <v>0.57844721342262106</v>
      </c>
      <c r="H36" s="749">
        <v>279995</v>
      </c>
      <c r="I36" s="750">
        <f t="shared" si="3"/>
        <v>0.17480961020506783</v>
      </c>
      <c r="J36" s="749">
        <v>41215</v>
      </c>
      <c r="K36" s="750">
        <f t="shared" si="4"/>
        <v>2.5731809798753086E-2</v>
      </c>
      <c r="L36" s="749">
        <v>305301</v>
      </c>
      <c r="M36" s="750">
        <f t="shared" si="5"/>
        <v>0.19060893517819036</v>
      </c>
    </row>
    <row r="37" spans="1:16">
      <c r="A37" s="748">
        <v>1986</v>
      </c>
      <c r="B37" s="748" t="s">
        <v>780</v>
      </c>
      <c r="C37" s="97">
        <f t="shared" si="0"/>
        <v>1683641</v>
      </c>
      <c r="D37" s="749">
        <v>47975</v>
      </c>
      <c r="E37" s="750">
        <f t="shared" si="1"/>
        <v>2.8494791941987632E-2</v>
      </c>
      <c r="F37" s="749">
        <v>1009062</v>
      </c>
      <c r="G37" s="750">
        <f t="shared" si="2"/>
        <v>0.59933323077782019</v>
      </c>
      <c r="H37" s="749">
        <v>289487</v>
      </c>
      <c r="I37" s="750">
        <f t="shared" si="3"/>
        <v>0.17194104919041531</v>
      </c>
      <c r="J37" s="749">
        <v>42253</v>
      </c>
      <c r="K37" s="750">
        <f t="shared" si="4"/>
        <v>2.5096205188635819E-2</v>
      </c>
      <c r="L37" s="749">
        <v>294864</v>
      </c>
      <c r="M37" s="750">
        <f t="shared" si="5"/>
        <v>0.17513472290114104</v>
      </c>
    </row>
    <row r="38" spans="1:16">
      <c r="A38" s="748">
        <v>1987</v>
      </c>
      <c r="B38" s="748" t="s">
        <v>780</v>
      </c>
      <c r="C38" s="97">
        <f t="shared" si="0"/>
        <v>1655373</v>
      </c>
      <c r="D38" s="749">
        <v>51337</v>
      </c>
      <c r="E38" s="750">
        <f t="shared" si="1"/>
        <v>3.1012345858002999E-2</v>
      </c>
      <c r="F38" s="749">
        <v>983122</v>
      </c>
      <c r="G38" s="750">
        <f t="shared" si="2"/>
        <v>0.59389756870505928</v>
      </c>
      <c r="H38" s="749">
        <v>288238</v>
      </c>
      <c r="I38" s="750">
        <f t="shared" si="3"/>
        <v>0.1741226901731513</v>
      </c>
      <c r="J38" s="749">
        <v>45447</v>
      </c>
      <c r="K38" s="750">
        <f t="shared" si="4"/>
        <v>2.7454235389848692E-2</v>
      </c>
      <c r="L38" s="749">
        <v>287229</v>
      </c>
      <c r="M38" s="750">
        <f t="shared" si="5"/>
        <v>0.17351315987393778</v>
      </c>
    </row>
    <row r="39" spans="1:16">
      <c r="A39" s="748">
        <v>1988</v>
      </c>
      <c r="B39" s="748" t="s">
        <v>780</v>
      </c>
      <c r="C39" s="97">
        <f t="shared" si="0"/>
        <v>1603984</v>
      </c>
      <c r="D39" s="749">
        <v>52784</v>
      </c>
      <c r="E39" s="750">
        <f t="shared" si="1"/>
        <v>3.2908058933256192E-2</v>
      </c>
      <c r="F39" s="749">
        <v>939109</v>
      </c>
      <c r="G39" s="750">
        <f t="shared" si="2"/>
        <v>0.58548526668595202</v>
      </c>
      <c r="H39" s="749">
        <v>291911</v>
      </c>
      <c r="I39" s="750">
        <f t="shared" si="3"/>
        <v>0.18199121686999373</v>
      </c>
      <c r="J39" s="749">
        <v>48910</v>
      </c>
      <c r="K39" s="750">
        <f t="shared" si="4"/>
        <v>3.0492822871051081E-2</v>
      </c>
      <c r="L39" s="749">
        <v>271270</v>
      </c>
      <c r="M39" s="750">
        <f t="shared" si="5"/>
        <v>0.16912263463974703</v>
      </c>
    </row>
    <row r="40" spans="1:16">
      <c r="A40" s="748">
        <v>1989</v>
      </c>
      <c r="B40" s="748" t="s">
        <v>780</v>
      </c>
      <c r="C40" s="97">
        <f t="shared" si="0"/>
        <v>1610966</v>
      </c>
      <c r="D40" s="749">
        <v>51967</v>
      </c>
      <c r="E40" s="750">
        <f t="shared" si="1"/>
        <v>3.2258284780684383E-2</v>
      </c>
      <c r="F40" s="749">
        <v>939494</v>
      </c>
      <c r="G40" s="750">
        <f t="shared" si="2"/>
        <v>0.58318673392237952</v>
      </c>
      <c r="H40" s="749">
        <v>317846</v>
      </c>
      <c r="I40" s="750">
        <f t="shared" si="3"/>
        <v>0.19730149487946982</v>
      </c>
      <c r="J40" s="749">
        <v>52283</v>
      </c>
      <c r="K40" s="750">
        <f t="shared" si="4"/>
        <v>3.2454440379250708E-2</v>
      </c>
      <c r="L40" s="749">
        <v>249376</v>
      </c>
      <c r="M40" s="750">
        <f t="shared" si="5"/>
        <v>0.15479904603821559</v>
      </c>
    </row>
    <row r="41" spans="1:16">
      <c r="A41" s="748">
        <v>1990</v>
      </c>
      <c r="B41" s="748" t="s">
        <v>780</v>
      </c>
      <c r="C41" s="97">
        <f t="shared" si="0"/>
        <v>1604767</v>
      </c>
      <c r="D41" s="749">
        <v>58285</v>
      </c>
      <c r="E41" s="750">
        <f t="shared" si="1"/>
        <v>3.631991435516807E-2</v>
      </c>
      <c r="F41" s="749">
        <v>939487</v>
      </c>
      <c r="G41" s="750">
        <f t="shared" si="2"/>
        <v>0.58543514416734643</v>
      </c>
      <c r="H41" s="749">
        <v>309318</v>
      </c>
      <c r="I41" s="750">
        <f t="shared" si="3"/>
        <v>0.19274947702688303</v>
      </c>
      <c r="J41" s="749">
        <v>53327</v>
      </c>
      <c r="K41" s="750">
        <f t="shared" si="4"/>
        <v>3.3230369268560482E-2</v>
      </c>
      <c r="L41" s="749">
        <v>244350</v>
      </c>
      <c r="M41" s="750">
        <f t="shared" si="5"/>
        <v>0.15226509518204201</v>
      </c>
    </row>
    <row r="42" spans="1:16">
      <c r="A42" s="748">
        <v>1991</v>
      </c>
      <c r="B42" s="748" t="s">
        <v>780</v>
      </c>
      <c r="C42" s="97">
        <f t="shared" si="0"/>
        <v>1733158</v>
      </c>
      <c r="D42" s="749">
        <v>64115</v>
      </c>
      <c r="E42" s="750">
        <f t="shared" si="1"/>
        <v>3.6993165077852108E-2</v>
      </c>
      <c r="F42" s="749">
        <v>1054479</v>
      </c>
      <c r="G42" s="750">
        <f t="shared" si="2"/>
        <v>0.60841481272913378</v>
      </c>
      <c r="H42" s="749">
        <v>314006</v>
      </c>
      <c r="I42" s="750">
        <f t="shared" si="3"/>
        <v>0.18117563430454697</v>
      </c>
      <c r="J42" s="749">
        <v>55092</v>
      </c>
      <c r="K42" s="750">
        <f t="shared" si="4"/>
        <v>3.1787061537378591E-2</v>
      </c>
      <c r="L42" s="749">
        <v>245466</v>
      </c>
      <c r="M42" s="750">
        <f t="shared" si="5"/>
        <v>0.1416293263510886</v>
      </c>
    </row>
    <row r="43" spans="1:16">
      <c r="A43" s="748">
        <v>1992</v>
      </c>
      <c r="B43" s="748" t="s">
        <v>780</v>
      </c>
      <c r="C43" s="97">
        <f t="shared" si="0"/>
        <v>1739890</v>
      </c>
      <c r="D43" s="749">
        <v>67227</v>
      </c>
      <c r="E43" s="750">
        <f t="shared" si="1"/>
        <v>3.8638649569800392E-2</v>
      </c>
      <c r="F43" s="749">
        <v>1054499</v>
      </c>
      <c r="G43" s="750">
        <f t="shared" si="2"/>
        <v>0.60607222295662366</v>
      </c>
      <c r="H43" s="749">
        <v>314011</v>
      </c>
      <c r="I43" s="750">
        <f t="shared" si="3"/>
        <v>0.18047750145124117</v>
      </c>
      <c r="J43" s="749">
        <v>57832</v>
      </c>
      <c r="K43" s="750">
        <f t="shared" si="4"/>
        <v>3.3238882917885612E-2</v>
      </c>
      <c r="L43" s="749">
        <v>246321</v>
      </c>
      <c r="M43" s="750">
        <f t="shared" si="5"/>
        <v>0.14157274310444914</v>
      </c>
    </row>
    <row r="44" spans="1:16">
      <c r="A44" s="748">
        <v>1993</v>
      </c>
      <c r="B44" s="748" t="s">
        <v>780</v>
      </c>
      <c r="C44" s="97">
        <f t="shared" si="0"/>
        <v>1734468</v>
      </c>
      <c r="D44" s="749">
        <v>62323</v>
      </c>
      <c r="E44" s="750">
        <f t="shared" si="1"/>
        <v>3.5932055246911447E-2</v>
      </c>
      <c r="F44" s="749">
        <v>1046065</v>
      </c>
      <c r="G44" s="750">
        <f t="shared" si="2"/>
        <v>0.60310423714937378</v>
      </c>
      <c r="H44" s="749">
        <v>316936</v>
      </c>
      <c r="I44" s="750">
        <f t="shared" si="3"/>
        <v>0.18272807569813915</v>
      </c>
      <c r="J44" s="749">
        <v>62323</v>
      </c>
      <c r="K44" s="750">
        <f t="shared" si="4"/>
        <v>3.5932055246911447E-2</v>
      </c>
      <c r="L44" s="749">
        <v>246821</v>
      </c>
      <c r="M44" s="750">
        <f t="shared" si="5"/>
        <v>0.14230357665866422</v>
      </c>
    </row>
    <row r="45" spans="1:16">
      <c r="A45" s="748">
        <v>1994</v>
      </c>
      <c r="B45" s="748" t="s">
        <v>781</v>
      </c>
      <c r="C45" s="97">
        <f t="shared" si="0"/>
        <v>1771065</v>
      </c>
      <c r="D45" s="749">
        <v>70107</v>
      </c>
      <c r="E45" s="750">
        <f t="shared" si="1"/>
        <v>3.9584656689618955E-2</v>
      </c>
      <c r="F45" s="749">
        <v>1047945</v>
      </c>
      <c r="G45" s="750">
        <f t="shared" si="2"/>
        <v>0.59170329716865278</v>
      </c>
      <c r="H45" s="749">
        <v>341471</v>
      </c>
      <c r="I45" s="750">
        <f t="shared" si="3"/>
        <v>0.19280545886232295</v>
      </c>
      <c r="J45" s="749">
        <v>62912</v>
      </c>
      <c r="K45" s="750">
        <f t="shared" si="4"/>
        <v>3.5522129340255719E-2</v>
      </c>
      <c r="L45" s="749">
        <v>248630</v>
      </c>
      <c r="M45" s="750">
        <f t="shared" si="5"/>
        <v>0.14038445793914961</v>
      </c>
    </row>
    <row r="46" spans="1:16">
      <c r="A46" s="748">
        <v>1995</v>
      </c>
      <c r="B46" s="748" t="s">
        <v>781</v>
      </c>
      <c r="C46" s="97">
        <f t="shared" si="0"/>
        <v>1777575</v>
      </c>
      <c r="D46" s="749">
        <v>72336</v>
      </c>
      <c r="E46" s="750">
        <f t="shared" si="1"/>
        <v>4.069364161849711E-2</v>
      </c>
      <c r="F46" s="749">
        <v>1047575</v>
      </c>
      <c r="G46" s="750">
        <f t="shared" si="2"/>
        <v>0.58932815774299252</v>
      </c>
      <c r="H46" s="749">
        <v>344093</v>
      </c>
      <c r="I46" s="750">
        <f t="shared" si="3"/>
        <v>0.19357439207909652</v>
      </c>
      <c r="J46" s="749">
        <v>64132</v>
      </c>
      <c r="K46" s="750">
        <f t="shared" si="4"/>
        <v>3.6078365188529318E-2</v>
      </c>
      <c r="L46" s="749">
        <v>249439</v>
      </c>
      <c r="M46" s="750">
        <f t="shared" si="5"/>
        <v>0.14032544337088448</v>
      </c>
    </row>
    <row r="47" spans="1:16">
      <c r="A47" s="748">
        <v>1996</v>
      </c>
      <c r="B47" s="748" t="s">
        <v>782</v>
      </c>
      <c r="C47" s="97">
        <f t="shared" si="0"/>
        <v>2078865</v>
      </c>
      <c r="D47" s="97">
        <v>82394</v>
      </c>
      <c r="E47" s="750">
        <f t="shared" si="1"/>
        <v>3.9634127276181957E-2</v>
      </c>
      <c r="F47" s="97">
        <v>1274326</v>
      </c>
      <c r="G47" s="750">
        <f t="shared" si="2"/>
        <v>0.61299122357632652</v>
      </c>
      <c r="H47" s="97">
        <v>351316</v>
      </c>
      <c r="I47" s="750">
        <f t="shared" si="3"/>
        <v>0.16899413862853047</v>
      </c>
      <c r="J47" s="97">
        <v>60279</v>
      </c>
      <c r="K47" s="750">
        <f t="shared" si="4"/>
        <v>2.8996110858569461E-2</v>
      </c>
      <c r="L47" s="97">
        <v>310550</v>
      </c>
      <c r="M47" s="750">
        <f t="shared" si="5"/>
        <v>0.1493843996603916</v>
      </c>
    </row>
    <row r="48" spans="1:16">
      <c r="A48" s="748">
        <v>1997</v>
      </c>
      <c r="B48" s="748" t="s">
        <v>782</v>
      </c>
      <c r="C48" s="97">
        <f t="shared" si="0"/>
        <v>1960366</v>
      </c>
      <c r="D48" s="97">
        <v>64829</v>
      </c>
      <c r="E48" s="750">
        <f t="shared" si="1"/>
        <v>3.3069845120758064E-2</v>
      </c>
      <c r="F48" s="97">
        <v>1219884</v>
      </c>
      <c r="G48" s="750">
        <f t="shared" si="2"/>
        <v>0.62227359584893838</v>
      </c>
      <c r="H48" s="97">
        <v>343139</v>
      </c>
      <c r="I48" s="750">
        <f t="shared" si="3"/>
        <v>0.17503823265655494</v>
      </c>
      <c r="J48" s="97">
        <v>47986</v>
      </c>
      <c r="K48" s="750">
        <f t="shared" si="4"/>
        <v>2.4478082154046746E-2</v>
      </c>
      <c r="L48" s="97">
        <v>284528</v>
      </c>
      <c r="M48" s="750">
        <f t="shared" si="5"/>
        <v>0.14514024421970184</v>
      </c>
      <c r="P48" s="751"/>
    </row>
    <row r="49" spans="1:18">
      <c r="A49" s="748">
        <v>1998</v>
      </c>
      <c r="B49" s="748" t="s">
        <v>782</v>
      </c>
      <c r="C49" s="97">
        <f t="shared" si="0"/>
        <v>2124813</v>
      </c>
      <c r="D49" s="97">
        <v>86440</v>
      </c>
      <c r="E49" s="750">
        <f t="shared" si="1"/>
        <v>4.068122700680013E-2</v>
      </c>
      <c r="F49" s="97">
        <v>1276954</v>
      </c>
      <c r="G49" s="750">
        <f t="shared" si="2"/>
        <v>0.60097241498428333</v>
      </c>
      <c r="H49" s="97">
        <v>380294</v>
      </c>
      <c r="I49" s="750">
        <f t="shared" si="3"/>
        <v>0.17897763238459102</v>
      </c>
      <c r="J49" s="97">
        <v>64772</v>
      </c>
      <c r="K49" s="750">
        <f t="shared" si="4"/>
        <v>3.0483623735359299E-2</v>
      </c>
      <c r="L49" s="97">
        <v>316353</v>
      </c>
      <c r="M49" s="750">
        <f t="shared" si="5"/>
        <v>0.14888510188896623</v>
      </c>
      <c r="P49" s="751"/>
    </row>
    <row r="50" spans="1:18">
      <c r="A50" s="748">
        <v>1999</v>
      </c>
      <c r="B50" s="748" t="s">
        <v>782</v>
      </c>
      <c r="C50" s="97">
        <f t="shared" si="0"/>
        <v>2156743</v>
      </c>
      <c r="D50" s="97">
        <v>96177</v>
      </c>
      <c r="E50" s="750">
        <f t="shared" si="1"/>
        <v>4.4593630302729628E-2</v>
      </c>
      <c r="F50" s="97">
        <v>1292639</v>
      </c>
      <c r="G50" s="750">
        <f t="shared" si="2"/>
        <v>0.59934772015024507</v>
      </c>
      <c r="H50" s="97">
        <v>381064</v>
      </c>
      <c r="I50" s="750">
        <f t="shared" si="3"/>
        <v>0.17668493649915637</v>
      </c>
      <c r="J50" s="97">
        <v>66451</v>
      </c>
      <c r="K50" s="750">
        <f t="shared" si="4"/>
        <v>3.0810810560182644E-2</v>
      </c>
      <c r="L50" s="97">
        <v>320412</v>
      </c>
      <c r="M50" s="750">
        <f t="shared" si="5"/>
        <v>0.1485629024876863</v>
      </c>
      <c r="P50" s="751"/>
    </row>
    <row r="51" spans="1:18">
      <c r="A51" s="748">
        <v>2000</v>
      </c>
      <c r="B51" s="748" t="s">
        <v>782</v>
      </c>
      <c r="C51" s="97">
        <f t="shared" si="0"/>
        <v>2194477</v>
      </c>
      <c r="D51" s="97">
        <v>98247</v>
      </c>
      <c r="E51" s="750">
        <f t="shared" si="1"/>
        <v>4.4770120625552239E-2</v>
      </c>
      <c r="F51" s="97">
        <v>1322809</v>
      </c>
      <c r="G51" s="750">
        <f t="shared" si="2"/>
        <v>0.60279009531656058</v>
      </c>
      <c r="H51" s="97">
        <v>385189</v>
      </c>
      <c r="I51" s="750">
        <f t="shared" si="3"/>
        <v>0.17552656054267143</v>
      </c>
      <c r="J51" s="97">
        <v>66680</v>
      </c>
      <c r="K51" s="750">
        <f t="shared" si="4"/>
        <v>3.038537200435457E-2</v>
      </c>
      <c r="L51" s="97">
        <v>321552</v>
      </c>
      <c r="M51" s="750">
        <f t="shared" si="5"/>
        <v>0.14652785151086112</v>
      </c>
      <c r="P51" s="751"/>
    </row>
    <row r="52" spans="1:18">
      <c r="A52" s="748">
        <v>2001</v>
      </c>
      <c r="B52" s="748" t="s">
        <v>782</v>
      </c>
      <c r="C52" s="97">
        <v>2258905</v>
      </c>
      <c r="D52" s="97">
        <v>106952</v>
      </c>
      <c r="E52" s="750">
        <f t="shared" si="1"/>
        <v>4.7346833974868358E-2</v>
      </c>
      <c r="F52" s="97">
        <v>1351937</v>
      </c>
      <c r="G52" s="750">
        <f t="shared" si="2"/>
        <v>0.59849218979992513</v>
      </c>
      <c r="H52" s="97">
        <v>415746</v>
      </c>
      <c r="I52" s="750">
        <f t="shared" si="3"/>
        <v>0.18404758057554435</v>
      </c>
      <c r="J52" s="97">
        <v>69141</v>
      </c>
      <c r="K52" s="750">
        <f t="shared" si="4"/>
        <v>3.0608192907625599E-2</v>
      </c>
      <c r="L52" s="97">
        <v>315129</v>
      </c>
      <c r="M52" s="750">
        <f t="shared" si="5"/>
        <v>0.13950520274203651</v>
      </c>
      <c r="P52" s="751"/>
    </row>
    <row r="53" spans="1:18">
      <c r="A53" s="752">
        <v>2002</v>
      </c>
      <c r="B53" s="748" t="s">
        <v>783</v>
      </c>
      <c r="C53" s="753">
        <v>1939400</v>
      </c>
      <c r="D53" s="753">
        <v>65900</v>
      </c>
      <c r="E53" s="750">
        <f t="shared" si="1"/>
        <v>3.3979581313808398E-2</v>
      </c>
      <c r="F53" s="753">
        <v>1241400</v>
      </c>
      <c r="G53" s="750">
        <f t="shared" si="2"/>
        <v>0.64009487470351656</v>
      </c>
      <c r="H53" s="753">
        <v>350399.99999999994</v>
      </c>
      <c r="I53" s="750">
        <f t="shared" si="3"/>
        <v>0.18067443539238937</v>
      </c>
      <c r="J53" s="753">
        <v>45500.000000000007</v>
      </c>
      <c r="K53" s="750">
        <f t="shared" si="4"/>
        <v>2.3460864184799427E-2</v>
      </c>
      <c r="L53" s="753">
        <v>236200</v>
      </c>
      <c r="M53" s="750">
        <f t="shared" si="5"/>
        <v>0.12179024440548623</v>
      </c>
      <c r="P53" s="751"/>
    </row>
    <row r="54" spans="1:18">
      <c r="A54" s="752">
        <v>2003</v>
      </c>
      <c r="B54" s="748" t="s">
        <v>783</v>
      </c>
      <c r="C54" s="753">
        <v>1946399.9999999998</v>
      </c>
      <c r="D54" s="753">
        <v>70600</v>
      </c>
      <c r="E54" s="750">
        <f t="shared" si="1"/>
        <v>3.6272092067406496E-2</v>
      </c>
      <c r="F54" s="753">
        <v>1241400</v>
      </c>
      <c r="G54" s="750">
        <f t="shared" si="2"/>
        <v>0.63779284833538852</v>
      </c>
      <c r="H54" s="753">
        <v>353199.99999999988</v>
      </c>
      <c r="I54" s="750">
        <f t="shared" si="3"/>
        <v>0.18146321413892311</v>
      </c>
      <c r="J54" s="753">
        <v>45800.000000000015</v>
      </c>
      <c r="K54" s="750">
        <f t="shared" si="4"/>
        <v>2.353062063296343E-2</v>
      </c>
      <c r="L54" s="753">
        <v>235400</v>
      </c>
      <c r="M54" s="750">
        <f t="shared" si="5"/>
        <v>0.12094122482531855</v>
      </c>
      <c r="P54" s="751"/>
    </row>
    <row r="55" spans="1:18">
      <c r="A55" s="752">
        <v>2004</v>
      </c>
      <c r="B55" s="748" t="s">
        <v>783</v>
      </c>
      <c r="C55" s="753">
        <v>1876000</v>
      </c>
      <c r="D55" s="753">
        <v>73700</v>
      </c>
      <c r="E55" s="750">
        <f t="shared" si="1"/>
        <v>3.9285714285714285E-2</v>
      </c>
      <c r="F55" s="753">
        <v>1172500</v>
      </c>
      <c r="G55" s="750">
        <f t="shared" si="2"/>
        <v>0.625</v>
      </c>
      <c r="H55" s="753">
        <v>349299.99999999988</v>
      </c>
      <c r="I55" s="750">
        <f t="shared" si="3"/>
        <v>0.18619402985074621</v>
      </c>
      <c r="J55" s="753">
        <v>45100</v>
      </c>
      <c r="K55" s="750">
        <f t="shared" si="4"/>
        <v>2.4040511727078891E-2</v>
      </c>
      <c r="L55" s="753">
        <v>235400</v>
      </c>
      <c r="M55" s="750">
        <f t="shared" si="5"/>
        <v>0.12547974413646054</v>
      </c>
      <c r="P55" s="751"/>
    </row>
    <row r="56" spans="1:18">
      <c r="A56" s="752">
        <v>2005</v>
      </c>
      <c r="B56" s="748" t="s">
        <v>783</v>
      </c>
      <c r="C56" s="753">
        <v>1871300</v>
      </c>
      <c r="D56" s="753">
        <v>77800.000000000015</v>
      </c>
      <c r="E56" s="750">
        <f t="shared" si="1"/>
        <v>4.1575375407470749E-2</v>
      </c>
      <c r="F56" s="753">
        <v>1162400</v>
      </c>
      <c r="G56" s="750">
        <f t="shared" si="2"/>
        <v>0.62117244696200502</v>
      </c>
      <c r="H56" s="753">
        <v>351099.99999999994</v>
      </c>
      <c r="I56" s="750">
        <f t="shared" si="3"/>
        <v>0.18762357719232617</v>
      </c>
      <c r="J56" s="753">
        <v>44400</v>
      </c>
      <c r="K56" s="750">
        <f t="shared" si="4"/>
        <v>2.3726820926628547E-2</v>
      </c>
      <c r="L56" s="753">
        <v>235600</v>
      </c>
      <c r="M56" s="750">
        <f t="shared" si="5"/>
        <v>0.1259017795115695</v>
      </c>
      <c r="P56" s="751"/>
    </row>
    <row r="57" spans="1:18">
      <c r="A57" s="752">
        <v>2006</v>
      </c>
      <c r="B57" s="748" t="s">
        <v>783</v>
      </c>
      <c r="C57" s="753">
        <v>1883400</v>
      </c>
      <c r="D57" s="753">
        <v>71700</v>
      </c>
      <c r="E57" s="750">
        <f t="shared" si="1"/>
        <v>3.8069448869066581E-2</v>
      </c>
      <c r="F57" s="753">
        <v>1161200</v>
      </c>
      <c r="G57" s="750">
        <f t="shared" si="2"/>
        <v>0.61654454709567807</v>
      </c>
      <c r="H57" s="753">
        <v>364900</v>
      </c>
      <c r="I57" s="750">
        <f t="shared" si="3"/>
        <v>0.19374535414675587</v>
      </c>
      <c r="J57" s="753">
        <v>45600</v>
      </c>
      <c r="K57" s="750">
        <f t="shared" si="4"/>
        <v>2.4211532335138577E-2</v>
      </c>
      <c r="L57" s="753">
        <v>240000</v>
      </c>
      <c r="M57" s="750">
        <f t="shared" si="5"/>
        <v>0.12742911755336095</v>
      </c>
      <c r="P57" s="751"/>
    </row>
    <row r="58" spans="1:18">
      <c r="A58" s="752">
        <v>2007</v>
      </c>
      <c r="B58" s="748" t="s">
        <v>783</v>
      </c>
      <c r="C58" s="753">
        <v>2002000</v>
      </c>
      <c r="D58" s="753">
        <v>82600.000000000015</v>
      </c>
      <c r="E58" s="750">
        <f t="shared" si="1"/>
        <v>4.1258741258741266E-2</v>
      </c>
      <c r="F58" s="753">
        <v>1210100.0000000002</v>
      </c>
      <c r="G58" s="750">
        <f t="shared" si="2"/>
        <v>0.60444555444555459</v>
      </c>
      <c r="H58" s="753">
        <v>365900</v>
      </c>
      <c r="I58" s="750">
        <f t="shared" si="3"/>
        <v>0.18276723276723278</v>
      </c>
      <c r="J58" s="753">
        <v>43900.000000000007</v>
      </c>
      <c r="K58" s="750">
        <f t="shared" si="4"/>
        <v>2.1928071928071932E-2</v>
      </c>
      <c r="L58" s="753">
        <v>299500</v>
      </c>
      <c r="M58" s="750">
        <f t="shared" si="5"/>
        <v>0.14960039960039961</v>
      </c>
      <c r="P58" s="751"/>
    </row>
    <row r="59" spans="1:18">
      <c r="A59" s="754">
        <v>2008</v>
      </c>
      <c r="B59" s="755" t="s">
        <v>783</v>
      </c>
      <c r="C59" s="756">
        <v>2028800.0000000002</v>
      </c>
      <c r="D59" s="756">
        <v>94700.000000000015</v>
      </c>
      <c r="E59" s="757">
        <f t="shared" si="1"/>
        <v>4.6677839116719244E-2</v>
      </c>
      <c r="F59" s="756">
        <v>1209500</v>
      </c>
      <c r="G59" s="757">
        <f t="shared" si="2"/>
        <v>0.59616522082018919</v>
      </c>
      <c r="H59" s="756">
        <v>369500</v>
      </c>
      <c r="I59" s="757">
        <f t="shared" si="3"/>
        <v>0.18212736593059936</v>
      </c>
      <c r="J59" s="756">
        <v>50400.000000000007</v>
      </c>
      <c r="K59" s="757">
        <f t="shared" si="4"/>
        <v>2.4842271293375396E-2</v>
      </c>
      <c r="L59" s="756">
        <v>304700.00000000006</v>
      </c>
      <c r="M59" s="757">
        <f t="shared" si="5"/>
        <v>0.15018730283911674</v>
      </c>
      <c r="P59" s="751"/>
    </row>
    <row r="60" spans="1:18" s="55" customFormat="1">
      <c r="A60" s="707"/>
      <c r="B60" s="702"/>
      <c r="C60" s="702"/>
      <c r="D60" s="702"/>
      <c r="E60" s="702"/>
      <c r="F60" s="702"/>
      <c r="G60" s="702"/>
      <c r="H60" s="702"/>
      <c r="I60" s="702"/>
      <c r="J60" s="702"/>
      <c r="K60" s="704"/>
      <c r="L60" s="743"/>
      <c r="M60" s="704"/>
      <c r="N60" s="702"/>
      <c r="O60" s="707"/>
      <c r="P60" s="707"/>
      <c r="Q60" s="707"/>
      <c r="R60" s="707"/>
    </row>
    <row r="61" spans="1:18" s="55" customFormat="1">
      <c r="A61" s="707"/>
      <c r="B61" s="702"/>
      <c r="C61" s="702"/>
      <c r="D61" s="702"/>
      <c r="E61" s="702"/>
      <c r="F61" s="702"/>
      <c r="G61" s="702"/>
      <c r="H61" s="702"/>
      <c r="I61" s="702"/>
      <c r="J61" s="702"/>
      <c r="K61" s="704"/>
      <c r="L61" s="743"/>
      <c r="M61" s="704"/>
      <c r="N61" s="702"/>
      <c r="O61" s="707"/>
      <c r="P61" s="707"/>
      <c r="Q61" s="707"/>
      <c r="R61" s="707"/>
    </row>
    <row r="62" spans="1:18" s="55" customFormat="1">
      <c r="A62" s="707"/>
      <c r="B62" s="708"/>
      <c r="C62" s="731"/>
      <c r="D62" s="731"/>
      <c r="E62" s="731"/>
      <c r="F62" s="731"/>
      <c r="G62" s="731"/>
      <c r="H62" s="731"/>
      <c r="I62" s="731"/>
      <c r="J62" s="731"/>
      <c r="K62" s="731"/>
      <c r="L62" s="731"/>
      <c r="M62" s="731"/>
      <c r="N62" s="731"/>
      <c r="O62" s="707"/>
      <c r="P62" s="707"/>
      <c r="Q62" s="707"/>
      <c r="R62" s="707"/>
    </row>
    <row r="63" spans="1:18">
      <c r="A63" s="702"/>
      <c r="B63" s="708"/>
      <c r="C63" s="731"/>
      <c r="D63" s="731"/>
      <c r="E63" s="731"/>
      <c r="F63" s="731"/>
      <c r="G63" s="731"/>
      <c r="H63" s="731"/>
      <c r="I63" s="731"/>
      <c r="J63" s="731"/>
      <c r="K63" s="731"/>
      <c r="L63" s="731"/>
      <c r="M63" s="731"/>
      <c r="N63" s="731"/>
    </row>
    <row r="64" spans="1:18">
      <c r="A64" s="702"/>
      <c r="B64" s="707"/>
      <c r="C64" s="733"/>
      <c r="D64" s="733"/>
      <c r="E64" s="733"/>
      <c r="F64" s="733"/>
      <c r="G64" s="733"/>
      <c r="H64" s="733"/>
      <c r="I64" s="733"/>
      <c r="J64" s="733"/>
      <c r="K64" s="733"/>
      <c r="L64" s="733"/>
      <c r="M64" s="733"/>
      <c r="N64" s="733"/>
    </row>
    <row r="65" spans="1:14">
      <c r="A65" s="702"/>
      <c r="B65" s="708"/>
      <c r="C65" s="731"/>
      <c r="D65" s="731"/>
      <c r="E65" s="731"/>
      <c r="F65" s="731"/>
      <c r="G65" s="731"/>
      <c r="H65" s="731"/>
      <c r="I65" s="731"/>
      <c r="J65" s="731"/>
      <c r="K65" s="731"/>
      <c r="L65" s="731"/>
      <c r="M65" s="731"/>
      <c r="N65" s="731"/>
    </row>
    <row r="66" spans="1:14">
      <c r="A66" s="702"/>
      <c r="B66" s="731"/>
      <c r="C66" s="731"/>
      <c r="D66" s="731"/>
      <c r="E66" s="731"/>
      <c r="F66" s="731"/>
      <c r="G66" s="731"/>
      <c r="H66" s="731"/>
      <c r="I66" s="731"/>
      <c r="J66" s="731"/>
    </row>
    <row r="67" spans="1:14">
      <c r="A67" s="702"/>
      <c r="B67" s="709"/>
      <c r="C67" s="731"/>
      <c r="D67" s="731"/>
      <c r="E67" s="731"/>
      <c r="F67" s="731"/>
      <c r="G67" s="731"/>
      <c r="H67" s="731"/>
      <c r="I67" s="731"/>
      <c r="J67" s="731"/>
    </row>
    <row r="68" spans="1:14">
      <c r="A68" s="702"/>
      <c r="B68" s="702"/>
      <c r="C68" s="702"/>
      <c r="D68" s="702"/>
      <c r="E68" s="702"/>
      <c r="F68" s="702"/>
      <c r="G68" s="702"/>
      <c r="H68" s="702"/>
      <c r="I68" s="702"/>
      <c r="J68" s="702"/>
    </row>
    <row r="69" spans="1:14">
      <c r="A69" s="702"/>
      <c r="B69" s="708"/>
      <c r="C69" s="731"/>
      <c r="D69" s="731"/>
      <c r="E69" s="731"/>
      <c r="F69" s="731"/>
      <c r="G69" s="731"/>
      <c r="H69" s="731"/>
      <c r="I69" s="731"/>
      <c r="J69" s="731"/>
      <c r="K69" s="731"/>
      <c r="L69" s="731"/>
      <c r="M69" s="731"/>
      <c r="N69" s="731"/>
    </row>
    <row r="70" spans="1:14">
      <c r="A70" s="702"/>
      <c r="B70" s="708"/>
      <c r="C70" s="731"/>
      <c r="D70" s="731"/>
      <c r="E70" s="731"/>
      <c r="F70" s="731"/>
      <c r="G70" s="731"/>
      <c r="H70" s="731"/>
      <c r="I70" s="731"/>
      <c r="J70" s="731"/>
      <c r="K70" s="731"/>
      <c r="L70" s="731"/>
      <c r="M70" s="731"/>
      <c r="N70" s="731"/>
    </row>
    <row r="71" spans="1:14">
      <c r="A71" s="706"/>
      <c r="B71" s="708"/>
      <c r="C71" s="731"/>
      <c r="D71" s="731"/>
      <c r="E71" s="731"/>
      <c r="F71" s="731"/>
      <c r="G71" s="731"/>
      <c r="H71" s="731"/>
      <c r="I71" s="731"/>
      <c r="J71" s="731"/>
      <c r="K71" s="731"/>
      <c r="L71" s="731"/>
      <c r="M71" s="731"/>
      <c r="N71" s="731"/>
    </row>
    <row r="72" spans="1:14">
      <c r="A72" s="708"/>
      <c r="B72" s="731"/>
      <c r="C72" s="731"/>
      <c r="D72" s="731"/>
      <c r="E72" s="731"/>
      <c r="F72" s="731"/>
      <c r="G72" s="731"/>
      <c r="H72" s="731"/>
      <c r="I72" s="731"/>
      <c r="J72" s="731"/>
    </row>
    <row r="73" spans="1:14">
      <c r="A73" s="708"/>
      <c r="B73" s="709"/>
      <c r="C73" s="731"/>
      <c r="D73" s="731"/>
      <c r="E73" s="731"/>
      <c r="F73" s="731"/>
      <c r="G73" s="731"/>
      <c r="H73" s="731"/>
      <c r="I73" s="731"/>
      <c r="J73" s="731"/>
    </row>
  </sheetData>
  <mergeCells count="2">
    <mergeCell ref="A10:M10"/>
    <mergeCell ref="A11:M11"/>
  </mergeCells>
  <pageMargins left="0.75" right="0.75" top="1" bottom="1" header="0.5" footer="0.5"/>
  <pageSetup orientation="landscape" horizontalDpi="4294967292" r:id="rId1"/>
  <headerFooter alignWithMargins="0"/>
</worksheet>
</file>

<file path=xl/worksheets/sheet28.xml><?xml version="1.0" encoding="utf-8"?>
<worksheet xmlns="http://schemas.openxmlformats.org/spreadsheetml/2006/main" xmlns:r="http://schemas.openxmlformats.org/officeDocument/2006/relationships">
  <sheetPr>
    <tabColor theme="7"/>
  </sheetPr>
  <dimension ref="A1:V82"/>
  <sheetViews>
    <sheetView zoomScaleNormal="100" workbookViewId="0">
      <selection activeCell="O15" sqref="O15:O16"/>
    </sheetView>
  </sheetViews>
  <sheetFormatPr defaultRowHeight="12.75"/>
  <cols>
    <col min="1" max="1" width="5.42578125" style="702" customWidth="1"/>
    <col min="2" max="2" width="5.140625" style="702" customWidth="1"/>
    <col min="3" max="3" width="5.28515625" style="751" customWidth="1"/>
    <col min="4" max="4" width="5.5703125" style="751" customWidth="1"/>
    <col min="5" max="5" width="8.140625" style="702" customWidth="1"/>
    <col min="6" max="6" width="6.5703125" style="751" customWidth="1"/>
    <col min="7" max="7" width="8.42578125" style="702" customWidth="1"/>
    <col min="8" max="8" width="6.28515625" style="743" customWidth="1"/>
    <col min="9" max="9" width="8.42578125" style="702" customWidth="1"/>
    <col min="10" max="10" width="6.85546875" style="751" customWidth="1"/>
    <col min="11" max="11" width="8.140625" style="702" customWidth="1"/>
    <col min="12" max="12" width="8.42578125" style="702" customWidth="1"/>
    <col min="13" max="13" width="8.85546875" style="702" customWidth="1"/>
    <col min="14" max="18" width="9.140625" style="702"/>
    <col min="19" max="16384" width="9.140625" style="53"/>
  </cols>
  <sheetData>
    <row r="1" spans="1:18">
      <c r="A1" s="130" t="s">
        <v>922</v>
      </c>
    </row>
    <row r="2" spans="1:18">
      <c r="A2" s="130" t="s">
        <v>923</v>
      </c>
    </row>
    <row r="3" spans="1:18">
      <c r="A3" s="130" t="s">
        <v>794</v>
      </c>
    </row>
    <row r="4" spans="1:18">
      <c r="A4" s="130" t="s">
        <v>795</v>
      </c>
    </row>
    <row r="5" spans="1:18">
      <c r="A5" s="130" t="s">
        <v>924</v>
      </c>
    </row>
    <row r="6" spans="1:18">
      <c r="A6" s="742" t="s">
        <v>796</v>
      </c>
    </row>
    <row r="7" spans="1:18">
      <c r="A7" s="130" t="s">
        <v>773</v>
      </c>
    </row>
    <row r="8" spans="1:18">
      <c r="A8" s="742" t="s">
        <v>789</v>
      </c>
    </row>
    <row r="9" spans="1:18">
      <c r="A9" s="742" t="s">
        <v>925</v>
      </c>
    </row>
    <row r="10" spans="1:18">
      <c r="A10" s="974" t="s">
        <v>790</v>
      </c>
      <c r="B10" s="975"/>
      <c r="C10" s="975"/>
      <c r="D10" s="975"/>
      <c r="E10" s="975"/>
      <c r="F10" s="975"/>
      <c r="G10" s="975"/>
      <c r="H10" s="975"/>
      <c r="I10" s="975"/>
      <c r="J10" s="975"/>
      <c r="K10" s="975"/>
      <c r="L10" s="975"/>
      <c r="M10" s="975"/>
    </row>
    <row r="11" spans="1:18" ht="13.5" thickBot="1">
      <c r="A11" s="974" t="s">
        <v>921</v>
      </c>
      <c r="B11" s="970"/>
      <c r="C11" s="970"/>
      <c r="D11" s="970"/>
      <c r="E11" s="970"/>
      <c r="F11" s="970"/>
      <c r="G11" s="970"/>
      <c r="H11" s="970"/>
      <c r="I11" s="970"/>
      <c r="J11" s="970"/>
      <c r="K11" s="970"/>
      <c r="L11" s="970"/>
      <c r="M11" s="970"/>
    </row>
    <row r="12" spans="1:18" s="56" customFormat="1" ht="39" thickBot="1">
      <c r="A12" s="711" t="s">
        <v>762</v>
      </c>
      <c r="B12" s="711" t="s">
        <v>775</v>
      </c>
      <c r="C12" s="710" t="s">
        <v>763</v>
      </c>
      <c r="D12" s="710" t="s">
        <v>429</v>
      </c>
      <c r="E12" s="711" t="s">
        <v>791</v>
      </c>
      <c r="F12" s="710" t="s">
        <v>430</v>
      </c>
      <c r="G12" s="711" t="s">
        <v>791</v>
      </c>
      <c r="H12" s="710" t="s">
        <v>431</v>
      </c>
      <c r="I12" s="711" t="s">
        <v>791</v>
      </c>
      <c r="J12" s="710" t="s">
        <v>432</v>
      </c>
      <c r="K12" s="711" t="s">
        <v>791</v>
      </c>
      <c r="L12" s="711" t="s">
        <v>433</v>
      </c>
      <c r="M12" s="711" t="s">
        <v>791</v>
      </c>
      <c r="N12" s="704"/>
      <c r="O12" s="704"/>
      <c r="P12" s="704"/>
      <c r="Q12" s="704"/>
      <c r="R12" s="704"/>
    </row>
    <row r="13" spans="1:18" s="56" customFormat="1">
      <c r="A13" s="744">
        <v>1962</v>
      </c>
      <c r="B13" s="744"/>
      <c r="C13" s="745"/>
      <c r="D13" s="746"/>
      <c r="E13" s="747"/>
      <c r="F13" s="746"/>
      <c r="G13" s="747"/>
      <c r="H13" s="746"/>
      <c r="I13" s="747"/>
      <c r="J13" s="746"/>
      <c r="K13" s="747"/>
      <c r="L13" s="744"/>
      <c r="M13" s="744"/>
      <c r="N13" s="704"/>
      <c r="O13" s="704"/>
      <c r="P13" s="704"/>
      <c r="Q13" s="704"/>
      <c r="R13" s="704"/>
    </row>
    <row r="14" spans="1:18" s="56" customFormat="1">
      <c r="A14" s="748">
        <v>1963</v>
      </c>
      <c r="B14" s="748" t="s">
        <v>779</v>
      </c>
      <c r="C14" s="97"/>
      <c r="D14" s="749"/>
      <c r="E14" s="750"/>
      <c r="F14" s="749"/>
      <c r="G14" s="750"/>
      <c r="H14" s="749"/>
      <c r="I14" s="750"/>
      <c r="J14" s="749">
        <v>325</v>
      </c>
      <c r="K14" s="750"/>
      <c r="L14" s="748"/>
      <c r="M14" s="748"/>
      <c r="N14" s="704"/>
      <c r="O14" s="704"/>
      <c r="P14" s="704"/>
      <c r="Q14" s="704"/>
      <c r="R14" s="704"/>
    </row>
    <row r="15" spans="1:18" s="56" customFormat="1">
      <c r="A15" s="748">
        <v>1964</v>
      </c>
      <c r="B15" s="748" t="s">
        <v>779</v>
      </c>
      <c r="C15" s="97"/>
      <c r="D15" s="749"/>
      <c r="E15" s="750"/>
      <c r="F15" s="749"/>
      <c r="G15" s="750"/>
      <c r="H15" s="749"/>
      <c r="I15" s="750"/>
      <c r="J15" s="749">
        <v>321</v>
      </c>
      <c r="K15" s="750"/>
      <c r="L15" s="748"/>
      <c r="M15" s="748"/>
      <c r="N15" s="704"/>
      <c r="O15" s="704"/>
      <c r="P15" s="704"/>
      <c r="Q15" s="704"/>
      <c r="R15" s="704"/>
    </row>
    <row r="16" spans="1:18" s="56" customFormat="1">
      <c r="A16" s="748">
        <v>1965</v>
      </c>
      <c r="B16" s="748" t="s">
        <v>779</v>
      </c>
      <c r="C16" s="97"/>
      <c r="D16" s="749"/>
      <c r="E16" s="750"/>
      <c r="F16" s="749"/>
      <c r="G16" s="750"/>
      <c r="H16" s="749"/>
      <c r="I16" s="750"/>
      <c r="J16" s="749">
        <v>350</v>
      </c>
      <c r="K16" s="750"/>
      <c r="L16" s="748"/>
      <c r="M16" s="748"/>
      <c r="N16" s="704"/>
      <c r="O16" s="704"/>
      <c r="P16" s="704"/>
      <c r="Q16" s="704"/>
      <c r="R16" s="704"/>
    </row>
    <row r="17" spans="1:22" s="56" customFormat="1">
      <c r="A17" s="748">
        <v>1966</v>
      </c>
      <c r="B17" s="748" t="s">
        <v>779</v>
      </c>
      <c r="C17" s="97"/>
      <c r="D17" s="749"/>
      <c r="E17" s="750"/>
      <c r="F17" s="749"/>
      <c r="G17" s="750"/>
      <c r="H17" s="749"/>
      <c r="I17" s="750"/>
      <c r="J17" s="749">
        <v>316</v>
      </c>
      <c r="K17" s="750"/>
      <c r="L17" s="748"/>
      <c r="M17" s="748"/>
      <c r="N17" s="704"/>
      <c r="O17" s="704"/>
      <c r="P17" s="704"/>
      <c r="Q17" s="704"/>
      <c r="R17" s="704"/>
    </row>
    <row r="18" spans="1:22" s="56" customFormat="1">
      <c r="A18" s="748">
        <v>1967</v>
      </c>
      <c r="B18" s="748" t="s">
        <v>779</v>
      </c>
      <c r="C18" s="97"/>
      <c r="D18" s="749"/>
      <c r="E18" s="750"/>
      <c r="F18" s="749"/>
      <c r="G18" s="750"/>
      <c r="H18" s="749"/>
      <c r="I18" s="750"/>
      <c r="J18" s="749">
        <v>363</v>
      </c>
      <c r="K18" s="750"/>
      <c r="L18" s="748"/>
      <c r="M18" s="748"/>
      <c r="N18" s="704"/>
      <c r="O18" s="704"/>
      <c r="P18" s="704"/>
      <c r="Q18" s="704"/>
      <c r="R18" s="704"/>
    </row>
    <row r="19" spans="1:22" s="56" customFormat="1">
      <c r="A19" s="748">
        <v>1968</v>
      </c>
      <c r="B19" s="748" t="s">
        <v>779</v>
      </c>
      <c r="C19" s="97"/>
      <c r="D19" s="749"/>
      <c r="E19" s="750"/>
      <c r="F19" s="749"/>
      <c r="G19" s="750"/>
      <c r="H19" s="749"/>
      <c r="I19" s="750"/>
      <c r="J19" s="749">
        <v>363</v>
      </c>
      <c r="K19" s="750"/>
      <c r="L19" s="748"/>
      <c r="M19" s="748"/>
      <c r="N19" s="704"/>
      <c r="O19" s="704"/>
      <c r="P19" s="704"/>
      <c r="Q19" s="704"/>
      <c r="R19" s="704"/>
    </row>
    <row r="20" spans="1:22" s="56" customFormat="1">
      <c r="A20" s="748">
        <v>1969</v>
      </c>
      <c r="B20" s="748" t="s">
        <v>779</v>
      </c>
      <c r="C20" s="97"/>
      <c r="D20" s="749"/>
      <c r="E20" s="750"/>
      <c r="F20" s="749"/>
      <c r="G20" s="750"/>
      <c r="H20" s="749"/>
      <c r="I20" s="750"/>
      <c r="J20" s="749">
        <v>340</v>
      </c>
      <c r="K20" s="750"/>
      <c r="L20" s="748"/>
      <c r="M20" s="748"/>
      <c r="N20" s="704"/>
      <c r="O20" s="704"/>
      <c r="P20" s="704"/>
      <c r="Q20" s="704"/>
      <c r="R20" s="704"/>
    </row>
    <row r="21" spans="1:22" s="56" customFormat="1">
      <c r="A21" s="748">
        <v>1970</v>
      </c>
      <c r="B21" s="748" t="s">
        <v>779</v>
      </c>
      <c r="C21" s="97"/>
      <c r="D21" s="749"/>
      <c r="E21" s="750"/>
      <c r="F21" s="749"/>
      <c r="G21" s="750"/>
      <c r="H21" s="749"/>
      <c r="I21" s="750"/>
      <c r="J21" s="749">
        <v>362</v>
      </c>
      <c r="K21" s="750"/>
      <c r="L21" s="748"/>
      <c r="M21" s="748"/>
      <c r="N21" s="704"/>
      <c r="O21" s="704"/>
      <c r="P21" s="704"/>
      <c r="Q21" s="704"/>
      <c r="R21" s="704"/>
    </row>
    <row r="22" spans="1:22" s="56" customFormat="1">
      <c r="A22" s="748">
        <v>1971</v>
      </c>
      <c r="B22" s="748" t="s">
        <v>779</v>
      </c>
      <c r="C22" s="97">
        <f t="shared" ref="C22:C35" si="0">D22+F22+H22+J22</f>
        <v>1071</v>
      </c>
      <c r="D22" s="749">
        <v>195</v>
      </c>
      <c r="E22" s="750">
        <f t="shared" ref="E22:E59" si="1">D22/C22</f>
        <v>0.18207282913165265</v>
      </c>
      <c r="F22" s="749">
        <v>614</v>
      </c>
      <c r="G22" s="750">
        <f t="shared" ref="G22:G59" si="2">F22/C22</f>
        <v>0.5732959850606909</v>
      </c>
      <c r="H22" s="749">
        <v>262</v>
      </c>
      <c r="I22" s="750">
        <f t="shared" ref="I22:I59" si="3">H22/C22</f>
        <v>0.24463118580765639</v>
      </c>
      <c r="J22" s="749"/>
      <c r="K22" s="750"/>
      <c r="L22" s="748"/>
      <c r="M22" s="748"/>
      <c r="N22" s="704"/>
      <c r="O22" s="704"/>
      <c r="P22" s="704"/>
      <c r="Q22" s="704"/>
      <c r="R22" s="704"/>
    </row>
    <row r="23" spans="1:22" s="56" customFormat="1">
      <c r="A23" s="748">
        <v>1972</v>
      </c>
      <c r="B23" s="748" t="s">
        <v>778</v>
      </c>
      <c r="C23" s="97">
        <f t="shared" si="0"/>
        <v>1207</v>
      </c>
      <c r="D23" s="749">
        <v>193</v>
      </c>
      <c r="E23" s="750">
        <f t="shared" si="1"/>
        <v>0.15990057995028997</v>
      </c>
      <c r="F23" s="749">
        <v>748</v>
      </c>
      <c r="G23" s="750">
        <f t="shared" si="2"/>
        <v>0.61971830985915488</v>
      </c>
      <c r="H23" s="749">
        <v>266</v>
      </c>
      <c r="I23" s="750">
        <f t="shared" si="3"/>
        <v>0.22038111019055509</v>
      </c>
      <c r="J23" s="749"/>
      <c r="K23" s="750"/>
      <c r="L23" s="748"/>
      <c r="M23" s="748"/>
      <c r="N23" s="704"/>
      <c r="O23" s="704"/>
      <c r="P23" s="704"/>
      <c r="Q23" s="743"/>
      <c r="R23" s="743"/>
      <c r="S23" s="57"/>
      <c r="T23" s="57"/>
      <c r="U23" s="57"/>
      <c r="V23" s="57"/>
    </row>
    <row r="24" spans="1:22" s="56" customFormat="1">
      <c r="A24" s="748">
        <v>1973</v>
      </c>
      <c r="B24" s="748" t="s">
        <v>778</v>
      </c>
      <c r="C24" s="97">
        <f t="shared" si="0"/>
        <v>1406</v>
      </c>
      <c r="D24" s="749">
        <v>189</v>
      </c>
      <c r="E24" s="750">
        <f t="shared" si="1"/>
        <v>0.13442389758179232</v>
      </c>
      <c r="F24" s="749">
        <v>950</v>
      </c>
      <c r="G24" s="750">
        <f t="shared" si="2"/>
        <v>0.67567567567567566</v>
      </c>
      <c r="H24" s="749">
        <v>267</v>
      </c>
      <c r="I24" s="750">
        <f t="shared" si="3"/>
        <v>0.18990042674253202</v>
      </c>
      <c r="J24" s="749"/>
      <c r="K24" s="750"/>
      <c r="L24" s="748"/>
      <c r="M24" s="748"/>
      <c r="N24" s="704"/>
      <c r="O24" s="704"/>
      <c r="P24" s="704"/>
      <c r="Q24" s="704"/>
      <c r="R24" s="743"/>
      <c r="S24" s="57"/>
      <c r="T24" s="57"/>
      <c r="U24" s="57"/>
      <c r="V24" s="57"/>
    </row>
    <row r="25" spans="1:22" s="56" customFormat="1">
      <c r="A25" s="748">
        <v>1974</v>
      </c>
      <c r="B25" s="748" t="s">
        <v>780</v>
      </c>
      <c r="C25" s="97">
        <f t="shared" si="0"/>
        <v>1868</v>
      </c>
      <c r="D25" s="749">
        <v>203</v>
      </c>
      <c r="E25" s="750">
        <f t="shared" si="1"/>
        <v>0.10867237687366167</v>
      </c>
      <c r="F25" s="749">
        <v>1047</v>
      </c>
      <c r="G25" s="750">
        <f t="shared" si="2"/>
        <v>0.56049250535331907</v>
      </c>
      <c r="H25" s="749">
        <v>299</v>
      </c>
      <c r="I25" s="750">
        <f t="shared" si="3"/>
        <v>0.16006423982869378</v>
      </c>
      <c r="J25" s="749">
        <v>319</v>
      </c>
      <c r="K25" s="750">
        <f t="shared" ref="K25:K59" si="4">J25/C25</f>
        <v>0.17077087794432549</v>
      </c>
      <c r="L25" s="748"/>
      <c r="M25" s="748"/>
      <c r="N25" s="704"/>
      <c r="O25" s="704"/>
      <c r="P25" s="704"/>
      <c r="Q25" s="704"/>
      <c r="R25" s="743"/>
      <c r="S25" s="57"/>
      <c r="T25" s="57"/>
      <c r="U25" s="57"/>
      <c r="V25" s="57"/>
    </row>
    <row r="26" spans="1:22" s="56" customFormat="1">
      <c r="A26" s="748">
        <v>1975</v>
      </c>
      <c r="B26" s="748" t="s">
        <v>780</v>
      </c>
      <c r="C26" s="97">
        <f t="shared" si="0"/>
        <v>2262</v>
      </c>
      <c r="D26" s="749">
        <v>277</v>
      </c>
      <c r="E26" s="750">
        <f t="shared" si="1"/>
        <v>0.12245800176834659</v>
      </c>
      <c r="F26" s="749">
        <v>1311</v>
      </c>
      <c r="G26" s="750">
        <f t="shared" si="2"/>
        <v>0.57957559681697612</v>
      </c>
      <c r="H26" s="749">
        <v>323</v>
      </c>
      <c r="I26" s="750">
        <f t="shared" si="3"/>
        <v>0.14279398762157383</v>
      </c>
      <c r="J26" s="749">
        <v>351</v>
      </c>
      <c r="K26" s="750">
        <f t="shared" si="4"/>
        <v>0.15517241379310345</v>
      </c>
      <c r="L26" s="748"/>
      <c r="M26" s="748"/>
      <c r="N26" s="704"/>
      <c r="O26" s="704"/>
      <c r="P26" s="704"/>
      <c r="Q26" s="704"/>
      <c r="R26" s="743"/>
      <c r="S26" s="57"/>
      <c r="T26" s="57"/>
      <c r="U26" s="57"/>
      <c r="V26" s="57"/>
    </row>
    <row r="27" spans="1:22" s="56" customFormat="1">
      <c r="A27" s="748">
        <v>1976</v>
      </c>
      <c r="B27" s="748" t="s">
        <v>780</v>
      </c>
      <c r="C27" s="97">
        <f t="shared" si="0"/>
        <v>2502</v>
      </c>
      <c r="D27" s="749">
        <v>351</v>
      </c>
      <c r="E27" s="750">
        <f t="shared" si="1"/>
        <v>0.14028776978417265</v>
      </c>
      <c r="F27" s="749">
        <v>1468</v>
      </c>
      <c r="G27" s="750">
        <f t="shared" si="2"/>
        <v>0.58673061550759398</v>
      </c>
      <c r="H27" s="749">
        <v>314</v>
      </c>
      <c r="I27" s="750">
        <f t="shared" si="3"/>
        <v>0.12549960031974419</v>
      </c>
      <c r="J27" s="749">
        <v>369</v>
      </c>
      <c r="K27" s="750">
        <f t="shared" si="4"/>
        <v>0.14748201438848921</v>
      </c>
      <c r="L27" s="748"/>
      <c r="M27" s="748"/>
      <c r="N27" s="704"/>
      <c r="O27" s="704"/>
      <c r="P27" s="704"/>
      <c r="Q27" s="704"/>
      <c r="R27" s="743"/>
      <c r="S27" s="57"/>
      <c r="T27" s="57"/>
      <c r="U27" s="57"/>
      <c r="V27" s="57"/>
    </row>
    <row r="28" spans="1:22" s="56" customFormat="1">
      <c r="A28" s="748">
        <v>1977</v>
      </c>
      <c r="B28" s="748" t="s">
        <v>780</v>
      </c>
      <c r="C28" s="97">
        <f t="shared" si="0"/>
        <v>2710</v>
      </c>
      <c r="D28" s="749">
        <v>378</v>
      </c>
      <c r="E28" s="750">
        <f t="shared" si="1"/>
        <v>0.13948339483394834</v>
      </c>
      <c r="F28" s="749">
        <v>1537</v>
      </c>
      <c r="G28" s="750">
        <f t="shared" si="2"/>
        <v>0.56715867158671585</v>
      </c>
      <c r="H28" s="749">
        <v>297</v>
      </c>
      <c r="I28" s="750">
        <f t="shared" si="3"/>
        <v>0.10959409594095941</v>
      </c>
      <c r="J28" s="749">
        <v>498</v>
      </c>
      <c r="K28" s="750">
        <f t="shared" si="4"/>
        <v>0.18376383763837639</v>
      </c>
      <c r="L28" s="748"/>
      <c r="M28" s="748"/>
      <c r="N28" s="704"/>
      <c r="O28" s="704"/>
      <c r="P28" s="704"/>
      <c r="Q28" s="704"/>
      <c r="R28" s="743"/>
      <c r="S28" s="57"/>
      <c r="T28" s="57"/>
      <c r="U28" s="57"/>
      <c r="V28" s="57"/>
    </row>
    <row r="29" spans="1:22" s="56" customFormat="1">
      <c r="A29" s="748">
        <v>1978</v>
      </c>
      <c r="B29" s="748" t="s">
        <v>780</v>
      </c>
      <c r="C29" s="97">
        <f t="shared" si="0"/>
        <v>2864</v>
      </c>
      <c r="D29" s="749">
        <v>388</v>
      </c>
      <c r="E29" s="750">
        <f t="shared" si="1"/>
        <v>0.13547486033519554</v>
      </c>
      <c r="F29" s="749">
        <v>1690</v>
      </c>
      <c r="G29" s="750">
        <f t="shared" si="2"/>
        <v>0.59008379888268159</v>
      </c>
      <c r="H29" s="749">
        <v>323</v>
      </c>
      <c r="I29" s="750">
        <f t="shared" si="3"/>
        <v>0.11277932960893855</v>
      </c>
      <c r="J29" s="749">
        <v>463</v>
      </c>
      <c r="K29" s="750">
        <f t="shared" si="4"/>
        <v>0.16166201117318435</v>
      </c>
      <c r="L29" s="748"/>
      <c r="M29" s="748"/>
      <c r="N29" s="704"/>
      <c r="O29" s="704"/>
      <c r="P29" s="704"/>
      <c r="Q29" s="704"/>
      <c r="R29" s="743"/>
      <c r="S29" s="57"/>
      <c r="T29" s="57"/>
      <c r="U29" s="57"/>
      <c r="V29" s="57"/>
    </row>
    <row r="30" spans="1:22" s="56" customFormat="1">
      <c r="A30" s="748">
        <v>1979</v>
      </c>
      <c r="B30" s="748" t="s">
        <v>780</v>
      </c>
      <c r="C30" s="97">
        <f t="shared" si="0"/>
        <v>2968</v>
      </c>
      <c r="D30" s="749">
        <v>383</v>
      </c>
      <c r="E30" s="750">
        <f t="shared" si="1"/>
        <v>0.12904312668463611</v>
      </c>
      <c r="F30" s="749">
        <v>1827</v>
      </c>
      <c r="G30" s="750">
        <f t="shared" si="2"/>
        <v>0.61556603773584906</v>
      </c>
      <c r="H30" s="749">
        <v>308</v>
      </c>
      <c r="I30" s="750">
        <f t="shared" si="3"/>
        <v>0.10377358490566038</v>
      </c>
      <c r="J30" s="749">
        <v>450</v>
      </c>
      <c r="K30" s="750">
        <f t="shared" si="4"/>
        <v>0.15161725067385445</v>
      </c>
      <c r="L30" s="748"/>
      <c r="M30" s="748"/>
      <c r="N30" s="704"/>
      <c r="O30" s="704"/>
      <c r="P30" s="704"/>
      <c r="Q30" s="704"/>
      <c r="R30" s="704"/>
    </row>
    <row r="31" spans="1:22" s="56" customFormat="1">
      <c r="A31" s="748">
        <v>1980</v>
      </c>
      <c r="B31" s="748" t="s">
        <v>780</v>
      </c>
      <c r="C31" s="97">
        <f t="shared" si="0"/>
        <v>3034</v>
      </c>
      <c r="D31" s="749">
        <v>368</v>
      </c>
      <c r="E31" s="750">
        <f t="shared" si="1"/>
        <v>0.12129202373104812</v>
      </c>
      <c r="F31" s="749">
        <v>1844</v>
      </c>
      <c r="G31" s="750">
        <f t="shared" si="2"/>
        <v>0.6077785102175346</v>
      </c>
      <c r="H31" s="749">
        <v>290</v>
      </c>
      <c r="I31" s="750">
        <f t="shared" si="3"/>
        <v>9.55833882663151E-2</v>
      </c>
      <c r="J31" s="749">
        <v>532</v>
      </c>
      <c r="K31" s="750">
        <f t="shared" si="4"/>
        <v>0.17534607778510217</v>
      </c>
      <c r="L31" s="748"/>
      <c r="M31" s="748"/>
      <c r="N31" s="704"/>
      <c r="O31" s="704"/>
      <c r="P31" s="704"/>
      <c r="Q31" s="704"/>
      <c r="R31" s="704"/>
    </row>
    <row r="32" spans="1:22" s="56" customFormat="1">
      <c r="A32" s="748">
        <v>1981</v>
      </c>
      <c r="B32" s="748" t="s">
        <v>780</v>
      </c>
      <c r="C32" s="97">
        <f t="shared" si="0"/>
        <v>3154</v>
      </c>
      <c r="D32" s="749">
        <v>338</v>
      </c>
      <c r="E32" s="750">
        <f t="shared" si="1"/>
        <v>0.10716550412175016</v>
      </c>
      <c r="F32" s="749">
        <v>1897</v>
      </c>
      <c r="G32" s="750">
        <f t="shared" si="2"/>
        <v>0.60145846544071024</v>
      </c>
      <c r="H32" s="749">
        <v>338</v>
      </c>
      <c r="I32" s="750">
        <f t="shared" si="3"/>
        <v>0.10716550412175016</v>
      </c>
      <c r="J32" s="749">
        <v>581</v>
      </c>
      <c r="K32" s="750">
        <f t="shared" si="4"/>
        <v>0.18421052631578946</v>
      </c>
      <c r="L32" s="748"/>
      <c r="M32" s="748"/>
      <c r="N32" s="704"/>
      <c r="O32" s="704"/>
      <c r="P32" s="704"/>
      <c r="Q32" s="704"/>
      <c r="R32" s="704"/>
    </row>
    <row r="33" spans="1:18" s="56" customFormat="1">
      <c r="A33" s="748">
        <v>1982</v>
      </c>
      <c r="B33" s="748" t="s">
        <v>780</v>
      </c>
      <c r="C33" s="97">
        <f t="shared" si="0"/>
        <v>3607</v>
      </c>
      <c r="D33" s="749">
        <v>466</v>
      </c>
      <c r="E33" s="750">
        <f t="shared" si="1"/>
        <v>0.12919323537565844</v>
      </c>
      <c r="F33" s="749">
        <v>2211</v>
      </c>
      <c r="G33" s="750">
        <f t="shared" si="2"/>
        <v>0.61297477127807043</v>
      </c>
      <c r="H33" s="749">
        <v>354</v>
      </c>
      <c r="I33" s="750">
        <f t="shared" si="3"/>
        <v>9.8142500693096754E-2</v>
      </c>
      <c r="J33" s="749">
        <v>576</v>
      </c>
      <c r="K33" s="750">
        <f t="shared" si="4"/>
        <v>0.15968949265317439</v>
      </c>
      <c r="L33" s="748"/>
      <c r="M33" s="748"/>
      <c r="N33" s="704"/>
      <c r="O33" s="704"/>
      <c r="P33" s="704"/>
      <c r="Q33" s="704"/>
      <c r="R33" s="704"/>
    </row>
    <row r="34" spans="1:18" s="56" customFormat="1">
      <c r="A34" s="748">
        <v>1983</v>
      </c>
      <c r="B34" s="748" t="s">
        <v>780</v>
      </c>
      <c r="C34" s="97">
        <f t="shared" si="0"/>
        <v>3781</v>
      </c>
      <c r="D34" s="749">
        <v>526</v>
      </c>
      <c r="E34" s="750">
        <f t="shared" si="1"/>
        <v>0.13911663581063211</v>
      </c>
      <c r="F34" s="749">
        <v>2338</v>
      </c>
      <c r="G34" s="750">
        <f t="shared" si="2"/>
        <v>0.61835493255752449</v>
      </c>
      <c r="H34" s="749">
        <v>331</v>
      </c>
      <c r="I34" s="750">
        <f t="shared" si="3"/>
        <v>8.754297804813542E-2</v>
      </c>
      <c r="J34" s="749">
        <v>586</v>
      </c>
      <c r="K34" s="750">
        <f t="shared" si="4"/>
        <v>0.15498545358370802</v>
      </c>
      <c r="L34" s="748"/>
      <c r="M34" s="748"/>
      <c r="N34" s="704"/>
      <c r="O34" s="704"/>
      <c r="P34" s="704"/>
      <c r="Q34" s="704"/>
      <c r="R34" s="704"/>
    </row>
    <row r="35" spans="1:18" s="56" customFormat="1">
      <c r="A35" s="748">
        <v>1984</v>
      </c>
      <c r="B35" s="748" t="s">
        <v>780</v>
      </c>
      <c r="C35" s="97">
        <f t="shared" si="0"/>
        <v>4057</v>
      </c>
      <c r="D35" s="749">
        <v>541</v>
      </c>
      <c r="E35" s="750">
        <f t="shared" si="1"/>
        <v>0.13334976583682523</v>
      </c>
      <c r="F35" s="749">
        <v>2512</v>
      </c>
      <c r="G35" s="750">
        <f t="shared" si="2"/>
        <v>0.61917673157505548</v>
      </c>
      <c r="H35" s="749">
        <v>308</v>
      </c>
      <c r="I35" s="750">
        <f t="shared" si="3"/>
        <v>7.5918166132610307E-2</v>
      </c>
      <c r="J35" s="749">
        <v>696</v>
      </c>
      <c r="K35" s="750">
        <f t="shared" si="4"/>
        <v>0.17155533645550899</v>
      </c>
      <c r="L35" s="748"/>
      <c r="M35" s="748"/>
      <c r="N35" s="704"/>
      <c r="O35" s="704"/>
      <c r="P35" s="704"/>
      <c r="Q35" s="704"/>
      <c r="R35" s="704"/>
    </row>
    <row r="36" spans="1:18" s="56" customFormat="1">
      <c r="A36" s="748">
        <v>1985</v>
      </c>
      <c r="B36" s="748" t="s">
        <v>792</v>
      </c>
      <c r="C36" s="97">
        <v>4234</v>
      </c>
      <c r="D36" s="749">
        <v>538</v>
      </c>
      <c r="E36" s="750">
        <f t="shared" si="1"/>
        <v>0.12706660368445913</v>
      </c>
      <c r="F36" s="749">
        <v>2631</v>
      </c>
      <c r="G36" s="750">
        <f t="shared" si="2"/>
        <v>0.62139820500708554</v>
      </c>
      <c r="H36" s="749">
        <v>290</v>
      </c>
      <c r="I36" s="750">
        <f t="shared" si="3"/>
        <v>6.8493150684931503E-2</v>
      </c>
      <c r="J36" s="749">
        <v>775</v>
      </c>
      <c r="K36" s="750">
        <f t="shared" si="4"/>
        <v>0.18304204062352386</v>
      </c>
      <c r="L36" s="748"/>
      <c r="M36" s="748"/>
      <c r="N36" s="704"/>
      <c r="O36" s="704"/>
      <c r="P36" s="704"/>
      <c r="Q36" s="704"/>
      <c r="R36" s="704"/>
    </row>
    <row r="37" spans="1:18" s="56" customFormat="1">
      <c r="A37" s="748">
        <v>1986</v>
      </c>
      <c r="B37" s="748" t="s">
        <v>780</v>
      </c>
      <c r="C37" s="97">
        <v>4411</v>
      </c>
      <c r="D37" s="749">
        <v>535</v>
      </c>
      <c r="E37" s="750">
        <f t="shared" si="1"/>
        <v>0.12128768986624348</v>
      </c>
      <c r="F37" s="749">
        <v>2749</v>
      </c>
      <c r="G37" s="750">
        <f t="shared" si="2"/>
        <v>0.62321469054636136</v>
      </c>
      <c r="H37" s="749">
        <v>272</v>
      </c>
      <c r="I37" s="750">
        <f t="shared" si="3"/>
        <v>6.1664021763772385E-2</v>
      </c>
      <c r="J37" s="749">
        <v>854</v>
      </c>
      <c r="K37" s="750">
        <f t="shared" si="4"/>
        <v>0.19360689186125596</v>
      </c>
      <c r="L37" s="748"/>
      <c r="M37" s="748"/>
      <c r="N37" s="704"/>
      <c r="O37" s="704"/>
      <c r="P37" s="704"/>
      <c r="Q37" s="704"/>
      <c r="R37" s="704"/>
    </row>
    <row r="38" spans="1:18" s="56" customFormat="1">
      <c r="A38" s="748">
        <v>1987</v>
      </c>
      <c r="B38" s="748" t="s">
        <v>780</v>
      </c>
      <c r="C38" s="97">
        <v>4424</v>
      </c>
      <c r="D38" s="749">
        <v>459</v>
      </c>
      <c r="E38" s="750">
        <f t="shared" si="1"/>
        <v>0.10375226039783002</v>
      </c>
      <c r="F38" s="749">
        <v>2790</v>
      </c>
      <c r="G38" s="750">
        <f t="shared" si="2"/>
        <v>0.63065099457504525</v>
      </c>
      <c r="H38" s="749">
        <v>276</v>
      </c>
      <c r="I38" s="750">
        <f t="shared" si="3"/>
        <v>6.2386980108499093E-2</v>
      </c>
      <c r="J38" s="749">
        <v>898</v>
      </c>
      <c r="K38" s="750">
        <f t="shared" si="4"/>
        <v>0.20298372513562388</v>
      </c>
      <c r="L38" s="748"/>
      <c r="M38" s="748"/>
      <c r="N38" s="704"/>
      <c r="O38" s="704"/>
      <c r="P38" s="704"/>
      <c r="Q38" s="704"/>
      <c r="R38" s="704"/>
    </row>
    <row r="39" spans="1:18" s="56" customFormat="1">
      <c r="A39" s="748">
        <v>1988</v>
      </c>
      <c r="B39" s="748" t="s">
        <v>780</v>
      </c>
      <c r="C39" s="97">
        <f>D39+F39+H39+J39</f>
        <v>4502</v>
      </c>
      <c r="D39" s="749">
        <v>451</v>
      </c>
      <c r="E39" s="750">
        <f t="shared" si="1"/>
        <v>0.10017769880053309</v>
      </c>
      <c r="F39" s="749">
        <v>2767</v>
      </c>
      <c r="G39" s="750">
        <f t="shared" si="2"/>
        <v>0.6146157263438472</v>
      </c>
      <c r="H39" s="749">
        <v>295</v>
      </c>
      <c r="I39" s="750">
        <f t="shared" si="3"/>
        <v>6.5526432696579304E-2</v>
      </c>
      <c r="J39" s="749">
        <v>989</v>
      </c>
      <c r="K39" s="750">
        <f t="shared" si="4"/>
        <v>0.21968014215904041</v>
      </c>
      <c r="L39" s="748"/>
      <c r="M39" s="748"/>
      <c r="N39" s="704"/>
      <c r="O39" s="704"/>
      <c r="P39" s="704"/>
      <c r="Q39" s="704"/>
      <c r="R39" s="704"/>
    </row>
    <row r="40" spans="1:18" s="56" customFormat="1">
      <c r="A40" s="748">
        <v>1989</v>
      </c>
      <c r="B40" s="748" t="s">
        <v>780</v>
      </c>
      <c r="C40" s="97">
        <v>4604</v>
      </c>
      <c r="D40" s="749">
        <v>486</v>
      </c>
      <c r="E40" s="750">
        <f t="shared" si="1"/>
        <v>0.10556038227628149</v>
      </c>
      <c r="F40" s="749">
        <v>2875</v>
      </c>
      <c r="G40" s="750">
        <f t="shared" si="2"/>
        <v>0.62445699391833187</v>
      </c>
      <c r="H40" s="749">
        <v>307</v>
      </c>
      <c r="I40" s="750">
        <f t="shared" si="3"/>
        <v>6.668114682884449E-2</v>
      </c>
      <c r="J40" s="749">
        <v>935</v>
      </c>
      <c r="K40" s="750">
        <f t="shared" si="4"/>
        <v>0.2030842745438749</v>
      </c>
      <c r="L40" s="748"/>
      <c r="M40" s="748"/>
      <c r="N40" s="704"/>
      <c r="O40" s="704"/>
      <c r="P40" s="704"/>
      <c r="Q40" s="704"/>
      <c r="R40" s="704"/>
    </row>
    <row r="41" spans="1:18" s="56" customFormat="1">
      <c r="A41" s="758">
        <v>1990</v>
      </c>
      <c r="B41" s="758" t="s">
        <v>780</v>
      </c>
      <c r="C41" s="759">
        <v>4675</v>
      </c>
      <c r="D41" s="760">
        <v>449</v>
      </c>
      <c r="E41" s="761">
        <f t="shared" si="1"/>
        <v>9.6042780748663098E-2</v>
      </c>
      <c r="F41" s="760">
        <v>2886</v>
      </c>
      <c r="G41" s="761">
        <f t="shared" si="2"/>
        <v>0.61732620320855613</v>
      </c>
      <c r="H41" s="760">
        <v>316</v>
      </c>
      <c r="I41" s="761">
        <f t="shared" si="3"/>
        <v>6.7593582887700537E-2</v>
      </c>
      <c r="J41" s="760">
        <v>1024</v>
      </c>
      <c r="K41" s="761">
        <f t="shared" si="4"/>
        <v>0.2190374331550802</v>
      </c>
      <c r="L41" s="758"/>
      <c r="M41" s="758"/>
      <c r="N41" s="704"/>
      <c r="O41" s="704"/>
      <c r="P41" s="704"/>
      <c r="Q41" s="704"/>
      <c r="R41" s="704"/>
    </row>
    <row r="42" spans="1:18" s="56" customFormat="1">
      <c r="A42" s="748">
        <v>1991</v>
      </c>
      <c r="B42" s="748" t="s">
        <v>780</v>
      </c>
      <c r="C42" s="97">
        <f>D42+F42+H42+J42</f>
        <v>4621</v>
      </c>
      <c r="D42" s="749">
        <v>547</v>
      </c>
      <c r="E42" s="750">
        <f t="shared" si="1"/>
        <v>0.11837264661328717</v>
      </c>
      <c r="F42" s="749">
        <v>2666</v>
      </c>
      <c r="G42" s="750">
        <f t="shared" si="2"/>
        <v>0.57693140012984201</v>
      </c>
      <c r="H42" s="749">
        <v>323</v>
      </c>
      <c r="I42" s="750">
        <f t="shared" si="3"/>
        <v>6.9898290413330441E-2</v>
      </c>
      <c r="J42" s="749">
        <v>1085</v>
      </c>
      <c r="K42" s="750">
        <f t="shared" si="4"/>
        <v>0.23479766284354037</v>
      </c>
      <c r="L42" s="748"/>
      <c r="M42" s="748"/>
      <c r="N42" s="704"/>
      <c r="O42" s="704"/>
      <c r="P42" s="704"/>
      <c r="Q42" s="704"/>
      <c r="R42" s="704"/>
    </row>
    <row r="43" spans="1:18" s="56" customFormat="1">
      <c r="A43" s="748">
        <v>1992</v>
      </c>
      <c r="B43" s="748" t="s">
        <v>780</v>
      </c>
      <c r="C43" s="97">
        <v>4737</v>
      </c>
      <c r="D43" s="749">
        <v>530</v>
      </c>
      <c r="E43" s="750">
        <f t="shared" si="1"/>
        <v>0.1118851593835761</v>
      </c>
      <c r="F43" s="749">
        <v>2569</v>
      </c>
      <c r="G43" s="750">
        <f t="shared" si="2"/>
        <v>0.54232636689888114</v>
      </c>
      <c r="H43" s="749">
        <v>302</v>
      </c>
      <c r="I43" s="750">
        <f t="shared" si="3"/>
        <v>6.3753430441207515E-2</v>
      </c>
      <c r="J43" s="749">
        <v>1337</v>
      </c>
      <c r="K43" s="750">
        <f t="shared" si="4"/>
        <v>0.28224614735064385</v>
      </c>
      <c r="L43" s="748"/>
      <c r="M43" s="748"/>
      <c r="N43" s="704"/>
      <c r="O43" s="704"/>
      <c r="P43" s="704"/>
      <c r="Q43" s="704"/>
      <c r="R43" s="704"/>
    </row>
    <row r="44" spans="1:18" s="56" customFormat="1">
      <c r="A44" s="748">
        <v>1993</v>
      </c>
      <c r="B44" s="748" t="s">
        <v>780</v>
      </c>
      <c r="C44" s="97">
        <v>4733</v>
      </c>
      <c r="D44" s="749">
        <v>575</v>
      </c>
      <c r="E44" s="750">
        <f t="shared" si="1"/>
        <v>0.12148742869216142</v>
      </c>
      <c r="F44" s="749">
        <v>2476</v>
      </c>
      <c r="G44" s="750">
        <f t="shared" si="2"/>
        <v>0.52313543207268121</v>
      </c>
      <c r="H44" s="749">
        <v>322</v>
      </c>
      <c r="I44" s="750">
        <f t="shared" si="3"/>
        <v>6.8032960067610393E-2</v>
      </c>
      <c r="J44" s="749">
        <v>1359</v>
      </c>
      <c r="K44" s="750">
        <f t="shared" si="4"/>
        <v>0.28713289668286501</v>
      </c>
      <c r="L44" s="748"/>
      <c r="M44" s="748"/>
      <c r="N44" s="704"/>
      <c r="O44" s="704"/>
      <c r="P44" s="704"/>
      <c r="Q44" s="704"/>
      <c r="R44" s="704"/>
    </row>
    <row r="45" spans="1:18" s="56" customFormat="1">
      <c r="A45" s="758">
        <v>1994</v>
      </c>
      <c r="B45" s="758" t="s">
        <v>780</v>
      </c>
      <c r="C45" s="759">
        <v>4924</v>
      </c>
      <c r="D45" s="760">
        <v>593</v>
      </c>
      <c r="E45" s="761">
        <f t="shared" si="1"/>
        <v>0.12043054427294882</v>
      </c>
      <c r="F45" s="760">
        <v>2654</v>
      </c>
      <c r="G45" s="761">
        <f t="shared" si="2"/>
        <v>0.53899268887083673</v>
      </c>
      <c r="H45" s="760">
        <v>294</v>
      </c>
      <c r="I45" s="761">
        <f t="shared" si="3"/>
        <v>5.9707554833468728E-2</v>
      </c>
      <c r="J45" s="760">
        <v>1384</v>
      </c>
      <c r="K45" s="761">
        <f t="shared" si="4"/>
        <v>0.28107229894394803</v>
      </c>
      <c r="L45" s="758"/>
      <c r="M45" s="758"/>
      <c r="N45" s="762"/>
      <c r="O45" s="762"/>
      <c r="P45" s="762"/>
      <c r="Q45" s="704"/>
      <c r="R45" s="704"/>
    </row>
    <row r="46" spans="1:18" s="56" customFormat="1">
      <c r="A46" s="758">
        <v>1995</v>
      </c>
      <c r="B46" s="758" t="s">
        <v>780</v>
      </c>
      <c r="C46" s="759">
        <f>D46+F46+H46+J46</f>
        <v>5019</v>
      </c>
      <c r="D46" s="760">
        <v>591</v>
      </c>
      <c r="E46" s="761">
        <f t="shared" si="1"/>
        <v>0.1177525403466826</v>
      </c>
      <c r="F46" s="760">
        <v>2660</v>
      </c>
      <c r="G46" s="761">
        <f t="shared" si="2"/>
        <v>0.52998605299860535</v>
      </c>
      <c r="H46" s="760">
        <v>309</v>
      </c>
      <c r="I46" s="761">
        <f t="shared" si="3"/>
        <v>6.1566049013747758E-2</v>
      </c>
      <c r="J46" s="760">
        <v>1459</v>
      </c>
      <c r="K46" s="761">
        <f t="shared" si="4"/>
        <v>0.29069535764096432</v>
      </c>
      <c r="L46" s="758"/>
      <c r="M46" s="758"/>
      <c r="N46" s="762"/>
      <c r="O46" s="762"/>
      <c r="P46" s="762"/>
      <c r="Q46" s="704"/>
      <c r="R46" s="704"/>
    </row>
    <row r="47" spans="1:18" s="56" customFormat="1">
      <c r="A47" s="758">
        <v>1996</v>
      </c>
      <c r="B47" s="758" t="s">
        <v>781</v>
      </c>
      <c r="C47" s="759">
        <f t="shared" ref="C47:C59" si="5">SUM(D47,F47,H47,J47,L47)</f>
        <v>4982</v>
      </c>
      <c r="D47" s="759">
        <v>643</v>
      </c>
      <c r="E47" s="761">
        <f t="shared" si="1"/>
        <v>0.12906463267763951</v>
      </c>
      <c r="F47" s="759">
        <v>2844</v>
      </c>
      <c r="G47" s="761">
        <f t="shared" si="2"/>
        <v>0.57085507828181459</v>
      </c>
      <c r="H47" s="759">
        <v>229</v>
      </c>
      <c r="I47" s="761">
        <f t="shared" si="3"/>
        <v>4.5965475712565235E-2</v>
      </c>
      <c r="J47" s="759">
        <v>1266</v>
      </c>
      <c r="K47" s="761">
        <f t="shared" si="4"/>
        <v>0.25411481332798075</v>
      </c>
      <c r="L47" s="759"/>
      <c r="M47" s="761"/>
      <c r="N47" s="763"/>
      <c r="O47" s="762"/>
      <c r="P47" s="762"/>
      <c r="Q47" s="704"/>
      <c r="R47" s="704"/>
    </row>
    <row r="48" spans="1:18" s="56" customFormat="1">
      <c r="A48" s="758">
        <v>1997</v>
      </c>
      <c r="B48" s="758" t="s">
        <v>781</v>
      </c>
      <c r="C48" s="759">
        <f t="shared" si="5"/>
        <v>5107.8389999999999</v>
      </c>
      <c r="D48" s="759">
        <v>740.721</v>
      </c>
      <c r="E48" s="761">
        <f t="shared" si="1"/>
        <v>0.14501651285406608</v>
      </c>
      <c r="F48" s="759">
        <v>3031</v>
      </c>
      <c r="G48" s="761">
        <f t="shared" si="2"/>
        <v>0.59340163227541043</v>
      </c>
      <c r="H48" s="759">
        <v>237.16499999999999</v>
      </c>
      <c r="I48" s="761">
        <f t="shared" si="3"/>
        <v>4.6431573117320261E-2</v>
      </c>
      <c r="J48" s="759">
        <v>1098.953</v>
      </c>
      <c r="K48" s="761">
        <f t="shared" si="4"/>
        <v>0.21515028175320325</v>
      </c>
      <c r="L48" s="759"/>
      <c r="M48" s="761"/>
      <c r="N48" s="763"/>
      <c r="O48" s="762"/>
      <c r="P48" s="762"/>
      <c r="Q48" s="704"/>
      <c r="R48" s="704"/>
    </row>
    <row r="49" spans="1:18" s="56" customFormat="1">
      <c r="A49" s="758">
        <v>1998</v>
      </c>
      <c r="B49" s="758" t="s">
        <v>781</v>
      </c>
      <c r="C49" s="759">
        <f t="shared" si="5"/>
        <v>4590.299</v>
      </c>
      <c r="D49" s="759">
        <v>756.91399999999999</v>
      </c>
      <c r="E49" s="761">
        <f t="shared" si="1"/>
        <v>0.1648942694146939</v>
      </c>
      <c r="F49" s="759">
        <v>2549</v>
      </c>
      <c r="G49" s="761">
        <f t="shared" si="2"/>
        <v>0.55530151739570777</v>
      </c>
      <c r="H49" s="759">
        <v>171.053</v>
      </c>
      <c r="I49" s="761">
        <f t="shared" si="3"/>
        <v>3.7264021363314241E-2</v>
      </c>
      <c r="J49" s="759">
        <v>1113.3320000000001</v>
      </c>
      <c r="K49" s="761">
        <f t="shared" si="4"/>
        <v>0.24254019182628411</v>
      </c>
      <c r="L49" s="759"/>
      <c r="M49" s="761"/>
      <c r="N49" s="763"/>
      <c r="O49" s="762"/>
      <c r="P49" s="762"/>
      <c r="Q49" s="704"/>
      <c r="R49" s="704"/>
    </row>
    <row r="50" spans="1:18" s="56" customFormat="1">
      <c r="A50" s="758">
        <v>1999</v>
      </c>
      <c r="B50" s="758" t="s">
        <v>781</v>
      </c>
      <c r="C50" s="759">
        <f t="shared" si="5"/>
        <v>4608.835</v>
      </c>
      <c r="D50" s="759">
        <v>798.03899999999999</v>
      </c>
      <c r="E50" s="761">
        <f t="shared" si="1"/>
        <v>0.17315417019702375</v>
      </c>
      <c r="F50" s="759">
        <v>2838</v>
      </c>
      <c r="G50" s="761">
        <f t="shared" si="2"/>
        <v>0.61577383438547917</v>
      </c>
      <c r="H50" s="759">
        <v>156.18799999999999</v>
      </c>
      <c r="I50" s="761">
        <f t="shared" si="3"/>
        <v>3.3888824399224533E-2</v>
      </c>
      <c r="J50" s="759">
        <v>816.60799999999995</v>
      </c>
      <c r="K50" s="761">
        <f t="shared" si="4"/>
        <v>0.1771831710182725</v>
      </c>
      <c r="L50" s="759"/>
      <c r="M50" s="761"/>
      <c r="N50" s="763"/>
      <c r="O50" s="762"/>
      <c r="P50" s="762"/>
      <c r="Q50" s="704"/>
      <c r="R50" s="704"/>
    </row>
    <row r="51" spans="1:18" s="56" customFormat="1">
      <c r="A51" s="758">
        <v>2000</v>
      </c>
      <c r="B51" s="758" t="s">
        <v>781</v>
      </c>
      <c r="C51" s="759">
        <f t="shared" si="5"/>
        <v>4937.7330000000002</v>
      </c>
      <c r="D51" s="759">
        <v>557.01300000000003</v>
      </c>
      <c r="E51" s="761">
        <f t="shared" si="1"/>
        <v>0.11280743612503957</v>
      </c>
      <c r="F51" s="759">
        <v>3194</v>
      </c>
      <c r="G51" s="761">
        <f t="shared" si="2"/>
        <v>0.64685555091779967</v>
      </c>
      <c r="H51" s="759">
        <v>184.90100000000001</v>
      </c>
      <c r="I51" s="761">
        <f t="shared" si="3"/>
        <v>3.7446536700141544E-2</v>
      </c>
      <c r="J51" s="759">
        <v>1001.819</v>
      </c>
      <c r="K51" s="761">
        <f t="shared" si="4"/>
        <v>0.20289047625701914</v>
      </c>
      <c r="L51" s="759"/>
      <c r="M51" s="761"/>
      <c r="N51" s="763"/>
      <c r="O51" s="762"/>
      <c r="P51" s="762"/>
      <c r="Q51" s="704"/>
      <c r="R51" s="704"/>
    </row>
    <row r="52" spans="1:18" s="56" customFormat="1">
      <c r="A52" s="758">
        <v>2001</v>
      </c>
      <c r="B52" s="758" t="s">
        <v>781</v>
      </c>
      <c r="C52" s="759">
        <f t="shared" si="5"/>
        <v>5416.8149999999996</v>
      </c>
      <c r="D52" s="759">
        <v>848</v>
      </c>
      <c r="E52" s="761">
        <f t="shared" si="1"/>
        <v>0.15654955910438145</v>
      </c>
      <c r="F52" s="759">
        <v>3027.8069999999998</v>
      </c>
      <c r="G52" s="761">
        <f t="shared" si="2"/>
        <v>0.55896444681976398</v>
      </c>
      <c r="H52" s="759">
        <v>194.00800000000001</v>
      </c>
      <c r="I52" s="761">
        <f t="shared" si="3"/>
        <v>3.581588073434297E-2</v>
      </c>
      <c r="J52" s="759">
        <v>1346</v>
      </c>
      <c r="K52" s="761">
        <f t="shared" si="4"/>
        <v>0.24848550301237907</v>
      </c>
      <c r="L52" s="758">
        <v>1</v>
      </c>
      <c r="M52" s="761">
        <f t="shared" ref="M52:M59" si="6">L52/C52</f>
        <v>1.8461032913252531E-4</v>
      </c>
      <c r="N52" s="762"/>
      <c r="O52" s="762"/>
      <c r="P52" s="762"/>
      <c r="Q52" s="704"/>
      <c r="R52" s="704"/>
    </row>
    <row r="53" spans="1:18" s="56" customFormat="1">
      <c r="A53" s="764">
        <v>2002</v>
      </c>
      <c r="B53" s="758" t="s">
        <v>783</v>
      </c>
      <c r="C53" s="759">
        <f t="shared" si="5"/>
        <v>5472.4999280000002</v>
      </c>
      <c r="D53" s="765">
        <v>875.1529300000002</v>
      </c>
      <c r="E53" s="761">
        <f t="shared" si="1"/>
        <v>0.15991830817982977</v>
      </c>
      <c r="F53" s="765">
        <v>2952.995997</v>
      </c>
      <c r="G53" s="761">
        <f t="shared" si="2"/>
        <v>0.53960640216567579</v>
      </c>
      <c r="H53" s="765">
        <v>205</v>
      </c>
      <c r="I53" s="761">
        <f t="shared" si="3"/>
        <v>3.7460027902626224E-2</v>
      </c>
      <c r="J53" s="765">
        <v>1439.3510010000002</v>
      </c>
      <c r="K53" s="761">
        <f t="shared" si="4"/>
        <v>0.26301526175186823</v>
      </c>
      <c r="L53" s="766"/>
      <c r="M53" s="761"/>
      <c r="N53" s="762"/>
      <c r="O53" s="762"/>
      <c r="P53" s="762"/>
      <c r="Q53" s="704"/>
      <c r="R53" s="704"/>
    </row>
    <row r="54" spans="1:18" s="56" customFormat="1">
      <c r="A54" s="764">
        <v>2003</v>
      </c>
      <c r="B54" s="758" t="s">
        <v>783</v>
      </c>
      <c r="C54" s="759">
        <f t="shared" si="5"/>
        <v>5673.5354899999993</v>
      </c>
      <c r="D54" s="765">
        <v>775</v>
      </c>
      <c r="E54" s="761">
        <f t="shared" si="1"/>
        <v>0.13659912789229772</v>
      </c>
      <c r="F54" s="765">
        <v>3148</v>
      </c>
      <c r="G54" s="761">
        <f t="shared" si="2"/>
        <v>0.55485684465155261</v>
      </c>
      <c r="H54" s="765">
        <v>168</v>
      </c>
      <c r="I54" s="761">
        <f t="shared" si="3"/>
        <v>2.9611165788265833E-2</v>
      </c>
      <c r="J54" s="765">
        <v>1582.5354899999995</v>
      </c>
      <c r="K54" s="761">
        <f t="shared" si="4"/>
        <v>0.27893286166788389</v>
      </c>
      <c r="L54" s="766"/>
      <c r="M54" s="761"/>
      <c r="N54" s="762"/>
      <c r="O54" s="762"/>
      <c r="P54" s="762"/>
      <c r="Q54" s="704"/>
      <c r="R54" s="704"/>
    </row>
    <row r="55" spans="1:18" s="56" customFormat="1">
      <c r="A55" s="767">
        <v>2004</v>
      </c>
      <c r="B55" s="748" t="s">
        <v>783</v>
      </c>
      <c r="C55" s="759">
        <f t="shared" si="5"/>
        <v>5866.4970089999997</v>
      </c>
      <c r="D55" s="768">
        <v>682</v>
      </c>
      <c r="E55" s="750">
        <f t="shared" si="1"/>
        <v>0.116253361921726</v>
      </c>
      <c r="F55" s="768">
        <v>3475.4769999999999</v>
      </c>
      <c r="G55" s="750">
        <f t="shared" si="2"/>
        <v>0.5924279846504904</v>
      </c>
      <c r="H55" s="768">
        <v>211</v>
      </c>
      <c r="I55" s="750">
        <f t="shared" si="3"/>
        <v>3.5966949216252472E-2</v>
      </c>
      <c r="J55" s="768">
        <v>1498.0200089999998</v>
      </c>
      <c r="K55" s="750">
        <f t="shared" si="4"/>
        <v>0.25535170421153108</v>
      </c>
      <c r="L55" s="769"/>
      <c r="M55" s="750"/>
      <c r="N55" s="704"/>
      <c r="O55" s="704"/>
      <c r="P55" s="704"/>
      <c r="Q55" s="704"/>
      <c r="R55" s="704"/>
    </row>
    <row r="56" spans="1:18" s="56" customFormat="1">
      <c r="A56" s="767">
        <v>2005</v>
      </c>
      <c r="B56" s="748" t="s">
        <v>783</v>
      </c>
      <c r="C56" s="759">
        <f t="shared" si="5"/>
        <v>5945.8280039999991</v>
      </c>
      <c r="D56" s="768">
        <v>685.55899799999986</v>
      </c>
      <c r="E56" s="750">
        <f t="shared" si="1"/>
        <v>0.11530084582648482</v>
      </c>
      <c r="F56" s="768">
        <v>3576.7380009999997</v>
      </c>
      <c r="G56" s="750">
        <f t="shared" si="2"/>
        <v>0.60155423241200101</v>
      </c>
      <c r="H56" s="768">
        <v>219</v>
      </c>
      <c r="I56" s="750">
        <f t="shared" si="3"/>
        <v>3.6832548780871201E-2</v>
      </c>
      <c r="J56" s="768">
        <v>1463.9420049999999</v>
      </c>
      <c r="K56" s="750">
        <f t="shared" si="4"/>
        <v>0.24621331192478943</v>
      </c>
      <c r="L56" s="769">
        <v>0.58899999999999997</v>
      </c>
      <c r="M56" s="750">
        <f t="shared" si="6"/>
        <v>9.9061055853575961E-5</v>
      </c>
      <c r="N56" s="704"/>
      <c r="O56" s="704"/>
      <c r="P56" s="704"/>
      <c r="Q56" s="704"/>
      <c r="R56" s="704"/>
    </row>
    <row r="57" spans="1:18" s="56" customFormat="1">
      <c r="A57" s="767">
        <v>2006</v>
      </c>
      <c r="B57" s="748" t="s">
        <v>783</v>
      </c>
      <c r="C57" s="759">
        <f t="shared" si="5"/>
        <v>6068.5680090000005</v>
      </c>
      <c r="D57" s="768">
        <v>694.25200099999995</v>
      </c>
      <c r="E57" s="750">
        <f t="shared" si="1"/>
        <v>0.11440128873407833</v>
      </c>
      <c r="F57" s="768">
        <v>3939.9210010000002</v>
      </c>
      <c r="G57" s="750">
        <f t="shared" si="2"/>
        <v>0.64923405244151389</v>
      </c>
      <c r="H57" s="768">
        <v>210</v>
      </c>
      <c r="I57" s="750">
        <f t="shared" si="3"/>
        <v>3.4604539273278168E-2</v>
      </c>
      <c r="J57" s="768">
        <v>1223.607006</v>
      </c>
      <c r="K57" s="750">
        <f t="shared" si="4"/>
        <v>0.20163026997231101</v>
      </c>
      <c r="L57" s="769">
        <v>0.78800099999999995</v>
      </c>
      <c r="M57" s="750">
        <f t="shared" si="6"/>
        <v>1.2984957881848793E-4</v>
      </c>
      <c r="N57" s="704"/>
      <c r="O57" s="704"/>
      <c r="P57" s="704"/>
      <c r="Q57" s="704"/>
      <c r="R57" s="704"/>
    </row>
    <row r="58" spans="1:18" s="56" customFormat="1">
      <c r="A58" s="767">
        <v>2007</v>
      </c>
      <c r="B58" s="748" t="s">
        <v>783</v>
      </c>
      <c r="C58" s="759">
        <f t="shared" si="5"/>
        <v>6146.5480449999995</v>
      </c>
      <c r="D58" s="768">
        <v>853</v>
      </c>
      <c r="E58" s="750">
        <f t="shared" si="1"/>
        <v>0.13877708166519342</v>
      </c>
      <c r="F58" s="768">
        <v>3788.3250459999995</v>
      </c>
      <c r="G58" s="750">
        <f t="shared" si="2"/>
        <v>0.61633375648656463</v>
      </c>
      <c r="H58" s="768">
        <v>214</v>
      </c>
      <c r="I58" s="750">
        <f t="shared" si="3"/>
        <v>3.4816290124679246E-2</v>
      </c>
      <c r="J58" s="768">
        <v>1291.2229990000001</v>
      </c>
      <c r="K58" s="750">
        <f t="shared" si="4"/>
        <v>0.2100728717235627</v>
      </c>
      <c r="L58" s="769"/>
      <c r="M58" s="750">
        <f t="shared" si="6"/>
        <v>0</v>
      </c>
      <c r="N58" s="704"/>
      <c r="O58" s="704"/>
      <c r="P58" s="704"/>
      <c r="Q58" s="704"/>
      <c r="R58" s="704"/>
    </row>
    <row r="59" spans="1:18" s="56" customFormat="1">
      <c r="A59" s="770">
        <v>2008</v>
      </c>
      <c r="B59" s="755" t="s">
        <v>783</v>
      </c>
      <c r="C59" s="771">
        <f t="shared" si="5"/>
        <v>6261.7872560000005</v>
      </c>
      <c r="D59" s="772">
        <v>927.68143299999997</v>
      </c>
      <c r="E59" s="757">
        <f t="shared" si="1"/>
        <v>0.14814962487125416</v>
      </c>
      <c r="F59" s="772">
        <v>3942.2368229999997</v>
      </c>
      <c r="G59" s="757">
        <f t="shared" si="2"/>
        <v>0.62957054620828523</v>
      </c>
      <c r="H59" s="772">
        <v>220</v>
      </c>
      <c r="I59" s="757">
        <f t="shared" si="3"/>
        <v>3.5133739139603881E-2</v>
      </c>
      <c r="J59" s="772">
        <v>1171.8009999999999</v>
      </c>
      <c r="K59" s="757">
        <f t="shared" si="4"/>
        <v>0.18713523026148621</v>
      </c>
      <c r="L59" s="773">
        <v>6.8000000000000005E-2</v>
      </c>
      <c r="M59" s="757">
        <f t="shared" si="6"/>
        <v>1.0859519370423019E-5</v>
      </c>
      <c r="N59" s="704"/>
      <c r="O59" s="704"/>
      <c r="P59" s="704"/>
      <c r="Q59" s="704"/>
      <c r="R59" s="704"/>
    </row>
    <row r="60" spans="1:18">
      <c r="B60" s="81"/>
      <c r="C60" s="81"/>
      <c r="D60" s="81"/>
      <c r="E60" s="81"/>
      <c r="F60" s="81"/>
      <c r="G60" s="81"/>
      <c r="H60" s="81"/>
      <c r="I60" s="81"/>
      <c r="J60" s="81"/>
      <c r="K60" s="81"/>
      <c r="L60" s="743"/>
      <c r="M60" s="704"/>
    </row>
    <row r="61" spans="1:18">
      <c r="B61" s="81"/>
      <c r="C61" s="81"/>
      <c r="D61" s="81"/>
      <c r="E61" s="81"/>
      <c r="F61" s="81"/>
      <c r="G61" s="81"/>
      <c r="H61" s="81"/>
      <c r="I61" s="81"/>
      <c r="J61" s="81"/>
      <c r="K61" s="81"/>
      <c r="L61" s="743"/>
      <c r="M61" s="704"/>
    </row>
    <row r="62" spans="1:18">
      <c r="B62" s="81"/>
      <c r="C62" s="81"/>
      <c r="D62" s="81"/>
      <c r="E62" s="81"/>
      <c r="F62" s="81"/>
      <c r="G62" s="81"/>
      <c r="H62" s="81"/>
      <c r="I62" s="81"/>
      <c r="J62" s="81"/>
      <c r="L62" s="708"/>
      <c r="M62" s="708"/>
      <c r="N62" s="731"/>
    </row>
    <row r="63" spans="1:18">
      <c r="D63" s="81"/>
      <c r="E63" s="81"/>
      <c r="F63" s="81"/>
      <c r="G63" s="81"/>
      <c r="H63" s="81"/>
      <c r="I63" s="81"/>
      <c r="J63" s="81"/>
      <c r="K63" s="81"/>
      <c r="L63" s="708"/>
      <c r="M63" s="708"/>
      <c r="N63" s="731"/>
    </row>
    <row r="64" spans="1:18">
      <c r="B64" s="81"/>
      <c r="C64" s="81"/>
      <c r="D64" s="81"/>
      <c r="E64" s="81"/>
      <c r="F64" s="81"/>
      <c r="G64" s="81"/>
      <c r="H64" s="81"/>
      <c r="I64" s="81"/>
      <c r="J64" s="81"/>
      <c r="K64" s="81"/>
      <c r="L64" s="708"/>
      <c r="M64" s="708"/>
      <c r="N64" s="731"/>
    </row>
    <row r="65" spans="1:16">
      <c r="B65" s="707"/>
      <c r="C65" s="81"/>
      <c r="D65" s="81"/>
      <c r="E65" s="81"/>
      <c r="F65" s="81"/>
      <c r="G65" s="81"/>
      <c r="H65" s="81"/>
      <c r="I65" s="81"/>
      <c r="J65" s="81"/>
      <c r="K65" s="81"/>
      <c r="L65" s="733"/>
      <c r="M65" s="733"/>
      <c r="N65" s="733"/>
    </row>
    <row r="66" spans="1:16">
      <c r="B66" s="81"/>
      <c r="C66" s="81"/>
      <c r="D66" s="81"/>
      <c r="E66" s="81"/>
      <c r="F66" s="81"/>
      <c r="G66" s="81"/>
      <c r="H66" s="81"/>
      <c r="I66" s="81"/>
      <c r="J66" s="81"/>
      <c r="K66" s="81"/>
      <c r="L66" s="743"/>
      <c r="M66" s="704"/>
    </row>
    <row r="67" spans="1:16">
      <c r="C67" s="81"/>
      <c r="D67" s="81"/>
      <c r="E67" s="81"/>
      <c r="F67" s="81"/>
      <c r="G67" s="81"/>
      <c r="H67" s="81"/>
      <c r="I67" s="81"/>
      <c r="J67" s="81"/>
      <c r="K67" s="81"/>
      <c r="L67" s="743"/>
      <c r="M67" s="704"/>
    </row>
    <row r="68" spans="1:16">
      <c r="B68" s="81"/>
      <c r="C68" s="81"/>
      <c r="D68" s="702"/>
      <c r="F68" s="702"/>
      <c r="H68" s="702"/>
      <c r="J68" s="702"/>
      <c r="K68" s="704"/>
      <c r="L68" s="743"/>
      <c r="M68" s="704"/>
    </row>
    <row r="69" spans="1:16">
      <c r="C69" s="702"/>
      <c r="D69" s="702"/>
      <c r="F69" s="702"/>
      <c r="H69" s="702"/>
      <c r="J69" s="702"/>
      <c r="M69" s="704"/>
      <c r="N69" s="743"/>
      <c r="O69" s="704"/>
    </row>
    <row r="70" spans="1:16">
      <c r="C70" s="702"/>
      <c r="D70" s="702"/>
      <c r="F70" s="702"/>
      <c r="H70" s="702"/>
      <c r="J70" s="702"/>
      <c r="M70" s="704"/>
      <c r="N70" s="743"/>
      <c r="O70" s="704"/>
    </row>
    <row r="71" spans="1:16">
      <c r="C71" s="702"/>
      <c r="D71" s="708"/>
      <c r="E71" s="731"/>
      <c r="F71" s="731"/>
      <c r="G71" s="731"/>
      <c r="H71" s="731"/>
      <c r="I71" s="731"/>
      <c r="J71" s="731"/>
      <c r="K71" s="731"/>
      <c r="L71" s="731"/>
      <c r="M71" s="731"/>
      <c r="N71" s="731"/>
      <c r="O71" s="731"/>
      <c r="P71" s="731"/>
    </row>
    <row r="72" spans="1:16">
      <c r="C72" s="702"/>
      <c r="D72" s="708"/>
      <c r="E72" s="731"/>
      <c r="F72" s="731"/>
      <c r="G72" s="731"/>
      <c r="H72" s="731"/>
      <c r="I72" s="731"/>
      <c r="J72" s="731"/>
      <c r="K72" s="731"/>
      <c r="L72" s="731"/>
      <c r="M72" s="731"/>
      <c r="N72" s="731"/>
      <c r="O72" s="731"/>
      <c r="P72" s="731"/>
    </row>
    <row r="73" spans="1:16">
      <c r="C73" s="706"/>
      <c r="D73" s="708"/>
      <c r="E73" s="731"/>
      <c r="F73" s="731"/>
      <c r="G73" s="731"/>
      <c r="H73" s="731"/>
      <c r="I73" s="731"/>
      <c r="J73" s="731"/>
      <c r="K73" s="731"/>
      <c r="L73" s="731"/>
      <c r="M73" s="731"/>
      <c r="N73" s="731"/>
      <c r="O73" s="731"/>
      <c r="P73" s="731"/>
    </row>
    <row r="74" spans="1:16">
      <c r="C74" s="702"/>
      <c r="D74" s="702"/>
      <c r="F74" s="702"/>
      <c r="H74" s="702"/>
      <c r="J74" s="702"/>
      <c r="K74" s="704"/>
      <c r="L74" s="743"/>
      <c r="M74" s="704"/>
      <c r="O74" s="733"/>
      <c r="P74" s="733"/>
    </row>
    <row r="75" spans="1:16">
      <c r="C75" s="702"/>
      <c r="D75" s="702"/>
      <c r="F75" s="702"/>
      <c r="H75" s="702"/>
      <c r="J75" s="702"/>
      <c r="K75" s="704"/>
      <c r="L75" s="743"/>
      <c r="M75" s="704"/>
      <c r="O75" s="704"/>
    </row>
    <row r="76" spans="1:16">
      <c r="B76" s="708"/>
      <c r="C76" s="731"/>
      <c r="D76" s="731"/>
      <c r="E76" s="731"/>
      <c r="F76" s="731"/>
      <c r="G76" s="731"/>
      <c r="H76" s="731"/>
      <c r="I76" s="731"/>
      <c r="J76" s="731"/>
      <c r="K76" s="731"/>
      <c r="L76" s="731"/>
      <c r="M76" s="731"/>
      <c r="N76" s="731"/>
      <c r="O76" s="704"/>
    </row>
    <row r="77" spans="1:16">
      <c r="B77" s="708"/>
      <c r="C77" s="731"/>
      <c r="D77" s="731"/>
      <c r="E77" s="731"/>
      <c r="F77" s="731"/>
      <c r="G77" s="731"/>
      <c r="H77" s="731"/>
      <c r="I77" s="731"/>
      <c r="J77" s="731"/>
      <c r="K77" s="731"/>
      <c r="L77" s="731"/>
      <c r="M77" s="731"/>
      <c r="N77" s="731"/>
      <c r="O77" s="704"/>
    </row>
    <row r="78" spans="1:16">
      <c r="B78" s="707"/>
      <c r="C78" s="733"/>
      <c r="D78" s="733"/>
      <c r="E78" s="733"/>
      <c r="F78" s="733"/>
      <c r="G78" s="733"/>
      <c r="H78" s="733"/>
      <c r="I78" s="733"/>
      <c r="J78" s="733"/>
      <c r="K78" s="733"/>
      <c r="L78" s="733"/>
      <c r="M78" s="733"/>
      <c r="N78" s="733"/>
    </row>
    <row r="79" spans="1:16">
      <c r="A79" s="706"/>
      <c r="B79" s="708"/>
      <c r="C79" s="731"/>
      <c r="D79" s="731"/>
      <c r="E79" s="731"/>
      <c r="F79" s="731"/>
      <c r="G79" s="731"/>
      <c r="H79" s="731"/>
      <c r="I79" s="731"/>
      <c r="J79" s="731"/>
      <c r="K79" s="731"/>
      <c r="L79" s="731"/>
      <c r="M79" s="731"/>
      <c r="N79" s="731"/>
    </row>
    <row r="80" spans="1:16">
      <c r="A80" s="708"/>
      <c r="B80" s="731"/>
      <c r="C80" s="731"/>
      <c r="D80" s="731"/>
      <c r="E80" s="731"/>
      <c r="F80" s="731"/>
      <c r="G80" s="731"/>
      <c r="H80" s="731"/>
      <c r="I80" s="731"/>
      <c r="J80" s="731"/>
      <c r="K80" s="704"/>
      <c r="L80" s="743"/>
      <c r="M80" s="704"/>
    </row>
    <row r="81" spans="1:13">
      <c r="A81" s="708"/>
      <c r="B81" s="709"/>
      <c r="C81" s="731"/>
      <c r="D81" s="731"/>
      <c r="E81" s="731"/>
      <c r="F81" s="731"/>
      <c r="G81" s="731"/>
      <c r="H81" s="731"/>
      <c r="I81" s="731"/>
      <c r="J81" s="731"/>
      <c r="K81" s="704"/>
      <c r="L81" s="743"/>
      <c r="M81" s="704"/>
    </row>
    <row r="82" spans="1:13">
      <c r="C82" s="702"/>
      <c r="D82" s="702"/>
      <c r="F82" s="702"/>
      <c r="H82" s="702"/>
      <c r="J82" s="702"/>
      <c r="K82" s="704"/>
      <c r="L82" s="743"/>
      <c r="M82" s="704"/>
    </row>
  </sheetData>
  <mergeCells count="2">
    <mergeCell ref="A10:M10"/>
    <mergeCell ref="A11:M11"/>
  </mergeCells>
  <pageMargins left="0.75" right="0.75" top="1" bottom="1" header="0.5" footer="0.5"/>
  <pageSetup orientation="landscape" horizontalDpi="4294967292" r:id="rId1"/>
  <headerFooter alignWithMargins="0"/>
</worksheet>
</file>

<file path=xl/worksheets/sheet29.xml><?xml version="1.0" encoding="utf-8"?>
<worksheet xmlns="http://schemas.openxmlformats.org/spreadsheetml/2006/main" xmlns:r="http://schemas.openxmlformats.org/officeDocument/2006/relationships">
  <sheetPr>
    <tabColor theme="7"/>
  </sheetPr>
  <dimension ref="A1:U62"/>
  <sheetViews>
    <sheetView workbookViewId="0">
      <selection activeCell="O10" sqref="O10"/>
    </sheetView>
  </sheetViews>
  <sheetFormatPr defaultRowHeight="12.75"/>
  <cols>
    <col min="1" max="1" width="6" style="702" customWidth="1"/>
    <col min="2" max="2" width="4.85546875" style="702" customWidth="1"/>
    <col min="3" max="3" width="9.28515625" style="774" customWidth="1"/>
    <col min="4" max="4" width="10.5703125" style="774" customWidth="1"/>
    <col min="5" max="5" width="8.140625" style="702" customWidth="1"/>
    <col min="6" max="6" width="9.7109375" style="774" customWidth="1"/>
    <col min="7" max="7" width="8.42578125" style="702" customWidth="1"/>
    <col min="8" max="8" width="8.28515625" style="774" customWidth="1"/>
    <col min="9" max="9" width="7.85546875" style="702" customWidth="1"/>
    <col min="10" max="10" width="8.85546875" style="774" customWidth="1"/>
    <col min="11" max="11" width="8.140625" style="702" customWidth="1"/>
    <col min="12" max="12" width="7.28515625" style="774" customWidth="1"/>
    <col min="13" max="13" width="8" style="702" customWidth="1"/>
    <col min="14" max="16" width="9.140625" style="702"/>
    <col min="17" max="21" width="9.140625" style="58"/>
    <col min="22" max="16384" width="9.140625" style="53"/>
  </cols>
  <sheetData>
    <row r="1" spans="1:14">
      <c r="A1" s="130" t="s">
        <v>922</v>
      </c>
    </row>
    <row r="2" spans="1:14">
      <c r="A2" s="742" t="s">
        <v>926</v>
      </c>
    </row>
    <row r="3" spans="1:14">
      <c r="A3" s="130" t="s">
        <v>927</v>
      </c>
    </row>
    <row r="4" spans="1:14">
      <c r="A4" s="130" t="s">
        <v>928</v>
      </c>
    </row>
    <row r="5" spans="1:14">
      <c r="A5" s="130" t="s">
        <v>929</v>
      </c>
    </row>
    <row r="6" spans="1:14">
      <c r="A6" s="67" t="s">
        <v>803</v>
      </c>
    </row>
    <row r="7" spans="1:14">
      <c r="A7" s="974" t="s">
        <v>797</v>
      </c>
      <c r="B7" s="974"/>
      <c r="C7" s="974"/>
      <c r="D7" s="974"/>
      <c r="E7" s="974"/>
      <c r="F7" s="974"/>
      <c r="G7" s="974"/>
      <c r="H7" s="974"/>
      <c r="I7" s="974"/>
      <c r="J7" s="974"/>
      <c r="K7" s="974"/>
      <c r="L7" s="974"/>
      <c r="M7" s="974"/>
    </row>
    <row r="8" spans="1:14" ht="13.5" thickBot="1">
      <c r="A8" s="974" t="s">
        <v>798</v>
      </c>
      <c r="B8" s="974"/>
      <c r="C8" s="974"/>
      <c r="D8" s="974"/>
      <c r="E8" s="974"/>
      <c r="F8" s="974"/>
      <c r="G8" s="974"/>
      <c r="H8" s="974"/>
      <c r="I8" s="974"/>
      <c r="J8" s="974"/>
      <c r="K8" s="974"/>
      <c r="L8" s="974"/>
      <c r="M8" s="974"/>
    </row>
    <row r="9" spans="1:14" ht="39" thickBot="1">
      <c r="A9" s="711" t="s">
        <v>762</v>
      </c>
      <c r="B9" s="711" t="s">
        <v>775</v>
      </c>
      <c r="C9" s="775" t="s">
        <v>763</v>
      </c>
      <c r="D9" s="775" t="s">
        <v>776</v>
      </c>
      <c r="E9" s="711" t="s">
        <v>768</v>
      </c>
      <c r="F9" s="775" t="s">
        <v>6</v>
      </c>
      <c r="G9" s="711" t="s">
        <v>768</v>
      </c>
      <c r="H9" s="775" t="s">
        <v>7</v>
      </c>
      <c r="I9" s="711" t="s">
        <v>768</v>
      </c>
      <c r="J9" s="775" t="s">
        <v>8</v>
      </c>
      <c r="K9" s="711" t="s">
        <v>768</v>
      </c>
      <c r="L9" s="775" t="s">
        <v>9</v>
      </c>
      <c r="M9" s="711" t="s">
        <v>768</v>
      </c>
      <c r="N9" s="704"/>
    </row>
    <row r="10" spans="1:14">
      <c r="A10" s="744">
        <v>1962</v>
      </c>
      <c r="B10" s="744">
        <v>1</v>
      </c>
      <c r="C10" s="776"/>
      <c r="D10" s="777"/>
      <c r="E10" s="747"/>
      <c r="F10" s="777"/>
      <c r="G10" s="747"/>
      <c r="H10" s="776"/>
      <c r="I10" s="747"/>
      <c r="J10" s="776"/>
      <c r="K10" s="747"/>
      <c r="L10" s="777"/>
      <c r="M10" s="747"/>
      <c r="N10" s="704"/>
    </row>
    <row r="11" spans="1:14">
      <c r="A11" s="748">
        <v>1963</v>
      </c>
      <c r="B11" s="748" t="s">
        <v>778</v>
      </c>
      <c r="C11" s="96">
        <f>D11+F11+H11+J11+L11</f>
        <v>574000</v>
      </c>
      <c r="D11" s="778">
        <v>14000</v>
      </c>
      <c r="E11" s="750">
        <f t="shared" ref="E11:E56" si="0">D11/C11</f>
        <v>2.4390243902439025E-2</v>
      </c>
      <c r="F11" s="778">
        <v>329000</v>
      </c>
      <c r="G11" s="750">
        <f t="shared" ref="G11:G56" si="1">F11/C11</f>
        <v>0.57317073170731703</v>
      </c>
      <c r="H11" s="778">
        <v>129000</v>
      </c>
      <c r="I11" s="750">
        <f t="shared" ref="I11:I56" si="2">H11/C11</f>
        <v>0.22473867595818817</v>
      </c>
      <c r="J11" s="778"/>
      <c r="K11" s="750">
        <f t="shared" ref="K11:K56" si="3">J11/C11</f>
        <v>0</v>
      </c>
      <c r="L11" s="778">
        <v>102000</v>
      </c>
      <c r="M11" s="750">
        <f t="shared" ref="M11:M56" si="4">L11/C11</f>
        <v>0.17770034843205576</v>
      </c>
      <c r="N11" s="704"/>
    </row>
    <row r="12" spans="1:14">
      <c r="A12" s="748">
        <v>1964</v>
      </c>
      <c r="B12" s="748" t="s">
        <v>778</v>
      </c>
      <c r="C12" s="96">
        <f>D12+F12+H12+J12+L12</f>
        <v>628000</v>
      </c>
      <c r="D12" s="778">
        <v>15000</v>
      </c>
      <c r="E12" s="750">
        <f t="shared" si="0"/>
        <v>2.3885350318471339E-2</v>
      </c>
      <c r="F12" s="778">
        <v>362000</v>
      </c>
      <c r="G12" s="750">
        <f t="shared" si="1"/>
        <v>0.57643312101910826</v>
      </c>
      <c r="H12" s="778">
        <v>141000</v>
      </c>
      <c r="I12" s="750">
        <f t="shared" si="2"/>
        <v>0.22452229299363058</v>
      </c>
      <c r="J12" s="778"/>
      <c r="K12" s="750">
        <f t="shared" si="3"/>
        <v>0</v>
      </c>
      <c r="L12" s="778">
        <v>110000</v>
      </c>
      <c r="M12" s="750">
        <f t="shared" si="4"/>
        <v>0.1751592356687898</v>
      </c>
      <c r="N12" s="704"/>
    </row>
    <row r="13" spans="1:14">
      <c r="A13" s="748">
        <v>1965</v>
      </c>
      <c r="B13" s="748">
        <v>1</v>
      </c>
      <c r="C13" s="96">
        <f>D13+F13+H13+J13+L13</f>
        <v>733926</v>
      </c>
      <c r="D13" s="778">
        <v>9126</v>
      </c>
      <c r="E13" s="750">
        <f t="shared" si="0"/>
        <v>1.2434496120862322E-2</v>
      </c>
      <c r="F13" s="778">
        <v>451349</v>
      </c>
      <c r="G13" s="750">
        <f t="shared" si="1"/>
        <v>0.61497889432994612</v>
      </c>
      <c r="H13" s="778">
        <v>148121</v>
      </c>
      <c r="I13" s="750">
        <f t="shared" si="2"/>
        <v>0.20182007450342404</v>
      </c>
      <c r="J13" s="778">
        <v>7980</v>
      </c>
      <c r="K13" s="750">
        <f t="shared" si="3"/>
        <v>1.0873030796020308E-2</v>
      </c>
      <c r="L13" s="778">
        <v>117350</v>
      </c>
      <c r="M13" s="750">
        <f t="shared" si="4"/>
        <v>0.15989350424974724</v>
      </c>
      <c r="N13" s="704"/>
    </row>
    <row r="14" spans="1:14">
      <c r="A14" s="748">
        <v>1966</v>
      </c>
      <c r="B14" s="748" t="s">
        <v>778</v>
      </c>
      <c r="C14" s="96">
        <f>D14+F14+H14+J14+L14</f>
        <v>822000</v>
      </c>
      <c r="D14" s="778">
        <v>20000</v>
      </c>
      <c r="E14" s="750">
        <f t="shared" si="0"/>
        <v>2.4330900243309004E-2</v>
      </c>
      <c r="F14" s="778">
        <v>510000</v>
      </c>
      <c r="G14" s="750">
        <f t="shared" si="1"/>
        <v>0.62043795620437958</v>
      </c>
      <c r="H14" s="778">
        <v>160000</v>
      </c>
      <c r="I14" s="750">
        <f t="shared" si="2"/>
        <v>0.19464720194647203</v>
      </c>
      <c r="J14" s="778"/>
      <c r="K14" s="750">
        <f t="shared" si="3"/>
        <v>0</v>
      </c>
      <c r="L14" s="778">
        <v>132000</v>
      </c>
      <c r="M14" s="750">
        <f t="shared" si="4"/>
        <v>0.16058394160583941</v>
      </c>
      <c r="N14" s="704"/>
    </row>
    <row r="15" spans="1:14">
      <c r="A15" s="748">
        <v>1967</v>
      </c>
      <c r="B15" s="748" t="s">
        <v>778</v>
      </c>
      <c r="C15" s="96">
        <v>891000</v>
      </c>
      <c r="D15" s="778">
        <v>22000</v>
      </c>
      <c r="E15" s="750">
        <f t="shared" si="0"/>
        <v>2.4691358024691357E-2</v>
      </c>
      <c r="F15" s="778">
        <v>560000</v>
      </c>
      <c r="G15" s="750">
        <f t="shared" si="1"/>
        <v>0.62850729517396187</v>
      </c>
      <c r="H15" s="778">
        <v>156000</v>
      </c>
      <c r="I15" s="750">
        <f t="shared" si="2"/>
        <v>0.17508417508417509</v>
      </c>
      <c r="J15" s="778"/>
      <c r="K15" s="750">
        <f t="shared" si="3"/>
        <v>0</v>
      </c>
      <c r="L15" s="778">
        <v>145000</v>
      </c>
      <c r="M15" s="750">
        <f t="shared" si="4"/>
        <v>0.16273849607182941</v>
      </c>
      <c r="N15" s="704"/>
    </row>
    <row r="16" spans="1:14">
      <c r="A16" s="748">
        <v>1968</v>
      </c>
      <c r="B16" s="748" t="s">
        <v>778</v>
      </c>
      <c r="C16" s="96">
        <f t="shared" ref="C16:C43" si="5">D16+F16+H16+J16+L16</f>
        <v>1008000</v>
      </c>
      <c r="D16" s="778">
        <v>25000</v>
      </c>
      <c r="E16" s="750">
        <f t="shared" si="0"/>
        <v>2.48015873015873E-2</v>
      </c>
      <c r="F16" s="778">
        <v>635000</v>
      </c>
      <c r="G16" s="750">
        <f t="shared" si="1"/>
        <v>0.62996031746031744</v>
      </c>
      <c r="H16" s="778">
        <v>177000</v>
      </c>
      <c r="I16" s="750">
        <f t="shared" si="2"/>
        <v>0.17559523809523808</v>
      </c>
      <c r="J16" s="778"/>
      <c r="K16" s="750">
        <f t="shared" si="3"/>
        <v>0</v>
      </c>
      <c r="L16" s="778">
        <v>171000</v>
      </c>
      <c r="M16" s="750">
        <f t="shared" si="4"/>
        <v>0.16964285714285715</v>
      </c>
      <c r="N16" s="704"/>
    </row>
    <row r="17" spans="1:14">
      <c r="A17" s="748">
        <v>1969</v>
      </c>
      <c r="B17" s="748" t="s">
        <v>778</v>
      </c>
      <c r="C17" s="96">
        <f t="shared" si="5"/>
        <v>1120000</v>
      </c>
      <c r="D17" s="778">
        <v>29000</v>
      </c>
      <c r="E17" s="750">
        <f t="shared" si="0"/>
        <v>2.5892857142857145E-2</v>
      </c>
      <c r="F17" s="778">
        <v>708000</v>
      </c>
      <c r="G17" s="750">
        <f t="shared" si="1"/>
        <v>0.63214285714285712</v>
      </c>
      <c r="H17" s="778">
        <v>185000</v>
      </c>
      <c r="I17" s="750">
        <f t="shared" si="2"/>
        <v>0.16517857142857142</v>
      </c>
      <c r="J17" s="778"/>
      <c r="K17" s="750">
        <f t="shared" si="3"/>
        <v>0</v>
      </c>
      <c r="L17" s="778">
        <v>198000</v>
      </c>
      <c r="M17" s="750">
        <f t="shared" si="4"/>
        <v>0.1767857142857143</v>
      </c>
      <c r="N17" s="704"/>
    </row>
    <row r="18" spans="1:14">
      <c r="A18" s="748">
        <v>1970</v>
      </c>
      <c r="B18" s="748">
        <v>1</v>
      </c>
      <c r="C18" s="96">
        <f t="shared" si="5"/>
        <v>1281310</v>
      </c>
      <c r="D18" s="778">
        <v>15836</v>
      </c>
      <c r="E18" s="750">
        <f t="shared" si="0"/>
        <v>1.2359226104533641E-2</v>
      </c>
      <c r="F18" s="778">
        <v>804449</v>
      </c>
      <c r="G18" s="750">
        <f t="shared" si="1"/>
        <v>0.62783323317542206</v>
      </c>
      <c r="H18" s="778">
        <v>201952</v>
      </c>
      <c r="I18" s="750">
        <f t="shared" si="2"/>
        <v>0.15761369223685134</v>
      </c>
      <c r="J18" s="778">
        <v>18941</v>
      </c>
      <c r="K18" s="750">
        <f t="shared" si="3"/>
        <v>1.4782527257260147E-2</v>
      </c>
      <c r="L18" s="778">
        <v>240132</v>
      </c>
      <c r="M18" s="750">
        <f t="shared" si="4"/>
        <v>0.18741132122593285</v>
      </c>
      <c r="N18" s="704"/>
    </row>
    <row r="19" spans="1:14">
      <c r="A19" s="748">
        <v>1971</v>
      </c>
      <c r="B19" s="748">
        <v>1</v>
      </c>
      <c r="C19" s="96">
        <f t="shared" si="5"/>
        <v>1491351</v>
      </c>
      <c r="D19" s="778">
        <v>18367</v>
      </c>
      <c r="E19" s="750">
        <f t="shared" si="0"/>
        <v>1.2315678871037067E-2</v>
      </c>
      <c r="F19" s="778">
        <v>956098</v>
      </c>
      <c r="G19" s="750">
        <f t="shared" si="1"/>
        <v>0.64109522171507582</v>
      </c>
      <c r="H19" s="778">
        <v>217336</v>
      </c>
      <c r="I19" s="750">
        <f t="shared" si="2"/>
        <v>0.14573095133204725</v>
      </c>
      <c r="J19" s="778">
        <v>22976</v>
      </c>
      <c r="K19" s="750">
        <f t="shared" si="3"/>
        <v>1.5406165282351371E-2</v>
      </c>
      <c r="L19" s="778">
        <v>276574</v>
      </c>
      <c r="M19" s="750">
        <f t="shared" si="4"/>
        <v>0.18545198279948852</v>
      </c>
      <c r="N19" s="704"/>
    </row>
    <row r="20" spans="1:14">
      <c r="A20" s="748">
        <v>1972</v>
      </c>
      <c r="B20" s="748">
        <v>1</v>
      </c>
      <c r="C20" s="96">
        <f t="shared" si="5"/>
        <v>1624744</v>
      </c>
      <c r="D20" s="778">
        <v>20278</v>
      </c>
      <c r="E20" s="750">
        <f t="shared" si="0"/>
        <v>1.2480735426627211E-2</v>
      </c>
      <c r="F20" s="778">
        <v>1033717</v>
      </c>
      <c r="G20" s="750">
        <f t="shared" si="1"/>
        <v>0.63623376975080381</v>
      </c>
      <c r="H20" s="778">
        <v>232465</v>
      </c>
      <c r="I20" s="750">
        <f t="shared" si="2"/>
        <v>0.14307792489155213</v>
      </c>
      <c r="J20" s="778">
        <v>25847</v>
      </c>
      <c r="K20" s="750">
        <f t="shared" si="3"/>
        <v>1.5908352331198021E-2</v>
      </c>
      <c r="L20" s="778">
        <v>312437</v>
      </c>
      <c r="M20" s="750">
        <f t="shared" si="4"/>
        <v>0.1922992175998188</v>
      </c>
      <c r="N20" s="704"/>
    </row>
    <row r="21" spans="1:14">
      <c r="A21" s="748">
        <v>1973</v>
      </c>
      <c r="B21" s="748">
        <v>1</v>
      </c>
      <c r="C21" s="96">
        <f t="shared" si="5"/>
        <v>1789281</v>
      </c>
      <c r="D21" s="778">
        <v>22415</v>
      </c>
      <c r="E21" s="750">
        <f t="shared" si="0"/>
        <v>1.2527378315647458E-2</v>
      </c>
      <c r="F21" s="778">
        <v>1169883</v>
      </c>
      <c r="G21" s="750">
        <f t="shared" si="1"/>
        <v>0.65382854900935072</v>
      </c>
      <c r="H21" s="778">
        <v>247700</v>
      </c>
      <c r="I21" s="750">
        <f t="shared" si="2"/>
        <v>0.13843549448074394</v>
      </c>
      <c r="J21" s="778">
        <v>28798</v>
      </c>
      <c r="K21" s="750">
        <f t="shared" si="3"/>
        <v>1.6094733024047091E-2</v>
      </c>
      <c r="L21" s="778">
        <v>320485</v>
      </c>
      <c r="M21" s="750">
        <f t="shared" si="4"/>
        <v>0.17911384517021084</v>
      </c>
      <c r="N21" s="704"/>
    </row>
    <row r="22" spans="1:14">
      <c r="A22" s="748">
        <v>1974</v>
      </c>
      <c r="B22" s="748">
        <v>1</v>
      </c>
      <c r="C22" s="96">
        <f t="shared" si="5"/>
        <v>1935126</v>
      </c>
      <c r="D22" s="778">
        <v>22755</v>
      </c>
      <c r="E22" s="750">
        <f t="shared" si="0"/>
        <v>1.1758924225089219E-2</v>
      </c>
      <c r="F22" s="778">
        <v>1267829</v>
      </c>
      <c r="G22" s="750">
        <f t="shared" si="1"/>
        <v>0.65516612354957759</v>
      </c>
      <c r="H22" s="778">
        <v>263521</v>
      </c>
      <c r="I22" s="750">
        <f t="shared" si="2"/>
        <v>0.13617769592264276</v>
      </c>
      <c r="J22" s="778">
        <v>32454</v>
      </c>
      <c r="K22" s="750">
        <f t="shared" si="3"/>
        <v>1.677100095807715E-2</v>
      </c>
      <c r="L22" s="778">
        <v>348567</v>
      </c>
      <c r="M22" s="750">
        <f t="shared" si="4"/>
        <v>0.18012625534461321</v>
      </c>
      <c r="N22" s="704"/>
    </row>
    <row r="23" spans="1:14">
      <c r="A23" s="748">
        <v>1975</v>
      </c>
      <c r="B23" s="748">
        <v>1</v>
      </c>
      <c r="C23" s="96">
        <f t="shared" si="5"/>
        <v>2288220</v>
      </c>
      <c r="D23" s="778">
        <v>28813</v>
      </c>
      <c r="E23" s="750">
        <f t="shared" si="0"/>
        <v>1.2591883647551372E-2</v>
      </c>
      <c r="F23" s="778">
        <v>1499648</v>
      </c>
      <c r="G23" s="750">
        <f t="shared" si="1"/>
        <v>0.65537754236917778</v>
      </c>
      <c r="H23" s="778">
        <v>289031</v>
      </c>
      <c r="I23" s="750">
        <f t="shared" si="2"/>
        <v>0.12631259232066847</v>
      </c>
      <c r="J23" s="778">
        <v>37151</v>
      </c>
      <c r="K23" s="750">
        <f t="shared" si="3"/>
        <v>1.6235764043667129E-2</v>
      </c>
      <c r="L23" s="778">
        <v>433577</v>
      </c>
      <c r="M23" s="750">
        <f t="shared" si="4"/>
        <v>0.18948221761893524</v>
      </c>
      <c r="N23" s="704"/>
    </row>
    <row r="24" spans="1:14">
      <c r="A24" s="748">
        <v>1976</v>
      </c>
      <c r="B24" s="748">
        <v>1</v>
      </c>
      <c r="C24" s="96">
        <f t="shared" si="5"/>
        <v>2572104</v>
      </c>
      <c r="D24" s="778">
        <v>37032</v>
      </c>
      <c r="E24" s="750">
        <f t="shared" si="0"/>
        <v>1.4397551576452585E-2</v>
      </c>
      <c r="F24" s="778">
        <v>1722992</v>
      </c>
      <c r="G24" s="750">
        <f t="shared" si="1"/>
        <v>0.6698764902196801</v>
      </c>
      <c r="H24" s="778">
        <v>305796</v>
      </c>
      <c r="I24" s="750">
        <f t="shared" si="2"/>
        <v>0.11888943837418704</v>
      </c>
      <c r="J24" s="778">
        <v>29424</v>
      </c>
      <c r="K24" s="750">
        <f t="shared" si="3"/>
        <v>1.1439661848821043E-2</v>
      </c>
      <c r="L24" s="778">
        <v>476860</v>
      </c>
      <c r="M24" s="750">
        <f t="shared" si="4"/>
        <v>0.18539685798085925</v>
      </c>
      <c r="N24" s="704"/>
    </row>
    <row r="25" spans="1:14">
      <c r="A25" s="748">
        <v>1977</v>
      </c>
      <c r="B25" s="748">
        <v>1</v>
      </c>
      <c r="C25" s="96">
        <f t="shared" si="5"/>
        <v>2828083</v>
      </c>
      <c r="D25" s="778">
        <v>44908</v>
      </c>
      <c r="E25" s="750">
        <f t="shared" si="0"/>
        <v>1.5879307644082581E-2</v>
      </c>
      <c r="F25" s="778">
        <v>1920710</v>
      </c>
      <c r="G25" s="750">
        <f t="shared" si="1"/>
        <v>0.67915616337992912</v>
      </c>
      <c r="H25" s="778">
        <v>318514</v>
      </c>
      <c r="I25" s="750">
        <f t="shared" si="2"/>
        <v>0.11262540738726551</v>
      </c>
      <c r="J25" s="778">
        <v>42173</v>
      </c>
      <c r="K25" s="750">
        <f t="shared" si="3"/>
        <v>1.4912221458846858E-2</v>
      </c>
      <c r="L25" s="778">
        <v>501778</v>
      </c>
      <c r="M25" s="750">
        <f t="shared" si="4"/>
        <v>0.17742690012987597</v>
      </c>
      <c r="N25" s="704"/>
    </row>
    <row r="26" spans="1:14">
      <c r="A26" s="748">
        <v>1978</v>
      </c>
      <c r="B26" s="748">
        <v>1</v>
      </c>
      <c r="C26" s="96">
        <f t="shared" si="5"/>
        <v>2960038</v>
      </c>
      <c r="D26" s="778">
        <v>47701</v>
      </c>
      <c r="E26" s="750">
        <f t="shared" si="0"/>
        <v>1.6114995820999595E-2</v>
      </c>
      <c r="F26" s="778">
        <v>2052305</v>
      </c>
      <c r="G26" s="750">
        <f t="shared" si="1"/>
        <v>0.69333738283089608</v>
      </c>
      <c r="H26" s="778">
        <v>326083</v>
      </c>
      <c r="I26" s="750">
        <f t="shared" si="2"/>
        <v>0.11016176143684642</v>
      </c>
      <c r="J26" s="778">
        <v>47336</v>
      </c>
      <c r="K26" s="750">
        <f t="shared" si="3"/>
        <v>1.5991686593212654E-2</v>
      </c>
      <c r="L26" s="778">
        <v>486613</v>
      </c>
      <c r="M26" s="750">
        <f t="shared" si="4"/>
        <v>0.16439417331804523</v>
      </c>
      <c r="N26" s="704"/>
    </row>
    <row r="27" spans="1:14">
      <c r="A27" s="748">
        <v>1979</v>
      </c>
      <c r="B27" s="748">
        <v>1</v>
      </c>
      <c r="C27" s="96">
        <f t="shared" si="5"/>
        <v>3084915</v>
      </c>
      <c r="D27" s="778">
        <v>51404</v>
      </c>
      <c r="E27" s="750">
        <f t="shared" si="0"/>
        <v>1.6663019888716546E-2</v>
      </c>
      <c r="F27" s="778">
        <v>2166505</v>
      </c>
      <c r="G27" s="750">
        <f t="shared" si="1"/>
        <v>0.70229001447365647</v>
      </c>
      <c r="H27" s="778">
        <v>346457</v>
      </c>
      <c r="I27" s="750">
        <f t="shared" si="2"/>
        <v>0.11230682206803105</v>
      </c>
      <c r="J27" s="778">
        <v>50294</v>
      </c>
      <c r="K27" s="750">
        <f t="shared" si="3"/>
        <v>1.6303204464304527E-2</v>
      </c>
      <c r="L27" s="778">
        <v>470255</v>
      </c>
      <c r="M27" s="750">
        <f t="shared" si="4"/>
        <v>0.15243693910529138</v>
      </c>
      <c r="N27" s="704"/>
    </row>
    <row r="28" spans="1:14">
      <c r="A28" s="748">
        <v>1980</v>
      </c>
      <c r="B28" s="748">
        <v>1</v>
      </c>
      <c r="C28" s="96">
        <f t="shared" si="5"/>
        <v>3181484</v>
      </c>
      <c r="D28" s="778">
        <v>63936</v>
      </c>
      <c r="E28" s="750">
        <f t="shared" si="0"/>
        <v>2.0096282112372715E-2</v>
      </c>
      <c r="F28" s="778">
        <v>2235091</v>
      </c>
      <c r="G28" s="750">
        <f t="shared" si="1"/>
        <v>0.70253095725139592</v>
      </c>
      <c r="H28" s="778">
        <v>365443</v>
      </c>
      <c r="I28" s="750">
        <f t="shared" si="2"/>
        <v>0.11486557845332555</v>
      </c>
      <c r="J28" s="778">
        <v>55402</v>
      </c>
      <c r="K28" s="750">
        <f t="shared" si="3"/>
        <v>1.7413886098437081E-2</v>
      </c>
      <c r="L28" s="778">
        <v>461612</v>
      </c>
      <c r="M28" s="750">
        <f t="shared" si="4"/>
        <v>0.14509329608446875</v>
      </c>
      <c r="N28" s="704"/>
    </row>
    <row r="29" spans="1:14">
      <c r="A29" s="748">
        <v>1981</v>
      </c>
      <c r="B29" s="748">
        <v>1</v>
      </c>
      <c r="C29" s="96">
        <f t="shared" si="5"/>
        <v>3281429</v>
      </c>
      <c r="D29" s="778">
        <v>71666</v>
      </c>
      <c r="E29" s="750">
        <f t="shared" si="0"/>
        <v>2.1839875249472104E-2</v>
      </c>
      <c r="F29" s="778">
        <v>2305525</v>
      </c>
      <c r="G29" s="750">
        <f t="shared" si="1"/>
        <v>0.70259786208996144</v>
      </c>
      <c r="H29" s="778">
        <v>394724</v>
      </c>
      <c r="I29" s="750">
        <f t="shared" si="2"/>
        <v>0.12029027597427829</v>
      </c>
      <c r="J29" s="778">
        <v>59659</v>
      </c>
      <c r="K29" s="750">
        <f t="shared" si="3"/>
        <v>1.8180798670335393E-2</v>
      </c>
      <c r="L29" s="778">
        <v>449855</v>
      </c>
      <c r="M29" s="750">
        <f t="shared" si="4"/>
        <v>0.1370911880159528</v>
      </c>
      <c r="N29" s="704"/>
    </row>
    <row r="30" spans="1:14">
      <c r="A30" s="748">
        <v>1982</v>
      </c>
      <c r="B30" s="748">
        <v>1</v>
      </c>
      <c r="C30" s="96">
        <f t="shared" si="5"/>
        <v>3714277</v>
      </c>
      <c r="D30" s="778">
        <v>86813</v>
      </c>
      <c r="E30" s="750">
        <f t="shared" si="0"/>
        <v>2.3372785605381613E-2</v>
      </c>
      <c r="F30" s="778">
        <v>2577871</v>
      </c>
      <c r="G30" s="750">
        <f t="shared" si="1"/>
        <v>0.69404382064127146</v>
      </c>
      <c r="H30" s="778">
        <v>475011</v>
      </c>
      <c r="I30" s="750">
        <f t="shared" si="2"/>
        <v>0.12788787696771134</v>
      </c>
      <c r="J30" s="778">
        <v>68178</v>
      </c>
      <c r="K30" s="750">
        <f t="shared" si="3"/>
        <v>1.8355658449814054E-2</v>
      </c>
      <c r="L30" s="778">
        <v>506404</v>
      </c>
      <c r="M30" s="750">
        <f t="shared" si="4"/>
        <v>0.13633985833582149</v>
      </c>
      <c r="N30" s="704"/>
    </row>
    <row r="31" spans="1:14">
      <c r="A31" s="748">
        <v>1983</v>
      </c>
      <c r="B31" s="748">
        <v>1</v>
      </c>
      <c r="C31" s="96">
        <f t="shared" si="5"/>
        <v>3856013</v>
      </c>
      <c r="D31" s="778">
        <v>94981</v>
      </c>
      <c r="E31" s="750">
        <f t="shared" si="0"/>
        <v>2.4631919031393307E-2</v>
      </c>
      <c r="F31" s="778">
        <v>2655641</v>
      </c>
      <c r="G31" s="750">
        <f t="shared" si="1"/>
        <v>0.68870125697190332</v>
      </c>
      <c r="H31" s="778">
        <v>507253</v>
      </c>
      <c r="I31" s="750">
        <f t="shared" si="2"/>
        <v>0.13154857102400846</v>
      </c>
      <c r="J31" s="778">
        <v>77308</v>
      </c>
      <c r="K31" s="750">
        <f t="shared" si="3"/>
        <v>2.0048687595192235E-2</v>
      </c>
      <c r="L31" s="778">
        <v>520830</v>
      </c>
      <c r="M31" s="750">
        <f t="shared" si="4"/>
        <v>0.13506956537750262</v>
      </c>
      <c r="N31" s="704"/>
    </row>
    <row r="32" spans="1:14">
      <c r="A32" s="748">
        <v>1984</v>
      </c>
      <c r="B32" s="748">
        <v>1</v>
      </c>
      <c r="C32" s="96">
        <f t="shared" si="5"/>
        <v>4146039</v>
      </c>
      <c r="D32" s="778">
        <v>100906</v>
      </c>
      <c r="E32" s="750">
        <f t="shared" si="0"/>
        <v>2.433792832146538E-2</v>
      </c>
      <c r="F32" s="778">
        <v>2827848</v>
      </c>
      <c r="G32" s="750">
        <f t="shared" si="1"/>
        <v>0.68206015428219557</v>
      </c>
      <c r="H32" s="778">
        <v>567608</v>
      </c>
      <c r="I32" s="750">
        <f t="shared" si="2"/>
        <v>0.13690368083850635</v>
      </c>
      <c r="J32" s="778">
        <v>79846</v>
      </c>
      <c r="K32" s="750">
        <f t="shared" si="3"/>
        <v>1.9258381312862709E-2</v>
      </c>
      <c r="L32" s="778">
        <v>569831</v>
      </c>
      <c r="M32" s="750">
        <f t="shared" si="4"/>
        <v>0.13743985524496996</v>
      </c>
      <c r="N32" s="704"/>
    </row>
    <row r="33" spans="1:16">
      <c r="A33" s="748">
        <v>1985</v>
      </c>
      <c r="B33" s="748">
        <v>1</v>
      </c>
      <c r="C33" s="96">
        <f t="shared" si="5"/>
        <v>4473992</v>
      </c>
      <c r="D33" s="778">
        <v>107467</v>
      </c>
      <c r="E33" s="750">
        <f t="shared" si="0"/>
        <v>2.4020382691788453E-2</v>
      </c>
      <c r="F33" s="778">
        <v>3164189</v>
      </c>
      <c r="G33" s="750">
        <f t="shared" si="1"/>
        <v>0.70724064772578943</v>
      </c>
      <c r="H33" s="778">
        <v>579250</v>
      </c>
      <c r="I33" s="750">
        <f t="shared" si="2"/>
        <v>0.12947050419401734</v>
      </c>
      <c r="J33" s="778">
        <v>83877</v>
      </c>
      <c r="K33" s="750">
        <f t="shared" si="3"/>
        <v>1.8747686629748107E-2</v>
      </c>
      <c r="L33" s="778">
        <v>539209</v>
      </c>
      <c r="M33" s="750">
        <f t="shared" si="4"/>
        <v>0.1205207787586567</v>
      </c>
      <c r="N33" s="704"/>
    </row>
    <row r="34" spans="1:16">
      <c r="A34" s="748">
        <v>1986</v>
      </c>
      <c r="B34" s="748">
        <v>1</v>
      </c>
      <c r="C34" s="96">
        <f t="shared" si="5"/>
        <v>4410431</v>
      </c>
      <c r="D34" s="778">
        <v>112398</v>
      </c>
      <c r="E34" s="750">
        <f t="shared" si="0"/>
        <v>2.5484584159688701E-2</v>
      </c>
      <c r="F34" s="778">
        <v>3088302</v>
      </c>
      <c r="G34" s="750">
        <f t="shared" si="1"/>
        <v>0.70022680323079534</v>
      </c>
      <c r="H34" s="778">
        <v>568241</v>
      </c>
      <c r="I34" s="750">
        <f t="shared" si="2"/>
        <v>0.12884024259760554</v>
      </c>
      <c r="J34" s="778">
        <v>89186</v>
      </c>
      <c r="K34" s="750">
        <f t="shared" si="3"/>
        <v>2.0221606459776834E-2</v>
      </c>
      <c r="L34" s="778">
        <v>552304</v>
      </c>
      <c r="M34" s="750">
        <f t="shared" si="4"/>
        <v>0.12522676355213358</v>
      </c>
      <c r="N34" s="704"/>
    </row>
    <row r="35" spans="1:16">
      <c r="A35" s="748">
        <v>1987</v>
      </c>
      <c r="B35" s="748">
        <v>1</v>
      </c>
      <c r="C35" s="96">
        <f t="shared" si="5"/>
        <v>4423875</v>
      </c>
      <c r="D35" s="778">
        <v>113700</v>
      </c>
      <c r="E35" s="750">
        <f t="shared" si="0"/>
        <v>2.5701449521064679E-2</v>
      </c>
      <c r="F35" s="778">
        <v>3186583</v>
      </c>
      <c r="G35" s="750">
        <f t="shared" si="1"/>
        <v>0.72031488231471275</v>
      </c>
      <c r="H35" s="778">
        <v>580705</v>
      </c>
      <c r="I35" s="750">
        <f t="shared" si="2"/>
        <v>0.13126614110932158</v>
      </c>
      <c r="J35" s="778">
        <v>106937</v>
      </c>
      <c r="K35" s="750">
        <f t="shared" si="3"/>
        <v>2.4172699273826679E-2</v>
      </c>
      <c r="L35" s="778">
        <v>435950</v>
      </c>
      <c r="M35" s="750">
        <f t="shared" si="4"/>
        <v>9.854482778107429E-2</v>
      </c>
      <c r="N35" s="704"/>
    </row>
    <row r="36" spans="1:16">
      <c r="A36" s="748">
        <v>1988</v>
      </c>
      <c r="B36" s="748">
        <v>1</v>
      </c>
      <c r="C36" s="96">
        <f t="shared" si="5"/>
        <v>4502221</v>
      </c>
      <c r="D36" s="778">
        <v>119138</v>
      </c>
      <c r="E36" s="750">
        <f t="shared" si="0"/>
        <v>2.6462050619016703E-2</v>
      </c>
      <c r="F36" s="778">
        <v>3167213</v>
      </c>
      <c r="G36" s="750">
        <f t="shared" si="1"/>
        <v>0.70347790568255086</v>
      </c>
      <c r="H36" s="778">
        <v>636945</v>
      </c>
      <c r="I36" s="750">
        <f t="shared" si="2"/>
        <v>0.14147350829734925</v>
      </c>
      <c r="J36" s="778">
        <v>112804</v>
      </c>
      <c r="K36" s="750">
        <f t="shared" si="3"/>
        <v>2.5055189427618058E-2</v>
      </c>
      <c r="L36" s="778">
        <v>466121</v>
      </c>
      <c r="M36" s="750">
        <f t="shared" si="4"/>
        <v>0.1035313459734651</v>
      </c>
      <c r="N36" s="704"/>
    </row>
    <row r="37" spans="1:16">
      <c r="A37" s="748">
        <v>1989</v>
      </c>
      <c r="B37" s="748">
        <v>1</v>
      </c>
      <c r="C37" s="96">
        <f t="shared" si="5"/>
        <v>4603964</v>
      </c>
      <c r="D37" s="778">
        <v>126988</v>
      </c>
      <c r="E37" s="750">
        <f t="shared" si="0"/>
        <v>2.758231819362619E-2</v>
      </c>
      <c r="F37" s="778">
        <v>3269386</v>
      </c>
      <c r="G37" s="750">
        <f t="shared" si="1"/>
        <v>0.71012414519314226</v>
      </c>
      <c r="H37" s="778">
        <v>626705</v>
      </c>
      <c r="I37" s="750">
        <f t="shared" si="2"/>
        <v>0.13612291494894399</v>
      </c>
      <c r="J37" s="778">
        <v>119476</v>
      </c>
      <c r="K37" s="750">
        <f t="shared" si="3"/>
        <v>2.5950680761187533E-2</v>
      </c>
      <c r="L37" s="778">
        <v>461409</v>
      </c>
      <c r="M37" s="750">
        <f t="shared" si="4"/>
        <v>0.10021994090310002</v>
      </c>
      <c r="N37" s="704"/>
      <c r="P37" s="702" t="s">
        <v>799</v>
      </c>
    </row>
    <row r="38" spans="1:16">
      <c r="A38" s="748">
        <v>1990</v>
      </c>
      <c r="B38" s="748">
        <v>1</v>
      </c>
      <c r="C38" s="96">
        <f t="shared" si="5"/>
        <v>4674565</v>
      </c>
      <c r="D38" s="778">
        <v>135768</v>
      </c>
      <c r="E38" s="750">
        <f t="shared" si="0"/>
        <v>2.9043985910988508E-2</v>
      </c>
      <c r="F38" s="778">
        <v>3318206</v>
      </c>
      <c r="G38" s="750">
        <f t="shared" si="1"/>
        <v>0.70984273402979747</v>
      </c>
      <c r="H38" s="778">
        <v>651226</v>
      </c>
      <c r="I38" s="750">
        <f t="shared" si="2"/>
        <v>0.13931264192497056</v>
      </c>
      <c r="J38" s="778">
        <v>127326</v>
      </c>
      <c r="K38" s="750">
        <f t="shared" si="3"/>
        <v>2.7238042470261938E-2</v>
      </c>
      <c r="L38" s="778">
        <v>442039</v>
      </c>
      <c r="M38" s="750">
        <f t="shared" si="4"/>
        <v>9.4562595663981563E-2</v>
      </c>
      <c r="N38" s="704"/>
    </row>
    <row r="39" spans="1:16">
      <c r="A39" s="748">
        <v>1991</v>
      </c>
      <c r="B39" s="748">
        <v>1</v>
      </c>
      <c r="C39" s="96">
        <f t="shared" si="5"/>
        <v>4621212</v>
      </c>
      <c r="D39" s="778">
        <v>162135</v>
      </c>
      <c r="E39" s="750">
        <f t="shared" si="0"/>
        <v>3.508495173993316E-2</v>
      </c>
      <c r="F39" s="778">
        <v>3180445</v>
      </c>
      <c r="G39" s="750">
        <f t="shared" si="1"/>
        <v>0.68822746067481866</v>
      </c>
      <c r="H39" s="778">
        <v>660607</v>
      </c>
      <c r="I39" s="750">
        <f t="shared" si="2"/>
        <v>0.14295102670035481</v>
      </c>
      <c r="J39" s="778">
        <v>126761</v>
      </c>
      <c r="K39" s="750">
        <f t="shared" si="3"/>
        <v>2.7430249899809835E-2</v>
      </c>
      <c r="L39" s="778">
        <v>491264</v>
      </c>
      <c r="M39" s="750">
        <f t="shared" si="4"/>
        <v>0.10630631098508357</v>
      </c>
      <c r="N39" s="704"/>
    </row>
    <row r="40" spans="1:16">
      <c r="A40" s="748">
        <v>1992</v>
      </c>
      <c r="B40" s="748">
        <v>1</v>
      </c>
      <c r="C40" s="96">
        <f t="shared" si="5"/>
        <v>4736792</v>
      </c>
      <c r="D40" s="778">
        <v>163449</v>
      </c>
      <c r="E40" s="750">
        <f t="shared" si="0"/>
        <v>3.4506264999603103E-2</v>
      </c>
      <c r="F40" s="778">
        <v>3303067</v>
      </c>
      <c r="G40" s="750">
        <f t="shared" si="1"/>
        <v>0.69732152055652852</v>
      </c>
      <c r="H40" s="778">
        <v>670609</v>
      </c>
      <c r="I40" s="750">
        <f t="shared" si="2"/>
        <v>0.14157450865480267</v>
      </c>
      <c r="J40" s="778">
        <v>132589</v>
      </c>
      <c r="K40" s="750">
        <f t="shared" si="3"/>
        <v>2.7991307196938351E-2</v>
      </c>
      <c r="L40" s="778">
        <v>467078</v>
      </c>
      <c r="M40" s="750">
        <f t="shared" si="4"/>
        <v>9.8606398592127331E-2</v>
      </c>
      <c r="N40" s="704"/>
    </row>
    <row r="41" spans="1:16">
      <c r="A41" s="748">
        <v>1993</v>
      </c>
      <c r="B41" s="748">
        <v>1</v>
      </c>
      <c r="C41" s="96">
        <f t="shared" si="5"/>
        <v>4733185</v>
      </c>
      <c r="D41" s="778">
        <v>155026</v>
      </c>
      <c r="E41" s="750">
        <f t="shared" si="0"/>
        <v>3.2752998245367551E-2</v>
      </c>
      <c r="F41" s="778">
        <v>3249963</v>
      </c>
      <c r="G41" s="750">
        <f t="shared" si="1"/>
        <v>0.68663341914588172</v>
      </c>
      <c r="H41" s="778">
        <v>659553</v>
      </c>
      <c r="I41" s="750">
        <f t="shared" si="2"/>
        <v>0.13934654994469897</v>
      </c>
      <c r="J41" s="778">
        <v>135373</v>
      </c>
      <c r="K41" s="750">
        <f t="shared" si="3"/>
        <v>2.8600825870951588E-2</v>
      </c>
      <c r="L41" s="778">
        <v>533270</v>
      </c>
      <c r="M41" s="750">
        <f t="shared" si="4"/>
        <v>0.1126662067931002</v>
      </c>
      <c r="N41" s="704"/>
    </row>
    <row r="42" spans="1:16">
      <c r="A42" s="748">
        <v>1994</v>
      </c>
      <c r="B42" s="748">
        <v>1</v>
      </c>
      <c r="C42" s="96">
        <f t="shared" si="5"/>
        <v>4924864</v>
      </c>
      <c r="D42" s="778">
        <v>157381</v>
      </c>
      <c r="E42" s="750">
        <f t="shared" si="0"/>
        <v>3.1956415446193029E-2</v>
      </c>
      <c r="F42" s="778">
        <v>3439538</v>
      </c>
      <c r="G42" s="750">
        <f t="shared" si="1"/>
        <v>0.69840263609309816</v>
      </c>
      <c r="H42" s="778">
        <v>687221</v>
      </c>
      <c r="I42" s="750">
        <f t="shared" si="2"/>
        <v>0.13954111220127094</v>
      </c>
      <c r="J42" s="778">
        <v>143404</v>
      </c>
      <c r="K42" s="750">
        <f t="shared" si="3"/>
        <v>2.9118367532585673E-2</v>
      </c>
      <c r="L42" s="778">
        <v>497320</v>
      </c>
      <c r="M42" s="750">
        <f t="shared" si="4"/>
        <v>0.10098146872685215</v>
      </c>
      <c r="N42" s="704"/>
    </row>
    <row r="43" spans="1:16">
      <c r="A43" s="748">
        <v>1995</v>
      </c>
      <c r="B43" s="748">
        <v>1</v>
      </c>
      <c r="C43" s="96">
        <f t="shared" si="5"/>
        <v>5018794</v>
      </c>
      <c r="D43" s="778">
        <v>161031</v>
      </c>
      <c r="E43" s="750">
        <f t="shared" si="0"/>
        <v>3.2085596659277106E-2</v>
      </c>
      <c r="F43" s="778">
        <v>3501178</v>
      </c>
      <c r="G43" s="750">
        <f t="shared" si="1"/>
        <v>0.69761341071181637</v>
      </c>
      <c r="H43" s="778">
        <v>714949</v>
      </c>
      <c r="I43" s="750">
        <f t="shared" si="2"/>
        <v>0.14245434261697132</v>
      </c>
      <c r="J43" s="778">
        <v>139087</v>
      </c>
      <c r="K43" s="750">
        <f t="shared" si="3"/>
        <v>2.7713231505417438E-2</v>
      </c>
      <c r="L43" s="778">
        <v>502549</v>
      </c>
      <c r="M43" s="750">
        <f t="shared" si="4"/>
        <v>0.1001334185065177</v>
      </c>
      <c r="N43" s="704"/>
    </row>
    <row r="44" spans="1:16">
      <c r="A44" s="748">
        <v>1996</v>
      </c>
      <c r="B44" s="748" t="s">
        <v>800</v>
      </c>
      <c r="C44" s="96">
        <v>4982268</v>
      </c>
      <c r="D44" s="96">
        <v>71707</v>
      </c>
      <c r="E44" s="750">
        <f t="shared" si="0"/>
        <v>1.4392441354017889E-2</v>
      </c>
      <c r="F44" s="96">
        <v>3609022</v>
      </c>
      <c r="G44" s="750">
        <f t="shared" si="1"/>
        <v>0.72437331753330014</v>
      </c>
      <c r="H44" s="96">
        <v>656591</v>
      </c>
      <c r="I44" s="750">
        <f t="shared" si="2"/>
        <v>0.13178556432532332</v>
      </c>
      <c r="J44" s="96">
        <v>91476</v>
      </c>
      <c r="K44" s="750">
        <f t="shared" si="3"/>
        <v>1.836031301407311E-2</v>
      </c>
      <c r="L44" s="96">
        <v>553472</v>
      </c>
      <c r="M44" s="750">
        <f t="shared" si="4"/>
        <v>0.11108836377328558</v>
      </c>
      <c r="N44" s="704"/>
    </row>
    <row r="45" spans="1:16">
      <c r="A45" s="748">
        <v>1997</v>
      </c>
      <c r="B45" s="748" t="s">
        <v>780</v>
      </c>
      <c r="C45" s="96">
        <v>5108003</v>
      </c>
      <c r="D45" s="96">
        <v>120857</v>
      </c>
      <c r="E45" s="750">
        <f t="shared" si="0"/>
        <v>2.3660322830663959E-2</v>
      </c>
      <c r="F45" s="96">
        <v>3594688</v>
      </c>
      <c r="G45" s="750">
        <f t="shared" si="1"/>
        <v>0.7037364700059886</v>
      </c>
      <c r="H45" s="96">
        <v>632150</v>
      </c>
      <c r="I45" s="750">
        <f t="shared" si="2"/>
        <v>0.12375677931277644</v>
      </c>
      <c r="J45" s="96">
        <v>73625</v>
      </c>
      <c r="K45" s="750">
        <f t="shared" si="3"/>
        <v>1.4413656374125073E-2</v>
      </c>
      <c r="L45" s="96">
        <v>686683</v>
      </c>
      <c r="M45" s="750">
        <f t="shared" si="4"/>
        <v>0.13443277147644589</v>
      </c>
      <c r="N45" s="704"/>
    </row>
    <row r="46" spans="1:16">
      <c r="A46" s="748">
        <v>1998</v>
      </c>
      <c r="B46" s="748" t="s">
        <v>780</v>
      </c>
      <c r="C46" s="96">
        <v>4590270</v>
      </c>
      <c r="D46" s="96">
        <v>122432</v>
      </c>
      <c r="E46" s="750">
        <f t="shared" si="0"/>
        <v>2.6672069398967817E-2</v>
      </c>
      <c r="F46" s="96">
        <v>3200155</v>
      </c>
      <c r="G46" s="750">
        <f t="shared" si="1"/>
        <v>0.69716051561237136</v>
      </c>
      <c r="H46" s="96">
        <v>529577</v>
      </c>
      <c r="I46" s="750">
        <f t="shared" si="2"/>
        <v>0.11536946628411836</v>
      </c>
      <c r="J46" s="96">
        <v>76632</v>
      </c>
      <c r="K46" s="750">
        <f t="shared" si="3"/>
        <v>1.6694442810553628E-2</v>
      </c>
      <c r="L46" s="96">
        <v>661474</v>
      </c>
      <c r="M46" s="750">
        <f t="shared" si="4"/>
        <v>0.14410350589398882</v>
      </c>
      <c r="N46" s="704"/>
    </row>
    <row r="47" spans="1:16">
      <c r="A47" s="748">
        <v>1999</v>
      </c>
      <c r="B47" s="748" t="s">
        <v>780</v>
      </c>
      <c r="C47" s="96">
        <v>4609315</v>
      </c>
      <c r="D47" s="96">
        <v>128838</v>
      </c>
      <c r="E47" s="750">
        <f t="shared" si="0"/>
        <v>2.7951658760575052E-2</v>
      </c>
      <c r="F47" s="96">
        <v>3338963</v>
      </c>
      <c r="G47" s="750">
        <f t="shared" si="1"/>
        <v>0.72439462262830812</v>
      </c>
      <c r="H47" s="96">
        <v>398387</v>
      </c>
      <c r="I47" s="750">
        <f t="shared" si="2"/>
        <v>8.6430847099840211E-2</v>
      </c>
      <c r="J47" s="96">
        <v>98213</v>
      </c>
      <c r="K47" s="750">
        <f t="shared" si="3"/>
        <v>2.1307504477346417E-2</v>
      </c>
      <c r="L47" s="96">
        <v>644914</v>
      </c>
      <c r="M47" s="750">
        <f t="shared" si="4"/>
        <v>0.1399153670339302</v>
      </c>
      <c r="N47" s="704"/>
    </row>
    <row r="48" spans="1:16">
      <c r="A48" s="748">
        <v>2000</v>
      </c>
      <c r="B48" s="748" t="s">
        <v>780</v>
      </c>
      <c r="C48" s="96">
        <v>4937687</v>
      </c>
      <c r="D48" s="96">
        <v>126766</v>
      </c>
      <c r="E48" s="750">
        <f t="shared" si="0"/>
        <v>2.567315425218326E-2</v>
      </c>
      <c r="F48" s="96">
        <v>3650429</v>
      </c>
      <c r="G48" s="750">
        <f t="shared" si="1"/>
        <v>0.73929939261034572</v>
      </c>
      <c r="H48" s="96">
        <v>552457</v>
      </c>
      <c r="I48" s="750">
        <f t="shared" si="2"/>
        <v>0.11188578781927652</v>
      </c>
      <c r="J48" s="96">
        <v>44473</v>
      </c>
      <c r="K48" s="750">
        <f t="shared" si="3"/>
        <v>9.0068487532725342E-3</v>
      </c>
      <c r="L48" s="96">
        <v>563562</v>
      </c>
      <c r="M48" s="750">
        <f t="shared" si="4"/>
        <v>0.114134816564922</v>
      </c>
      <c r="N48" s="704"/>
    </row>
    <row r="49" spans="1:21" s="56" customFormat="1">
      <c r="A49" s="748">
        <v>2001</v>
      </c>
      <c r="B49" s="748">
        <v>1</v>
      </c>
      <c r="C49" s="96">
        <v>5646289.9220000003</v>
      </c>
      <c r="D49" s="96">
        <v>179161.91100000008</v>
      </c>
      <c r="E49" s="750">
        <f t="shared" si="0"/>
        <v>3.1730908875564477E-2</v>
      </c>
      <c r="F49" s="96">
        <v>3761085.1750000003</v>
      </c>
      <c r="G49" s="750">
        <f t="shared" si="1"/>
        <v>0.66611619788517129</v>
      </c>
      <c r="H49" s="96">
        <v>704467.61399999994</v>
      </c>
      <c r="I49" s="750">
        <f t="shared" si="2"/>
        <v>0.12476646146970558</v>
      </c>
      <c r="J49" s="96">
        <v>167056.60100000002</v>
      </c>
      <c r="K49" s="750">
        <f t="shared" si="3"/>
        <v>2.9586968311543251E-2</v>
      </c>
      <c r="L49" s="96">
        <v>834518.62100000004</v>
      </c>
      <c r="M49" s="750">
        <f t="shared" si="4"/>
        <v>0.14779946345801548</v>
      </c>
      <c r="N49" s="704"/>
      <c r="O49" s="704"/>
      <c r="P49" s="704"/>
      <c r="Q49" s="59"/>
      <c r="R49" s="59"/>
      <c r="S49" s="59"/>
      <c r="T49" s="59"/>
      <c r="U49" s="59"/>
    </row>
    <row r="50" spans="1:21" s="56" customFormat="1">
      <c r="A50" s="767">
        <v>2002</v>
      </c>
      <c r="B50" s="748" t="s">
        <v>801</v>
      </c>
      <c r="C50" s="779">
        <v>5631870.9279999994</v>
      </c>
      <c r="D50" s="779">
        <v>136177.19</v>
      </c>
      <c r="E50" s="750">
        <f t="shared" si="0"/>
        <v>2.4179742707342106E-2</v>
      </c>
      <c r="F50" s="779">
        <v>3859369.7359999996</v>
      </c>
      <c r="G50" s="750">
        <f t="shared" si="1"/>
        <v>0.68527311533585633</v>
      </c>
      <c r="H50" s="779">
        <v>592208.00199999998</v>
      </c>
      <c r="I50" s="750">
        <f t="shared" si="2"/>
        <v>0.10515297839226333</v>
      </c>
      <c r="J50" s="779">
        <v>97834.001000000004</v>
      </c>
      <c r="K50" s="750">
        <f t="shared" si="3"/>
        <v>1.7371492040699696E-2</v>
      </c>
      <c r="L50" s="779">
        <v>946281.99899999995</v>
      </c>
      <c r="M50" s="750">
        <f t="shared" si="4"/>
        <v>0.1680226715238386</v>
      </c>
      <c r="N50" s="704"/>
      <c r="O50" s="704"/>
      <c r="P50" s="704"/>
      <c r="Q50" s="59"/>
      <c r="R50" s="59"/>
      <c r="S50" s="59"/>
      <c r="T50" s="59"/>
      <c r="U50" s="59"/>
    </row>
    <row r="51" spans="1:21" s="56" customFormat="1">
      <c r="A51" s="767">
        <v>2003</v>
      </c>
      <c r="B51" s="748" t="s">
        <v>801</v>
      </c>
      <c r="C51" s="779">
        <v>6079380.1800000006</v>
      </c>
      <c r="D51" s="779">
        <v>138647.12000000002</v>
      </c>
      <c r="E51" s="750">
        <f t="shared" si="0"/>
        <v>2.2806127581249575E-2</v>
      </c>
      <c r="F51" s="779">
        <v>4310312.6100000013</v>
      </c>
      <c r="G51" s="750">
        <f t="shared" si="1"/>
        <v>0.7090052739554118</v>
      </c>
      <c r="H51" s="779">
        <v>686021.40999999992</v>
      </c>
      <c r="I51" s="750">
        <f t="shared" si="2"/>
        <v>0.11284397252484378</v>
      </c>
      <c r="J51" s="779">
        <v>121773.51999999999</v>
      </c>
      <c r="K51" s="750">
        <f t="shared" si="3"/>
        <v>2.0030581472863237E-2</v>
      </c>
      <c r="L51" s="779">
        <v>822625.5199999999</v>
      </c>
      <c r="M51" s="750">
        <f t="shared" si="4"/>
        <v>0.13531404446563167</v>
      </c>
      <c r="N51" s="704"/>
      <c r="O51" s="704"/>
      <c r="P51" s="704"/>
      <c r="Q51" s="59"/>
      <c r="R51" s="59"/>
      <c r="S51" s="59"/>
      <c r="T51" s="59"/>
      <c r="U51" s="59"/>
    </row>
    <row r="52" spans="1:21" s="56" customFormat="1">
      <c r="A52" s="767">
        <v>2004</v>
      </c>
      <c r="B52" s="748" t="s">
        <v>801</v>
      </c>
      <c r="C52" s="779">
        <v>6048564.9040000001</v>
      </c>
      <c r="D52" s="779">
        <v>136395.00200000001</v>
      </c>
      <c r="E52" s="750">
        <f t="shared" si="0"/>
        <v>2.2549977418577439E-2</v>
      </c>
      <c r="F52" s="779">
        <v>4327319</v>
      </c>
      <c r="G52" s="750">
        <f t="shared" si="1"/>
        <v>0.71542904286904219</v>
      </c>
      <c r="H52" s="779">
        <v>664930.00399999996</v>
      </c>
      <c r="I52" s="750">
        <f t="shared" si="2"/>
        <v>0.10993186227699607</v>
      </c>
      <c r="J52" s="779">
        <v>125679.00199999998</v>
      </c>
      <c r="K52" s="750">
        <f t="shared" si="3"/>
        <v>2.0778317500881358E-2</v>
      </c>
      <c r="L52" s="779">
        <v>794241.89600000007</v>
      </c>
      <c r="M52" s="750">
        <f t="shared" si="4"/>
        <v>0.13131079993450295</v>
      </c>
      <c r="N52" s="704"/>
      <c r="O52" s="704"/>
      <c r="P52" s="704"/>
      <c r="Q52" s="59"/>
      <c r="R52" s="59"/>
      <c r="S52" s="59"/>
      <c r="T52" s="59"/>
      <c r="U52" s="59"/>
    </row>
    <row r="53" spans="1:21" s="56" customFormat="1">
      <c r="A53" s="767">
        <v>2005</v>
      </c>
      <c r="B53" s="748" t="s">
        <v>801</v>
      </c>
      <c r="C53" s="779">
        <v>6120090.0240000011</v>
      </c>
      <c r="D53" s="779">
        <v>137572.00200000001</v>
      </c>
      <c r="E53" s="750">
        <f t="shared" si="0"/>
        <v>2.2478754636044547E-2</v>
      </c>
      <c r="F53" s="779">
        <v>4397480.9970000004</v>
      </c>
      <c r="G53" s="750">
        <f t="shared" si="1"/>
        <v>0.71853207710266187</v>
      </c>
      <c r="H53" s="779">
        <v>671689.00100000005</v>
      </c>
      <c r="I53" s="750">
        <f t="shared" si="2"/>
        <v>0.10975149031565944</v>
      </c>
      <c r="J53" s="779">
        <v>123761</v>
      </c>
      <c r="K53" s="750">
        <f t="shared" si="3"/>
        <v>2.0222088157963339E-2</v>
      </c>
      <c r="L53" s="779">
        <v>789587.02400000009</v>
      </c>
      <c r="M53" s="750">
        <f t="shared" si="4"/>
        <v>0.12901558978767075</v>
      </c>
      <c r="N53" s="704"/>
      <c r="O53" s="704"/>
      <c r="P53" s="704"/>
      <c r="Q53" s="59"/>
      <c r="R53" s="59"/>
      <c r="S53" s="59"/>
      <c r="T53" s="59"/>
      <c r="U53" s="59"/>
    </row>
    <row r="54" spans="1:21" s="56" customFormat="1">
      <c r="A54" s="767">
        <v>2006</v>
      </c>
      <c r="B54" s="748" t="s">
        <v>801</v>
      </c>
      <c r="C54" s="779">
        <v>6255895.6690000016</v>
      </c>
      <c r="D54" s="779">
        <v>135213.00199999998</v>
      </c>
      <c r="E54" s="750">
        <f t="shared" si="0"/>
        <v>2.1613691972202222E-2</v>
      </c>
      <c r="F54" s="779">
        <v>4497021.006000001</v>
      </c>
      <c r="G54" s="750">
        <f t="shared" si="1"/>
        <v>0.71884526915693359</v>
      </c>
      <c r="H54" s="779">
        <v>726890.00199999986</v>
      </c>
      <c r="I54" s="750">
        <f t="shared" si="2"/>
        <v>0.11619279483863139</v>
      </c>
      <c r="J54" s="779">
        <v>125426</v>
      </c>
      <c r="K54" s="750">
        <f t="shared" si="3"/>
        <v>2.0049247403777309E-2</v>
      </c>
      <c r="L54" s="779">
        <v>771345.65899999999</v>
      </c>
      <c r="M54" s="750">
        <f t="shared" si="4"/>
        <v>0.12329899662845541</v>
      </c>
      <c r="N54" s="704"/>
      <c r="O54" s="704"/>
      <c r="P54" s="704"/>
      <c r="Q54" s="59"/>
      <c r="R54" s="59"/>
      <c r="S54" s="59"/>
      <c r="T54" s="59"/>
      <c r="U54" s="59"/>
    </row>
    <row r="55" spans="1:21" s="56" customFormat="1">
      <c r="A55" s="767">
        <v>2007</v>
      </c>
      <c r="B55" s="748" t="s">
        <v>801</v>
      </c>
      <c r="C55" s="779">
        <v>6436366.1729999986</v>
      </c>
      <c r="D55" s="779">
        <v>133348.99799999999</v>
      </c>
      <c r="E55" s="750">
        <f t="shared" si="0"/>
        <v>2.0718056495820196E-2</v>
      </c>
      <c r="F55" s="779">
        <v>4423339.0129999984</v>
      </c>
      <c r="G55" s="750">
        <f t="shared" si="1"/>
        <v>0.68724166619909299</v>
      </c>
      <c r="H55" s="779">
        <v>745073.00099999993</v>
      </c>
      <c r="I55" s="750">
        <f t="shared" si="2"/>
        <v>0.11575988391175085</v>
      </c>
      <c r="J55" s="779">
        <v>131424.997</v>
      </c>
      <c r="K55" s="750">
        <f t="shared" si="3"/>
        <v>2.0419129904590657E-2</v>
      </c>
      <c r="L55" s="779">
        <v>1003180.1640000001</v>
      </c>
      <c r="M55" s="750">
        <f t="shared" si="4"/>
        <v>0.15586126348874532</v>
      </c>
      <c r="N55" s="704"/>
      <c r="O55" s="704"/>
      <c r="P55" s="704"/>
      <c r="Q55" s="59"/>
      <c r="R55" s="59"/>
      <c r="S55" s="59"/>
      <c r="T55" s="59"/>
      <c r="U55" s="59"/>
    </row>
    <row r="56" spans="1:21" s="56" customFormat="1">
      <c r="A56" s="770">
        <v>2008</v>
      </c>
      <c r="B56" s="755" t="s">
        <v>801</v>
      </c>
      <c r="C56" s="780">
        <v>6439253.7660000008</v>
      </c>
      <c r="D56" s="780">
        <v>151346</v>
      </c>
      <c r="E56" s="757">
        <f t="shared" si="0"/>
        <v>2.3503655159410591E-2</v>
      </c>
      <c r="F56" s="780">
        <v>4511790</v>
      </c>
      <c r="G56" s="757">
        <f t="shared" si="1"/>
        <v>0.70066969930937795</v>
      </c>
      <c r="H56" s="780">
        <v>704078.62</v>
      </c>
      <c r="I56" s="757">
        <f t="shared" si="2"/>
        <v>0.10934164820737706</v>
      </c>
      <c r="J56" s="780">
        <v>127054.94</v>
      </c>
      <c r="K56" s="757">
        <f t="shared" si="3"/>
        <v>1.9731314313292742E-2</v>
      </c>
      <c r="L56" s="780">
        <v>944984.20600000001</v>
      </c>
      <c r="M56" s="757">
        <f t="shared" si="4"/>
        <v>0.14675368301054156</v>
      </c>
      <c r="N56" s="704"/>
      <c r="O56" s="704"/>
      <c r="P56" s="704"/>
      <c r="Q56" s="59"/>
      <c r="R56" s="59"/>
      <c r="S56" s="59"/>
      <c r="T56" s="59"/>
      <c r="U56" s="59"/>
    </row>
    <row r="58" spans="1:21">
      <c r="B58" s="781"/>
      <c r="C58" s="731"/>
      <c r="D58" s="731"/>
      <c r="E58" s="731"/>
      <c r="F58" s="731"/>
      <c r="G58" s="731"/>
      <c r="H58" s="731"/>
      <c r="I58" s="731"/>
      <c r="J58" s="731"/>
      <c r="K58" s="731"/>
      <c r="L58" s="731"/>
      <c r="M58" s="731"/>
      <c r="N58" s="731"/>
    </row>
    <row r="60" spans="1:21">
      <c r="B60" s="708"/>
      <c r="C60" s="731"/>
      <c r="D60" s="731"/>
      <c r="E60" s="731"/>
      <c r="F60" s="731"/>
      <c r="G60" s="731"/>
      <c r="H60" s="731"/>
      <c r="I60" s="731"/>
      <c r="J60" s="731"/>
      <c r="K60" s="731"/>
      <c r="L60" s="731"/>
      <c r="M60" s="731"/>
      <c r="N60" s="731"/>
    </row>
    <row r="62" spans="1:21">
      <c r="B62" s="709"/>
    </row>
  </sheetData>
  <mergeCells count="2">
    <mergeCell ref="A7:M7"/>
    <mergeCell ref="A8:M8"/>
  </mergeCells>
  <pageMargins left="0.75" right="0.75" top="1" bottom="1" header="0.5" footer="0.5"/>
  <pageSetup orientation="landscape" horizontalDpi="4294967292" r:id="rId1"/>
  <headerFooter alignWithMargins="0"/>
</worksheet>
</file>

<file path=xl/worksheets/sheet3.xml><?xml version="1.0" encoding="utf-8"?>
<worksheet xmlns="http://schemas.openxmlformats.org/spreadsheetml/2006/main" xmlns:r="http://schemas.openxmlformats.org/officeDocument/2006/relationships">
  <sheetPr>
    <tabColor theme="4"/>
  </sheetPr>
  <dimension ref="A1:R222"/>
  <sheetViews>
    <sheetView zoomScaleNormal="100" workbookViewId="0">
      <selection activeCell="A7" sqref="A7"/>
    </sheetView>
  </sheetViews>
  <sheetFormatPr defaultRowHeight="15"/>
  <cols>
    <col min="1" max="1" width="37.5703125" style="81" bestFit="1" customWidth="1"/>
    <col min="2" max="2" width="38.42578125" style="81" bestFit="1" customWidth="1"/>
    <col min="3" max="3" width="18.5703125" style="81" bestFit="1" customWidth="1"/>
    <col min="4" max="4" width="10" style="81" customWidth="1"/>
    <col min="5" max="6" width="8.5703125" style="81" customWidth="1"/>
    <col min="7" max="7" width="13.7109375" style="81" bestFit="1" customWidth="1"/>
    <col min="8" max="8" width="11.140625" style="81" customWidth="1"/>
    <col min="9" max="9" width="12.5703125" style="81" customWidth="1"/>
    <col min="10" max="10" width="10.7109375" style="81" bestFit="1" customWidth="1"/>
    <col min="11" max="11" width="14" style="81" bestFit="1" customWidth="1"/>
    <col min="12" max="12" width="9.140625" style="81"/>
    <col min="13" max="13" width="29.28515625" style="81" bestFit="1" customWidth="1"/>
    <col min="14" max="14" width="26.140625" style="81" bestFit="1" customWidth="1"/>
    <col min="15" max="15" width="13.42578125" style="81" customWidth="1"/>
    <col min="16" max="16" width="9.140625" style="81"/>
    <col min="17" max="17" width="12" style="81" customWidth="1"/>
    <col min="18" max="18" width="9.140625" style="81"/>
  </cols>
  <sheetData>
    <row r="1" spans="1:18">
      <c r="A1" s="893" t="s">
        <v>897</v>
      </c>
      <c r="B1" s="893"/>
      <c r="C1" s="893"/>
      <c r="D1" s="893"/>
      <c r="E1" s="893"/>
      <c r="F1" s="893"/>
      <c r="G1" s="893"/>
      <c r="H1" s="893"/>
      <c r="I1" s="893"/>
      <c r="J1" s="893"/>
      <c r="K1" s="893"/>
      <c r="L1" s="893"/>
      <c r="M1" s="893"/>
      <c r="N1" s="893"/>
    </row>
    <row r="2" spans="1:18">
      <c r="A2" s="893" t="s">
        <v>674</v>
      </c>
      <c r="B2" s="893"/>
      <c r="C2" s="893"/>
      <c r="D2" s="893"/>
      <c r="E2" s="893"/>
      <c r="F2" s="893"/>
      <c r="G2" s="893"/>
      <c r="H2" s="893"/>
      <c r="I2" s="893"/>
      <c r="J2" s="893"/>
      <c r="K2" s="893"/>
      <c r="L2" s="893"/>
      <c r="M2" s="893"/>
      <c r="N2" s="893"/>
    </row>
    <row r="3" spans="1:18" ht="62.25" customHeight="1">
      <c r="A3" s="896" t="s">
        <v>887</v>
      </c>
      <c r="B3" s="896"/>
      <c r="C3" s="896"/>
      <c r="D3" s="896"/>
      <c r="E3" s="896"/>
      <c r="F3" s="896"/>
      <c r="G3" s="896"/>
      <c r="H3" s="896"/>
      <c r="I3" s="896"/>
      <c r="J3" s="896"/>
      <c r="K3" s="896"/>
      <c r="L3" s="896"/>
      <c r="M3" s="896"/>
      <c r="N3" s="896"/>
    </row>
    <row r="4" spans="1:18" ht="15.75" thickBot="1">
      <c r="A4" s="895" t="s">
        <v>898</v>
      </c>
      <c r="B4" s="895"/>
      <c r="C4" s="895"/>
      <c r="D4" s="895"/>
      <c r="E4" s="895"/>
      <c r="F4" s="895"/>
      <c r="G4" s="895"/>
      <c r="H4" s="895"/>
      <c r="I4" s="895"/>
      <c r="J4" s="895"/>
      <c r="K4" s="895"/>
      <c r="L4" s="895"/>
      <c r="M4" s="895"/>
      <c r="N4" s="895"/>
    </row>
    <row r="5" spans="1:18" ht="39.75" thickBot="1">
      <c r="A5" s="110" t="s">
        <v>23</v>
      </c>
      <c r="B5" s="110" t="s">
        <v>24</v>
      </c>
      <c r="C5" s="110" t="s">
        <v>25</v>
      </c>
      <c r="D5" s="111" t="s">
        <v>488</v>
      </c>
      <c r="E5" s="111" t="s">
        <v>250</v>
      </c>
      <c r="F5" s="111" t="s">
        <v>253</v>
      </c>
      <c r="G5" s="111" t="s">
        <v>252</v>
      </c>
      <c r="H5" s="111" t="s">
        <v>766</v>
      </c>
      <c r="I5" s="111" t="s">
        <v>597</v>
      </c>
      <c r="J5" s="111" t="s">
        <v>254</v>
      </c>
      <c r="K5" s="112" t="s">
        <v>487</v>
      </c>
      <c r="L5" s="113" t="s">
        <v>593</v>
      </c>
      <c r="M5" s="113" t="s">
        <v>489</v>
      </c>
      <c r="N5" s="113" t="s">
        <v>4</v>
      </c>
      <c r="O5" s="113" t="s">
        <v>631</v>
      </c>
      <c r="P5" s="128" t="s">
        <v>256</v>
      </c>
      <c r="Q5" s="129" t="s">
        <v>604</v>
      </c>
    </row>
    <row r="6" spans="1:18">
      <c r="A6" s="114" t="s">
        <v>677</v>
      </c>
      <c r="B6" s="114"/>
      <c r="C6" s="114" t="s">
        <v>189</v>
      </c>
      <c r="D6" s="80">
        <v>600</v>
      </c>
      <c r="E6" s="80"/>
      <c r="F6" s="80"/>
      <c r="G6" s="80">
        <v>100</v>
      </c>
      <c r="H6" s="80"/>
      <c r="I6" s="80"/>
      <c r="J6" s="80"/>
      <c r="K6" s="115" t="s">
        <v>337</v>
      </c>
      <c r="L6" s="116" t="s">
        <v>27</v>
      </c>
      <c r="M6" s="115" t="s">
        <v>191</v>
      </c>
      <c r="N6" s="115" t="s">
        <v>359</v>
      </c>
      <c r="O6" s="115" t="s">
        <v>20</v>
      </c>
      <c r="P6" s="115" t="s">
        <v>30</v>
      </c>
      <c r="Q6" s="115" t="s">
        <v>598</v>
      </c>
    </row>
    <row r="7" spans="1:18">
      <c r="A7" s="117" t="s">
        <v>496</v>
      </c>
      <c r="B7" s="89"/>
      <c r="C7" s="89" t="s">
        <v>90</v>
      </c>
      <c r="D7" s="80">
        <v>1500</v>
      </c>
      <c r="E7" s="80"/>
      <c r="F7" s="80"/>
      <c r="G7" s="80">
        <v>100</v>
      </c>
      <c r="H7" s="80"/>
      <c r="I7" s="80"/>
      <c r="J7" s="80"/>
      <c r="K7" s="116" t="s">
        <v>296</v>
      </c>
      <c r="L7" s="116" t="s">
        <v>32</v>
      </c>
      <c r="M7" s="115" t="s">
        <v>491</v>
      </c>
      <c r="N7" s="115" t="s">
        <v>352</v>
      </c>
      <c r="O7" s="116" t="s">
        <v>16</v>
      </c>
      <c r="P7" s="116" t="s">
        <v>30</v>
      </c>
      <c r="Q7" s="115" t="s">
        <v>603</v>
      </c>
    </row>
    <row r="8" spans="1:18">
      <c r="A8" s="117" t="s">
        <v>497</v>
      </c>
      <c r="B8" s="89"/>
      <c r="C8" s="89" t="s">
        <v>91</v>
      </c>
      <c r="D8" s="80">
        <v>450</v>
      </c>
      <c r="E8" s="80"/>
      <c r="F8" s="80"/>
      <c r="G8" s="80">
        <v>100</v>
      </c>
      <c r="H8" s="80"/>
      <c r="I8" s="80"/>
      <c r="J8" s="80"/>
      <c r="K8" s="116" t="s">
        <v>297</v>
      </c>
      <c r="L8" s="116" t="s">
        <v>32</v>
      </c>
      <c r="M8" s="115" t="s">
        <v>491</v>
      </c>
      <c r="N8" s="115" t="s">
        <v>352</v>
      </c>
      <c r="O8" s="116" t="s">
        <v>16</v>
      </c>
      <c r="P8" s="116" t="s">
        <v>30</v>
      </c>
      <c r="Q8" s="115" t="s">
        <v>603</v>
      </c>
    </row>
    <row r="9" spans="1:18">
      <c r="A9" s="117" t="s">
        <v>678</v>
      </c>
      <c r="B9" s="117"/>
      <c r="C9" s="117" t="s">
        <v>35</v>
      </c>
      <c r="D9" s="80">
        <v>325</v>
      </c>
      <c r="E9" s="80"/>
      <c r="F9" s="80"/>
      <c r="G9" s="80">
        <v>67.692307692307693</v>
      </c>
      <c r="H9" s="80"/>
      <c r="I9" s="80">
        <v>32.307692307692307</v>
      </c>
      <c r="J9" s="80"/>
      <c r="K9" s="115" t="s">
        <v>260</v>
      </c>
      <c r="L9" s="116" t="s">
        <v>32</v>
      </c>
      <c r="M9" s="115" t="s">
        <v>490</v>
      </c>
      <c r="N9" s="115" t="s">
        <v>350</v>
      </c>
      <c r="O9" s="115" t="s">
        <v>12</v>
      </c>
      <c r="P9" s="115" t="s">
        <v>30</v>
      </c>
      <c r="Q9" s="115" t="s">
        <v>603</v>
      </c>
    </row>
    <row r="10" spans="1:18">
      <c r="A10" s="117" t="s">
        <v>498</v>
      </c>
      <c r="B10" s="91" t="s">
        <v>209</v>
      </c>
      <c r="C10" s="91" t="s">
        <v>210</v>
      </c>
      <c r="D10" s="80">
        <v>3600</v>
      </c>
      <c r="E10" s="80"/>
      <c r="F10" s="80"/>
      <c r="G10" s="80"/>
      <c r="H10" s="80"/>
      <c r="I10" s="80">
        <v>100</v>
      </c>
      <c r="J10" s="80"/>
      <c r="K10" s="118" t="s">
        <v>581</v>
      </c>
      <c r="L10" s="116" t="s">
        <v>211</v>
      </c>
      <c r="M10" s="115" t="s">
        <v>493</v>
      </c>
      <c r="N10" s="115" t="s">
        <v>210</v>
      </c>
      <c r="O10" s="118" t="s">
        <v>22</v>
      </c>
      <c r="P10" s="118" t="s">
        <v>30</v>
      </c>
      <c r="Q10" s="115" t="s">
        <v>598</v>
      </c>
    </row>
    <row r="11" spans="1:18">
      <c r="A11" s="117" t="s">
        <v>498</v>
      </c>
      <c r="B11" s="91" t="s">
        <v>212</v>
      </c>
      <c r="C11" s="91" t="s">
        <v>210</v>
      </c>
      <c r="D11" s="80">
        <v>36200</v>
      </c>
      <c r="E11" s="80">
        <v>93</v>
      </c>
      <c r="F11" s="80"/>
      <c r="G11" s="80">
        <v>6.9060773480662991</v>
      </c>
      <c r="H11" s="80"/>
      <c r="I11" s="80"/>
      <c r="J11" s="80"/>
      <c r="K11" s="118" t="s">
        <v>581</v>
      </c>
      <c r="L11" s="116" t="s">
        <v>211</v>
      </c>
      <c r="M11" s="115" t="s">
        <v>493</v>
      </c>
      <c r="N11" s="115" t="s">
        <v>210</v>
      </c>
      <c r="O11" s="118" t="s">
        <v>22</v>
      </c>
      <c r="P11" s="118" t="s">
        <v>28</v>
      </c>
      <c r="Q11" s="115" t="s">
        <v>598</v>
      </c>
    </row>
    <row r="12" spans="1:18">
      <c r="A12" s="117" t="s">
        <v>498</v>
      </c>
      <c r="B12" s="91" t="s">
        <v>213</v>
      </c>
      <c r="C12" s="91" t="s">
        <v>210</v>
      </c>
      <c r="D12" s="80">
        <v>9700</v>
      </c>
      <c r="E12" s="80"/>
      <c r="F12" s="80"/>
      <c r="G12" s="80">
        <v>83.505154639175259</v>
      </c>
      <c r="H12" s="80"/>
      <c r="I12" s="80">
        <v>16.494845360824741</v>
      </c>
      <c r="J12" s="80"/>
      <c r="K12" s="118" t="s">
        <v>581</v>
      </c>
      <c r="L12" s="116" t="s">
        <v>211</v>
      </c>
      <c r="M12" s="115" t="s">
        <v>493</v>
      </c>
      <c r="N12" s="115" t="s">
        <v>210</v>
      </c>
      <c r="O12" s="118" t="s">
        <v>22</v>
      </c>
      <c r="P12" s="118" t="s">
        <v>28</v>
      </c>
      <c r="Q12" s="115" t="s">
        <v>598</v>
      </c>
    </row>
    <row r="13" spans="1:18" s="5" customFormat="1">
      <c r="A13" s="117" t="s">
        <v>498</v>
      </c>
      <c r="B13" s="91" t="s">
        <v>214</v>
      </c>
      <c r="C13" s="91" t="s">
        <v>210</v>
      </c>
      <c r="D13" s="80">
        <v>14300</v>
      </c>
      <c r="E13" s="80"/>
      <c r="F13" s="80"/>
      <c r="G13" s="80"/>
      <c r="H13" s="80"/>
      <c r="I13" s="80">
        <v>100</v>
      </c>
      <c r="J13" s="80"/>
      <c r="K13" s="118" t="s">
        <v>581</v>
      </c>
      <c r="L13" s="116" t="s">
        <v>211</v>
      </c>
      <c r="M13" s="115" t="s">
        <v>493</v>
      </c>
      <c r="N13" s="115" t="s">
        <v>210</v>
      </c>
      <c r="O13" s="118" t="s">
        <v>22</v>
      </c>
      <c r="P13" s="118" t="s">
        <v>30</v>
      </c>
      <c r="Q13" s="115" t="s">
        <v>598</v>
      </c>
      <c r="R13" s="81"/>
    </row>
    <row r="14" spans="1:18">
      <c r="A14" s="117" t="s">
        <v>498</v>
      </c>
      <c r="B14" s="91" t="s">
        <v>215</v>
      </c>
      <c r="C14" s="91" t="s">
        <v>210</v>
      </c>
      <c r="D14" s="80">
        <v>61700</v>
      </c>
      <c r="E14" s="80">
        <v>60</v>
      </c>
      <c r="F14" s="80"/>
      <c r="G14" s="80">
        <v>39.708265802269047</v>
      </c>
      <c r="H14" s="80"/>
      <c r="I14" s="80"/>
      <c r="J14" s="80"/>
      <c r="K14" s="118" t="s">
        <v>581</v>
      </c>
      <c r="L14" s="116" t="s">
        <v>211</v>
      </c>
      <c r="M14" s="115" t="s">
        <v>493</v>
      </c>
      <c r="N14" s="115" t="s">
        <v>210</v>
      </c>
      <c r="O14" s="118" t="s">
        <v>22</v>
      </c>
      <c r="P14" s="118" t="s">
        <v>28</v>
      </c>
      <c r="Q14" s="115" t="s">
        <v>598</v>
      </c>
    </row>
    <row r="15" spans="1:18">
      <c r="A15" s="117" t="s">
        <v>498</v>
      </c>
      <c r="B15" s="91" t="s">
        <v>216</v>
      </c>
      <c r="C15" s="91" t="s">
        <v>210</v>
      </c>
      <c r="D15" s="80">
        <v>6700</v>
      </c>
      <c r="E15" s="80"/>
      <c r="F15" s="80"/>
      <c r="G15" s="80"/>
      <c r="H15" s="80"/>
      <c r="I15" s="80">
        <v>100</v>
      </c>
      <c r="J15" s="80"/>
      <c r="K15" s="118" t="s">
        <v>581</v>
      </c>
      <c r="L15" s="116" t="s">
        <v>211</v>
      </c>
      <c r="M15" s="115" t="s">
        <v>493</v>
      </c>
      <c r="N15" s="115" t="s">
        <v>210</v>
      </c>
      <c r="O15" s="118" t="s">
        <v>22</v>
      </c>
      <c r="P15" s="118" t="s">
        <v>30</v>
      </c>
      <c r="Q15" s="115" t="s">
        <v>598</v>
      </c>
    </row>
    <row r="16" spans="1:18">
      <c r="A16" s="117" t="s">
        <v>498</v>
      </c>
      <c r="B16" s="91" t="s">
        <v>217</v>
      </c>
      <c r="C16" s="91" t="s">
        <v>210</v>
      </c>
      <c r="D16" s="80">
        <v>78200</v>
      </c>
      <c r="E16" s="80"/>
      <c r="F16" s="80"/>
      <c r="G16" s="80"/>
      <c r="H16" s="80"/>
      <c r="I16" s="80">
        <v>100</v>
      </c>
      <c r="J16" s="80"/>
      <c r="K16" s="118" t="s">
        <v>581</v>
      </c>
      <c r="L16" s="116" t="s">
        <v>211</v>
      </c>
      <c r="M16" s="115" t="s">
        <v>493</v>
      </c>
      <c r="N16" s="115" t="s">
        <v>210</v>
      </c>
      <c r="O16" s="118" t="s">
        <v>22</v>
      </c>
      <c r="P16" s="118" t="s">
        <v>28</v>
      </c>
      <c r="Q16" s="115" t="s">
        <v>598</v>
      </c>
    </row>
    <row r="17" spans="1:18" s="2" customFormat="1" ht="13.5">
      <c r="A17" s="117" t="s">
        <v>586</v>
      </c>
      <c r="B17" s="89"/>
      <c r="C17" s="89" t="s">
        <v>233</v>
      </c>
      <c r="D17" s="80">
        <v>4400</v>
      </c>
      <c r="E17" s="80"/>
      <c r="F17" s="80"/>
      <c r="G17" s="80">
        <v>100</v>
      </c>
      <c r="H17" s="80"/>
      <c r="I17" s="80"/>
      <c r="J17" s="80"/>
      <c r="K17" s="116" t="s">
        <v>320</v>
      </c>
      <c r="L17" s="116" t="s">
        <v>211</v>
      </c>
      <c r="M17" s="115" t="s">
        <v>493</v>
      </c>
      <c r="N17" s="115" t="s">
        <v>366</v>
      </c>
      <c r="O17" s="116" t="s">
        <v>22</v>
      </c>
      <c r="P17" s="116" t="s">
        <v>30</v>
      </c>
      <c r="Q17" s="115" t="s">
        <v>603</v>
      </c>
      <c r="R17" s="81"/>
    </row>
    <row r="18" spans="1:18" s="2" customFormat="1" ht="13.5">
      <c r="A18" s="117" t="s">
        <v>586</v>
      </c>
      <c r="B18" s="117"/>
      <c r="C18" s="117" t="s">
        <v>11</v>
      </c>
      <c r="D18" s="80">
        <v>6450</v>
      </c>
      <c r="E18" s="80"/>
      <c r="F18" s="80"/>
      <c r="G18" s="80">
        <v>96.124031007751938</v>
      </c>
      <c r="H18" s="80"/>
      <c r="I18" s="80">
        <v>3.8759689922480618</v>
      </c>
      <c r="J18" s="80"/>
      <c r="K18" s="115" t="s">
        <v>320</v>
      </c>
      <c r="L18" s="116" t="s">
        <v>211</v>
      </c>
      <c r="M18" s="115" t="s">
        <v>493</v>
      </c>
      <c r="N18" s="115" t="s">
        <v>11</v>
      </c>
      <c r="O18" s="115" t="s">
        <v>22</v>
      </c>
      <c r="P18" s="115" t="s">
        <v>30</v>
      </c>
      <c r="Q18" s="115" t="s">
        <v>603</v>
      </c>
      <c r="R18" s="81"/>
    </row>
    <row r="19" spans="1:18" s="2" customFormat="1" ht="13.5">
      <c r="A19" s="117" t="s">
        <v>586</v>
      </c>
      <c r="B19" s="89"/>
      <c r="C19" s="89" t="s">
        <v>237</v>
      </c>
      <c r="D19" s="80">
        <v>3000</v>
      </c>
      <c r="E19" s="80"/>
      <c r="F19" s="80"/>
      <c r="G19" s="80">
        <v>33.333333333333329</v>
      </c>
      <c r="H19" s="80"/>
      <c r="I19" s="80"/>
      <c r="J19" s="80">
        <v>66.666666666666657</v>
      </c>
      <c r="K19" s="116" t="s">
        <v>320</v>
      </c>
      <c r="L19" s="116" t="s">
        <v>211</v>
      </c>
      <c r="M19" s="115" t="s">
        <v>493</v>
      </c>
      <c r="N19" s="115" t="s">
        <v>366</v>
      </c>
      <c r="O19" s="116" t="s">
        <v>22</v>
      </c>
      <c r="P19" s="116" t="s">
        <v>30</v>
      </c>
      <c r="Q19" s="115" t="s">
        <v>603</v>
      </c>
      <c r="R19" s="81"/>
    </row>
    <row r="20" spans="1:18" s="2" customFormat="1" ht="13.5">
      <c r="A20" s="117" t="s">
        <v>586</v>
      </c>
      <c r="B20" s="89"/>
      <c r="C20" s="89" t="s">
        <v>239</v>
      </c>
      <c r="D20" s="80">
        <v>4500</v>
      </c>
      <c r="E20" s="80"/>
      <c r="F20" s="80"/>
      <c r="G20" s="80"/>
      <c r="H20" s="80"/>
      <c r="I20" s="80">
        <v>100</v>
      </c>
      <c r="J20" s="80"/>
      <c r="K20" s="116" t="s">
        <v>320</v>
      </c>
      <c r="L20" s="116" t="s">
        <v>211</v>
      </c>
      <c r="M20" s="115" t="s">
        <v>493</v>
      </c>
      <c r="N20" s="115" t="s">
        <v>366</v>
      </c>
      <c r="O20" s="116" t="s">
        <v>22</v>
      </c>
      <c r="P20" s="116" t="s">
        <v>30</v>
      </c>
      <c r="Q20" s="115" t="s">
        <v>603</v>
      </c>
      <c r="R20" s="119"/>
    </row>
    <row r="21" spans="1:18" s="2" customFormat="1" ht="13.5">
      <c r="A21" s="117" t="s">
        <v>586</v>
      </c>
      <c r="B21" s="89"/>
      <c r="C21" s="89" t="s">
        <v>241</v>
      </c>
      <c r="D21" s="80">
        <v>1300</v>
      </c>
      <c r="E21" s="80"/>
      <c r="F21" s="80"/>
      <c r="G21" s="80"/>
      <c r="H21" s="80"/>
      <c r="I21" s="80">
        <v>100</v>
      </c>
      <c r="J21" s="80"/>
      <c r="K21" s="116" t="s">
        <v>320</v>
      </c>
      <c r="L21" s="116" t="s">
        <v>211</v>
      </c>
      <c r="M21" s="115" t="s">
        <v>493</v>
      </c>
      <c r="N21" s="115" t="s">
        <v>366</v>
      </c>
      <c r="O21" s="116" t="s">
        <v>22</v>
      </c>
      <c r="P21" s="116" t="s">
        <v>30</v>
      </c>
      <c r="Q21" s="115" t="s">
        <v>603</v>
      </c>
      <c r="R21" s="81"/>
    </row>
    <row r="22" spans="1:18" s="2" customFormat="1" ht="13.5">
      <c r="A22" s="117" t="s">
        <v>586</v>
      </c>
      <c r="B22" s="89"/>
      <c r="C22" s="89" t="s">
        <v>182</v>
      </c>
      <c r="D22" s="80">
        <v>1000</v>
      </c>
      <c r="E22" s="80"/>
      <c r="F22" s="80"/>
      <c r="G22" s="80">
        <v>100</v>
      </c>
      <c r="H22" s="80"/>
      <c r="I22" s="80"/>
      <c r="J22" s="80"/>
      <c r="K22" s="116" t="s">
        <v>320</v>
      </c>
      <c r="L22" s="116" t="s">
        <v>123</v>
      </c>
      <c r="M22" s="115" t="s">
        <v>492</v>
      </c>
      <c r="N22" s="115" t="s">
        <v>367</v>
      </c>
      <c r="O22" s="116" t="s">
        <v>19</v>
      </c>
      <c r="P22" s="116" t="s">
        <v>30</v>
      </c>
      <c r="Q22" s="115" t="s">
        <v>603</v>
      </c>
      <c r="R22" s="81"/>
    </row>
    <row r="23" spans="1:18" s="2" customFormat="1" ht="13.5">
      <c r="A23" s="117" t="s">
        <v>586</v>
      </c>
      <c r="B23" s="89" t="s">
        <v>599</v>
      </c>
      <c r="C23" s="89" t="s">
        <v>249</v>
      </c>
      <c r="D23" s="80">
        <v>4500</v>
      </c>
      <c r="E23" s="80"/>
      <c r="F23" s="80"/>
      <c r="G23" s="80"/>
      <c r="H23" s="80"/>
      <c r="I23" s="80">
        <v>100</v>
      </c>
      <c r="J23" s="80"/>
      <c r="K23" s="116" t="s">
        <v>320</v>
      </c>
      <c r="L23" s="116" t="s">
        <v>211</v>
      </c>
      <c r="M23" s="115" t="s">
        <v>493</v>
      </c>
      <c r="N23" s="115" t="s">
        <v>366</v>
      </c>
      <c r="O23" s="115" t="s">
        <v>22</v>
      </c>
      <c r="P23" s="116" t="s">
        <v>28</v>
      </c>
      <c r="Q23" s="115" t="s">
        <v>598</v>
      </c>
      <c r="R23" s="81"/>
    </row>
    <row r="24" spans="1:18" s="2" customFormat="1" ht="13.5">
      <c r="A24" s="117" t="s">
        <v>586</v>
      </c>
      <c r="B24" s="89" t="s">
        <v>600</v>
      </c>
      <c r="C24" s="89" t="s">
        <v>249</v>
      </c>
      <c r="D24" s="80">
        <v>2000</v>
      </c>
      <c r="E24" s="80"/>
      <c r="F24" s="80"/>
      <c r="G24" s="80"/>
      <c r="H24" s="80"/>
      <c r="I24" s="80">
        <v>100</v>
      </c>
      <c r="J24" s="80"/>
      <c r="K24" s="116" t="s">
        <v>320</v>
      </c>
      <c r="L24" s="116" t="s">
        <v>211</v>
      </c>
      <c r="M24" s="115" t="s">
        <v>493</v>
      </c>
      <c r="N24" s="115" t="s">
        <v>366</v>
      </c>
      <c r="O24" s="115" t="s">
        <v>22</v>
      </c>
      <c r="P24" s="116" t="s">
        <v>28</v>
      </c>
      <c r="Q24" s="115" t="s">
        <v>598</v>
      </c>
      <c r="R24" s="81"/>
    </row>
    <row r="25" spans="1:18" s="2" customFormat="1" ht="13.5">
      <c r="A25" s="117" t="s">
        <v>586</v>
      </c>
      <c r="B25" s="91" t="s">
        <v>602</v>
      </c>
      <c r="C25" s="91" t="s">
        <v>244</v>
      </c>
      <c r="D25" s="80">
        <v>4000</v>
      </c>
      <c r="E25" s="80"/>
      <c r="F25" s="80"/>
      <c r="G25" s="80"/>
      <c r="H25" s="80"/>
      <c r="I25" s="80">
        <v>100</v>
      </c>
      <c r="J25" s="80"/>
      <c r="K25" s="118" t="s">
        <v>320</v>
      </c>
      <c r="L25" s="116" t="s">
        <v>211</v>
      </c>
      <c r="M25" s="115" t="s">
        <v>493</v>
      </c>
      <c r="N25" s="115" t="s">
        <v>244</v>
      </c>
      <c r="O25" s="118" t="s">
        <v>22</v>
      </c>
      <c r="P25" s="116" t="s">
        <v>28</v>
      </c>
      <c r="Q25" s="115" t="s">
        <v>603</v>
      </c>
      <c r="R25" s="81"/>
    </row>
    <row r="26" spans="1:18" s="2" customFormat="1" ht="13.5">
      <c r="A26" s="117" t="s">
        <v>586</v>
      </c>
      <c r="B26" s="91" t="s">
        <v>601</v>
      </c>
      <c r="C26" s="91" t="s">
        <v>244</v>
      </c>
      <c r="D26" s="80">
        <v>3001</v>
      </c>
      <c r="E26" s="80"/>
      <c r="F26" s="80"/>
      <c r="G26" s="80"/>
      <c r="H26" s="80"/>
      <c r="I26" s="80">
        <v>99.966677774075308</v>
      </c>
      <c r="J26" s="80">
        <v>3.3322225924691772E-2</v>
      </c>
      <c r="K26" s="118" t="s">
        <v>320</v>
      </c>
      <c r="L26" s="116" t="s">
        <v>211</v>
      </c>
      <c r="M26" s="115" t="s">
        <v>493</v>
      </c>
      <c r="N26" s="115" t="s">
        <v>244</v>
      </c>
      <c r="O26" s="118" t="s">
        <v>22</v>
      </c>
      <c r="P26" s="116" t="s">
        <v>28</v>
      </c>
      <c r="Q26" s="115" t="s">
        <v>603</v>
      </c>
      <c r="R26" s="81"/>
    </row>
    <row r="27" spans="1:18" s="2" customFormat="1" ht="13.5">
      <c r="A27" s="117" t="s">
        <v>586</v>
      </c>
      <c r="B27" s="91" t="s">
        <v>244</v>
      </c>
      <c r="C27" s="91" t="s">
        <v>244</v>
      </c>
      <c r="D27" s="80">
        <v>3402</v>
      </c>
      <c r="E27" s="80"/>
      <c r="F27" s="80"/>
      <c r="G27" s="80">
        <v>70.546737213403873</v>
      </c>
      <c r="H27" s="80"/>
      <c r="I27" s="80">
        <v>29.394473838918284</v>
      </c>
      <c r="J27" s="80">
        <v>5.8788947677836566E-2</v>
      </c>
      <c r="K27" s="118" t="s">
        <v>320</v>
      </c>
      <c r="L27" s="116" t="s">
        <v>211</v>
      </c>
      <c r="M27" s="115" t="s">
        <v>493</v>
      </c>
      <c r="N27" s="115" t="s">
        <v>244</v>
      </c>
      <c r="O27" s="118" t="s">
        <v>22</v>
      </c>
      <c r="P27" s="116" t="s">
        <v>28</v>
      </c>
      <c r="Q27" s="115" t="s">
        <v>603</v>
      </c>
      <c r="R27" s="81"/>
    </row>
    <row r="28" spans="1:18" s="2" customFormat="1" ht="13.5">
      <c r="A28" s="117" t="s">
        <v>586</v>
      </c>
      <c r="B28" s="89"/>
      <c r="C28" s="89" t="s">
        <v>246</v>
      </c>
      <c r="D28" s="80">
        <v>1000</v>
      </c>
      <c r="E28" s="80"/>
      <c r="F28" s="80"/>
      <c r="G28" s="80">
        <v>100</v>
      </c>
      <c r="H28" s="80"/>
      <c r="I28" s="80"/>
      <c r="J28" s="80"/>
      <c r="K28" s="116" t="s">
        <v>320</v>
      </c>
      <c r="L28" s="116" t="s">
        <v>211</v>
      </c>
      <c r="M28" s="115" t="s">
        <v>493</v>
      </c>
      <c r="N28" s="115" t="s">
        <v>366</v>
      </c>
      <c r="O28" s="116" t="s">
        <v>22</v>
      </c>
      <c r="P28" s="116" t="s">
        <v>30</v>
      </c>
      <c r="Q28" s="115" t="s">
        <v>603</v>
      </c>
      <c r="R28" s="81"/>
    </row>
    <row r="29" spans="1:18" s="2" customFormat="1" ht="13.5">
      <c r="A29" s="117" t="s">
        <v>586</v>
      </c>
      <c r="B29" s="89"/>
      <c r="C29" s="89" t="s">
        <v>188</v>
      </c>
      <c r="D29" s="80">
        <v>4800</v>
      </c>
      <c r="E29" s="80"/>
      <c r="F29" s="80"/>
      <c r="G29" s="80">
        <v>100</v>
      </c>
      <c r="H29" s="80"/>
      <c r="I29" s="80"/>
      <c r="J29" s="80"/>
      <c r="K29" s="116" t="s">
        <v>320</v>
      </c>
      <c r="L29" s="116" t="s">
        <v>123</v>
      </c>
      <c r="M29" s="115" t="s">
        <v>492</v>
      </c>
      <c r="N29" s="115" t="s">
        <v>367</v>
      </c>
      <c r="O29" s="116" t="s">
        <v>19</v>
      </c>
      <c r="P29" s="116" t="s">
        <v>30</v>
      </c>
      <c r="Q29" s="115" t="s">
        <v>603</v>
      </c>
      <c r="R29" s="81"/>
    </row>
    <row r="30" spans="1:18" s="2" customFormat="1" ht="13.5">
      <c r="A30" s="117" t="s">
        <v>499</v>
      </c>
      <c r="B30" s="89"/>
      <c r="C30" s="89" t="s">
        <v>122</v>
      </c>
      <c r="D30" s="80">
        <v>1199</v>
      </c>
      <c r="E30" s="80"/>
      <c r="F30" s="80"/>
      <c r="G30" s="80">
        <v>100</v>
      </c>
      <c r="H30" s="80"/>
      <c r="I30" s="80"/>
      <c r="J30" s="80"/>
      <c r="K30" s="116" t="s">
        <v>272</v>
      </c>
      <c r="L30" s="116" t="s">
        <v>123</v>
      </c>
      <c r="M30" s="115" t="s">
        <v>491</v>
      </c>
      <c r="N30" s="115" t="s">
        <v>369</v>
      </c>
      <c r="O30" s="116" t="s">
        <v>16</v>
      </c>
      <c r="P30" s="116" t="s">
        <v>30</v>
      </c>
      <c r="Q30" s="115" t="s">
        <v>603</v>
      </c>
      <c r="R30" s="81"/>
    </row>
    <row r="31" spans="1:18" s="2" customFormat="1" ht="13.5">
      <c r="A31" s="117" t="s">
        <v>499</v>
      </c>
      <c r="B31" s="89"/>
      <c r="C31" s="89" t="s">
        <v>199</v>
      </c>
      <c r="D31" s="80">
        <v>982</v>
      </c>
      <c r="E31" s="80"/>
      <c r="F31" s="80"/>
      <c r="G31" s="80">
        <v>100</v>
      </c>
      <c r="H31" s="80"/>
      <c r="I31" s="80"/>
      <c r="J31" s="80"/>
      <c r="K31" s="116" t="s">
        <v>272</v>
      </c>
      <c r="L31" s="116" t="s">
        <v>46</v>
      </c>
      <c r="M31" s="115" t="s">
        <v>364</v>
      </c>
      <c r="N31" s="115" t="s">
        <v>364</v>
      </c>
      <c r="O31" s="116" t="s">
        <v>21</v>
      </c>
      <c r="P31" s="116" t="s">
        <v>30</v>
      </c>
      <c r="Q31" s="115" t="s">
        <v>603</v>
      </c>
      <c r="R31" s="81"/>
    </row>
    <row r="32" spans="1:18" s="2" customFormat="1" ht="13.5">
      <c r="A32" s="117" t="s">
        <v>499</v>
      </c>
      <c r="B32" s="89"/>
      <c r="C32" s="89" t="s">
        <v>168</v>
      </c>
      <c r="D32" s="80">
        <v>495</v>
      </c>
      <c r="E32" s="80"/>
      <c r="F32" s="80"/>
      <c r="G32" s="80">
        <v>100</v>
      </c>
      <c r="H32" s="80"/>
      <c r="I32" s="80"/>
      <c r="J32" s="80"/>
      <c r="K32" s="116" t="s">
        <v>272</v>
      </c>
      <c r="L32" s="116" t="s">
        <v>123</v>
      </c>
      <c r="M32" s="115" t="s">
        <v>492</v>
      </c>
      <c r="N32" s="115" t="s">
        <v>370</v>
      </c>
      <c r="O32" s="116" t="s">
        <v>19</v>
      </c>
      <c r="P32" s="116" t="s">
        <v>30</v>
      </c>
      <c r="Q32" s="115" t="s">
        <v>603</v>
      </c>
      <c r="R32" s="81"/>
    </row>
    <row r="33" spans="1:18" s="2" customFormat="1" ht="13.5">
      <c r="A33" s="117" t="s">
        <v>499</v>
      </c>
      <c r="B33" s="89"/>
      <c r="C33" s="89" t="s">
        <v>54</v>
      </c>
      <c r="D33" s="80">
        <v>654</v>
      </c>
      <c r="E33" s="80"/>
      <c r="F33" s="80"/>
      <c r="G33" s="80">
        <v>100</v>
      </c>
      <c r="H33" s="80"/>
      <c r="I33" s="80"/>
      <c r="J33" s="80"/>
      <c r="K33" s="116" t="s">
        <v>272</v>
      </c>
      <c r="L33" s="116" t="s">
        <v>46</v>
      </c>
      <c r="M33" s="115" t="s">
        <v>14</v>
      </c>
      <c r="N33" s="115" t="s">
        <v>362</v>
      </c>
      <c r="O33" s="116" t="s">
        <v>14</v>
      </c>
      <c r="P33" s="116" t="s">
        <v>30</v>
      </c>
      <c r="Q33" s="115" t="s">
        <v>603</v>
      </c>
      <c r="R33" s="81"/>
    </row>
    <row r="34" spans="1:18" s="2" customFormat="1" ht="13.5">
      <c r="A34" s="117" t="s">
        <v>499</v>
      </c>
      <c r="B34" s="89"/>
      <c r="C34" s="89" t="s">
        <v>124</v>
      </c>
      <c r="D34" s="80">
        <v>2200</v>
      </c>
      <c r="E34" s="80"/>
      <c r="F34" s="80"/>
      <c r="G34" s="80">
        <v>81.818181818181827</v>
      </c>
      <c r="H34" s="80"/>
      <c r="I34" s="80"/>
      <c r="J34" s="80">
        <v>18.181818181818183</v>
      </c>
      <c r="K34" s="116" t="s">
        <v>272</v>
      </c>
      <c r="L34" s="116" t="s">
        <v>123</v>
      </c>
      <c r="M34" s="115" t="s">
        <v>491</v>
      </c>
      <c r="N34" s="115" t="s">
        <v>369</v>
      </c>
      <c r="O34" s="116" t="s">
        <v>16</v>
      </c>
      <c r="P34" s="116" t="s">
        <v>30</v>
      </c>
      <c r="Q34" s="115" t="s">
        <v>603</v>
      </c>
      <c r="R34" s="81"/>
    </row>
    <row r="35" spans="1:18" s="2" customFormat="1" ht="13.5">
      <c r="A35" s="117" t="s">
        <v>499</v>
      </c>
      <c r="B35" s="89"/>
      <c r="C35" s="89" t="s">
        <v>98</v>
      </c>
      <c r="D35" s="80">
        <v>579</v>
      </c>
      <c r="E35" s="80"/>
      <c r="F35" s="80"/>
      <c r="G35" s="80">
        <v>100</v>
      </c>
      <c r="H35" s="80"/>
      <c r="I35" s="80"/>
      <c r="J35" s="80"/>
      <c r="K35" s="116" t="s">
        <v>272</v>
      </c>
      <c r="L35" s="116" t="s">
        <v>32</v>
      </c>
      <c r="M35" s="115" t="s">
        <v>491</v>
      </c>
      <c r="N35" s="115" t="s">
        <v>352</v>
      </c>
      <c r="O35" s="116" t="s">
        <v>16</v>
      </c>
      <c r="P35" s="116" t="s">
        <v>30</v>
      </c>
      <c r="Q35" s="115" t="s">
        <v>603</v>
      </c>
      <c r="R35" s="81"/>
    </row>
    <row r="36" spans="1:18" s="2" customFormat="1" ht="13.5">
      <c r="A36" s="117" t="s">
        <v>499</v>
      </c>
      <c r="B36" s="89"/>
      <c r="C36" s="89" t="s">
        <v>56</v>
      </c>
      <c r="D36" s="80">
        <v>1105</v>
      </c>
      <c r="E36" s="80"/>
      <c r="F36" s="80"/>
      <c r="G36" s="80">
        <v>100</v>
      </c>
      <c r="H36" s="80"/>
      <c r="I36" s="80"/>
      <c r="J36" s="80"/>
      <c r="K36" s="116" t="s">
        <v>272</v>
      </c>
      <c r="L36" s="116" t="s">
        <v>46</v>
      </c>
      <c r="M36" s="115" t="s">
        <v>14</v>
      </c>
      <c r="N36" s="115" t="s">
        <v>362</v>
      </c>
      <c r="O36" s="116" t="s">
        <v>14</v>
      </c>
      <c r="P36" s="116" t="s">
        <v>30</v>
      </c>
      <c r="Q36" s="115" t="s">
        <v>603</v>
      </c>
      <c r="R36" s="81"/>
    </row>
    <row r="37" spans="1:18" s="2" customFormat="1" ht="13.5">
      <c r="A37" s="117" t="s">
        <v>499</v>
      </c>
      <c r="B37" s="89"/>
      <c r="C37" s="89" t="s">
        <v>125</v>
      </c>
      <c r="D37" s="80">
        <v>2307</v>
      </c>
      <c r="E37" s="80"/>
      <c r="F37" s="80"/>
      <c r="G37" s="80">
        <v>100</v>
      </c>
      <c r="H37" s="80"/>
      <c r="I37" s="80"/>
      <c r="J37" s="80"/>
      <c r="K37" s="116" t="s">
        <v>272</v>
      </c>
      <c r="L37" s="116" t="s">
        <v>123</v>
      </c>
      <c r="M37" s="115" t="s">
        <v>491</v>
      </c>
      <c r="N37" s="115" t="s">
        <v>369</v>
      </c>
      <c r="O37" s="116" t="s">
        <v>16</v>
      </c>
      <c r="P37" s="116" t="s">
        <v>30</v>
      </c>
      <c r="Q37" s="115" t="s">
        <v>603</v>
      </c>
      <c r="R37" s="81"/>
    </row>
    <row r="38" spans="1:18" s="2" customFormat="1" ht="13.5">
      <c r="A38" s="117" t="s">
        <v>499</v>
      </c>
      <c r="B38" s="89"/>
      <c r="C38" s="89" t="s">
        <v>57</v>
      </c>
      <c r="D38" s="80">
        <v>1420</v>
      </c>
      <c r="E38" s="80"/>
      <c r="F38" s="80"/>
      <c r="G38" s="80">
        <v>78.873239436619713</v>
      </c>
      <c r="H38" s="80"/>
      <c r="I38" s="80"/>
      <c r="J38" s="80">
        <v>21.12676056338028</v>
      </c>
      <c r="K38" s="116" t="s">
        <v>272</v>
      </c>
      <c r="L38" s="116" t="s">
        <v>46</v>
      </c>
      <c r="M38" s="115" t="s">
        <v>14</v>
      </c>
      <c r="N38" s="115" t="s">
        <v>362</v>
      </c>
      <c r="O38" s="116" t="s">
        <v>14</v>
      </c>
      <c r="P38" s="116" t="s">
        <v>30</v>
      </c>
      <c r="Q38" s="115" t="s">
        <v>603</v>
      </c>
      <c r="R38" s="81"/>
    </row>
    <row r="39" spans="1:18" s="2" customFormat="1" ht="13.5">
      <c r="A39" s="117" t="s">
        <v>499</v>
      </c>
      <c r="B39" s="89"/>
      <c r="C39" s="89" t="s">
        <v>99</v>
      </c>
      <c r="D39" s="80">
        <v>661</v>
      </c>
      <c r="E39" s="80"/>
      <c r="F39" s="80"/>
      <c r="G39" s="80">
        <v>100</v>
      </c>
      <c r="H39" s="80"/>
      <c r="I39" s="80"/>
      <c r="J39" s="80"/>
      <c r="K39" s="116" t="s">
        <v>272</v>
      </c>
      <c r="L39" s="116" t="s">
        <v>32</v>
      </c>
      <c r="M39" s="115" t="s">
        <v>491</v>
      </c>
      <c r="N39" s="115" t="s">
        <v>352</v>
      </c>
      <c r="O39" s="116" t="s">
        <v>16</v>
      </c>
      <c r="P39" s="116" t="s">
        <v>30</v>
      </c>
      <c r="Q39" s="115" t="s">
        <v>603</v>
      </c>
      <c r="R39" s="81"/>
    </row>
    <row r="40" spans="1:18" s="2" customFormat="1" ht="13.5">
      <c r="A40" s="117" t="s">
        <v>499</v>
      </c>
      <c r="B40" s="89"/>
      <c r="C40" s="89" t="s">
        <v>175</v>
      </c>
      <c r="D40" s="80">
        <v>546</v>
      </c>
      <c r="E40" s="80"/>
      <c r="F40" s="80"/>
      <c r="G40" s="80">
        <v>100</v>
      </c>
      <c r="H40" s="80"/>
      <c r="I40" s="80"/>
      <c r="J40" s="80"/>
      <c r="K40" s="116" t="s">
        <v>272</v>
      </c>
      <c r="L40" s="116" t="s">
        <v>123</v>
      </c>
      <c r="M40" s="115" t="s">
        <v>492</v>
      </c>
      <c r="N40" s="115" t="s">
        <v>370</v>
      </c>
      <c r="O40" s="116" t="s">
        <v>19</v>
      </c>
      <c r="P40" s="116" t="s">
        <v>30</v>
      </c>
      <c r="Q40" s="115" t="s">
        <v>603</v>
      </c>
      <c r="R40" s="81"/>
    </row>
    <row r="41" spans="1:18" s="2" customFormat="1" ht="13.5">
      <c r="A41" s="117" t="s">
        <v>499</v>
      </c>
      <c r="B41" s="89"/>
      <c r="C41" s="89" t="s">
        <v>176</v>
      </c>
      <c r="D41" s="80">
        <v>632</v>
      </c>
      <c r="E41" s="80"/>
      <c r="F41" s="80"/>
      <c r="G41" s="80">
        <v>100</v>
      </c>
      <c r="H41" s="80"/>
      <c r="I41" s="80"/>
      <c r="J41" s="80"/>
      <c r="K41" s="116" t="s">
        <v>272</v>
      </c>
      <c r="L41" s="116" t="s">
        <v>123</v>
      </c>
      <c r="M41" s="115" t="s">
        <v>492</v>
      </c>
      <c r="N41" s="115" t="s">
        <v>370</v>
      </c>
      <c r="O41" s="116" t="s">
        <v>19</v>
      </c>
      <c r="P41" s="116" t="s">
        <v>30</v>
      </c>
      <c r="Q41" s="115" t="s">
        <v>603</v>
      </c>
      <c r="R41" s="81"/>
    </row>
    <row r="42" spans="1:18" s="2" customFormat="1" ht="13.5">
      <c r="A42" s="117" t="s">
        <v>499</v>
      </c>
      <c r="B42" s="89"/>
      <c r="C42" s="89" t="s">
        <v>126</v>
      </c>
      <c r="D42" s="80">
        <v>2831</v>
      </c>
      <c r="E42" s="80"/>
      <c r="F42" s="80"/>
      <c r="G42" s="80">
        <v>89.403037795831864</v>
      </c>
      <c r="H42" s="80"/>
      <c r="I42" s="80"/>
      <c r="J42" s="80">
        <v>10.596962204168138</v>
      </c>
      <c r="K42" s="116" t="s">
        <v>272</v>
      </c>
      <c r="L42" s="116" t="s">
        <v>123</v>
      </c>
      <c r="M42" s="115" t="s">
        <v>491</v>
      </c>
      <c r="N42" s="115" t="s">
        <v>369</v>
      </c>
      <c r="O42" s="116" t="s">
        <v>16</v>
      </c>
      <c r="P42" s="116" t="s">
        <v>30</v>
      </c>
      <c r="Q42" s="115" t="s">
        <v>603</v>
      </c>
      <c r="R42" s="81"/>
    </row>
    <row r="43" spans="1:18" s="2" customFormat="1" ht="13.5">
      <c r="A43" s="117" t="s">
        <v>499</v>
      </c>
      <c r="B43" s="89"/>
      <c r="C43" s="89" t="s">
        <v>178</v>
      </c>
      <c r="D43" s="80">
        <v>800</v>
      </c>
      <c r="E43" s="80"/>
      <c r="F43" s="80"/>
      <c r="G43" s="80">
        <v>100</v>
      </c>
      <c r="H43" s="80"/>
      <c r="I43" s="80"/>
      <c r="J43" s="80"/>
      <c r="K43" s="116" t="s">
        <v>272</v>
      </c>
      <c r="L43" s="116" t="s">
        <v>123</v>
      </c>
      <c r="M43" s="115" t="s">
        <v>492</v>
      </c>
      <c r="N43" s="115" t="s">
        <v>370</v>
      </c>
      <c r="O43" s="116" t="s">
        <v>19</v>
      </c>
      <c r="P43" s="116" t="s">
        <v>30</v>
      </c>
      <c r="Q43" s="115" t="s">
        <v>603</v>
      </c>
      <c r="R43" s="81"/>
    </row>
    <row r="44" spans="1:18" s="2" customFormat="1" ht="13.5">
      <c r="A44" s="117" t="s">
        <v>499</v>
      </c>
      <c r="B44" s="89"/>
      <c r="C44" s="89" t="s">
        <v>100</v>
      </c>
      <c r="D44" s="80">
        <v>1924</v>
      </c>
      <c r="E44" s="80"/>
      <c r="F44" s="80"/>
      <c r="G44" s="80">
        <v>84.407484407484418</v>
      </c>
      <c r="H44" s="80"/>
      <c r="I44" s="80"/>
      <c r="J44" s="80">
        <v>15.592515592515593</v>
      </c>
      <c r="K44" s="116" t="s">
        <v>272</v>
      </c>
      <c r="L44" s="116" t="s">
        <v>32</v>
      </c>
      <c r="M44" s="115" t="s">
        <v>491</v>
      </c>
      <c r="N44" s="115" t="s">
        <v>352</v>
      </c>
      <c r="O44" s="116" t="s">
        <v>16</v>
      </c>
      <c r="P44" s="116" t="s">
        <v>30</v>
      </c>
      <c r="Q44" s="115" t="s">
        <v>603</v>
      </c>
      <c r="R44" s="81"/>
    </row>
    <row r="45" spans="1:18" s="2" customFormat="1" ht="13.5">
      <c r="A45" s="117" t="s">
        <v>499</v>
      </c>
      <c r="B45" s="89"/>
      <c r="C45" s="89" t="s">
        <v>202</v>
      </c>
      <c r="D45" s="80">
        <v>1163</v>
      </c>
      <c r="E45" s="80"/>
      <c r="F45" s="80"/>
      <c r="G45" s="80">
        <v>100</v>
      </c>
      <c r="H45" s="80"/>
      <c r="I45" s="80"/>
      <c r="J45" s="80"/>
      <c r="K45" s="116" t="s">
        <v>272</v>
      </c>
      <c r="L45" s="116" t="s">
        <v>46</v>
      </c>
      <c r="M45" s="115" t="s">
        <v>364</v>
      </c>
      <c r="N45" s="115" t="s">
        <v>364</v>
      </c>
      <c r="O45" s="116" t="s">
        <v>21</v>
      </c>
      <c r="P45" s="116" t="s">
        <v>30</v>
      </c>
      <c r="Q45" s="115" t="s">
        <v>603</v>
      </c>
      <c r="R45" s="81"/>
    </row>
    <row r="46" spans="1:18" s="2" customFormat="1" ht="13.5">
      <c r="A46" s="117" t="s">
        <v>499</v>
      </c>
      <c r="B46" s="89"/>
      <c r="C46" s="89" t="s">
        <v>203</v>
      </c>
      <c r="D46" s="80">
        <v>1132</v>
      </c>
      <c r="E46" s="80"/>
      <c r="F46" s="80"/>
      <c r="G46" s="80">
        <v>100</v>
      </c>
      <c r="H46" s="80"/>
      <c r="I46" s="80"/>
      <c r="J46" s="80"/>
      <c r="K46" s="116" t="s">
        <v>272</v>
      </c>
      <c r="L46" s="116" t="s">
        <v>46</v>
      </c>
      <c r="M46" s="115" t="s">
        <v>364</v>
      </c>
      <c r="N46" s="115" t="s">
        <v>364</v>
      </c>
      <c r="O46" s="116" t="s">
        <v>21</v>
      </c>
      <c r="P46" s="116" t="s">
        <v>30</v>
      </c>
      <c r="Q46" s="115" t="s">
        <v>603</v>
      </c>
      <c r="R46" s="81"/>
    </row>
    <row r="47" spans="1:18" s="2" customFormat="1" ht="13.5">
      <c r="A47" s="117" t="s">
        <v>499</v>
      </c>
      <c r="B47" s="89"/>
      <c r="C47" s="89" t="s">
        <v>59</v>
      </c>
      <c r="D47" s="80">
        <v>1098</v>
      </c>
      <c r="E47" s="80"/>
      <c r="F47" s="80"/>
      <c r="G47" s="80">
        <v>100</v>
      </c>
      <c r="H47" s="80"/>
      <c r="I47" s="80"/>
      <c r="J47" s="80"/>
      <c r="K47" s="116" t="s">
        <v>272</v>
      </c>
      <c r="L47" s="116" t="s">
        <v>46</v>
      </c>
      <c r="M47" s="115" t="s">
        <v>14</v>
      </c>
      <c r="N47" s="115" t="s">
        <v>362</v>
      </c>
      <c r="O47" s="116" t="s">
        <v>14</v>
      </c>
      <c r="P47" s="116" t="s">
        <v>30</v>
      </c>
      <c r="Q47" s="115" t="s">
        <v>603</v>
      </c>
      <c r="R47" s="81"/>
    </row>
    <row r="48" spans="1:18" s="2" customFormat="1" ht="13.5">
      <c r="A48" s="117" t="s">
        <v>499</v>
      </c>
      <c r="B48" s="89"/>
      <c r="C48" s="89" t="s">
        <v>106</v>
      </c>
      <c r="D48" s="80">
        <v>1098</v>
      </c>
      <c r="E48" s="80"/>
      <c r="F48" s="80"/>
      <c r="G48" s="80">
        <v>100</v>
      </c>
      <c r="H48" s="80"/>
      <c r="I48" s="80"/>
      <c r="J48" s="80"/>
      <c r="K48" s="116" t="s">
        <v>272</v>
      </c>
      <c r="L48" s="116" t="s">
        <v>32</v>
      </c>
      <c r="M48" s="115" t="s">
        <v>491</v>
      </c>
      <c r="N48" s="115" t="s">
        <v>352</v>
      </c>
      <c r="O48" s="116" t="s">
        <v>16</v>
      </c>
      <c r="P48" s="116" t="s">
        <v>30</v>
      </c>
      <c r="Q48" s="115" t="s">
        <v>603</v>
      </c>
      <c r="R48" s="81"/>
    </row>
    <row r="49" spans="1:18">
      <c r="A49" s="117" t="s">
        <v>499</v>
      </c>
      <c r="B49" s="89"/>
      <c r="C49" s="89" t="s">
        <v>128</v>
      </c>
      <c r="D49" s="80">
        <v>815</v>
      </c>
      <c r="E49" s="80"/>
      <c r="F49" s="80"/>
      <c r="G49" s="80">
        <v>100</v>
      </c>
      <c r="H49" s="80"/>
      <c r="I49" s="80"/>
      <c r="J49" s="80"/>
      <c r="K49" s="116" t="s">
        <v>272</v>
      </c>
      <c r="L49" s="116" t="s">
        <v>123</v>
      </c>
      <c r="M49" s="115" t="s">
        <v>491</v>
      </c>
      <c r="N49" s="115" t="s">
        <v>369</v>
      </c>
      <c r="O49" s="116" t="s">
        <v>16</v>
      </c>
      <c r="P49" s="116" t="s">
        <v>30</v>
      </c>
      <c r="Q49" s="115" t="s">
        <v>603</v>
      </c>
    </row>
    <row r="50" spans="1:18">
      <c r="A50" s="117" t="s">
        <v>499</v>
      </c>
      <c r="B50" s="89"/>
      <c r="C50" s="89" t="s">
        <v>107</v>
      </c>
      <c r="D50" s="80">
        <v>864</v>
      </c>
      <c r="E50" s="80"/>
      <c r="F50" s="80"/>
      <c r="G50" s="80">
        <v>76.851851851851848</v>
      </c>
      <c r="H50" s="80"/>
      <c r="I50" s="80"/>
      <c r="J50" s="80">
        <v>23.148148148148149</v>
      </c>
      <c r="K50" s="116" t="s">
        <v>272</v>
      </c>
      <c r="L50" s="116" t="s">
        <v>32</v>
      </c>
      <c r="M50" s="115" t="s">
        <v>491</v>
      </c>
      <c r="N50" s="115" t="s">
        <v>352</v>
      </c>
      <c r="O50" s="116" t="s">
        <v>16</v>
      </c>
      <c r="P50" s="116" t="s">
        <v>30</v>
      </c>
      <c r="Q50" s="115" t="s">
        <v>603</v>
      </c>
    </row>
    <row r="51" spans="1:18">
      <c r="A51" s="117" t="s">
        <v>499</v>
      </c>
      <c r="B51" s="89"/>
      <c r="C51" s="89" t="s">
        <v>181</v>
      </c>
      <c r="D51" s="80">
        <v>573</v>
      </c>
      <c r="E51" s="80"/>
      <c r="F51" s="80"/>
      <c r="G51" s="80">
        <v>100</v>
      </c>
      <c r="H51" s="80"/>
      <c r="I51" s="80"/>
      <c r="J51" s="80"/>
      <c r="K51" s="116" t="s">
        <v>272</v>
      </c>
      <c r="L51" s="116" t="s">
        <v>123</v>
      </c>
      <c r="M51" s="115" t="s">
        <v>492</v>
      </c>
      <c r="N51" s="115" t="s">
        <v>370</v>
      </c>
      <c r="O51" s="116" t="s">
        <v>19</v>
      </c>
      <c r="P51" s="116" t="s">
        <v>30</v>
      </c>
      <c r="Q51" s="115" t="s">
        <v>603</v>
      </c>
    </row>
    <row r="52" spans="1:18">
      <c r="A52" s="117" t="s">
        <v>499</v>
      </c>
      <c r="B52" s="89"/>
      <c r="C52" s="89" t="s">
        <v>129</v>
      </c>
      <c r="D52" s="80">
        <v>2212</v>
      </c>
      <c r="E52" s="80"/>
      <c r="F52" s="80"/>
      <c r="G52" s="80">
        <v>100</v>
      </c>
      <c r="H52" s="80"/>
      <c r="I52" s="80"/>
      <c r="J52" s="80"/>
      <c r="K52" s="116" t="s">
        <v>272</v>
      </c>
      <c r="L52" s="116" t="s">
        <v>123</v>
      </c>
      <c r="M52" s="115" t="s">
        <v>491</v>
      </c>
      <c r="N52" s="115" t="s">
        <v>369</v>
      </c>
      <c r="O52" s="116" t="s">
        <v>16</v>
      </c>
      <c r="P52" s="116" t="s">
        <v>30</v>
      </c>
      <c r="Q52" s="115" t="s">
        <v>603</v>
      </c>
    </row>
    <row r="53" spans="1:18">
      <c r="A53" s="117" t="s">
        <v>499</v>
      </c>
      <c r="B53" s="89"/>
      <c r="C53" s="89" t="s">
        <v>84</v>
      </c>
      <c r="D53" s="80">
        <v>956</v>
      </c>
      <c r="E53" s="80"/>
      <c r="F53" s="80"/>
      <c r="G53" s="80">
        <v>100</v>
      </c>
      <c r="H53" s="80"/>
      <c r="I53" s="80"/>
      <c r="J53" s="80"/>
      <c r="K53" s="116" t="s">
        <v>272</v>
      </c>
      <c r="L53" s="116" t="s">
        <v>32</v>
      </c>
      <c r="M53" s="115" t="s">
        <v>15</v>
      </c>
      <c r="N53" s="115" t="s">
        <v>354</v>
      </c>
      <c r="O53" s="116" t="s">
        <v>15</v>
      </c>
      <c r="P53" s="116" t="s">
        <v>30</v>
      </c>
      <c r="Q53" s="115" t="s">
        <v>603</v>
      </c>
    </row>
    <row r="54" spans="1:18">
      <c r="A54" s="117" t="s">
        <v>499</v>
      </c>
      <c r="B54" s="89"/>
      <c r="C54" s="89" t="s">
        <v>111</v>
      </c>
      <c r="D54" s="80">
        <v>484</v>
      </c>
      <c r="E54" s="80"/>
      <c r="F54" s="80"/>
      <c r="G54" s="80">
        <v>100</v>
      </c>
      <c r="H54" s="80"/>
      <c r="I54" s="80"/>
      <c r="J54" s="80"/>
      <c r="K54" s="116" t="s">
        <v>272</v>
      </c>
      <c r="L54" s="116" t="s">
        <v>32</v>
      </c>
      <c r="M54" s="115" t="s">
        <v>491</v>
      </c>
      <c r="N54" s="115" t="s">
        <v>352</v>
      </c>
      <c r="O54" s="116" t="s">
        <v>16</v>
      </c>
      <c r="P54" s="116" t="s">
        <v>30</v>
      </c>
      <c r="Q54" s="115" t="s">
        <v>603</v>
      </c>
    </row>
    <row r="55" spans="1:18">
      <c r="A55" s="117" t="s">
        <v>499</v>
      </c>
      <c r="B55" s="89"/>
      <c r="C55" s="89" t="s">
        <v>205</v>
      </c>
      <c r="D55" s="80">
        <v>1210</v>
      </c>
      <c r="E55" s="80"/>
      <c r="F55" s="80"/>
      <c r="G55" s="80">
        <v>100</v>
      </c>
      <c r="H55" s="80"/>
      <c r="I55" s="80"/>
      <c r="J55" s="80"/>
      <c r="K55" s="116" t="s">
        <v>272</v>
      </c>
      <c r="L55" s="116" t="s">
        <v>46</v>
      </c>
      <c r="M55" s="115" t="s">
        <v>364</v>
      </c>
      <c r="N55" s="115" t="s">
        <v>364</v>
      </c>
      <c r="O55" s="116" t="s">
        <v>21</v>
      </c>
      <c r="P55" s="116" t="s">
        <v>30</v>
      </c>
      <c r="Q55" s="115" t="s">
        <v>603</v>
      </c>
    </row>
    <row r="56" spans="1:18">
      <c r="A56" s="117" t="s">
        <v>499</v>
      </c>
      <c r="B56" s="89"/>
      <c r="C56" s="89" t="s">
        <v>206</v>
      </c>
      <c r="D56" s="80">
        <v>1000</v>
      </c>
      <c r="E56" s="80"/>
      <c r="F56" s="80"/>
      <c r="G56" s="80">
        <v>100</v>
      </c>
      <c r="H56" s="80"/>
      <c r="I56" s="80"/>
      <c r="J56" s="80"/>
      <c r="K56" s="116" t="s">
        <v>272</v>
      </c>
      <c r="L56" s="116" t="s">
        <v>46</v>
      </c>
      <c r="M56" s="115" t="s">
        <v>151</v>
      </c>
      <c r="N56" s="115" t="s">
        <v>364</v>
      </c>
      <c r="O56" s="116" t="s">
        <v>21</v>
      </c>
      <c r="P56" s="116" t="s">
        <v>30</v>
      </c>
      <c r="Q56" s="115" t="s">
        <v>603</v>
      </c>
    </row>
    <row r="57" spans="1:18">
      <c r="A57" s="117" t="s">
        <v>499</v>
      </c>
      <c r="B57" s="89"/>
      <c r="C57" s="89" t="s">
        <v>183</v>
      </c>
      <c r="D57" s="80">
        <v>897</v>
      </c>
      <c r="E57" s="80"/>
      <c r="F57" s="80"/>
      <c r="G57" s="80">
        <v>100</v>
      </c>
      <c r="H57" s="80"/>
      <c r="I57" s="80"/>
      <c r="J57" s="80"/>
      <c r="K57" s="116" t="s">
        <v>272</v>
      </c>
      <c r="L57" s="116" t="s">
        <v>123</v>
      </c>
      <c r="M57" s="115" t="s">
        <v>492</v>
      </c>
      <c r="N57" s="115" t="s">
        <v>370</v>
      </c>
      <c r="O57" s="116" t="s">
        <v>19</v>
      </c>
      <c r="P57" s="116" t="s">
        <v>30</v>
      </c>
      <c r="Q57" s="115" t="s">
        <v>603</v>
      </c>
    </row>
    <row r="58" spans="1:18">
      <c r="A58" s="117" t="s">
        <v>499</v>
      </c>
      <c r="B58" s="89"/>
      <c r="C58" s="89" t="s">
        <v>112</v>
      </c>
      <c r="D58" s="80">
        <v>350</v>
      </c>
      <c r="E58" s="80"/>
      <c r="F58" s="80"/>
      <c r="G58" s="80">
        <v>100</v>
      </c>
      <c r="H58" s="80"/>
      <c r="I58" s="80"/>
      <c r="J58" s="80"/>
      <c r="K58" s="116" t="s">
        <v>272</v>
      </c>
      <c r="L58" s="116" t="s">
        <v>32</v>
      </c>
      <c r="M58" s="115" t="s">
        <v>491</v>
      </c>
      <c r="N58" s="115" t="s">
        <v>352</v>
      </c>
      <c r="O58" s="116" t="s">
        <v>16</v>
      </c>
      <c r="P58" s="116" t="s">
        <v>30</v>
      </c>
      <c r="Q58" s="115" t="s">
        <v>603</v>
      </c>
    </row>
    <row r="59" spans="1:18">
      <c r="A59" s="117" t="s">
        <v>499</v>
      </c>
      <c r="B59" s="89"/>
      <c r="C59" s="89" t="s">
        <v>197</v>
      </c>
      <c r="D59" s="80">
        <v>706</v>
      </c>
      <c r="E59" s="80"/>
      <c r="F59" s="80"/>
      <c r="G59" s="80">
        <v>100</v>
      </c>
      <c r="H59" s="80"/>
      <c r="I59" s="80"/>
      <c r="J59" s="80"/>
      <c r="K59" s="116" t="s">
        <v>272</v>
      </c>
      <c r="L59" s="116" t="s">
        <v>27</v>
      </c>
      <c r="M59" s="115" t="s">
        <v>191</v>
      </c>
      <c r="N59" s="115" t="s">
        <v>359</v>
      </c>
      <c r="O59" s="116" t="s">
        <v>20</v>
      </c>
      <c r="P59" s="116" t="s">
        <v>30</v>
      </c>
      <c r="Q59" s="115" t="s">
        <v>603</v>
      </c>
    </row>
    <row r="60" spans="1:18" s="3" customFormat="1">
      <c r="A60" s="117" t="s">
        <v>499</v>
      </c>
      <c r="B60" s="89"/>
      <c r="C60" s="89" t="s">
        <v>131</v>
      </c>
      <c r="D60" s="80">
        <v>1210</v>
      </c>
      <c r="E60" s="80"/>
      <c r="F60" s="80"/>
      <c r="G60" s="80">
        <v>100</v>
      </c>
      <c r="H60" s="80"/>
      <c r="I60" s="80"/>
      <c r="J60" s="80"/>
      <c r="K60" s="116" t="s">
        <v>272</v>
      </c>
      <c r="L60" s="116" t="s">
        <v>123</v>
      </c>
      <c r="M60" s="115" t="s">
        <v>491</v>
      </c>
      <c r="N60" s="115" t="s">
        <v>369</v>
      </c>
      <c r="O60" s="116" t="s">
        <v>16</v>
      </c>
      <c r="P60" s="116" t="s">
        <v>30</v>
      </c>
      <c r="Q60" s="115" t="s">
        <v>603</v>
      </c>
      <c r="R60" s="81"/>
    </row>
    <row r="61" spans="1:18" s="3" customFormat="1">
      <c r="A61" s="117" t="s">
        <v>499</v>
      </c>
      <c r="B61" s="89"/>
      <c r="C61" s="89" t="s">
        <v>114</v>
      </c>
      <c r="D61" s="80">
        <v>1061</v>
      </c>
      <c r="E61" s="80"/>
      <c r="F61" s="80"/>
      <c r="G61" s="80">
        <v>100</v>
      </c>
      <c r="H61" s="80"/>
      <c r="I61" s="80"/>
      <c r="J61" s="80"/>
      <c r="K61" s="116" t="s">
        <v>272</v>
      </c>
      <c r="L61" s="116" t="s">
        <v>32</v>
      </c>
      <c r="M61" s="115" t="s">
        <v>491</v>
      </c>
      <c r="N61" s="115" t="s">
        <v>352</v>
      </c>
      <c r="O61" s="116" t="s">
        <v>16</v>
      </c>
      <c r="P61" s="116" t="s">
        <v>30</v>
      </c>
      <c r="Q61" s="115" t="s">
        <v>603</v>
      </c>
      <c r="R61" s="81"/>
    </row>
    <row r="62" spans="1:18" s="3" customFormat="1">
      <c r="A62" s="117" t="s">
        <v>499</v>
      </c>
      <c r="B62" s="89"/>
      <c r="C62" s="89" t="s">
        <v>132</v>
      </c>
      <c r="D62" s="80">
        <v>541</v>
      </c>
      <c r="E62" s="80"/>
      <c r="F62" s="80"/>
      <c r="G62" s="80">
        <v>100</v>
      </c>
      <c r="H62" s="80"/>
      <c r="I62" s="80"/>
      <c r="J62" s="80"/>
      <c r="K62" s="116" t="s">
        <v>272</v>
      </c>
      <c r="L62" s="116" t="s">
        <v>123</v>
      </c>
      <c r="M62" s="115" t="s">
        <v>491</v>
      </c>
      <c r="N62" s="115" t="s">
        <v>369</v>
      </c>
      <c r="O62" s="116" t="s">
        <v>16</v>
      </c>
      <c r="P62" s="116" t="s">
        <v>30</v>
      </c>
      <c r="Q62" s="115" t="s">
        <v>603</v>
      </c>
      <c r="R62" s="81"/>
    </row>
    <row r="63" spans="1:18" s="3" customFormat="1">
      <c r="A63" s="117" t="s">
        <v>499</v>
      </c>
      <c r="B63" s="89"/>
      <c r="C63" s="89" t="s">
        <v>133</v>
      </c>
      <c r="D63" s="80">
        <v>2018</v>
      </c>
      <c r="E63" s="80"/>
      <c r="F63" s="80"/>
      <c r="G63" s="80">
        <v>100</v>
      </c>
      <c r="H63" s="80"/>
      <c r="I63" s="80"/>
      <c r="J63" s="80"/>
      <c r="K63" s="116" t="s">
        <v>272</v>
      </c>
      <c r="L63" s="116" t="s">
        <v>123</v>
      </c>
      <c r="M63" s="115" t="s">
        <v>491</v>
      </c>
      <c r="N63" s="115" t="s">
        <v>369</v>
      </c>
      <c r="O63" s="116" t="s">
        <v>16</v>
      </c>
      <c r="P63" s="116" t="s">
        <v>30</v>
      </c>
      <c r="Q63" s="115" t="s">
        <v>603</v>
      </c>
      <c r="R63" s="81"/>
    </row>
    <row r="64" spans="1:18" s="3" customFormat="1">
      <c r="A64" s="117" t="s">
        <v>499</v>
      </c>
      <c r="B64" s="89"/>
      <c r="C64" s="89" t="s">
        <v>61</v>
      </c>
      <c r="D64" s="80">
        <v>1020</v>
      </c>
      <c r="E64" s="80"/>
      <c r="F64" s="80"/>
      <c r="G64" s="80">
        <v>100</v>
      </c>
      <c r="H64" s="80"/>
      <c r="I64" s="80"/>
      <c r="J64" s="80"/>
      <c r="K64" s="116" t="s">
        <v>272</v>
      </c>
      <c r="L64" s="116" t="s">
        <v>46</v>
      </c>
      <c r="M64" s="115" t="s">
        <v>14</v>
      </c>
      <c r="N64" s="115" t="s">
        <v>362</v>
      </c>
      <c r="O64" s="116" t="s">
        <v>14</v>
      </c>
      <c r="P64" s="116" t="s">
        <v>30</v>
      </c>
      <c r="Q64" s="115" t="s">
        <v>603</v>
      </c>
      <c r="R64" s="81"/>
    </row>
    <row r="65" spans="1:18" s="3" customFormat="1">
      <c r="A65" s="117" t="s">
        <v>499</v>
      </c>
      <c r="B65" s="89"/>
      <c r="C65" s="89" t="s">
        <v>62</v>
      </c>
      <c r="D65" s="80">
        <v>1760</v>
      </c>
      <c r="E65" s="80"/>
      <c r="F65" s="80"/>
      <c r="G65" s="80">
        <v>88.63636363636364</v>
      </c>
      <c r="H65" s="80"/>
      <c r="I65" s="80"/>
      <c r="J65" s="80">
        <v>11.363636363636363</v>
      </c>
      <c r="K65" s="116" t="s">
        <v>272</v>
      </c>
      <c r="L65" s="116" t="s">
        <v>46</v>
      </c>
      <c r="M65" s="115" t="s">
        <v>14</v>
      </c>
      <c r="N65" s="115" t="s">
        <v>362</v>
      </c>
      <c r="O65" s="116" t="s">
        <v>14</v>
      </c>
      <c r="P65" s="116" t="s">
        <v>30</v>
      </c>
      <c r="Q65" s="115" t="s">
        <v>603</v>
      </c>
      <c r="R65" s="81"/>
    </row>
    <row r="66" spans="1:18" s="3" customFormat="1">
      <c r="A66" s="117" t="s">
        <v>499</v>
      </c>
      <c r="B66" s="89"/>
      <c r="C66" s="89" t="s">
        <v>134</v>
      </c>
      <c r="D66" s="80">
        <v>1212</v>
      </c>
      <c r="E66" s="80"/>
      <c r="F66" s="80"/>
      <c r="G66" s="80">
        <v>100</v>
      </c>
      <c r="H66" s="80"/>
      <c r="I66" s="80"/>
      <c r="J66" s="80"/>
      <c r="K66" s="116" t="s">
        <v>272</v>
      </c>
      <c r="L66" s="116" t="s">
        <v>123</v>
      </c>
      <c r="M66" s="115" t="s">
        <v>491</v>
      </c>
      <c r="N66" s="115" t="s">
        <v>369</v>
      </c>
      <c r="O66" s="116" t="s">
        <v>16</v>
      </c>
      <c r="P66" s="116" t="s">
        <v>30</v>
      </c>
      <c r="Q66" s="115" t="s">
        <v>603</v>
      </c>
      <c r="R66" s="119"/>
    </row>
    <row r="67" spans="1:18" s="3" customFormat="1">
      <c r="A67" s="117" t="s">
        <v>499</v>
      </c>
      <c r="B67" s="89"/>
      <c r="C67" s="89" t="s">
        <v>207</v>
      </c>
      <c r="D67" s="80">
        <v>1907</v>
      </c>
      <c r="E67" s="80"/>
      <c r="F67" s="80"/>
      <c r="G67" s="80">
        <v>86.366019926586262</v>
      </c>
      <c r="H67" s="80"/>
      <c r="I67" s="80"/>
      <c r="J67" s="80">
        <v>13.63398007341374</v>
      </c>
      <c r="K67" s="116" t="s">
        <v>272</v>
      </c>
      <c r="L67" s="116" t="s">
        <v>46</v>
      </c>
      <c r="M67" s="115" t="s">
        <v>364</v>
      </c>
      <c r="N67" s="115" t="s">
        <v>364</v>
      </c>
      <c r="O67" s="116" t="s">
        <v>21</v>
      </c>
      <c r="P67" s="116" t="s">
        <v>30</v>
      </c>
      <c r="Q67" s="115" t="s">
        <v>603</v>
      </c>
      <c r="R67" s="119"/>
    </row>
    <row r="68" spans="1:18" s="3" customFormat="1">
      <c r="A68" s="117" t="s">
        <v>499</v>
      </c>
      <c r="B68" s="117"/>
      <c r="C68" s="117" t="s">
        <v>185</v>
      </c>
      <c r="D68" s="80">
        <v>385</v>
      </c>
      <c r="E68" s="80"/>
      <c r="F68" s="80"/>
      <c r="G68" s="80">
        <v>100</v>
      </c>
      <c r="H68" s="80"/>
      <c r="I68" s="80"/>
      <c r="J68" s="80"/>
      <c r="K68" s="115" t="s">
        <v>272</v>
      </c>
      <c r="L68" s="116" t="s">
        <v>123</v>
      </c>
      <c r="M68" s="115" t="s">
        <v>492</v>
      </c>
      <c r="N68" s="115" t="s">
        <v>370</v>
      </c>
      <c r="O68" s="115" t="s">
        <v>19</v>
      </c>
      <c r="P68" s="115" t="s">
        <v>30</v>
      </c>
      <c r="Q68" s="115" t="s">
        <v>603</v>
      </c>
      <c r="R68" s="119"/>
    </row>
    <row r="69" spans="1:18" s="7" customFormat="1" ht="13.5">
      <c r="A69" s="117" t="s">
        <v>499</v>
      </c>
      <c r="B69" s="117"/>
      <c r="C69" s="117" t="s">
        <v>63</v>
      </c>
      <c r="D69" s="80">
        <v>632</v>
      </c>
      <c r="E69" s="80"/>
      <c r="F69" s="80"/>
      <c r="G69" s="80">
        <v>100</v>
      </c>
      <c r="H69" s="80"/>
      <c r="I69" s="80"/>
      <c r="J69" s="80"/>
      <c r="K69" s="115" t="s">
        <v>272</v>
      </c>
      <c r="L69" s="116" t="s">
        <v>46</v>
      </c>
      <c r="M69" s="115" t="s">
        <v>14</v>
      </c>
      <c r="N69" s="115" t="s">
        <v>362</v>
      </c>
      <c r="O69" s="115" t="s">
        <v>14</v>
      </c>
      <c r="P69" s="115" t="s">
        <v>30</v>
      </c>
      <c r="Q69" s="115" t="s">
        <v>603</v>
      </c>
      <c r="R69" s="119"/>
    </row>
    <row r="70" spans="1:18" s="7" customFormat="1" ht="13.5">
      <c r="A70" s="117" t="s">
        <v>499</v>
      </c>
      <c r="B70" s="117"/>
      <c r="C70" s="117" t="s">
        <v>64</v>
      </c>
      <c r="D70" s="80">
        <v>1560</v>
      </c>
      <c r="E70" s="80"/>
      <c r="F70" s="80"/>
      <c r="G70" s="80">
        <v>100</v>
      </c>
      <c r="H70" s="80"/>
      <c r="I70" s="80"/>
      <c r="J70" s="80"/>
      <c r="K70" s="115" t="s">
        <v>272</v>
      </c>
      <c r="L70" s="116" t="s">
        <v>46</v>
      </c>
      <c r="M70" s="115" t="s">
        <v>14</v>
      </c>
      <c r="N70" s="115" t="s">
        <v>362</v>
      </c>
      <c r="O70" s="115" t="s">
        <v>14</v>
      </c>
      <c r="P70" s="115" t="s">
        <v>30</v>
      </c>
      <c r="Q70" s="115" t="s">
        <v>603</v>
      </c>
      <c r="R70" s="119"/>
    </row>
    <row r="71" spans="1:18" s="7" customFormat="1" ht="13.5">
      <c r="A71" s="117" t="s">
        <v>499</v>
      </c>
      <c r="B71" s="117"/>
      <c r="C71" s="117" t="s">
        <v>208</v>
      </c>
      <c r="D71" s="80">
        <v>1248</v>
      </c>
      <c r="E71" s="80"/>
      <c r="F71" s="80"/>
      <c r="G71" s="80">
        <v>100</v>
      </c>
      <c r="H71" s="80"/>
      <c r="I71" s="80"/>
      <c r="J71" s="80"/>
      <c r="K71" s="115" t="s">
        <v>272</v>
      </c>
      <c r="L71" s="116" t="s">
        <v>46</v>
      </c>
      <c r="M71" s="115" t="s">
        <v>364</v>
      </c>
      <c r="N71" s="115" t="s">
        <v>364</v>
      </c>
      <c r="O71" s="115" t="s">
        <v>21</v>
      </c>
      <c r="P71" s="115" t="s">
        <v>30</v>
      </c>
      <c r="Q71" s="115" t="s">
        <v>603</v>
      </c>
      <c r="R71" s="119"/>
    </row>
    <row r="72" spans="1:18" s="7" customFormat="1" ht="13.5">
      <c r="A72" s="117" t="s">
        <v>499</v>
      </c>
      <c r="B72" s="117"/>
      <c r="C72" s="117" t="s">
        <v>65</v>
      </c>
      <c r="D72" s="80">
        <v>871</v>
      </c>
      <c r="E72" s="80"/>
      <c r="F72" s="80"/>
      <c r="G72" s="80">
        <v>100</v>
      </c>
      <c r="H72" s="80"/>
      <c r="I72" s="80"/>
      <c r="J72" s="80"/>
      <c r="K72" s="115" t="s">
        <v>272</v>
      </c>
      <c r="L72" s="116" t="s">
        <v>46</v>
      </c>
      <c r="M72" s="115" t="s">
        <v>14</v>
      </c>
      <c r="N72" s="115" t="s">
        <v>362</v>
      </c>
      <c r="O72" s="115" t="s">
        <v>14</v>
      </c>
      <c r="P72" s="115" t="s">
        <v>30</v>
      </c>
      <c r="Q72" s="115" t="s">
        <v>603</v>
      </c>
      <c r="R72" s="119"/>
    </row>
    <row r="73" spans="1:18" s="3" customFormat="1">
      <c r="A73" s="117" t="s">
        <v>499</v>
      </c>
      <c r="B73" s="117"/>
      <c r="C73" s="117" t="s">
        <v>66</v>
      </c>
      <c r="D73" s="80">
        <v>0</v>
      </c>
      <c r="E73" s="80"/>
      <c r="F73" s="80"/>
      <c r="G73" s="80"/>
      <c r="H73" s="80"/>
      <c r="I73" s="80"/>
      <c r="J73" s="80"/>
      <c r="K73" s="115" t="s">
        <v>272</v>
      </c>
      <c r="L73" s="116" t="s">
        <v>46</v>
      </c>
      <c r="M73" s="115" t="s">
        <v>14</v>
      </c>
      <c r="N73" s="115" t="s">
        <v>362</v>
      </c>
      <c r="O73" s="115" t="s">
        <v>14</v>
      </c>
      <c r="P73" s="115" t="s">
        <v>30</v>
      </c>
      <c r="Q73" s="115" t="s">
        <v>603</v>
      </c>
      <c r="R73" s="119"/>
    </row>
    <row r="74" spans="1:18" s="9" customFormat="1">
      <c r="A74" s="117" t="s">
        <v>499</v>
      </c>
      <c r="B74" s="117"/>
      <c r="C74" s="117" t="s">
        <v>88</v>
      </c>
      <c r="D74" s="80">
        <v>1673</v>
      </c>
      <c r="E74" s="80"/>
      <c r="F74" s="80"/>
      <c r="G74" s="80">
        <v>100</v>
      </c>
      <c r="H74" s="80"/>
      <c r="I74" s="80"/>
      <c r="J74" s="80"/>
      <c r="K74" s="115" t="s">
        <v>272</v>
      </c>
      <c r="L74" s="116" t="s">
        <v>32</v>
      </c>
      <c r="M74" s="115" t="s">
        <v>15</v>
      </c>
      <c r="N74" s="115" t="s">
        <v>354</v>
      </c>
      <c r="O74" s="115" t="s">
        <v>15</v>
      </c>
      <c r="P74" s="115" t="s">
        <v>30</v>
      </c>
      <c r="Q74" s="115" t="s">
        <v>603</v>
      </c>
      <c r="R74" s="119"/>
    </row>
    <row r="75" spans="1:18" s="9" customFormat="1">
      <c r="A75" s="117" t="s">
        <v>499</v>
      </c>
      <c r="B75" s="117"/>
      <c r="C75" s="117" t="s">
        <v>118</v>
      </c>
      <c r="D75" s="80">
        <v>2018</v>
      </c>
      <c r="E75" s="80"/>
      <c r="F75" s="80"/>
      <c r="G75" s="80">
        <v>80.178394449950446</v>
      </c>
      <c r="H75" s="80"/>
      <c r="I75" s="80"/>
      <c r="J75" s="80">
        <v>19.821605550049554</v>
      </c>
      <c r="K75" s="115" t="s">
        <v>272</v>
      </c>
      <c r="L75" s="116" t="s">
        <v>32</v>
      </c>
      <c r="M75" s="115" t="s">
        <v>491</v>
      </c>
      <c r="N75" s="115" t="s">
        <v>352</v>
      </c>
      <c r="O75" s="115" t="s">
        <v>16</v>
      </c>
      <c r="P75" s="115" t="s">
        <v>30</v>
      </c>
      <c r="Q75" s="115" t="s">
        <v>603</v>
      </c>
      <c r="R75" s="119"/>
    </row>
    <row r="76" spans="1:18" s="9" customFormat="1">
      <c r="A76" s="117" t="s">
        <v>499</v>
      </c>
      <c r="B76" s="117"/>
      <c r="C76" s="117" t="s">
        <v>121</v>
      </c>
      <c r="D76" s="80">
        <v>344</v>
      </c>
      <c r="E76" s="80"/>
      <c r="F76" s="80"/>
      <c r="G76" s="80">
        <v>100</v>
      </c>
      <c r="H76" s="80"/>
      <c r="I76" s="80"/>
      <c r="J76" s="80"/>
      <c r="K76" s="115" t="s">
        <v>272</v>
      </c>
      <c r="L76" s="116" t="s">
        <v>32</v>
      </c>
      <c r="M76" s="115" t="s">
        <v>491</v>
      </c>
      <c r="N76" s="115" t="s">
        <v>352</v>
      </c>
      <c r="O76" s="115" t="s">
        <v>16</v>
      </c>
      <c r="P76" s="115" t="s">
        <v>30</v>
      </c>
      <c r="Q76" s="115" t="s">
        <v>603</v>
      </c>
      <c r="R76" s="120"/>
    </row>
    <row r="77" spans="1:18" s="9" customFormat="1">
      <c r="A77" s="117" t="s">
        <v>499</v>
      </c>
      <c r="B77" s="117"/>
      <c r="C77" s="117" t="s">
        <v>68</v>
      </c>
      <c r="D77" s="80">
        <v>702</v>
      </c>
      <c r="E77" s="80"/>
      <c r="F77" s="80"/>
      <c r="G77" s="80">
        <v>81.481481481481481</v>
      </c>
      <c r="H77" s="80"/>
      <c r="I77" s="80"/>
      <c r="J77" s="80">
        <v>18.518518518518519</v>
      </c>
      <c r="K77" s="115" t="s">
        <v>272</v>
      </c>
      <c r="L77" s="116" t="s">
        <v>46</v>
      </c>
      <c r="M77" s="115" t="s">
        <v>14</v>
      </c>
      <c r="N77" s="115" t="s">
        <v>362</v>
      </c>
      <c r="O77" s="115" t="s">
        <v>14</v>
      </c>
      <c r="P77" s="115" t="s">
        <v>30</v>
      </c>
      <c r="Q77" s="115" t="s">
        <v>603</v>
      </c>
      <c r="R77" s="120"/>
    </row>
    <row r="78" spans="1:18" s="9" customFormat="1">
      <c r="A78" s="117" t="s">
        <v>500</v>
      </c>
      <c r="B78" s="117"/>
      <c r="C78" s="117" t="s">
        <v>195</v>
      </c>
      <c r="D78" s="80">
        <v>130</v>
      </c>
      <c r="E78" s="80"/>
      <c r="F78" s="80"/>
      <c r="G78" s="80">
        <v>100</v>
      </c>
      <c r="H78" s="80"/>
      <c r="I78" s="80"/>
      <c r="J78" s="80"/>
      <c r="K78" s="115" t="s">
        <v>338</v>
      </c>
      <c r="L78" s="116" t="s">
        <v>27</v>
      </c>
      <c r="M78" s="115" t="s">
        <v>191</v>
      </c>
      <c r="N78" s="115" t="s">
        <v>359</v>
      </c>
      <c r="O78" s="115" t="s">
        <v>20</v>
      </c>
      <c r="P78" s="115" t="s">
        <v>30</v>
      </c>
      <c r="Q78" s="115" t="s">
        <v>603</v>
      </c>
      <c r="R78" s="120"/>
    </row>
    <row r="79" spans="1:18" s="9" customFormat="1">
      <c r="A79" s="117" t="s">
        <v>626</v>
      </c>
      <c r="B79" s="91" t="s">
        <v>143</v>
      </c>
      <c r="C79" s="91" t="s">
        <v>144</v>
      </c>
      <c r="D79" s="80">
        <v>103100</v>
      </c>
      <c r="E79" s="80">
        <v>97.866149369544132</v>
      </c>
      <c r="F79" s="80"/>
      <c r="G79" s="80">
        <v>2.1338506304558682</v>
      </c>
      <c r="H79" s="80"/>
      <c r="I79" s="80"/>
      <c r="J79" s="80"/>
      <c r="K79" s="118" t="s">
        <v>582</v>
      </c>
      <c r="L79" s="116" t="s">
        <v>27</v>
      </c>
      <c r="M79" s="115" t="s">
        <v>151</v>
      </c>
      <c r="N79" s="115" t="s">
        <v>144</v>
      </c>
      <c r="O79" s="118" t="s">
        <v>18</v>
      </c>
      <c r="P79" s="118" t="s">
        <v>28</v>
      </c>
      <c r="Q79" s="115" t="s">
        <v>598</v>
      </c>
      <c r="R79" s="120"/>
    </row>
    <row r="80" spans="1:18" s="9" customFormat="1">
      <c r="A80" s="117" t="s">
        <v>626</v>
      </c>
      <c r="B80" s="91" t="s">
        <v>145</v>
      </c>
      <c r="C80" s="91" t="s">
        <v>144</v>
      </c>
      <c r="D80" s="80">
        <v>266300</v>
      </c>
      <c r="E80" s="80">
        <v>34.772812617348855</v>
      </c>
      <c r="F80" s="80"/>
      <c r="G80" s="80"/>
      <c r="H80" s="80">
        <v>65</v>
      </c>
      <c r="I80" s="80"/>
      <c r="J80" s="80"/>
      <c r="K80" s="118" t="s">
        <v>582</v>
      </c>
      <c r="L80" s="116" t="s">
        <v>27</v>
      </c>
      <c r="M80" s="115" t="s">
        <v>151</v>
      </c>
      <c r="N80" s="115" t="s">
        <v>144</v>
      </c>
      <c r="O80" s="118" t="s">
        <v>18</v>
      </c>
      <c r="P80" s="118" t="s">
        <v>28</v>
      </c>
      <c r="Q80" s="115" t="s">
        <v>598</v>
      </c>
      <c r="R80" s="119"/>
    </row>
    <row r="81" spans="1:18" s="9" customFormat="1">
      <c r="A81" s="117" t="s">
        <v>501</v>
      </c>
      <c r="B81" s="91"/>
      <c r="C81" s="91" t="s">
        <v>92</v>
      </c>
      <c r="D81" s="80">
        <v>1100</v>
      </c>
      <c r="E81" s="80"/>
      <c r="F81" s="80"/>
      <c r="G81" s="80">
        <v>100</v>
      </c>
      <c r="H81" s="80"/>
      <c r="I81" s="80"/>
      <c r="J81" s="80"/>
      <c r="K81" s="118" t="s">
        <v>298</v>
      </c>
      <c r="L81" s="116" t="s">
        <v>32</v>
      </c>
      <c r="M81" s="115" t="s">
        <v>491</v>
      </c>
      <c r="N81" s="115" t="s">
        <v>352</v>
      </c>
      <c r="O81" s="118" t="s">
        <v>16</v>
      </c>
      <c r="P81" s="118" t="s">
        <v>28</v>
      </c>
      <c r="Q81" s="115" t="s">
        <v>603</v>
      </c>
      <c r="R81" s="120"/>
    </row>
    <row r="82" spans="1:18" s="9" customFormat="1">
      <c r="A82" s="117" t="s">
        <v>679</v>
      </c>
      <c r="B82" s="117"/>
      <c r="C82" s="117" t="s">
        <v>36</v>
      </c>
      <c r="D82" s="80">
        <v>260</v>
      </c>
      <c r="E82" s="80"/>
      <c r="F82" s="80"/>
      <c r="G82" s="80">
        <v>100</v>
      </c>
      <c r="H82" s="80"/>
      <c r="I82" s="80"/>
      <c r="J82" s="80"/>
      <c r="K82" s="115" t="s">
        <v>261</v>
      </c>
      <c r="L82" s="116" t="s">
        <v>32</v>
      </c>
      <c r="M82" s="115" t="s">
        <v>490</v>
      </c>
      <c r="N82" s="115" t="s">
        <v>351</v>
      </c>
      <c r="O82" s="115" t="s">
        <v>12</v>
      </c>
      <c r="P82" s="115" t="s">
        <v>30</v>
      </c>
      <c r="Q82" s="115" t="s">
        <v>603</v>
      </c>
      <c r="R82" s="120"/>
    </row>
    <row r="83" spans="1:18" s="9" customFormat="1">
      <c r="A83" s="117" t="s">
        <v>502</v>
      </c>
      <c r="B83" s="117"/>
      <c r="C83" s="117" t="s">
        <v>93</v>
      </c>
      <c r="D83" s="80">
        <v>395</v>
      </c>
      <c r="E83" s="80"/>
      <c r="F83" s="80"/>
      <c r="G83" s="80">
        <v>100</v>
      </c>
      <c r="H83" s="80"/>
      <c r="I83" s="80"/>
      <c r="J83" s="80"/>
      <c r="K83" s="115" t="s">
        <v>299</v>
      </c>
      <c r="L83" s="116" t="s">
        <v>32</v>
      </c>
      <c r="M83" s="115" t="s">
        <v>491</v>
      </c>
      <c r="N83" s="115" t="s">
        <v>352</v>
      </c>
      <c r="O83" s="115" t="s">
        <v>16</v>
      </c>
      <c r="P83" s="115" t="s">
        <v>30</v>
      </c>
      <c r="Q83" s="115" t="s">
        <v>603</v>
      </c>
      <c r="R83" s="120"/>
    </row>
    <row r="84" spans="1:18" s="9" customFormat="1">
      <c r="A84" s="117" t="s">
        <v>720</v>
      </c>
      <c r="B84" s="91" t="s">
        <v>159</v>
      </c>
      <c r="C84" s="91" t="s">
        <v>160</v>
      </c>
      <c r="D84" s="80">
        <v>27500</v>
      </c>
      <c r="E84" s="80"/>
      <c r="F84" s="80">
        <v>100</v>
      </c>
      <c r="G84" s="80"/>
      <c r="H84" s="80"/>
      <c r="I84" s="80"/>
      <c r="J84" s="80"/>
      <c r="K84" s="118"/>
      <c r="L84" s="116" t="s">
        <v>123</v>
      </c>
      <c r="M84" s="115" t="s">
        <v>151</v>
      </c>
      <c r="N84" s="115" t="s">
        <v>355</v>
      </c>
      <c r="O84" s="118" t="s">
        <v>19</v>
      </c>
      <c r="P84" s="118" t="s">
        <v>28</v>
      </c>
      <c r="Q84" s="115" t="s">
        <v>598</v>
      </c>
      <c r="R84" s="120"/>
    </row>
    <row r="85" spans="1:18" s="9" customFormat="1">
      <c r="A85" s="117" t="s">
        <v>633</v>
      </c>
      <c r="B85" s="91"/>
      <c r="C85" s="91" t="s">
        <v>48</v>
      </c>
      <c r="D85" s="80">
        <v>20300</v>
      </c>
      <c r="E85" s="80">
        <v>85.221674876847288</v>
      </c>
      <c r="F85" s="80"/>
      <c r="G85" s="80">
        <v>14.77832512315271</v>
      </c>
      <c r="H85" s="80"/>
      <c r="I85" s="80"/>
      <c r="J85" s="80"/>
      <c r="K85" s="121" t="s">
        <v>569</v>
      </c>
      <c r="L85" s="116" t="s">
        <v>46</v>
      </c>
      <c r="M85" s="115" t="s">
        <v>363</v>
      </c>
      <c r="N85" s="115" t="s">
        <v>363</v>
      </c>
      <c r="O85" s="118" t="s">
        <v>13</v>
      </c>
      <c r="P85" s="118" t="s">
        <v>28</v>
      </c>
      <c r="Q85" s="115" t="s">
        <v>598</v>
      </c>
      <c r="R85" s="120"/>
    </row>
    <row r="86" spans="1:18" s="9" customFormat="1">
      <c r="A86" s="117" t="s">
        <v>505</v>
      </c>
      <c r="B86" s="91"/>
      <c r="C86" s="91" t="s">
        <v>169</v>
      </c>
      <c r="D86" s="80">
        <v>250</v>
      </c>
      <c r="E86" s="80"/>
      <c r="F86" s="80"/>
      <c r="G86" s="80">
        <v>100</v>
      </c>
      <c r="H86" s="80"/>
      <c r="I86" s="80"/>
      <c r="J86" s="80"/>
      <c r="K86" s="118" t="s">
        <v>321</v>
      </c>
      <c r="L86" s="116" t="s">
        <v>123</v>
      </c>
      <c r="M86" s="115" t="s">
        <v>492</v>
      </c>
      <c r="N86" s="115" t="s">
        <v>370</v>
      </c>
      <c r="O86" s="118" t="s">
        <v>19</v>
      </c>
      <c r="P86" s="118" t="s">
        <v>30</v>
      </c>
      <c r="Q86" s="115" t="s">
        <v>603</v>
      </c>
      <c r="R86" s="120"/>
    </row>
    <row r="87" spans="1:18" s="9" customFormat="1">
      <c r="A87" s="117" t="s">
        <v>506</v>
      </c>
      <c r="B87" s="91"/>
      <c r="C87" s="91" t="s">
        <v>94</v>
      </c>
      <c r="D87" s="80">
        <v>12600</v>
      </c>
      <c r="E87" s="80"/>
      <c r="F87" s="80"/>
      <c r="G87" s="80">
        <v>100</v>
      </c>
      <c r="H87" s="80"/>
      <c r="I87" s="80"/>
      <c r="J87" s="80"/>
      <c r="K87" s="118" t="s">
        <v>300</v>
      </c>
      <c r="L87" s="116" t="s">
        <v>32</v>
      </c>
      <c r="M87" s="115" t="s">
        <v>491</v>
      </c>
      <c r="N87" s="115" t="s">
        <v>352</v>
      </c>
      <c r="O87" s="118" t="s">
        <v>16</v>
      </c>
      <c r="P87" s="118" t="s">
        <v>28</v>
      </c>
      <c r="Q87" s="115" t="s">
        <v>603</v>
      </c>
      <c r="R87" s="120"/>
    </row>
    <row r="88" spans="1:18" s="3" customFormat="1">
      <c r="A88" s="117" t="s">
        <v>680</v>
      </c>
      <c r="B88" s="117"/>
      <c r="C88" s="117" t="s">
        <v>200</v>
      </c>
      <c r="D88" s="80">
        <v>1125</v>
      </c>
      <c r="E88" s="80"/>
      <c r="F88" s="80"/>
      <c r="G88" s="80">
        <v>100</v>
      </c>
      <c r="H88" s="80"/>
      <c r="I88" s="80"/>
      <c r="J88" s="80"/>
      <c r="K88" s="115" t="s">
        <v>341</v>
      </c>
      <c r="L88" s="116" t="s">
        <v>46</v>
      </c>
      <c r="M88" s="115" t="s">
        <v>364</v>
      </c>
      <c r="N88" s="115" t="s">
        <v>364</v>
      </c>
      <c r="O88" s="115" t="s">
        <v>21</v>
      </c>
      <c r="P88" s="115" t="s">
        <v>30</v>
      </c>
      <c r="Q88" s="115" t="s">
        <v>603</v>
      </c>
      <c r="R88" s="120"/>
    </row>
    <row r="89" spans="1:18" s="3" customFormat="1">
      <c r="A89" s="117" t="s">
        <v>587</v>
      </c>
      <c r="B89" s="91"/>
      <c r="C89" s="91" t="s">
        <v>170</v>
      </c>
      <c r="D89" s="80">
        <v>500</v>
      </c>
      <c r="E89" s="80"/>
      <c r="F89" s="80"/>
      <c r="G89" s="80">
        <v>100</v>
      </c>
      <c r="H89" s="80"/>
      <c r="I89" s="80"/>
      <c r="J89" s="80"/>
      <c r="K89" s="118" t="s">
        <v>322</v>
      </c>
      <c r="L89" s="116" t="s">
        <v>123</v>
      </c>
      <c r="M89" s="115" t="s">
        <v>492</v>
      </c>
      <c r="N89" s="115" t="s">
        <v>370</v>
      </c>
      <c r="O89" s="118" t="s">
        <v>19</v>
      </c>
      <c r="P89" s="118" t="s">
        <v>30</v>
      </c>
      <c r="Q89" s="115" t="s">
        <v>603</v>
      </c>
      <c r="R89" s="120"/>
    </row>
    <row r="90" spans="1:18" s="3" customFormat="1">
      <c r="A90" s="117" t="s">
        <v>507</v>
      </c>
      <c r="B90" s="91"/>
      <c r="C90" s="91" t="s">
        <v>171</v>
      </c>
      <c r="D90" s="80">
        <v>290</v>
      </c>
      <c r="E90" s="80"/>
      <c r="F90" s="80"/>
      <c r="G90" s="80">
        <v>100</v>
      </c>
      <c r="H90" s="80"/>
      <c r="I90" s="80"/>
      <c r="J90" s="80"/>
      <c r="K90" s="118" t="s">
        <v>323</v>
      </c>
      <c r="L90" s="116" t="s">
        <v>123</v>
      </c>
      <c r="M90" s="115" t="s">
        <v>492</v>
      </c>
      <c r="N90" s="115" t="s">
        <v>370</v>
      </c>
      <c r="O90" s="118" t="s">
        <v>19</v>
      </c>
      <c r="P90" s="118" t="s">
        <v>30</v>
      </c>
      <c r="Q90" s="115" t="s">
        <v>603</v>
      </c>
      <c r="R90" s="120"/>
    </row>
    <row r="91" spans="1:18" s="3" customFormat="1">
      <c r="A91" s="117" t="s">
        <v>508</v>
      </c>
      <c r="B91" s="91"/>
      <c r="C91" s="91" t="s">
        <v>138</v>
      </c>
      <c r="D91" s="80">
        <v>170</v>
      </c>
      <c r="E91" s="80"/>
      <c r="F91" s="80"/>
      <c r="G91" s="80">
        <v>100</v>
      </c>
      <c r="H91" s="80"/>
      <c r="I91" s="80"/>
      <c r="J91" s="80"/>
      <c r="K91" s="118" t="s">
        <v>316</v>
      </c>
      <c r="L91" s="116" t="s">
        <v>27</v>
      </c>
      <c r="M91" s="115" t="s">
        <v>494</v>
      </c>
      <c r="N91" s="115" t="s">
        <v>368</v>
      </c>
      <c r="O91" s="118" t="s">
        <v>17</v>
      </c>
      <c r="P91" s="118" t="s">
        <v>30</v>
      </c>
      <c r="Q91" s="115" t="s">
        <v>603</v>
      </c>
      <c r="R91" s="120"/>
    </row>
    <row r="92" spans="1:18" s="3" customFormat="1">
      <c r="A92" s="117" t="s">
        <v>509</v>
      </c>
      <c r="B92" s="91"/>
      <c r="C92" s="91" t="s">
        <v>72</v>
      </c>
      <c r="D92" s="80">
        <v>393</v>
      </c>
      <c r="E92" s="80"/>
      <c r="F92" s="80"/>
      <c r="G92" s="80">
        <v>100</v>
      </c>
      <c r="H92" s="80"/>
      <c r="I92" s="80"/>
      <c r="J92" s="80"/>
      <c r="K92" s="118" t="s">
        <v>278</v>
      </c>
      <c r="L92" s="116" t="s">
        <v>32</v>
      </c>
      <c r="M92" s="115" t="s">
        <v>15</v>
      </c>
      <c r="N92" s="115" t="s">
        <v>360</v>
      </c>
      <c r="O92" s="118" t="s">
        <v>15</v>
      </c>
      <c r="P92" s="118" t="s">
        <v>30</v>
      </c>
      <c r="Q92" s="115" t="s">
        <v>603</v>
      </c>
      <c r="R92" s="120"/>
    </row>
    <row r="93" spans="1:18" s="3" customFormat="1">
      <c r="A93" s="117" t="s">
        <v>510</v>
      </c>
      <c r="B93" s="91"/>
      <c r="C93" s="91" t="s">
        <v>73</v>
      </c>
      <c r="D93" s="80">
        <v>237</v>
      </c>
      <c r="E93" s="80"/>
      <c r="F93" s="80"/>
      <c r="G93" s="80">
        <v>100</v>
      </c>
      <c r="H93" s="80"/>
      <c r="I93" s="80"/>
      <c r="J93" s="80"/>
      <c r="K93" s="118" t="s">
        <v>279</v>
      </c>
      <c r="L93" s="116" t="s">
        <v>32</v>
      </c>
      <c r="M93" s="115" t="s">
        <v>15</v>
      </c>
      <c r="N93" s="115" t="s">
        <v>360</v>
      </c>
      <c r="O93" s="118" t="s">
        <v>15</v>
      </c>
      <c r="P93" s="118" t="s">
        <v>30</v>
      </c>
      <c r="Q93" s="115" t="s">
        <v>603</v>
      </c>
      <c r="R93" s="120"/>
    </row>
    <row r="94" spans="1:18" s="3" customFormat="1">
      <c r="A94" s="117" t="s">
        <v>681</v>
      </c>
      <c r="B94" s="117"/>
      <c r="C94" s="117" t="s">
        <v>74</v>
      </c>
      <c r="D94" s="80">
        <v>525</v>
      </c>
      <c r="E94" s="80"/>
      <c r="F94" s="80"/>
      <c r="G94" s="80">
        <v>100</v>
      </c>
      <c r="H94" s="80"/>
      <c r="I94" s="80"/>
      <c r="J94" s="80"/>
      <c r="K94" s="115" t="s">
        <v>280</v>
      </c>
      <c r="L94" s="116" t="s">
        <v>32</v>
      </c>
      <c r="M94" s="115" t="s">
        <v>15</v>
      </c>
      <c r="N94" s="115" t="s">
        <v>360</v>
      </c>
      <c r="O94" s="115" t="s">
        <v>15</v>
      </c>
      <c r="P94" s="115" t="s">
        <v>30</v>
      </c>
      <c r="Q94" s="115" t="s">
        <v>603</v>
      </c>
      <c r="R94" s="120"/>
    </row>
    <row r="95" spans="1:18" s="3" customFormat="1">
      <c r="A95" s="117" t="s">
        <v>588</v>
      </c>
      <c r="B95" s="91"/>
      <c r="C95" s="91" t="s">
        <v>29</v>
      </c>
      <c r="D95" s="80">
        <v>310</v>
      </c>
      <c r="E95" s="80"/>
      <c r="F95" s="80"/>
      <c r="G95" s="80">
        <v>100</v>
      </c>
      <c r="H95" s="80"/>
      <c r="I95" s="80"/>
      <c r="J95" s="80"/>
      <c r="K95" s="118" t="s">
        <v>259</v>
      </c>
      <c r="L95" s="116" t="s">
        <v>27</v>
      </c>
      <c r="M95" s="115" t="s">
        <v>494</v>
      </c>
      <c r="N95" s="115" t="s">
        <v>368</v>
      </c>
      <c r="O95" s="118" t="s">
        <v>10</v>
      </c>
      <c r="P95" s="118" t="s">
        <v>30</v>
      </c>
      <c r="Q95" s="115" t="s">
        <v>603</v>
      </c>
      <c r="R95" s="119"/>
    </row>
    <row r="96" spans="1:18" s="9" customFormat="1">
      <c r="A96" s="117" t="s">
        <v>373</v>
      </c>
      <c r="B96" s="91" t="s">
        <v>146</v>
      </c>
      <c r="C96" s="91" t="s">
        <v>144</v>
      </c>
      <c r="D96" s="80">
        <v>46300</v>
      </c>
      <c r="E96" s="80">
        <v>100</v>
      </c>
      <c r="F96" s="80"/>
      <c r="G96" s="80"/>
      <c r="H96" s="80"/>
      <c r="I96" s="80"/>
      <c r="J96" s="80"/>
      <c r="K96" s="118" t="s">
        <v>570</v>
      </c>
      <c r="L96" s="116" t="s">
        <v>27</v>
      </c>
      <c r="M96" s="115" t="s">
        <v>151</v>
      </c>
      <c r="N96" s="115" t="s">
        <v>144</v>
      </c>
      <c r="O96" s="118" t="s">
        <v>18</v>
      </c>
      <c r="P96" s="118" t="s">
        <v>28</v>
      </c>
      <c r="Q96" s="115" t="s">
        <v>598</v>
      </c>
      <c r="R96" s="119"/>
    </row>
    <row r="97" spans="1:18" s="3" customFormat="1">
      <c r="A97" s="117" t="s">
        <v>373</v>
      </c>
      <c r="B97" s="91" t="s">
        <v>147</v>
      </c>
      <c r="C97" s="91" t="s">
        <v>148</v>
      </c>
      <c r="D97" s="80">
        <v>76700</v>
      </c>
      <c r="E97" s="80">
        <v>100</v>
      </c>
      <c r="F97" s="80"/>
      <c r="G97" s="80"/>
      <c r="H97" s="80"/>
      <c r="I97" s="80"/>
      <c r="J97" s="80"/>
      <c r="K97" s="118" t="s">
        <v>570</v>
      </c>
      <c r="L97" s="116" t="s">
        <v>27</v>
      </c>
      <c r="M97" s="115" t="s">
        <v>151</v>
      </c>
      <c r="N97" s="115" t="s">
        <v>357</v>
      </c>
      <c r="O97" s="118" t="s">
        <v>18</v>
      </c>
      <c r="P97" s="118" t="s">
        <v>28</v>
      </c>
      <c r="Q97" s="115" t="s">
        <v>598</v>
      </c>
      <c r="R97" s="119"/>
    </row>
    <row r="98" spans="1:18" s="3" customFormat="1">
      <c r="A98" s="117" t="s">
        <v>373</v>
      </c>
      <c r="B98" s="91" t="s">
        <v>150</v>
      </c>
      <c r="C98" s="91" t="s">
        <v>151</v>
      </c>
      <c r="D98" s="80">
        <v>374400</v>
      </c>
      <c r="E98" s="80">
        <v>42.574786324786324</v>
      </c>
      <c r="F98" s="80"/>
      <c r="G98" s="80"/>
      <c r="H98" s="80">
        <v>58</v>
      </c>
      <c r="I98" s="80"/>
      <c r="J98" s="80"/>
      <c r="K98" s="118" t="s">
        <v>570</v>
      </c>
      <c r="L98" s="116" t="s">
        <v>27</v>
      </c>
      <c r="M98" s="115" t="s">
        <v>151</v>
      </c>
      <c r="N98" s="115" t="s">
        <v>144</v>
      </c>
      <c r="O98" s="118" t="s">
        <v>18</v>
      </c>
      <c r="P98" s="118" t="s">
        <v>28</v>
      </c>
      <c r="Q98" s="115" t="s">
        <v>598</v>
      </c>
      <c r="R98" s="119"/>
    </row>
    <row r="99" spans="1:18" s="3" customFormat="1">
      <c r="A99" s="117" t="s">
        <v>511</v>
      </c>
      <c r="B99" s="117"/>
      <c r="C99" s="117" t="s">
        <v>172</v>
      </c>
      <c r="D99" s="80">
        <v>500</v>
      </c>
      <c r="E99" s="80"/>
      <c r="F99" s="80"/>
      <c r="G99" s="80">
        <v>100</v>
      </c>
      <c r="H99" s="80"/>
      <c r="I99" s="80"/>
      <c r="J99" s="80"/>
      <c r="K99" s="115" t="s">
        <v>324</v>
      </c>
      <c r="L99" s="116" t="s">
        <v>123</v>
      </c>
      <c r="M99" s="115" t="s">
        <v>492</v>
      </c>
      <c r="N99" s="115" t="s">
        <v>370</v>
      </c>
      <c r="O99" s="115" t="s">
        <v>19</v>
      </c>
      <c r="P99" s="115" t="s">
        <v>30</v>
      </c>
      <c r="Q99" s="115" t="s">
        <v>603</v>
      </c>
      <c r="R99" s="119"/>
    </row>
    <row r="100" spans="1:18" s="9" customFormat="1">
      <c r="A100" s="117" t="s">
        <v>634</v>
      </c>
      <c r="B100" s="91" t="s">
        <v>26</v>
      </c>
      <c r="C100" s="91" t="s">
        <v>26</v>
      </c>
      <c r="D100" s="80">
        <v>7900</v>
      </c>
      <c r="E100" s="80"/>
      <c r="F100" s="80"/>
      <c r="G100" s="80">
        <v>100</v>
      </c>
      <c r="H100" s="80"/>
      <c r="I100" s="80"/>
      <c r="J100" s="80"/>
      <c r="K100" s="118" t="s">
        <v>573</v>
      </c>
      <c r="L100" s="116" t="s">
        <v>27</v>
      </c>
      <c r="M100" s="115" t="s">
        <v>494</v>
      </c>
      <c r="N100" s="115" t="s">
        <v>368</v>
      </c>
      <c r="O100" s="118" t="s">
        <v>10</v>
      </c>
      <c r="P100" s="118" t="s">
        <v>28</v>
      </c>
      <c r="Q100" s="115" t="s">
        <v>598</v>
      </c>
      <c r="R100" s="119"/>
    </row>
    <row r="101" spans="1:18" s="3" customFormat="1">
      <c r="A101" s="117" t="s">
        <v>634</v>
      </c>
      <c r="B101" s="91" t="s">
        <v>135</v>
      </c>
      <c r="C101" s="91" t="s">
        <v>136</v>
      </c>
      <c r="D101" s="80">
        <v>12000</v>
      </c>
      <c r="E101" s="80"/>
      <c r="F101" s="80"/>
      <c r="G101" s="80"/>
      <c r="H101" s="80"/>
      <c r="I101" s="80">
        <v>100</v>
      </c>
      <c r="J101" s="80"/>
      <c r="K101" s="118" t="s">
        <v>573</v>
      </c>
      <c r="L101" s="116" t="s">
        <v>27</v>
      </c>
      <c r="M101" s="115" t="s">
        <v>494</v>
      </c>
      <c r="N101" s="115" t="s">
        <v>368</v>
      </c>
      <c r="O101" s="118" t="s">
        <v>17</v>
      </c>
      <c r="P101" s="118" t="s">
        <v>28</v>
      </c>
      <c r="Q101" s="115" t="s">
        <v>598</v>
      </c>
      <c r="R101" s="119"/>
    </row>
    <row r="102" spans="1:18" s="3" customFormat="1">
      <c r="A102" s="117" t="s">
        <v>634</v>
      </c>
      <c r="B102" s="91" t="s">
        <v>136</v>
      </c>
      <c r="C102" s="91" t="s">
        <v>136</v>
      </c>
      <c r="D102" s="80">
        <v>9700</v>
      </c>
      <c r="E102" s="80">
        <v>28.865979381443296</v>
      </c>
      <c r="F102" s="80"/>
      <c r="G102" s="80">
        <v>71.134020618556704</v>
      </c>
      <c r="H102" s="80"/>
      <c r="I102" s="80"/>
      <c r="J102" s="80"/>
      <c r="K102" s="118" t="s">
        <v>573</v>
      </c>
      <c r="L102" s="116" t="s">
        <v>27</v>
      </c>
      <c r="M102" s="115" t="s">
        <v>494</v>
      </c>
      <c r="N102" s="115" t="s">
        <v>368</v>
      </c>
      <c r="O102" s="118" t="s">
        <v>17</v>
      </c>
      <c r="P102" s="118" t="s">
        <v>28</v>
      </c>
      <c r="Q102" s="115" t="s">
        <v>598</v>
      </c>
      <c r="R102" s="119"/>
    </row>
    <row r="103" spans="1:18" s="3" customFormat="1">
      <c r="A103" s="117" t="s">
        <v>634</v>
      </c>
      <c r="B103" s="91" t="s">
        <v>137</v>
      </c>
      <c r="C103" s="91" t="s">
        <v>136</v>
      </c>
      <c r="D103" s="80">
        <v>5300</v>
      </c>
      <c r="E103" s="80">
        <v>100</v>
      </c>
      <c r="F103" s="80"/>
      <c r="G103" s="80"/>
      <c r="H103" s="80"/>
      <c r="I103" s="80"/>
      <c r="J103" s="80"/>
      <c r="K103" s="118" t="s">
        <v>573</v>
      </c>
      <c r="L103" s="116" t="s">
        <v>27</v>
      </c>
      <c r="M103" s="115" t="s">
        <v>494</v>
      </c>
      <c r="N103" s="115" t="s">
        <v>368</v>
      </c>
      <c r="O103" s="118" t="s">
        <v>17</v>
      </c>
      <c r="P103" s="118" t="s">
        <v>28</v>
      </c>
      <c r="Q103" s="115" t="s">
        <v>598</v>
      </c>
      <c r="R103" s="120"/>
    </row>
    <row r="104" spans="1:18" s="3" customFormat="1">
      <c r="A104" s="117" t="s">
        <v>512</v>
      </c>
      <c r="B104" s="117" t="s">
        <v>140</v>
      </c>
      <c r="C104" s="117" t="s">
        <v>139</v>
      </c>
      <c r="D104" s="80">
        <v>7100</v>
      </c>
      <c r="E104" s="80"/>
      <c r="F104" s="80"/>
      <c r="G104" s="80">
        <v>100</v>
      </c>
      <c r="H104" s="80"/>
      <c r="I104" s="80"/>
      <c r="J104" s="80"/>
      <c r="K104" s="115" t="s">
        <v>317</v>
      </c>
      <c r="L104" s="116" t="s">
        <v>27</v>
      </c>
      <c r="M104" s="115" t="s">
        <v>494</v>
      </c>
      <c r="N104" s="115" t="s">
        <v>368</v>
      </c>
      <c r="O104" s="115" t="s">
        <v>17</v>
      </c>
      <c r="P104" s="115" t="s">
        <v>28</v>
      </c>
      <c r="Q104" s="115" t="s">
        <v>603</v>
      </c>
      <c r="R104" s="119"/>
    </row>
    <row r="105" spans="1:18" s="9" customFormat="1">
      <c r="A105" s="117" t="s">
        <v>512</v>
      </c>
      <c r="B105" s="117" t="s">
        <v>424</v>
      </c>
      <c r="C105" s="117" t="s">
        <v>139</v>
      </c>
      <c r="D105" s="80">
        <v>6000</v>
      </c>
      <c r="E105" s="80"/>
      <c r="F105" s="80"/>
      <c r="G105" s="80"/>
      <c r="H105" s="80"/>
      <c r="I105" s="80">
        <v>100</v>
      </c>
      <c r="J105" s="80"/>
      <c r="K105" s="115" t="s">
        <v>317</v>
      </c>
      <c r="L105" s="116" t="s">
        <v>27</v>
      </c>
      <c r="M105" s="115" t="s">
        <v>494</v>
      </c>
      <c r="N105" s="115" t="s">
        <v>368</v>
      </c>
      <c r="O105" s="115" t="s">
        <v>17</v>
      </c>
      <c r="P105" s="115" t="s">
        <v>28</v>
      </c>
      <c r="Q105" s="115" t="s">
        <v>603</v>
      </c>
      <c r="R105" s="119"/>
    </row>
    <row r="106" spans="1:18" s="9" customFormat="1">
      <c r="A106" s="117" t="s">
        <v>513</v>
      </c>
      <c r="B106" s="117"/>
      <c r="C106" s="117" t="s">
        <v>55</v>
      </c>
      <c r="D106" s="80">
        <v>460</v>
      </c>
      <c r="E106" s="80"/>
      <c r="F106" s="80"/>
      <c r="G106" s="80">
        <v>100</v>
      </c>
      <c r="H106" s="80"/>
      <c r="I106" s="80"/>
      <c r="J106" s="80"/>
      <c r="K106" s="115" t="s">
        <v>273</v>
      </c>
      <c r="L106" s="116" t="s">
        <v>46</v>
      </c>
      <c r="M106" s="115" t="s">
        <v>14</v>
      </c>
      <c r="N106" s="115" t="s">
        <v>362</v>
      </c>
      <c r="O106" s="115" t="s">
        <v>14</v>
      </c>
      <c r="P106" s="115" t="s">
        <v>30</v>
      </c>
      <c r="Q106" s="115" t="s">
        <v>603</v>
      </c>
      <c r="R106" s="119"/>
    </row>
    <row r="107" spans="1:18" s="3" customFormat="1">
      <c r="A107" s="117" t="s">
        <v>589</v>
      </c>
      <c r="B107" s="117"/>
      <c r="C107" s="117" t="s">
        <v>76</v>
      </c>
      <c r="D107" s="80">
        <v>300</v>
      </c>
      <c r="E107" s="80"/>
      <c r="F107" s="80"/>
      <c r="G107" s="80">
        <v>100</v>
      </c>
      <c r="H107" s="80"/>
      <c r="I107" s="80"/>
      <c r="J107" s="80"/>
      <c r="K107" s="115" t="s">
        <v>281</v>
      </c>
      <c r="L107" s="116" t="s">
        <v>32</v>
      </c>
      <c r="M107" s="115" t="s">
        <v>15</v>
      </c>
      <c r="N107" s="115" t="s">
        <v>360</v>
      </c>
      <c r="O107" s="115" t="s">
        <v>15</v>
      </c>
      <c r="P107" s="115" t="s">
        <v>30</v>
      </c>
      <c r="Q107" s="115" t="s">
        <v>603</v>
      </c>
      <c r="R107" s="119"/>
    </row>
    <row r="108" spans="1:18" s="9" customFormat="1">
      <c r="A108" s="117" t="s">
        <v>682</v>
      </c>
      <c r="B108" s="117"/>
      <c r="C108" s="117" t="s">
        <v>77</v>
      </c>
      <c r="D108" s="80">
        <v>630</v>
      </c>
      <c r="E108" s="80"/>
      <c r="F108" s="80"/>
      <c r="G108" s="80">
        <v>100</v>
      </c>
      <c r="H108" s="80"/>
      <c r="I108" s="80"/>
      <c r="J108" s="80"/>
      <c r="K108" s="115" t="s">
        <v>282</v>
      </c>
      <c r="L108" s="116" t="s">
        <v>32</v>
      </c>
      <c r="M108" s="115" t="s">
        <v>15</v>
      </c>
      <c r="N108" s="115" t="s">
        <v>354</v>
      </c>
      <c r="O108" s="115" t="s">
        <v>15</v>
      </c>
      <c r="P108" s="115" t="s">
        <v>30</v>
      </c>
      <c r="Q108" s="115" t="s">
        <v>603</v>
      </c>
      <c r="R108" s="120"/>
    </row>
    <row r="109" spans="1:18" s="9" customFormat="1">
      <c r="A109" s="117" t="s">
        <v>514</v>
      </c>
      <c r="B109" s="117"/>
      <c r="C109" s="117" t="s">
        <v>234</v>
      </c>
      <c r="D109" s="80">
        <v>347</v>
      </c>
      <c r="E109" s="80"/>
      <c r="F109" s="80"/>
      <c r="G109" s="80">
        <v>100</v>
      </c>
      <c r="H109" s="80"/>
      <c r="I109" s="80"/>
      <c r="J109" s="80"/>
      <c r="K109" s="115" t="s">
        <v>344</v>
      </c>
      <c r="L109" s="116" t="s">
        <v>211</v>
      </c>
      <c r="M109" s="115" t="s">
        <v>493</v>
      </c>
      <c r="N109" s="115" t="s">
        <v>356</v>
      </c>
      <c r="O109" s="115" t="s">
        <v>22</v>
      </c>
      <c r="P109" s="115" t="s">
        <v>30</v>
      </c>
      <c r="Q109" s="115" t="s">
        <v>603</v>
      </c>
      <c r="R109" s="119"/>
    </row>
    <row r="110" spans="1:18" s="9" customFormat="1">
      <c r="A110" s="117" t="s">
        <v>683</v>
      </c>
      <c r="B110" s="117"/>
      <c r="C110" s="117" t="s">
        <v>38</v>
      </c>
      <c r="D110" s="80">
        <v>450</v>
      </c>
      <c r="E110" s="80"/>
      <c r="F110" s="80"/>
      <c r="G110" s="80">
        <v>100</v>
      </c>
      <c r="H110" s="80"/>
      <c r="I110" s="80"/>
      <c r="J110" s="80"/>
      <c r="K110" s="115" t="s">
        <v>262</v>
      </c>
      <c r="L110" s="116" t="s">
        <v>32</v>
      </c>
      <c r="M110" s="115" t="s">
        <v>490</v>
      </c>
      <c r="N110" s="115" t="s">
        <v>350</v>
      </c>
      <c r="O110" s="115" t="s">
        <v>12</v>
      </c>
      <c r="P110" s="115" t="s">
        <v>30</v>
      </c>
      <c r="Q110" s="115" t="s">
        <v>603</v>
      </c>
      <c r="R110" s="119"/>
    </row>
    <row r="111" spans="1:18" s="9" customFormat="1">
      <c r="A111" s="117" t="s">
        <v>590</v>
      </c>
      <c r="B111" s="117"/>
      <c r="C111" s="117" t="s">
        <v>37</v>
      </c>
      <c r="D111" s="80">
        <v>2620</v>
      </c>
      <c r="E111" s="80"/>
      <c r="F111" s="80"/>
      <c r="G111" s="80">
        <v>100</v>
      </c>
      <c r="H111" s="80"/>
      <c r="I111" s="80"/>
      <c r="J111" s="80"/>
      <c r="K111" s="115" t="s">
        <v>263</v>
      </c>
      <c r="L111" s="116" t="s">
        <v>32</v>
      </c>
      <c r="M111" s="115" t="s">
        <v>490</v>
      </c>
      <c r="N111" s="115" t="s">
        <v>350</v>
      </c>
      <c r="O111" s="115" t="s">
        <v>12</v>
      </c>
      <c r="P111" s="115" t="s">
        <v>30</v>
      </c>
      <c r="Q111" s="115" t="s">
        <v>603</v>
      </c>
      <c r="R111" s="119"/>
    </row>
    <row r="112" spans="1:18" s="9" customFormat="1">
      <c r="A112" s="117" t="s">
        <v>684</v>
      </c>
      <c r="B112" s="91"/>
      <c r="C112" s="91" t="s">
        <v>174</v>
      </c>
      <c r="D112" s="80">
        <v>2800</v>
      </c>
      <c r="E112" s="80"/>
      <c r="F112" s="80"/>
      <c r="G112" s="80">
        <v>100</v>
      </c>
      <c r="H112" s="80"/>
      <c r="I112" s="80"/>
      <c r="J112" s="80"/>
      <c r="K112" s="118" t="s">
        <v>325</v>
      </c>
      <c r="L112" s="116" t="s">
        <v>123</v>
      </c>
      <c r="M112" s="115" t="s">
        <v>492</v>
      </c>
      <c r="N112" s="115" t="s">
        <v>370</v>
      </c>
      <c r="O112" s="118" t="s">
        <v>19</v>
      </c>
      <c r="P112" s="118" t="s">
        <v>28</v>
      </c>
      <c r="Q112" s="115" t="s">
        <v>603</v>
      </c>
      <c r="R112" s="119"/>
    </row>
    <row r="113" spans="1:18" s="9" customFormat="1">
      <c r="A113" s="117" t="s">
        <v>449</v>
      </c>
      <c r="B113" s="91" t="s">
        <v>157</v>
      </c>
      <c r="C113" s="91" t="s">
        <v>158</v>
      </c>
      <c r="D113" s="80">
        <v>24100</v>
      </c>
      <c r="E113" s="80">
        <v>95.850622406639005</v>
      </c>
      <c r="F113" s="80"/>
      <c r="G113" s="80"/>
      <c r="H113" s="80"/>
      <c r="I113" s="80"/>
      <c r="J113" s="80">
        <v>4.1493775933609953</v>
      </c>
      <c r="K113" s="118" t="s">
        <v>572</v>
      </c>
      <c r="L113" s="116" t="s">
        <v>123</v>
      </c>
      <c r="M113" s="115" t="s">
        <v>151</v>
      </c>
      <c r="N113" s="115" t="s">
        <v>367</v>
      </c>
      <c r="O113" s="118" t="s">
        <v>19</v>
      </c>
      <c r="P113" s="118" t="s">
        <v>28</v>
      </c>
      <c r="Q113" s="115" t="s">
        <v>598</v>
      </c>
      <c r="R113" s="120"/>
    </row>
    <row r="114" spans="1:18" s="3" customFormat="1">
      <c r="A114" s="117" t="s">
        <v>449</v>
      </c>
      <c r="B114" s="91" t="s">
        <v>160</v>
      </c>
      <c r="C114" s="91" t="s">
        <v>160</v>
      </c>
      <c r="D114" s="80">
        <v>42200</v>
      </c>
      <c r="E114" s="80">
        <v>87</v>
      </c>
      <c r="F114" s="80"/>
      <c r="G114" s="80">
        <v>12.796208530805686</v>
      </c>
      <c r="H114" s="80"/>
      <c r="I114" s="80"/>
      <c r="J114" s="80"/>
      <c r="K114" s="118" t="s">
        <v>572</v>
      </c>
      <c r="L114" s="116" t="s">
        <v>123</v>
      </c>
      <c r="M114" s="115" t="s">
        <v>151</v>
      </c>
      <c r="N114" s="115" t="s">
        <v>355</v>
      </c>
      <c r="O114" s="118" t="s">
        <v>19</v>
      </c>
      <c r="P114" s="118" t="s">
        <v>28</v>
      </c>
      <c r="Q114" s="115" t="s">
        <v>598</v>
      </c>
      <c r="R114" s="120"/>
    </row>
    <row r="115" spans="1:18">
      <c r="A115" s="117" t="s">
        <v>449</v>
      </c>
      <c r="B115" s="91" t="s">
        <v>161</v>
      </c>
      <c r="C115" s="91" t="s">
        <v>162</v>
      </c>
      <c r="D115" s="80">
        <v>30812</v>
      </c>
      <c r="E115" s="80"/>
      <c r="F115" s="80">
        <v>90.873685577047908</v>
      </c>
      <c r="G115" s="80">
        <v>9.0873685577047905</v>
      </c>
      <c r="H115" s="80"/>
      <c r="I115" s="80"/>
      <c r="J115" s="80">
        <v>3.8945865247306241E-2</v>
      </c>
      <c r="K115" s="118" t="s">
        <v>572</v>
      </c>
      <c r="L115" s="116" t="s">
        <v>123</v>
      </c>
      <c r="M115" s="115" t="s">
        <v>151</v>
      </c>
      <c r="N115" s="115" t="s">
        <v>353</v>
      </c>
      <c r="O115" s="118" t="s">
        <v>19</v>
      </c>
      <c r="P115" s="118" t="s">
        <v>28</v>
      </c>
      <c r="Q115" s="115" t="s">
        <v>603</v>
      </c>
      <c r="R115" s="119"/>
    </row>
    <row r="116" spans="1:18">
      <c r="A116" s="117" t="s">
        <v>449</v>
      </c>
      <c r="B116" s="91" t="s">
        <v>163</v>
      </c>
      <c r="C116" s="91" t="s">
        <v>163</v>
      </c>
      <c r="D116" s="80">
        <v>180600</v>
      </c>
      <c r="E116" s="80">
        <v>100</v>
      </c>
      <c r="F116" s="80"/>
      <c r="G116" s="80"/>
      <c r="H116" s="80"/>
      <c r="I116" s="80"/>
      <c r="J116" s="80"/>
      <c r="K116" s="118" t="s">
        <v>572</v>
      </c>
      <c r="L116" s="116" t="s">
        <v>123</v>
      </c>
      <c r="M116" s="115" t="s">
        <v>151</v>
      </c>
      <c r="N116" s="115" t="s">
        <v>355</v>
      </c>
      <c r="O116" s="118" t="s">
        <v>19</v>
      </c>
      <c r="P116" s="118" t="s">
        <v>28</v>
      </c>
      <c r="Q116" s="115" t="s">
        <v>598</v>
      </c>
      <c r="R116" s="120"/>
    </row>
    <row r="117" spans="1:18">
      <c r="A117" s="117" t="s">
        <v>515</v>
      </c>
      <c r="B117" s="117"/>
      <c r="C117" s="117" t="s">
        <v>58</v>
      </c>
      <c r="D117" s="80">
        <v>570</v>
      </c>
      <c r="E117" s="80"/>
      <c r="F117" s="80"/>
      <c r="G117" s="80">
        <v>100</v>
      </c>
      <c r="H117" s="80"/>
      <c r="I117" s="80"/>
      <c r="J117" s="80"/>
      <c r="K117" s="115" t="s">
        <v>274</v>
      </c>
      <c r="L117" s="116" t="s">
        <v>46</v>
      </c>
      <c r="M117" s="115" t="s">
        <v>14</v>
      </c>
      <c r="N117" s="115" t="s">
        <v>362</v>
      </c>
      <c r="O117" s="115" t="s">
        <v>14</v>
      </c>
      <c r="P117" s="115" t="s">
        <v>30</v>
      </c>
      <c r="Q117" s="115" t="s">
        <v>603</v>
      </c>
      <c r="R117" s="120"/>
    </row>
    <row r="118" spans="1:18">
      <c r="A118" s="117" t="s">
        <v>516</v>
      </c>
      <c r="B118" s="117"/>
      <c r="C118" s="117" t="s">
        <v>235</v>
      </c>
      <c r="D118" s="80">
        <v>1642</v>
      </c>
      <c r="E118" s="80"/>
      <c r="F118" s="80"/>
      <c r="G118" s="80">
        <v>51.278928136418997</v>
      </c>
      <c r="H118" s="80"/>
      <c r="I118" s="80">
        <v>48.721071863581003</v>
      </c>
      <c r="J118" s="80"/>
      <c r="K118" s="115" t="s">
        <v>345</v>
      </c>
      <c r="L118" s="116" t="s">
        <v>211</v>
      </c>
      <c r="M118" s="115" t="s">
        <v>493</v>
      </c>
      <c r="N118" s="115" t="s">
        <v>356</v>
      </c>
      <c r="O118" s="115" t="s">
        <v>22</v>
      </c>
      <c r="P118" s="115" t="s">
        <v>30</v>
      </c>
      <c r="Q118" s="115" t="s">
        <v>603</v>
      </c>
      <c r="R118" s="120"/>
    </row>
    <row r="119" spans="1:18" s="10" customFormat="1">
      <c r="A119" s="117" t="s">
        <v>591</v>
      </c>
      <c r="B119" s="91"/>
      <c r="C119" s="91" t="s">
        <v>173</v>
      </c>
      <c r="D119" s="80">
        <v>1700</v>
      </c>
      <c r="E119" s="80"/>
      <c r="F119" s="80"/>
      <c r="G119" s="80">
        <v>100</v>
      </c>
      <c r="H119" s="80"/>
      <c r="I119" s="80"/>
      <c r="J119" s="80"/>
      <c r="K119" s="118" t="s">
        <v>326</v>
      </c>
      <c r="L119" s="116" t="s">
        <v>123</v>
      </c>
      <c r="M119" s="115" t="s">
        <v>492</v>
      </c>
      <c r="N119" s="115" t="s">
        <v>370</v>
      </c>
      <c r="O119" s="118" t="s">
        <v>19</v>
      </c>
      <c r="P119" s="118" t="s">
        <v>28</v>
      </c>
      <c r="Q119" s="115" t="s">
        <v>603</v>
      </c>
      <c r="R119" s="120"/>
    </row>
    <row r="120" spans="1:18" s="10" customFormat="1">
      <c r="A120" s="117" t="s">
        <v>450</v>
      </c>
      <c r="B120" s="91" t="s">
        <v>149</v>
      </c>
      <c r="C120" s="91" t="s">
        <v>148</v>
      </c>
      <c r="D120" s="80">
        <v>37900</v>
      </c>
      <c r="E120" s="80">
        <v>100</v>
      </c>
      <c r="F120" s="80"/>
      <c r="G120" s="80"/>
      <c r="H120" s="80"/>
      <c r="I120" s="80"/>
      <c r="J120" s="80"/>
      <c r="K120" s="118" t="s">
        <v>577</v>
      </c>
      <c r="L120" s="116" t="s">
        <v>27</v>
      </c>
      <c r="M120" s="115" t="s">
        <v>151</v>
      </c>
      <c r="N120" s="115" t="s">
        <v>357</v>
      </c>
      <c r="O120" s="118" t="s">
        <v>18</v>
      </c>
      <c r="P120" s="118" t="s">
        <v>28</v>
      </c>
      <c r="Q120" s="115" t="s">
        <v>598</v>
      </c>
      <c r="R120" s="120"/>
    </row>
    <row r="121" spans="1:18" s="9" customFormat="1">
      <c r="A121" s="117" t="s">
        <v>450</v>
      </c>
      <c r="B121" s="91" t="s">
        <v>155</v>
      </c>
      <c r="C121" s="91" t="s">
        <v>155</v>
      </c>
      <c r="D121" s="80">
        <v>2400</v>
      </c>
      <c r="E121" s="80"/>
      <c r="F121" s="80"/>
      <c r="G121" s="80">
        <v>100</v>
      </c>
      <c r="H121" s="80"/>
      <c r="I121" s="80"/>
      <c r="J121" s="80"/>
      <c r="K121" s="118" t="s">
        <v>577</v>
      </c>
      <c r="L121" s="116" t="s">
        <v>27</v>
      </c>
      <c r="M121" s="115" t="s">
        <v>151</v>
      </c>
      <c r="N121" s="115" t="s">
        <v>357</v>
      </c>
      <c r="O121" s="118" t="s">
        <v>18</v>
      </c>
      <c r="P121" s="118" t="s">
        <v>28</v>
      </c>
      <c r="Q121" s="115" t="s">
        <v>598</v>
      </c>
      <c r="R121" s="119"/>
    </row>
    <row r="122" spans="1:18" s="9" customFormat="1">
      <c r="A122" s="117" t="s">
        <v>517</v>
      </c>
      <c r="B122" s="117"/>
      <c r="C122" s="117" t="s">
        <v>177</v>
      </c>
      <c r="D122" s="80">
        <v>230</v>
      </c>
      <c r="E122" s="80"/>
      <c r="F122" s="80"/>
      <c r="G122" s="80">
        <v>100</v>
      </c>
      <c r="H122" s="80"/>
      <c r="I122" s="80"/>
      <c r="J122" s="80"/>
      <c r="K122" s="115" t="s">
        <v>327</v>
      </c>
      <c r="L122" s="116" t="s">
        <v>123</v>
      </c>
      <c r="M122" s="115" t="s">
        <v>492</v>
      </c>
      <c r="N122" s="115" t="s">
        <v>370</v>
      </c>
      <c r="O122" s="115" t="s">
        <v>19</v>
      </c>
      <c r="P122" s="115" t="s">
        <v>30</v>
      </c>
      <c r="Q122" s="115" t="s">
        <v>603</v>
      </c>
      <c r="R122" s="81"/>
    </row>
    <row r="123" spans="1:18" s="9" customFormat="1">
      <c r="A123" s="117" t="s">
        <v>518</v>
      </c>
      <c r="B123" s="89"/>
      <c r="C123" s="89" t="s">
        <v>78</v>
      </c>
      <c r="D123" s="80">
        <v>235</v>
      </c>
      <c r="E123" s="80"/>
      <c r="F123" s="80"/>
      <c r="G123" s="80">
        <v>100</v>
      </c>
      <c r="H123" s="80"/>
      <c r="I123" s="80"/>
      <c r="J123" s="80"/>
      <c r="K123" s="116" t="s">
        <v>283</v>
      </c>
      <c r="L123" s="116" t="s">
        <v>32</v>
      </c>
      <c r="M123" s="115" t="s">
        <v>15</v>
      </c>
      <c r="N123" s="115" t="s">
        <v>360</v>
      </c>
      <c r="O123" s="116" t="s">
        <v>15</v>
      </c>
      <c r="P123" s="116" t="s">
        <v>30</v>
      </c>
      <c r="Q123" s="115" t="s">
        <v>603</v>
      </c>
      <c r="R123" s="81"/>
    </row>
    <row r="124" spans="1:18" s="3" customFormat="1">
      <c r="A124" s="117" t="s">
        <v>519</v>
      </c>
      <c r="B124" s="89"/>
      <c r="C124" s="89" t="s">
        <v>85</v>
      </c>
      <c r="D124" s="80">
        <v>1500</v>
      </c>
      <c r="E124" s="80"/>
      <c r="F124" s="80"/>
      <c r="G124" s="80">
        <v>100</v>
      </c>
      <c r="H124" s="80"/>
      <c r="I124" s="80"/>
      <c r="J124" s="80"/>
      <c r="K124" s="116" t="s">
        <v>284</v>
      </c>
      <c r="L124" s="116" t="s">
        <v>32</v>
      </c>
      <c r="M124" s="115" t="s">
        <v>364</v>
      </c>
      <c r="N124" s="115" t="s">
        <v>360</v>
      </c>
      <c r="O124" s="116" t="s">
        <v>15</v>
      </c>
      <c r="P124" s="116" t="s">
        <v>30</v>
      </c>
      <c r="Q124" s="115" t="s">
        <v>603</v>
      </c>
      <c r="R124" s="81"/>
    </row>
    <row r="125" spans="1:18" s="3" customFormat="1">
      <c r="A125" s="117" t="s">
        <v>451</v>
      </c>
      <c r="B125" s="91" t="s">
        <v>585</v>
      </c>
      <c r="C125" s="91" t="s">
        <v>395</v>
      </c>
      <c r="D125" s="80">
        <v>1500</v>
      </c>
      <c r="E125" s="80"/>
      <c r="F125" s="80"/>
      <c r="G125" s="80">
        <v>65</v>
      </c>
      <c r="H125" s="80"/>
      <c r="I125" s="80">
        <v>35</v>
      </c>
      <c r="J125" s="80"/>
      <c r="K125" s="118" t="s">
        <v>574</v>
      </c>
      <c r="L125" s="116" t="s">
        <v>32</v>
      </c>
      <c r="M125" s="115" t="s">
        <v>15</v>
      </c>
      <c r="N125" s="115" t="s">
        <v>360</v>
      </c>
      <c r="O125" s="118" t="s">
        <v>15</v>
      </c>
      <c r="P125" s="118" t="s">
        <v>28</v>
      </c>
      <c r="Q125" s="115" t="s">
        <v>598</v>
      </c>
      <c r="R125" s="81"/>
    </row>
    <row r="126" spans="1:18" s="3" customFormat="1">
      <c r="A126" s="117" t="s">
        <v>520</v>
      </c>
      <c r="B126" s="89"/>
      <c r="C126" s="89" t="s">
        <v>232</v>
      </c>
      <c r="D126" s="80">
        <v>1585</v>
      </c>
      <c r="E126" s="80"/>
      <c r="F126" s="80"/>
      <c r="G126" s="80">
        <v>100</v>
      </c>
      <c r="H126" s="80"/>
      <c r="I126" s="80"/>
      <c r="J126" s="80"/>
      <c r="K126" s="116" t="s">
        <v>346</v>
      </c>
      <c r="L126" s="116" t="s">
        <v>211</v>
      </c>
      <c r="M126" s="115" t="s">
        <v>493</v>
      </c>
      <c r="N126" s="115" t="s">
        <v>356</v>
      </c>
      <c r="O126" s="116" t="s">
        <v>22</v>
      </c>
      <c r="P126" s="116" t="s">
        <v>30</v>
      </c>
      <c r="Q126" s="115" t="s">
        <v>603</v>
      </c>
      <c r="R126" s="122"/>
    </row>
    <row r="127" spans="1:18" s="9" customFormat="1">
      <c r="A127" s="117" t="s">
        <v>520</v>
      </c>
      <c r="B127" s="89" t="s">
        <v>426</v>
      </c>
      <c r="C127" s="89" t="s">
        <v>11</v>
      </c>
      <c r="D127" s="80">
        <v>1100</v>
      </c>
      <c r="E127" s="80"/>
      <c r="F127" s="80"/>
      <c r="G127" s="80">
        <v>100</v>
      </c>
      <c r="H127" s="80"/>
      <c r="I127" s="80"/>
      <c r="J127" s="80"/>
      <c r="K127" s="116" t="s">
        <v>346</v>
      </c>
      <c r="L127" s="116" t="s">
        <v>211</v>
      </c>
      <c r="M127" s="115" t="s">
        <v>493</v>
      </c>
      <c r="N127" s="115" t="s">
        <v>11</v>
      </c>
      <c r="O127" s="116" t="s">
        <v>22</v>
      </c>
      <c r="P127" s="116" t="s">
        <v>30</v>
      </c>
      <c r="Q127" s="115" t="s">
        <v>603</v>
      </c>
      <c r="R127" s="122"/>
    </row>
    <row r="128" spans="1:18" s="9" customFormat="1">
      <c r="A128" s="117" t="s">
        <v>520</v>
      </c>
      <c r="B128" s="117"/>
      <c r="C128" s="117" t="s">
        <v>11</v>
      </c>
      <c r="D128" s="80">
        <v>550</v>
      </c>
      <c r="E128" s="80"/>
      <c r="F128" s="80"/>
      <c r="G128" s="80"/>
      <c r="H128" s="80"/>
      <c r="I128" s="80">
        <v>100</v>
      </c>
      <c r="J128" s="80"/>
      <c r="K128" s="115" t="s">
        <v>346</v>
      </c>
      <c r="L128" s="116" t="s">
        <v>211</v>
      </c>
      <c r="M128" s="115" t="s">
        <v>493</v>
      </c>
      <c r="N128" s="115" t="s">
        <v>11</v>
      </c>
      <c r="O128" s="115" t="s">
        <v>22</v>
      </c>
      <c r="P128" s="115" t="s">
        <v>30</v>
      </c>
      <c r="Q128" s="115" t="s">
        <v>603</v>
      </c>
      <c r="R128" s="120"/>
    </row>
    <row r="129" spans="1:18" s="9" customFormat="1">
      <c r="A129" s="117" t="s">
        <v>520</v>
      </c>
      <c r="B129" s="89"/>
      <c r="C129" s="89" t="s">
        <v>236</v>
      </c>
      <c r="D129" s="80">
        <v>2400</v>
      </c>
      <c r="E129" s="80"/>
      <c r="F129" s="80"/>
      <c r="G129" s="80">
        <v>100</v>
      </c>
      <c r="H129" s="80"/>
      <c r="I129" s="80"/>
      <c r="J129" s="80"/>
      <c r="K129" s="116" t="s">
        <v>346</v>
      </c>
      <c r="L129" s="116" t="s">
        <v>211</v>
      </c>
      <c r="M129" s="115" t="s">
        <v>493</v>
      </c>
      <c r="N129" s="115" t="s">
        <v>356</v>
      </c>
      <c r="O129" s="116" t="s">
        <v>22</v>
      </c>
      <c r="P129" s="116" t="s">
        <v>30</v>
      </c>
      <c r="Q129" s="115" t="s">
        <v>603</v>
      </c>
      <c r="R129" s="120"/>
    </row>
    <row r="130" spans="1:18" s="9" customFormat="1">
      <c r="A130" s="117" t="s">
        <v>520</v>
      </c>
      <c r="B130" s="117"/>
      <c r="C130" s="117" t="s">
        <v>238</v>
      </c>
      <c r="D130" s="80">
        <v>2500</v>
      </c>
      <c r="E130" s="80"/>
      <c r="F130" s="80"/>
      <c r="G130" s="80">
        <v>100</v>
      </c>
      <c r="H130" s="80"/>
      <c r="I130" s="80"/>
      <c r="J130" s="80"/>
      <c r="K130" s="115" t="s">
        <v>346</v>
      </c>
      <c r="L130" s="116" t="s">
        <v>211</v>
      </c>
      <c r="M130" s="115" t="s">
        <v>493</v>
      </c>
      <c r="N130" s="115" t="s">
        <v>365</v>
      </c>
      <c r="O130" s="115" t="s">
        <v>22</v>
      </c>
      <c r="P130" s="115" t="s">
        <v>30</v>
      </c>
      <c r="Q130" s="115" t="s">
        <v>603</v>
      </c>
      <c r="R130" s="120"/>
    </row>
    <row r="131" spans="1:18" s="3" customFormat="1">
      <c r="A131" s="117" t="s">
        <v>520</v>
      </c>
      <c r="B131" s="117"/>
      <c r="C131" s="117" t="s">
        <v>240</v>
      </c>
      <c r="D131" s="80">
        <v>675</v>
      </c>
      <c r="E131" s="80"/>
      <c r="F131" s="80"/>
      <c r="G131" s="80">
        <v>100</v>
      </c>
      <c r="H131" s="80"/>
      <c r="I131" s="80"/>
      <c r="J131" s="80"/>
      <c r="K131" s="115" t="s">
        <v>346</v>
      </c>
      <c r="L131" s="116" t="s">
        <v>211</v>
      </c>
      <c r="M131" s="115" t="s">
        <v>493</v>
      </c>
      <c r="N131" s="115" t="s">
        <v>356</v>
      </c>
      <c r="O131" s="115" t="s">
        <v>22</v>
      </c>
      <c r="P131" s="115" t="s">
        <v>30</v>
      </c>
      <c r="Q131" s="115" t="s">
        <v>603</v>
      </c>
      <c r="R131" s="119"/>
    </row>
    <row r="132" spans="1:18" s="3" customFormat="1">
      <c r="A132" s="117" t="s">
        <v>521</v>
      </c>
      <c r="B132" s="117"/>
      <c r="C132" s="117" t="s">
        <v>201</v>
      </c>
      <c r="D132" s="80">
        <v>585</v>
      </c>
      <c r="E132" s="80"/>
      <c r="F132" s="80"/>
      <c r="G132" s="80">
        <v>100</v>
      </c>
      <c r="H132" s="80"/>
      <c r="I132" s="80"/>
      <c r="J132" s="80"/>
      <c r="K132" s="115" t="s">
        <v>342</v>
      </c>
      <c r="L132" s="116" t="s">
        <v>46</v>
      </c>
      <c r="M132" s="115" t="s">
        <v>364</v>
      </c>
      <c r="N132" s="115" t="s">
        <v>364</v>
      </c>
      <c r="O132" s="115" t="s">
        <v>21</v>
      </c>
      <c r="P132" s="115" t="s">
        <v>30</v>
      </c>
      <c r="Q132" s="115" t="s">
        <v>603</v>
      </c>
      <c r="R132" s="119"/>
    </row>
    <row r="133" spans="1:18" s="3" customFormat="1">
      <c r="A133" s="117" t="s">
        <v>453</v>
      </c>
      <c r="B133" s="91" t="s">
        <v>218</v>
      </c>
      <c r="C133" s="91" t="s">
        <v>219</v>
      </c>
      <c r="D133" s="80">
        <v>5400</v>
      </c>
      <c r="E133" s="80"/>
      <c r="F133" s="80"/>
      <c r="G133" s="80"/>
      <c r="H133" s="80"/>
      <c r="I133" s="80">
        <v>100</v>
      </c>
      <c r="J133" s="80"/>
      <c r="K133" s="118" t="s">
        <v>583</v>
      </c>
      <c r="L133" s="116" t="s">
        <v>211</v>
      </c>
      <c r="M133" s="115" t="s">
        <v>493</v>
      </c>
      <c r="N133" s="115" t="s">
        <v>358</v>
      </c>
      <c r="O133" s="118" t="s">
        <v>22</v>
      </c>
      <c r="P133" s="118" t="s">
        <v>28</v>
      </c>
      <c r="Q133" s="115" t="s">
        <v>598</v>
      </c>
      <c r="R133" s="119"/>
    </row>
    <row r="134" spans="1:18" s="3" customFormat="1">
      <c r="A134" s="117" t="s">
        <v>453</v>
      </c>
      <c r="B134" s="91" t="s">
        <v>219</v>
      </c>
      <c r="C134" s="91" t="s">
        <v>219</v>
      </c>
      <c r="D134" s="80">
        <v>4200</v>
      </c>
      <c r="E134" s="80"/>
      <c r="F134" s="80"/>
      <c r="G134" s="80"/>
      <c r="H134" s="80"/>
      <c r="I134" s="80">
        <v>100</v>
      </c>
      <c r="J134" s="80"/>
      <c r="K134" s="118" t="s">
        <v>583</v>
      </c>
      <c r="L134" s="116" t="s">
        <v>211</v>
      </c>
      <c r="M134" s="115" t="s">
        <v>493</v>
      </c>
      <c r="N134" s="115" t="s">
        <v>358</v>
      </c>
      <c r="O134" s="118" t="s">
        <v>22</v>
      </c>
      <c r="P134" s="118" t="s">
        <v>28</v>
      </c>
      <c r="Q134" s="115" t="s">
        <v>598</v>
      </c>
      <c r="R134" s="120"/>
    </row>
    <row r="135" spans="1:18" s="9" customFormat="1">
      <c r="A135" s="117" t="s">
        <v>453</v>
      </c>
      <c r="B135" s="91" t="s">
        <v>220</v>
      </c>
      <c r="C135" s="91" t="s">
        <v>219</v>
      </c>
      <c r="D135" s="80">
        <v>25900</v>
      </c>
      <c r="E135" s="80"/>
      <c r="F135" s="80"/>
      <c r="G135" s="80">
        <v>100</v>
      </c>
      <c r="H135" s="80"/>
      <c r="I135" s="80"/>
      <c r="J135" s="80"/>
      <c r="K135" s="118" t="s">
        <v>583</v>
      </c>
      <c r="L135" s="116" t="s">
        <v>211</v>
      </c>
      <c r="M135" s="115" t="s">
        <v>493</v>
      </c>
      <c r="N135" s="115" t="s">
        <v>358</v>
      </c>
      <c r="O135" s="118" t="s">
        <v>22</v>
      </c>
      <c r="P135" s="118" t="s">
        <v>28</v>
      </c>
      <c r="Q135" s="115" t="s">
        <v>598</v>
      </c>
      <c r="R135" s="120"/>
    </row>
    <row r="136" spans="1:18" s="3" customFormat="1">
      <c r="A136" s="117" t="s">
        <v>453</v>
      </c>
      <c r="B136" s="91" t="s">
        <v>221</v>
      </c>
      <c r="C136" s="91" t="s">
        <v>219</v>
      </c>
      <c r="D136" s="80">
        <v>2100</v>
      </c>
      <c r="E136" s="80"/>
      <c r="F136" s="80"/>
      <c r="G136" s="80"/>
      <c r="H136" s="80"/>
      <c r="I136" s="80">
        <v>100</v>
      </c>
      <c r="J136" s="80"/>
      <c r="K136" s="118" t="s">
        <v>583</v>
      </c>
      <c r="L136" s="116" t="s">
        <v>211</v>
      </c>
      <c r="M136" s="115" t="s">
        <v>493</v>
      </c>
      <c r="N136" s="115" t="s">
        <v>358</v>
      </c>
      <c r="O136" s="118" t="s">
        <v>22</v>
      </c>
      <c r="P136" s="118" t="s">
        <v>28</v>
      </c>
      <c r="Q136" s="115" t="s">
        <v>598</v>
      </c>
      <c r="R136" s="120"/>
    </row>
    <row r="137" spans="1:18" s="3" customFormat="1">
      <c r="A137" s="117" t="s">
        <v>685</v>
      </c>
      <c r="B137" s="91"/>
      <c r="C137" s="91" t="s">
        <v>39</v>
      </c>
      <c r="D137" s="80">
        <v>2600</v>
      </c>
      <c r="E137" s="80"/>
      <c r="F137" s="80"/>
      <c r="G137" s="80">
        <v>69.230769230769226</v>
      </c>
      <c r="H137" s="80"/>
      <c r="I137" s="80">
        <v>30.76923076923077</v>
      </c>
      <c r="J137" s="80"/>
      <c r="K137" s="118" t="s">
        <v>264</v>
      </c>
      <c r="L137" s="116" t="s">
        <v>32</v>
      </c>
      <c r="M137" s="115" t="s">
        <v>490</v>
      </c>
      <c r="N137" s="115" t="s">
        <v>350</v>
      </c>
      <c r="O137" s="118" t="s">
        <v>12</v>
      </c>
      <c r="P137" s="118" t="s">
        <v>28</v>
      </c>
      <c r="Q137" s="115" t="s">
        <v>603</v>
      </c>
      <c r="R137" s="120"/>
    </row>
    <row r="138" spans="1:18" s="3" customFormat="1">
      <c r="A138" s="117" t="s">
        <v>522</v>
      </c>
      <c r="B138" s="91"/>
      <c r="C138" s="91" t="s">
        <v>101</v>
      </c>
      <c r="D138" s="80">
        <v>635</v>
      </c>
      <c r="E138" s="80"/>
      <c r="F138" s="80"/>
      <c r="G138" s="80">
        <v>100</v>
      </c>
      <c r="H138" s="80"/>
      <c r="I138" s="80"/>
      <c r="J138" s="80"/>
      <c r="K138" s="118" t="s">
        <v>301</v>
      </c>
      <c r="L138" s="116" t="s">
        <v>32</v>
      </c>
      <c r="M138" s="115" t="s">
        <v>491</v>
      </c>
      <c r="N138" s="115" t="s">
        <v>352</v>
      </c>
      <c r="O138" s="118" t="s">
        <v>16</v>
      </c>
      <c r="P138" s="118" t="s">
        <v>30</v>
      </c>
      <c r="Q138" s="115" t="s">
        <v>603</v>
      </c>
      <c r="R138" s="119"/>
    </row>
    <row r="139" spans="1:18" s="3" customFormat="1">
      <c r="A139" s="117" t="s">
        <v>454</v>
      </c>
      <c r="B139" s="91" t="s">
        <v>190</v>
      </c>
      <c r="C139" s="91" t="s">
        <v>191</v>
      </c>
      <c r="D139" s="80">
        <v>10000</v>
      </c>
      <c r="E139" s="80"/>
      <c r="F139" s="80"/>
      <c r="G139" s="80">
        <v>100</v>
      </c>
      <c r="H139" s="80"/>
      <c r="I139" s="80"/>
      <c r="J139" s="80"/>
      <c r="K139" s="118" t="s">
        <v>575</v>
      </c>
      <c r="L139" s="116" t="s">
        <v>27</v>
      </c>
      <c r="M139" s="115" t="s">
        <v>191</v>
      </c>
      <c r="N139" s="115" t="s">
        <v>359</v>
      </c>
      <c r="O139" s="118" t="s">
        <v>20</v>
      </c>
      <c r="P139" s="118" t="s">
        <v>28</v>
      </c>
      <c r="Q139" s="115" t="s">
        <v>598</v>
      </c>
      <c r="R139" s="119"/>
    </row>
    <row r="140" spans="1:18" s="3" customFormat="1">
      <c r="A140" s="117" t="s">
        <v>454</v>
      </c>
      <c r="B140" s="91" t="s">
        <v>192</v>
      </c>
      <c r="C140" s="91" t="s">
        <v>191</v>
      </c>
      <c r="D140" s="80">
        <v>20000</v>
      </c>
      <c r="E140" s="80"/>
      <c r="F140" s="80"/>
      <c r="G140" s="80"/>
      <c r="H140" s="80"/>
      <c r="I140" s="80">
        <v>100</v>
      </c>
      <c r="J140" s="80"/>
      <c r="K140" s="118" t="s">
        <v>575</v>
      </c>
      <c r="L140" s="116" t="s">
        <v>27</v>
      </c>
      <c r="M140" s="115" t="s">
        <v>191</v>
      </c>
      <c r="N140" s="115" t="s">
        <v>359</v>
      </c>
      <c r="O140" s="118" t="s">
        <v>20</v>
      </c>
      <c r="P140" s="118" t="s">
        <v>30</v>
      </c>
      <c r="Q140" s="115" t="s">
        <v>598</v>
      </c>
      <c r="R140" s="119"/>
    </row>
    <row r="141" spans="1:18" s="3" customFormat="1">
      <c r="A141" s="117" t="s">
        <v>454</v>
      </c>
      <c r="B141" s="91" t="s">
        <v>191</v>
      </c>
      <c r="C141" s="91" t="s">
        <v>193</v>
      </c>
      <c r="D141" s="80">
        <v>26300</v>
      </c>
      <c r="E141" s="80"/>
      <c r="F141" s="80"/>
      <c r="G141" s="80">
        <v>84.790874524714837</v>
      </c>
      <c r="H141" s="80"/>
      <c r="I141" s="80"/>
      <c r="J141" s="80">
        <v>15.209125475285171</v>
      </c>
      <c r="K141" s="118" t="s">
        <v>575</v>
      </c>
      <c r="L141" s="116" t="s">
        <v>27</v>
      </c>
      <c r="M141" s="115" t="s">
        <v>191</v>
      </c>
      <c r="N141" s="115" t="s">
        <v>359</v>
      </c>
      <c r="O141" s="118" t="s">
        <v>20</v>
      </c>
      <c r="P141" s="118" t="s">
        <v>28</v>
      </c>
      <c r="Q141" s="115" t="s">
        <v>598</v>
      </c>
      <c r="R141" s="119"/>
    </row>
    <row r="142" spans="1:18" s="9" customFormat="1">
      <c r="A142" s="117" t="s">
        <v>454</v>
      </c>
      <c r="B142" s="91" t="s">
        <v>194</v>
      </c>
      <c r="C142" s="91" t="s">
        <v>194</v>
      </c>
      <c r="D142" s="80">
        <v>1000</v>
      </c>
      <c r="E142" s="80"/>
      <c r="F142" s="80"/>
      <c r="G142" s="80">
        <v>100</v>
      </c>
      <c r="H142" s="80"/>
      <c r="I142" s="80"/>
      <c r="J142" s="80"/>
      <c r="K142" s="118" t="s">
        <v>575</v>
      </c>
      <c r="L142" s="116" t="s">
        <v>27</v>
      </c>
      <c r="M142" s="115" t="s">
        <v>191</v>
      </c>
      <c r="N142" s="115" t="s">
        <v>359</v>
      </c>
      <c r="O142" s="118" t="s">
        <v>20</v>
      </c>
      <c r="P142" s="118" t="s">
        <v>28</v>
      </c>
      <c r="Q142" s="115" t="s">
        <v>598</v>
      </c>
      <c r="R142" s="120"/>
    </row>
    <row r="143" spans="1:18" s="9" customFormat="1">
      <c r="A143" s="117" t="s">
        <v>523</v>
      </c>
      <c r="B143" s="117"/>
      <c r="C143" s="117" t="s">
        <v>79</v>
      </c>
      <c r="D143" s="80">
        <v>495</v>
      </c>
      <c r="E143" s="80"/>
      <c r="F143" s="80"/>
      <c r="G143" s="80">
        <v>100</v>
      </c>
      <c r="H143" s="80"/>
      <c r="I143" s="80"/>
      <c r="J143" s="80"/>
      <c r="K143" s="115" t="s">
        <v>285</v>
      </c>
      <c r="L143" s="116" t="s">
        <v>32</v>
      </c>
      <c r="M143" s="115" t="s">
        <v>15</v>
      </c>
      <c r="N143" s="115" t="s">
        <v>360</v>
      </c>
      <c r="O143" s="115" t="s">
        <v>15</v>
      </c>
      <c r="P143" s="115" t="s">
        <v>30</v>
      </c>
      <c r="Q143" s="115" t="s">
        <v>603</v>
      </c>
      <c r="R143" s="119"/>
    </row>
    <row r="144" spans="1:18" s="9" customFormat="1">
      <c r="A144" s="117" t="s">
        <v>524</v>
      </c>
      <c r="B144" s="117"/>
      <c r="C144" s="117" t="s">
        <v>127</v>
      </c>
      <c r="D144" s="80">
        <v>1390</v>
      </c>
      <c r="E144" s="80"/>
      <c r="F144" s="80"/>
      <c r="G144" s="80">
        <v>100</v>
      </c>
      <c r="H144" s="80"/>
      <c r="I144" s="80"/>
      <c r="J144" s="80"/>
      <c r="K144" s="115" t="s">
        <v>302</v>
      </c>
      <c r="L144" s="116" t="s">
        <v>123</v>
      </c>
      <c r="M144" s="115" t="s">
        <v>491</v>
      </c>
      <c r="N144" s="115" t="s">
        <v>369</v>
      </c>
      <c r="O144" s="115" t="s">
        <v>16</v>
      </c>
      <c r="P144" s="115" t="s">
        <v>30</v>
      </c>
      <c r="Q144" s="115" t="s">
        <v>603</v>
      </c>
      <c r="R144" s="119"/>
    </row>
    <row r="145" spans="1:18" s="9" customFormat="1">
      <c r="A145" s="117" t="s">
        <v>525</v>
      </c>
      <c r="B145" s="117"/>
      <c r="C145" s="117" t="s">
        <v>204</v>
      </c>
      <c r="D145" s="80">
        <v>21025</v>
      </c>
      <c r="E145" s="80"/>
      <c r="F145" s="80"/>
      <c r="G145" s="80">
        <v>97.978596908442327</v>
      </c>
      <c r="H145" s="80"/>
      <c r="I145" s="80"/>
      <c r="J145" s="80">
        <v>2.0214030915576697</v>
      </c>
      <c r="K145" s="115" t="s">
        <v>343</v>
      </c>
      <c r="L145" s="116" t="s">
        <v>46</v>
      </c>
      <c r="M145" s="115" t="s">
        <v>364</v>
      </c>
      <c r="N145" s="115" t="s">
        <v>364</v>
      </c>
      <c r="O145" s="115" t="s">
        <v>21</v>
      </c>
      <c r="P145" s="115" t="s">
        <v>30</v>
      </c>
      <c r="Q145" s="115" t="s">
        <v>603</v>
      </c>
      <c r="R145" s="119"/>
    </row>
    <row r="146" spans="1:18" s="9" customFormat="1">
      <c r="A146" s="117" t="s">
        <v>686</v>
      </c>
      <c r="B146" s="117"/>
      <c r="C146" s="117" t="s">
        <v>179</v>
      </c>
      <c r="D146" s="80">
        <v>205</v>
      </c>
      <c r="E146" s="80"/>
      <c r="F146" s="80"/>
      <c r="G146" s="80">
        <v>100</v>
      </c>
      <c r="H146" s="80"/>
      <c r="I146" s="80"/>
      <c r="J146" s="80"/>
      <c r="K146" s="115" t="s">
        <v>328</v>
      </c>
      <c r="L146" s="116" t="s">
        <v>123</v>
      </c>
      <c r="M146" s="115" t="s">
        <v>492</v>
      </c>
      <c r="N146" s="115" t="s">
        <v>370</v>
      </c>
      <c r="O146" s="115" t="s">
        <v>19</v>
      </c>
      <c r="P146" s="115" t="s">
        <v>30</v>
      </c>
      <c r="Q146" s="115" t="s">
        <v>603</v>
      </c>
      <c r="R146" s="119"/>
    </row>
    <row r="147" spans="1:18" s="11" customFormat="1">
      <c r="A147" s="117" t="s">
        <v>526</v>
      </c>
      <c r="B147" s="117"/>
      <c r="C147" s="117" t="s">
        <v>103</v>
      </c>
      <c r="D147" s="80">
        <v>1050</v>
      </c>
      <c r="E147" s="80"/>
      <c r="F147" s="80"/>
      <c r="G147" s="80">
        <v>100</v>
      </c>
      <c r="H147" s="80"/>
      <c r="I147" s="80"/>
      <c r="J147" s="80"/>
      <c r="K147" s="115" t="s">
        <v>303</v>
      </c>
      <c r="L147" s="116" t="s">
        <v>32</v>
      </c>
      <c r="M147" s="115" t="s">
        <v>491</v>
      </c>
      <c r="N147" s="115" t="s">
        <v>352</v>
      </c>
      <c r="O147" s="115" t="s">
        <v>16</v>
      </c>
      <c r="P147" s="115" t="s">
        <v>30</v>
      </c>
      <c r="Q147" s="115" t="s">
        <v>603</v>
      </c>
      <c r="R147" s="119"/>
    </row>
    <row r="148" spans="1:18" s="9" customFormat="1">
      <c r="A148" s="117" t="s">
        <v>527</v>
      </c>
      <c r="B148" s="117"/>
      <c r="C148" s="117" t="s">
        <v>104</v>
      </c>
      <c r="D148" s="80">
        <v>585</v>
      </c>
      <c r="E148" s="80"/>
      <c r="F148" s="80"/>
      <c r="G148" s="80">
        <v>100</v>
      </c>
      <c r="H148" s="80"/>
      <c r="I148" s="80"/>
      <c r="J148" s="80"/>
      <c r="K148" s="115" t="s">
        <v>304</v>
      </c>
      <c r="L148" s="116" t="s">
        <v>32</v>
      </c>
      <c r="M148" s="115" t="s">
        <v>491</v>
      </c>
      <c r="N148" s="115" t="s">
        <v>352</v>
      </c>
      <c r="O148" s="115" t="s">
        <v>16</v>
      </c>
      <c r="P148" s="115" t="s">
        <v>30</v>
      </c>
      <c r="Q148" s="115" t="s">
        <v>603</v>
      </c>
      <c r="R148" s="119"/>
    </row>
    <row r="149" spans="1:18" s="9" customFormat="1">
      <c r="A149" s="117" t="s">
        <v>528</v>
      </c>
      <c r="B149" s="117"/>
      <c r="C149" s="117" t="s">
        <v>196</v>
      </c>
      <c r="D149" s="80">
        <v>975</v>
      </c>
      <c r="E149" s="80"/>
      <c r="F149" s="80"/>
      <c r="G149" s="80">
        <v>48.717948717948715</v>
      </c>
      <c r="H149" s="80"/>
      <c r="I149" s="80">
        <v>51.282051282051277</v>
      </c>
      <c r="J149" s="80"/>
      <c r="K149" s="115" t="s">
        <v>339</v>
      </c>
      <c r="L149" s="116" t="s">
        <v>27</v>
      </c>
      <c r="M149" s="115" t="s">
        <v>191</v>
      </c>
      <c r="N149" s="115" t="s">
        <v>359</v>
      </c>
      <c r="O149" s="115" t="s">
        <v>20</v>
      </c>
      <c r="P149" s="115" t="s">
        <v>30</v>
      </c>
      <c r="Q149" s="115" t="s">
        <v>603</v>
      </c>
      <c r="R149" s="120"/>
    </row>
    <row r="150" spans="1:18" s="9" customFormat="1">
      <c r="A150" s="117" t="s">
        <v>529</v>
      </c>
      <c r="B150" s="117"/>
      <c r="C150" s="117" t="s">
        <v>81</v>
      </c>
      <c r="D150" s="80">
        <v>234</v>
      </c>
      <c r="E150" s="80"/>
      <c r="F150" s="80"/>
      <c r="G150" s="80">
        <v>100</v>
      </c>
      <c r="H150" s="80"/>
      <c r="I150" s="80"/>
      <c r="J150" s="80"/>
      <c r="K150" s="115" t="s">
        <v>286</v>
      </c>
      <c r="L150" s="116" t="s">
        <v>32</v>
      </c>
      <c r="M150" s="115" t="s">
        <v>15</v>
      </c>
      <c r="N150" s="115" t="s">
        <v>360</v>
      </c>
      <c r="O150" s="115" t="s">
        <v>15</v>
      </c>
      <c r="P150" s="115" t="s">
        <v>30</v>
      </c>
      <c r="Q150" s="115" t="s">
        <v>603</v>
      </c>
      <c r="R150" s="120"/>
    </row>
    <row r="151" spans="1:18" s="9" customFormat="1">
      <c r="A151" s="117" t="s">
        <v>530</v>
      </c>
      <c r="B151" s="117"/>
      <c r="C151" s="117" t="s">
        <v>105</v>
      </c>
      <c r="D151" s="80">
        <v>56</v>
      </c>
      <c r="E151" s="80"/>
      <c r="F151" s="80"/>
      <c r="G151" s="80">
        <v>100</v>
      </c>
      <c r="H151" s="80"/>
      <c r="I151" s="80"/>
      <c r="J151" s="80"/>
      <c r="K151" s="115" t="s">
        <v>305</v>
      </c>
      <c r="L151" s="116" t="s">
        <v>32</v>
      </c>
      <c r="M151" s="115" t="s">
        <v>491</v>
      </c>
      <c r="N151" s="115" t="s">
        <v>352</v>
      </c>
      <c r="O151" s="115" t="s">
        <v>16</v>
      </c>
      <c r="P151" s="115" t="s">
        <v>30</v>
      </c>
      <c r="Q151" s="115" t="s">
        <v>603</v>
      </c>
      <c r="R151" s="120"/>
    </row>
    <row r="152" spans="1:18" s="9" customFormat="1">
      <c r="A152" s="117" t="s">
        <v>531</v>
      </c>
      <c r="B152" s="117"/>
      <c r="C152" s="117" t="s">
        <v>180</v>
      </c>
      <c r="D152" s="80">
        <v>340</v>
      </c>
      <c r="E152" s="80"/>
      <c r="F152" s="80"/>
      <c r="G152" s="80">
        <v>100</v>
      </c>
      <c r="H152" s="80"/>
      <c r="I152" s="80"/>
      <c r="J152" s="80"/>
      <c r="K152" s="115" t="s">
        <v>329</v>
      </c>
      <c r="L152" s="116" t="s">
        <v>123</v>
      </c>
      <c r="M152" s="115" t="s">
        <v>492</v>
      </c>
      <c r="N152" s="115" t="s">
        <v>370</v>
      </c>
      <c r="O152" s="115" t="s">
        <v>19</v>
      </c>
      <c r="P152" s="115" t="s">
        <v>30</v>
      </c>
      <c r="Q152" s="115" t="s">
        <v>603</v>
      </c>
      <c r="R152" s="120"/>
    </row>
    <row r="153" spans="1:18" s="3" customFormat="1">
      <c r="A153" s="117" t="s">
        <v>532</v>
      </c>
      <c r="B153" s="117"/>
      <c r="C153" s="117" t="s">
        <v>82</v>
      </c>
      <c r="D153" s="80">
        <v>830</v>
      </c>
      <c r="E153" s="80"/>
      <c r="F153" s="80"/>
      <c r="G153" s="80">
        <v>100</v>
      </c>
      <c r="H153" s="80"/>
      <c r="I153" s="80"/>
      <c r="J153" s="80"/>
      <c r="K153" s="115" t="s">
        <v>287</v>
      </c>
      <c r="L153" s="116" t="s">
        <v>32</v>
      </c>
      <c r="M153" s="115" t="s">
        <v>15</v>
      </c>
      <c r="N153" s="115" t="s">
        <v>354</v>
      </c>
      <c r="O153" s="115" t="s">
        <v>15</v>
      </c>
      <c r="P153" s="115" t="s">
        <v>30</v>
      </c>
      <c r="Q153" s="115" t="s">
        <v>603</v>
      </c>
      <c r="R153" s="120"/>
    </row>
    <row r="154" spans="1:18" s="3" customFormat="1">
      <c r="A154" s="117" t="s">
        <v>533</v>
      </c>
      <c r="B154" s="91"/>
      <c r="C154" s="91" t="s">
        <v>165</v>
      </c>
      <c r="D154" s="80">
        <v>2200</v>
      </c>
      <c r="E154" s="80"/>
      <c r="F154" s="80"/>
      <c r="G154" s="80">
        <v>100</v>
      </c>
      <c r="H154" s="80"/>
      <c r="I154" s="80"/>
      <c r="J154" s="80"/>
      <c r="K154" s="118" t="s">
        <v>330</v>
      </c>
      <c r="L154" s="116" t="s">
        <v>32</v>
      </c>
      <c r="M154" s="115" t="s">
        <v>492</v>
      </c>
      <c r="N154" s="115" t="s">
        <v>370</v>
      </c>
      <c r="O154" s="118" t="s">
        <v>19</v>
      </c>
      <c r="P154" s="118" t="s">
        <v>28</v>
      </c>
      <c r="Q154" s="115" t="s">
        <v>603</v>
      </c>
      <c r="R154" s="123"/>
    </row>
    <row r="155" spans="1:18" s="3" customFormat="1">
      <c r="A155" s="117" t="s">
        <v>628</v>
      </c>
      <c r="B155" s="91" t="s">
        <v>224</v>
      </c>
      <c r="C155" s="91" t="s">
        <v>225</v>
      </c>
      <c r="D155" s="80">
        <v>3300</v>
      </c>
      <c r="E155" s="80"/>
      <c r="F155" s="80"/>
      <c r="G155" s="80">
        <v>100</v>
      </c>
      <c r="H155" s="80"/>
      <c r="I155" s="80"/>
      <c r="J155" s="80"/>
      <c r="K155" s="118" t="s">
        <v>584</v>
      </c>
      <c r="L155" s="116" t="s">
        <v>211</v>
      </c>
      <c r="M155" s="115" t="s">
        <v>493</v>
      </c>
      <c r="N155" s="115" t="s">
        <v>366</v>
      </c>
      <c r="O155" s="118" t="s">
        <v>22</v>
      </c>
      <c r="P155" s="118" t="s">
        <v>28</v>
      </c>
      <c r="Q155" s="115" t="s">
        <v>598</v>
      </c>
      <c r="R155" s="120"/>
    </row>
    <row r="156" spans="1:18" s="3" customFormat="1">
      <c r="A156" s="117" t="s">
        <v>628</v>
      </c>
      <c r="B156" s="91" t="s">
        <v>226</v>
      </c>
      <c r="C156" s="91" t="s">
        <v>225</v>
      </c>
      <c r="D156" s="80">
        <v>1000</v>
      </c>
      <c r="E156" s="80"/>
      <c r="F156" s="80"/>
      <c r="G156" s="80"/>
      <c r="H156" s="80"/>
      <c r="I156" s="80">
        <v>100</v>
      </c>
      <c r="J156" s="80"/>
      <c r="K156" s="118" t="s">
        <v>584</v>
      </c>
      <c r="L156" s="116" t="s">
        <v>211</v>
      </c>
      <c r="M156" s="115" t="s">
        <v>493</v>
      </c>
      <c r="N156" s="115" t="s">
        <v>366</v>
      </c>
      <c r="O156" s="118" t="s">
        <v>22</v>
      </c>
      <c r="P156" s="118" t="s">
        <v>28</v>
      </c>
      <c r="Q156" s="115" t="s">
        <v>598</v>
      </c>
      <c r="R156" s="120"/>
    </row>
    <row r="157" spans="1:18" s="3" customFormat="1">
      <c r="A157" s="117" t="s">
        <v>628</v>
      </c>
      <c r="B157" s="91" t="s">
        <v>227</v>
      </c>
      <c r="C157" s="91" t="s">
        <v>225</v>
      </c>
      <c r="D157" s="80">
        <v>3900</v>
      </c>
      <c r="E157" s="80"/>
      <c r="F157" s="80"/>
      <c r="G157" s="80"/>
      <c r="H157" s="80"/>
      <c r="I157" s="80">
        <v>100</v>
      </c>
      <c r="J157" s="80"/>
      <c r="K157" s="118" t="s">
        <v>584</v>
      </c>
      <c r="L157" s="116" t="s">
        <v>211</v>
      </c>
      <c r="M157" s="115" t="s">
        <v>493</v>
      </c>
      <c r="N157" s="115" t="s">
        <v>366</v>
      </c>
      <c r="O157" s="118" t="s">
        <v>22</v>
      </c>
      <c r="P157" s="118" t="s">
        <v>28</v>
      </c>
      <c r="Q157" s="115" t="s">
        <v>598</v>
      </c>
      <c r="R157" s="120"/>
    </row>
    <row r="158" spans="1:18" s="3" customFormat="1">
      <c r="A158" s="117" t="s">
        <v>534</v>
      </c>
      <c r="B158" s="91"/>
      <c r="C158" s="91" t="s">
        <v>96</v>
      </c>
      <c r="D158" s="80">
        <v>175</v>
      </c>
      <c r="E158" s="80"/>
      <c r="F158" s="80"/>
      <c r="G158" s="80">
        <v>100</v>
      </c>
      <c r="H158" s="80"/>
      <c r="I158" s="80"/>
      <c r="J158" s="80"/>
      <c r="K158" s="118" t="s">
        <v>306</v>
      </c>
      <c r="L158" s="116" t="s">
        <v>32</v>
      </c>
      <c r="M158" s="115" t="s">
        <v>491</v>
      </c>
      <c r="N158" s="115" t="s">
        <v>352</v>
      </c>
      <c r="O158" s="118" t="s">
        <v>16</v>
      </c>
      <c r="P158" s="118" t="s">
        <v>30</v>
      </c>
      <c r="Q158" s="115" t="s">
        <v>603</v>
      </c>
      <c r="R158" s="120"/>
    </row>
    <row r="159" spans="1:18" s="3" customFormat="1">
      <c r="A159" s="117" t="s">
        <v>534</v>
      </c>
      <c r="B159" s="91"/>
      <c r="C159" s="91" t="s">
        <v>97</v>
      </c>
      <c r="D159" s="80">
        <v>223</v>
      </c>
      <c r="E159" s="80"/>
      <c r="F159" s="80"/>
      <c r="G159" s="80">
        <v>100</v>
      </c>
      <c r="H159" s="80"/>
      <c r="I159" s="80"/>
      <c r="J159" s="80"/>
      <c r="K159" s="118" t="s">
        <v>306</v>
      </c>
      <c r="L159" s="116" t="s">
        <v>32</v>
      </c>
      <c r="M159" s="115" t="s">
        <v>491</v>
      </c>
      <c r="N159" s="115" t="s">
        <v>352</v>
      </c>
      <c r="O159" s="118" t="s">
        <v>16</v>
      </c>
      <c r="P159" s="118" t="s">
        <v>30</v>
      </c>
      <c r="Q159" s="115" t="s">
        <v>603</v>
      </c>
      <c r="R159" s="120"/>
    </row>
    <row r="160" spans="1:18">
      <c r="A160" s="117" t="s">
        <v>534</v>
      </c>
      <c r="B160" s="91"/>
      <c r="C160" s="91" t="s">
        <v>115</v>
      </c>
      <c r="D160" s="80">
        <v>138</v>
      </c>
      <c r="E160" s="80"/>
      <c r="F160" s="80"/>
      <c r="G160" s="80">
        <v>100</v>
      </c>
      <c r="H160" s="80"/>
      <c r="I160" s="80"/>
      <c r="J160" s="80"/>
      <c r="K160" s="118" t="s">
        <v>306</v>
      </c>
      <c r="L160" s="116" t="s">
        <v>32</v>
      </c>
      <c r="M160" s="115" t="s">
        <v>491</v>
      </c>
      <c r="N160" s="115" t="s">
        <v>352</v>
      </c>
      <c r="O160" s="118" t="s">
        <v>16</v>
      </c>
      <c r="P160" s="118" t="s">
        <v>30</v>
      </c>
      <c r="Q160" s="115" t="s">
        <v>603</v>
      </c>
      <c r="R160" s="119"/>
    </row>
    <row r="161" spans="1:18">
      <c r="A161" s="117" t="s">
        <v>534</v>
      </c>
      <c r="B161" s="91"/>
      <c r="C161" s="91" t="s">
        <v>116</v>
      </c>
      <c r="D161" s="80">
        <v>323</v>
      </c>
      <c r="E161" s="80"/>
      <c r="F161" s="80"/>
      <c r="G161" s="80">
        <v>100</v>
      </c>
      <c r="H161" s="80"/>
      <c r="I161" s="80"/>
      <c r="J161" s="80"/>
      <c r="K161" s="118" t="s">
        <v>306</v>
      </c>
      <c r="L161" s="116" t="s">
        <v>32</v>
      </c>
      <c r="M161" s="115" t="s">
        <v>491</v>
      </c>
      <c r="N161" s="115" t="s">
        <v>352</v>
      </c>
      <c r="O161" s="118" t="s">
        <v>16</v>
      </c>
      <c r="P161" s="118" t="s">
        <v>30</v>
      </c>
      <c r="Q161" s="115" t="s">
        <v>603</v>
      </c>
      <c r="R161" s="119"/>
    </row>
    <row r="162" spans="1:18">
      <c r="A162" s="117" t="s">
        <v>534</v>
      </c>
      <c r="B162" s="91"/>
      <c r="C162" s="91" t="s">
        <v>117</v>
      </c>
      <c r="D162" s="80">
        <v>138</v>
      </c>
      <c r="E162" s="80"/>
      <c r="F162" s="80"/>
      <c r="G162" s="80">
        <v>100</v>
      </c>
      <c r="H162" s="80"/>
      <c r="I162" s="80"/>
      <c r="J162" s="80"/>
      <c r="K162" s="118" t="s">
        <v>306</v>
      </c>
      <c r="L162" s="116" t="s">
        <v>32</v>
      </c>
      <c r="M162" s="115" t="s">
        <v>491</v>
      </c>
      <c r="N162" s="115" t="s">
        <v>352</v>
      </c>
      <c r="O162" s="118" t="s">
        <v>16</v>
      </c>
      <c r="P162" s="118" t="s">
        <v>30</v>
      </c>
      <c r="Q162" s="115" t="s">
        <v>603</v>
      </c>
      <c r="R162" s="119"/>
    </row>
    <row r="163" spans="1:18" s="10" customFormat="1">
      <c r="A163" s="117" t="s">
        <v>535</v>
      </c>
      <c r="B163" s="91"/>
      <c r="C163" s="91" t="s">
        <v>83</v>
      </c>
      <c r="D163" s="80">
        <v>9900</v>
      </c>
      <c r="E163" s="80"/>
      <c r="F163" s="80"/>
      <c r="G163" s="80">
        <v>100</v>
      </c>
      <c r="H163" s="80"/>
      <c r="I163" s="80"/>
      <c r="J163" s="80"/>
      <c r="K163" s="118" t="s">
        <v>288</v>
      </c>
      <c r="L163" s="116" t="s">
        <v>32</v>
      </c>
      <c r="M163" s="115" t="s">
        <v>15</v>
      </c>
      <c r="N163" s="115" t="s">
        <v>15</v>
      </c>
      <c r="O163" s="118" t="s">
        <v>15</v>
      </c>
      <c r="P163" s="118" t="s">
        <v>28</v>
      </c>
      <c r="Q163" s="115" t="s">
        <v>603</v>
      </c>
      <c r="R163" s="119"/>
    </row>
    <row r="164" spans="1:18" s="10" customFormat="1">
      <c r="A164" s="117" t="s">
        <v>536</v>
      </c>
      <c r="B164" s="91"/>
      <c r="C164" s="91" t="s">
        <v>108</v>
      </c>
      <c r="D164" s="80">
        <v>250</v>
      </c>
      <c r="E164" s="80"/>
      <c r="F164" s="80"/>
      <c r="G164" s="80">
        <v>100</v>
      </c>
      <c r="H164" s="80"/>
      <c r="I164" s="80"/>
      <c r="J164" s="80"/>
      <c r="K164" s="118" t="s">
        <v>307</v>
      </c>
      <c r="L164" s="116" t="s">
        <v>32</v>
      </c>
      <c r="M164" s="115" t="s">
        <v>491</v>
      </c>
      <c r="N164" s="115" t="s">
        <v>352</v>
      </c>
      <c r="O164" s="118" t="s">
        <v>16</v>
      </c>
      <c r="P164" s="118" t="s">
        <v>30</v>
      </c>
      <c r="Q164" s="115" t="s">
        <v>603</v>
      </c>
      <c r="R164" s="119"/>
    </row>
    <row r="165" spans="1:18" s="10" customFormat="1">
      <c r="A165" s="117" t="s">
        <v>537</v>
      </c>
      <c r="B165" s="91"/>
      <c r="C165" s="91" t="s">
        <v>109</v>
      </c>
      <c r="D165" s="80">
        <v>585</v>
      </c>
      <c r="E165" s="80"/>
      <c r="F165" s="80"/>
      <c r="G165" s="80">
        <v>100</v>
      </c>
      <c r="H165" s="80"/>
      <c r="I165" s="80"/>
      <c r="J165" s="80"/>
      <c r="K165" s="118" t="s">
        <v>308</v>
      </c>
      <c r="L165" s="116" t="s">
        <v>32</v>
      </c>
      <c r="M165" s="115" t="s">
        <v>491</v>
      </c>
      <c r="N165" s="115" t="s">
        <v>352</v>
      </c>
      <c r="O165" s="118" t="s">
        <v>16</v>
      </c>
      <c r="P165" s="118" t="s">
        <v>30</v>
      </c>
      <c r="Q165" s="115" t="s">
        <v>603</v>
      </c>
      <c r="R165" s="119"/>
    </row>
    <row r="166" spans="1:18" s="10" customFormat="1">
      <c r="A166" s="117" t="s">
        <v>538</v>
      </c>
      <c r="B166" s="91"/>
      <c r="C166" s="91" t="s">
        <v>95</v>
      </c>
      <c r="D166" s="80">
        <v>1050</v>
      </c>
      <c r="E166" s="80"/>
      <c r="F166" s="80"/>
      <c r="G166" s="80">
        <v>100</v>
      </c>
      <c r="H166" s="80"/>
      <c r="I166" s="80"/>
      <c r="J166" s="80"/>
      <c r="K166" s="118" t="s">
        <v>309</v>
      </c>
      <c r="L166" s="116" t="s">
        <v>32</v>
      </c>
      <c r="M166" s="115" t="s">
        <v>491</v>
      </c>
      <c r="N166" s="115" t="s">
        <v>352</v>
      </c>
      <c r="O166" s="118" t="s">
        <v>16</v>
      </c>
      <c r="P166" s="118" t="s">
        <v>30</v>
      </c>
      <c r="Q166" s="115" t="s">
        <v>603</v>
      </c>
      <c r="R166" s="119"/>
    </row>
    <row r="167" spans="1:18" s="10" customFormat="1">
      <c r="A167" s="117" t="s">
        <v>687</v>
      </c>
      <c r="B167" s="90"/>
      <c r="C167" s="91" t="s">
        <v>70</v>
      </c>
      <c r="D167" s="80">
        <v>499</v>
      </c>
      <c r="E167" s="80"/>
      <c r="F167" s="80"/>
      <c r="G167" s="80">
        <v>95.190380761523045</v>
      </c>
      <c r="H167" s="80"/>
      <c r="I167" s="80"/>
      <c r="J167" s="80">
        <v>4.8096192384769543</v>
      </c>
      <c r="K167" s="125" t="s">
        <v>289</v>
      </c>
      <c r="L167" s="116" t="s">
        <v>32</v>
      </c>
      <c r="M167" s="115" t="s">
        <v>15</v>
      </c>
      <c r="N167" s="115" t="s">
        <v>360</v>
      </c>
      <c r="O167" s="125" t="s">
        <v>15</v>
      </c>
      <c r="P167" s="125" t="s">
        <v>30</v>
      </c>
      <c r="Q167" s="115" t="s">
        <v>598</v>
      </c>
      <c r="R167" s="81"/>
    </row>
    <row r="168" spans="1:18" s="9" customFormat="1">
      <c r="A168" s="117" t="s">
        <v>539</v>
      </c>
      <c r="B168" s="90"/>
      <c r="C168" s="90" t="s">
        <v>40</v>
      </c>
      <c r="D168" s="80">
        <v>290</v>
      </c>
      <c r="E168" s="80"/>
      <c r="F168" s="80"/>
      <c r="G168" s="80">
        <v>100</v>
      </c>
      <c r="H168" s="80"/>
      <c r="I168" s="80"/>
      <c r="J168" s="80"/>
      <c r="K168" s="125" t="s">
        <v>265</v>
      </c>
      <c r="L168" s="116" t="s">
        <v>32</v>
      </c>
      <c r="M168" s="115" t="s">
        <v>490</v>
      </c>
      <c r="N168" s="115" t="s">
        <v>350</v>
      </c>
      <c r="O168" s="125" t="s">
        <v>12</v>
      </c>
      <c r="P168" s="125" t="s">
        <v>30</v>
      </c>
      <c r="Q168" s="115" t="s">
        <v>603</v>
      </c>
      <c r="R168" s="81"/>
    </row>
    <row r="169" spans="1:18" s="10" customFormat="1">
      <c r="A169" s="117" t="s">
        <v>540</v>
      </c>
      <c r="B169" s="90"/>
      <c r="C169" s="90" t="s">
        <v>80</v>
      </c>
      <c r="D169" s="80">
        <v>340</v>
      </c>
      <c r="E169" s="80"/>
      <c r="F169" s="80"/>
      <c r="G169" s="80">
        <v>100</v>
      </c>
      <c r="H169" s="80"/>
      <c r="I169" s="80"/>
      <c r="J169" s="80"/>
      <c r="K169" s="125" t="s">
        <v>290</v>
      </c>
      <c r="L169" s="116" t="s">
        <v>32</v>
      </c>
      <c r="M169" s="115" t="s">
        <v>15</v>
      </c>
      <c r="N169" s="115" t="s">
        <v>354</v>
      </c>
      <c r="O169" s="125" t="s">
        <v>15</v>
      </c>
      <c r="P169" s="125" t="s">
        <v>30</v>
      </c>
      <c r="Q169" s="115" t="s">
        <v>603</v>
      </c>
      <c r="R169" s="81"/>
    </row>
    <row r="170" spans="1:18" s="10" customFormat="1">
      <c r="A170" s="117" t="s">
        <v>688</v>
      </c>
      <c r="B170" s="89"/>
      <c r="C170" s="89" t="s">
        <v>166</v>
      </c>
      <c r="D170" s="80">
        <v>240</v>
      </c>
      <c r="E170" s="80"/>
      <c r="F170" s="80"/>
      <c r="G170" s="80">
        <v>100</v>
      </c>
      <c r="H170" s="80"/>
      <c r="I170" s="80"/>
      <c r="J170" s="80"/>
      <c r="K170" s="116" t="s">
        <v>331</v>
      </c>
      <c r="L170" s="116" t="s">
        <v>32</v>
      </c>
      <c r="M170" s="115" t="s">
        <v>492</v>
      </c>
      <c r="N170" s="115" t="s">
        <v>370</v>
      </c>
      <c r="O170" s="116" t="s">
        <v>19</v>
      </c>
      <c r="P170" s="116" t="s">
        <v>30</v>
      </c>
      <c r="Q170" s="115" t="s">
        <v>603</v>
      </c>
      <c r="R170" s="122"/>
    </row>
    <row r="171" spans="1:18" s="10" customFormat="1">
      <c r="A171" s="117" t="s">
        <v>541</v>
      </c>
      <c r="B171" s="90"/>
      <c r="C171" s="90" t="s">
        <v>60</v>
      </c>
      <c r="D171" s="80">
        <v>21670</v>
      </c>
      <c r="E171" s="80"/>
      <c r="F171" s="80"/>
      <c r="G171" s="80">
        <v>94.600830641439785</v>
      </c>
      <c r="H171" s="80"/>
      <c r="I171" s="80"/>
      <c r="J171" s="80">
        <v>5.3991693585602212</v>
      </c>
      <c r="K171" s="125" t="s">
        <v>275</v>
      </c>
      <c r="L171" s="116" t="s">
        <v>46</v>
      </c>
      <c r="M171" s="115" t="s">
        <v>14</v>
      </c>
      <c r="N171" s="115" t="s">
        <v>362</v>
      </c>
      <c r="O171" s="125" t="s">
        <v>14</v>
      </c>
      <c r="P171" s="125" t="s">
        <v>28</v>
      </c>
      <c r="Q171" s="115" t="s">
        <v>603</v>
      </c>
      <c r="R171" s="122"/>
    </row>
    <row r="172" spans="1:18" s="10" customFormat="1">
      <c r="A172" s="117" t="s">
        <v>542</v>
      </c>
      <c r="B172" s="90"/>
      <c r="C172" s="90" t="s">
        <v>45</v>
      </c>
      <c r="D172" s="80">
        <v>2800</v>
      </c>
      <c r="E172" s="80"/>
      <c r="F172" s="80"/>
      <c r="G172" s="80">
        <v>100</v>
      </c>
      <c r="H172" s="80"/>
      <c r="I172" s="80"/>
      <c r="J172" s="80"/>
      <c r="K172" s="125" t="s">
        <v>271</v>
      </c>
      <c r="L172" s="116" t="s">
        <v>46</v>
      </c>
      <c r="M172" s="115" t="s">
        <v>363</v>
      </c>
      <c r="N172" s="115" t="s">
        <v>363</v>
      </c>
      <c r="O172" s="125" t="s">
        <v>13</v>
      </c>
      <c r="P172" s="125" t="s">
        <v>30</v>
      </c>
      <c r="Q172" s="115" t="s">
        <v>603</v>
      </c>
      <c r="R172" s="122"/>
    </row>
    <row r="173" spans="1:18" s="10" customFormat="1">
      <c r="A173" s="117" t="s">
        <v>542</v>
      </c>
      <c r="B173" s="90"/>
      <c r="C173" s="90" t="s">
        <v>47</v>
      </c>
      <c r="D173" s="80">
        <v>3200</v>
      </c>
      <c r="E173" s="80"/>
      <c r="F173" s="80"/>
      <c r="G173" s="80">
        <v>100</v>
      </c>
      <c r="H173" s="80"/>
      <c r="I173" s="80"/>
      <c r="J173" s="80"/>
      <c r="K173" s="125" t="s">
        <v>271</v>
      </c>
      <c r="L173" s="116" t="s">
        <v>46</v>
      </c>
      <c r="M173" s="115" t="s">
        <v>363</v>
      </c>
      <c r="N173" s="115" t="s">
        <v>363</v>
      </c>
      <c r="O173" s="125" t="s">
        <v>13</v>
      </c>
      <c r="P173" s="125" t="s">
        <v>30</v>
      </c>
      <c r="Q173" s="115" t="s">
        <v>603</v>
      </c>
      <c r="R173" s="122"/>
    </row>
    <row r="174" spans="1:18" s="10" customFormat="1">
      <c r="A174" s="117" t="s">
        <v>542</v>
      </c>
      <c r="B174" s="90"/>
      <c r="C174" s="90" t="s">
        <v>49</v>
      </c>
      <c r="D174" s="80">
        <v>2600</v>
      </c>
      <c r="E174" s="80"/>
      <c r="F174" s="80"/>
      <c r="G174" s="80">
        <v>100</v>
      </c>
      <c r="H174" s="80"/>
      <c r="I174" s="80"/>
      <c r="J174" s="80"/>
      <c r="K174" s="125" t="s">
        <v>271</v>
      </c>
      <c r="L174" s="116" t="s">
        <v>46</v>
      </c>
      <c r="M174" s="115" t="s">
        <v>363</v>
      </c>
      <c r="N174" s="115" t="s">
        <v>363</v>
      </c>
      <c r="O174" s="125" t="s">
        <v>13</v>
      </c>
      <c r="P174" s="125" t="s">
        <v>30</v>
      </c>
      <c r="Q174" s="115" t="s">
        <v>603</v>
      </c>
      <c r="R174" s="122"/>
    </row>
    <row r="175" spans="1:18" s="10" customFormat="1">
      <c r="A175" s="117" t="s">
        <v>542</v>
      </c>
      <c r="B175" s="90"/>
      <c r="C175" s="90" t="s">
        <v>50</v>
      </c>
      <c r="D175" s="80">
        <v>2600</v>
      </c>
      <c r="E175" s="80"/>
      <c r="F175" s="80"/>
      <c r="G175" s="80">
        <v>100</v>
      </c>
      <c r="H175" s="80"/>
      <c r="I175" s="80"/>
      <c r="J175" s="80"/>
      <c r="K175" s="125" t="s">
        <v>271</v>
      </c>
      <c r="L175" s="116" t="s">
        <v>46</v>
      </c>
      <c r="M175" s="115" t="s">
        <v>363</v>
      </c>
      <c r="N175" s="115" t="s">
        <v>363</v>
      </c>
      <c r="O175" s="125" t="s">
        <v>13</v>
      </c>
      <c r="P175" s="125" t="s">
        <v>30</v>
      </c>
      <c r="Q175" s="115" t="s">
        <v>603</v>
      </c>
      <c r="R175" s="120"/>
    </row>
    <row r="176" spans="1:18" s="10" customFormat="1">
      <c r="A176" s="117" t="s">
        <v>542</v>
      </c>
      <c r="B176" s="90"/>
      <c r="C176" s="90" t="s">
        <v>51</v>
      </c>
      <c r="D176" s="80">
        <v>2700</v>
      </c>
      <c r="E176" s="80"/>
      <c r="F176" s="80"/>
      <c r="G176" s="80">
        <v>100</v>
      </c>
      <c r="H176" s="80"/>
      <c r="I176" s="80"/>
      <c r="J176" s="80"/>
      <c r="K176" s="125" t="s">
        <v>271</v>
      </c>
      <c r="L176" s="116" t="s">
        <v>46</v>
      </c>
      <c r="M176" s="115" t="s">
        <v>363</v>
      </c>
      <c r="N176" s="115" t="s">
        <v>363</v>
      </c>
      <c r="O176" s="125" t="s">
        <v>13</v>
      </c>
      <c r="P176" s="125" t="s">
        <v>30</v>
      </c>
      <c r="Q176" s="115" t="s">
        <v>603</v>
      </c>
      <c r="R176" s="122"/>
    </row>
    <row r="177" spans="1:18" s="10" customFormat="1">
      <c r="A177" s="117" t="s">
        <v>542</v>
      </c>
      <c r="B177" s="90"/>
      <c r="C177" s="90" t="s">
        <v>52</v>
      </c>
      <c r="D177" s="80">
        <v>1800</v>
      </c>
      <c r="E177" s="80"/>
      <c r="F177" s="80"/>
      <c r="G177" s="80">
        <v>100</v>
      </c>
      <c r="H177" s="80"/>
      <c r="I177" s="80"/>
      <c r="J177" s="80"/>
      <c r="K177" s="125" t="s">
        <v>271</v>
      </c>
      <c r="L177" s="116" t="s">
        <v>46</v>
      </c>
      <c r="M177" s="115" t="s">
        <v>363</v>
      </c>
      <c r="N177" s="115" t="s">
        <v>363</v>
      </c>
      <c r="O177" s="125" t="s">
        <v>13</v>
      </c>
      <c r="P177" s="125" t="s">
        <v>30</v>
      </c>
      <c r="Q177" s="115" t="s">
        <v>603</v>
      </c>
      <c r="R177" s="122"/>
    </row>
    <row r="178" spans="1:18" s="10" customFormat="1">
      <c r="A178" s="117" t="s">
        <v>542</v>
      </c>
      <c r="B178" s="90"/>
      <c r="C178" s="90" t="s">
        <v>53</v>
      </c>
      <c r="D178" s="80">
        <v>3000</v>
      </c>
      <c r="E178" s="80"/>
      <c r="F178" s="80"/>
      <c r="G178" s="80">
        <v>100</v>
      </c>
      <c r="H178" s="80"/>
      <c r="I178" s="80"/>
      <c r="J178" s="80"/>
      <c r="K178" s="125" t="s">
        <v>271</v>
      </c>
      <c r="L178" s="116" t="s">
        <v>46</v>
      </c>
      <c r="M178" s="115" t="s">
        <v>363</v>
      </c>
      <c r="N178" s="115" t="s">
        <v>363</v>
      </c>
      <c r="O178" s="125" t="s">
        <v>13</v>
      </c>
      <c r="P178" s="125" t="s">
        <v>30</v>
      </c>
      <c r="Q178" s="115" t="s">
        <v>603</v>
      </c>
      <c r="R178" s="122"/>
    </row>
    <row r="179" spans="1:18" s="10" customFormat="1">
      <c r="A179" s="117" t="s">
        <v>543</v>
      </c>
      <c r="B179" s="90"/>
      <c r="C179" s="90" t="s">
        <v>130</v>
      </c>
      <c r="D179" s="80">
        <v>284</v>
      </c>
      <c r="E179" s="80"/>
      <c r="F179" s="80"/>
      <c r="G179" s="80">
        <v>100</v>
      </c>
      <c r="H179" s="80"/>
      <c r="I179" s="80"/>
      <c r="J179" s="80"/>
      <c r="K179" s="125" t="s">
        <v>310</v>
      </c>
      <c r="L179" s="116" t="s">
        <v>123</v>
      </c>
      <c r="M179" s="115" t="s">
        <v>491</v>
      </c>
      <c r="N179" s="115" t="s">
        <v>369</v>
      </c>
      <c r="O179" s="125" t="s">
        <v>16</v>
      </c>
      <c r="P179" s="125" t="s">
        <v>30</v>
      </c>
      <c r="Q179" s="115" t="s">
        <v>603</v>
      </c>
      <c r="R179" s="122"/>
    </row>
    <row r="180" spans="1:18" s="10" customFormat="1" ht="15" customHeight="1">
      <c r="A180" s="117" t="s">
        <v>723</v>
      </c>
      <c r="B180" s="90"/>
      <c r="C180" s="90" t="s">
        <v>75</v>
      </c>
      <c r="D180" s="80">
        <v>6100</v>
      </c>
      <c r="E180" s="80"/>
      <c r="F180" s="80"/>
      <c r="G180" s="80">
        <v>100</v>
      </c>
      <c r="H180" s="80"/>
      <c r="I180" s="80"/>
      <c r="J180" s="80"/>
      <c r="K180" s="125" t="s">
        <v>291</v>
      </c>
      <c r="L180" s="116" t="s">
        <v>32</v>
      </c>
      <c r="M180" s="115" t="s">
        <v>15</v>
      </c>
      <c r="N180" s="115" t="s">
        <v>354</v>
      </c>
      <c r="O180" s="125" t="s">
        <v>15</v>
      </c>
      <c r="P180" s="125" t="s">
        <v>28</v>
      </c>
      <c r="Q180" s="115" t="s">
        <v>603</v>
      </c>
      <c r="R180" s="122"/>
    </row>
    <row r="181" spans="1:18" s="10" customFormat="1">
      <c r="A181" s="117" t="s">
        <v>689</v>
      </c>
      <c r="B181" s="89"/>
      <c r="C181" s="89" t="s">
        <v>198</v>
      </c>
      <c r="D181" s="80">
        <v>445</v>
      </c>
      <c r="E181" s="80"/>
      <c r="F181" s="80"/>
      <c r="G181" s="80">
        <v>66.292134831460672</v>
      </c>
      <c r="H181" s="80"/>
      <c r="I181" s="80">
        <v>33.707865168539328</v>
      </c>
      <c r="J181" s="80"/>
      <c r="K181" s="116" t="s">
        <v>340</v>
      </c>
      <c r="L181" s="116" t="s">
        <v>27</v>
      </c>
      <c r="M181" s="115" t="s">
        <v>191</v>
      </c>
      <c r="N181" s="115" t="s">
        <v>359</v>
      </c>
      <c r="O181" s="116" t="s">
        <v>20</v>
      </c>
      <c r="P181" s="116" t="s">
        <v>30</v>
      </c>
      <c r="Q181" s="115" t="s">
        <v>603</v>
      </c>
      <c r="R181" s="122"/>
    </row>
    <row r="182" spans="1:18" s="9" customFormat="1">
      <c r="A182" s="117" t="s">
        <v>545</v>
      </c>
      <c r="B182" s="90"/>
      <c r="C182" s="90" t="s">
        <v>86</v>
      </c>
      <c r="D182" s="80">
        <v>260</v>
      </c>
      <c r="E182" s="80"/>
      <c r="F182" s="80"/>
      <c r="G182" s="80">
        <v>100</v>
      </c>
      <c r="H182" s="80"/>
      <c r="I182" s="80"/>
      <c r="J182" s="80"/>
      <c r="K182" s="125" t="s">
        <v>292</v>
      </c>
      <c r="L182" s="116" t="s">
        <v>32</v>
      </c>
      <c r="M182" s="115" t="s">
        <v>15</v>
      </c>
      <c r="N182" s="115" t="s">
        <v>360</v>
      </c>
      <c r="O182" s="125" t="s">
        <v>15</v>
      </c>
      <c r="P182" s="125" t="s">
        <v>30</v>
      </c>
      <c r="Q182" s="115" t="s">
        <v>603</v>
      </c>
      <c r="R182" s="122"/>
    </row>
    <row r="183" spans="1:18" s="10" customFormat="1">
      <c r="A183" s="117" t="s">
        <v>546</v>
      </c>
      <c r="B183" s="90"/>
      <c r="C183" s="90" t="s">
        <v>242</v>
      </c>
      <c r="D183" s="80">
        <v>2700</v>
      </c>
      <c r="E183" s="80"/>
      <c r="F183" s="80"/>
      <c r="G183" s="80">
        <v>74.074074074074076</v>
      </c>
      <c r="H183" s="80"/>
      <c r="I183" s="80">
        <v>25.925925925925924</v>
      </c>
      <c r="J183" s="80"/>
      <c r="K183" s="125"/>
      <c r="L183" s="116" t="s">
        <v>211</v>
      </c>
      <c r="M183" s="115" t="s">
        <v>493</v>
      </c>
      <c r="N183" s="115" t="s">
        <v>356</v>
      </c>
      <c r="O183" s="125" t="s">
        <v>22</v>
      </c>
      <c r="P183" s="125" t="s">
        <v>28</v>
      </c>
      <c r="Q183" s="115" t="s">
        <v>598</v>
      </c>
      <c r="R183" s="122"/>
    </row>
    <row r="184" spans="1:18" s="9" customFormat="1">
      <c r="A184" s="117" t="s">
        <v>690</v>
      </c>
      <c r="B184" s="90"/>
      <c r="C184" s="90" t="s">
        <v>243</v>
      </c>
      <c r="D184" s="80">
        <v>12300</v>
      </c>
      <c r="E184" s="80"/>
      <c r="F184" s="80"/>
      <c r="G184" s="80">
        <v>86.99186991869918</v>
      </c>
      <c r="H184" s="80"/>
      <c r="I184" s="80">
        <v>13.008130081300814</v>
      </c>
      <c r="J184" s="80"/>
      <c r="K184" s="125" t="s">
        <v>576</v>
      </c>
      <c r="L184" s="116" t="s">
        <v>211</v>
      </c>
      <c r="M184" s="115" t="s">
        <v>493</v>
      </c>
      <c r="N184" s="115" t="s">
        <v>365</v>
      </c>
      <c r="O184" s="125" t="s">
        <v>22</v>
      </c>
      <c r="P184" s="125" t="s">
        <v>28</v>
      </c>
      <c r="Q184" s="115" t="s">
        <v>598</v>
      </c>
      <c r="R184" s="122"/>
    </row>
    <row r="185" spans="1:18" s="9" customFormat="1">
      <c r="A185" s="117" t="s">
        <v>547</v>
      </c>
      <c r="B185" s="90"/>
      <c r="C185" s="90" t="s">
        <v>87</v>
      </c>
      <c r="D185" s="80">
        <v>235</v>
      </c>
      <c r="E185" s="80"/>
      <c r="F185" s="80"/>
      <c r="G185" s="80">
        <v>100</v>
      </c>
      <c r="H185" s="80"/>
      <c r="I185" s="80"/>
      <c r="J185" s="80"/>
      <c r="K185" s="125" t="s">
        <v>293</v>
      </c>
      <c r="L185" s="116" t="s">
        <v>32</v>
      </c>
      <c r="M185" s="115" t="s">
        <v>15</v>
      </c>
      <c r="N185" s="115" t="s">
        <v>360</v>
      </c>
      <c r="O185" s="125" t="s">
        <v>15</v>
      </c>
      <c r="P185" s="125" t="s">
        <v>30</v>
      </c>
      <c r="Q185" s="115" t="s">
        <v>603</v>
      </c>
      <c r="R185" s="122"/>
    </row>
    <row r="186" spans="1:18" s="9" customFormat="1">
      <c r="A186" s="117" t="s">
        <v>691</v>
      </c>
      <c r="B186" s="89"/>
      <c r="C186" s="89" t="s">
        <v>113</v>
      </c>
      <c r="D186" s="80">
        <v>125</v>
      </c>
      <c r="E186" s="80"/>
      <c r="F186" s="80"/>
      <c r="G186" s="80">
        <v>100</v>
      </c>
      <c r="H186" s="80"/>
      <c r="I186" s="80"/>
      <c r="J186" s="80"/>
      <c r="K186" s="116" t="s">
        <v>311</v>
      </c>
      <c r="L186" s="116" t="s">
        <v>32</v>
      </c>
      <c r="M186" s="115" t="s">
        <v>491</v>
      </c>
      <c r="N186" s="115" t="s">
        <v>352</v>
      </c>
      <c r="O186" s="116" t="s">
        <v>16</v>
      </c>
      <c r="P186" s="116" t="s">
        <v>30</v>
      </c>
      <c r="Q186" s="115" t="s">
        <v>603</v>
      </c>
      <c r="R186" s="122"/>
    </row>
    <row r="187" spans="1:18" s="9" customFormat="1">
      <c r="A187" s="117" t="s">
        <v>548</v>
      </c>
      <c r="B187" s="90"/>
      <c r="C187" s="91" t="s">
        <v>71</v>
      </c>
      <c r="D187" s="80">
        <v>450</v>
      </c>
      <c r="E187" s="80"/>
      <c r="F187" s="80"/>
      <c r="G187" s="80">
        <v>95.555555555555557</v>
      </c>
      <c r="H187" s="80"/>
      <c r="I187" s="80"/>
      <c r="J187" s="80">
        <v>4.4444444444444446</v>
      </c>
      <c r="K187" s="125" t="s">
        <v>294</v>
      </c>
      <c r="L187" s="116" t="s">
        <v>32</v>
      </c>
      <c r="M187" s="115" t="s">
        <v>15</v>
      </c>
      <c r="N187" s="115" t="s">
        <v>360</v>
      </c>
      <c r="O187" s="125" t="s">
        <v>15</v>
      </c>
      <c r="P187" s="125" t="s">
        <v>30</v>
      </c>
      <c r="Q187" s="115" t="s">
        <v>598</v>
      </c>
      <c r="R187" s="122"/>
    </row>
    <row r="188" spans="1:18" s="9" customFormat="1">
      <c r="A188" s="117" t="s">
        <v>549</v>
      </c>
      <c r="B188" s="90"/>
      <c r="C188" s="90" t="s">
        <v>102</v>
      </c>
      <c r="D188" s="80">
        <v>755</v>
      </c>
      <c r="E188" s="80"/>
      <c r="F188" s="80"/>
      <c r="G188" s="80">
        <v>100</v>
      </c>
      <c r="H188" s="80"/>
      <c r="I188" s="80"/>
      <c r="J188" s="80"/>
      <c r="K188" s="125" t="s">
        <v>312</v>
      </c>
      <c r="L188" s="116" t="s">
        <v>32</v>
      </c>
      <c r="M188" s="115" t="s">
        <v>491</v>
      </c>
      <c r="N188" s="115" t="s">
        <v>352</v>
      </c>
      <c r="O188" s="125" t="s">
        <v>16</v>
      </c>
      <c r="P188" s="125" t="s">
        <v>30</v>
      </c>
      <c r="Q188" s="115" t="s">
        <v>603</v>
      </c>
      <c r="R188" s="122"/>
    </row>
    <row r="189" spans="1:18" s="9" customFormat="1">
      <c r="A189" s="117" t="s">
        <v>692</v>
      </c>
      <c r="B189" s="89"/>
      <c r="C189" s="89" t="s">
        <v>184</v>
      </c>
      <c r="D189" s="80">
        <v>600</v>
      </c>
      <c r="E189" s="80"/>
      <c r="F189" s="80"/>
      <c r="G189" s="80">
        <v>100</v>
      </c>
      <c r="H189" s="80"/>
      <c r="I189" s="80"/>
      <c r="J189" s="80"/>
      <c r="K189" s="116" t="s">
        <v>332</v>
      </c>
      <c r="L189" s="116" t="s">
        <v>123</v>
      </c>
      <c r="M189" s="115" t="s">
        <v>492</v>
      </c>
      <c r="N189" s="115" t="s">
        <v>370</v>
      </c>
      <c r="O189" s="116" t="s">
        <v>19</v>
      </c>
      <c r="P189" s="116" t="s">
        <v>30</v>
      </c>
      <c r="Q189" s="115" t="s">
        <v>603</v>
      </c>
      <c r="R189" s="120"/>
    </row>
    <row r="190" spans="1:18" s="9" customFormat="1">
      <c r="A190" s="117" t="s">
        <v>693</v>
      </c>
      <c r="B190" s="89"/>
      <c r="C190" s="117" t="s">
        <v>33</v>
      </c>
      <c r="D190" s="80">
        <v>1075</v>
      </c>
      <c r="E190" s="80"/>
      <c r="F190" s="80"/>
      <c r="G190" s="80">
        <v>79.069767441860463</v>
      </c>
      <c r="H190" s="80"/>
      <c r="I190" s="80"/>
      <c r="J190" s="80">
        <v>20.930232558139537</v>
      </c>
      <c r="K190" s="116" t="s">
        <v>266</v>
      </c>
      <c r="L190" s="116" t="s">
        <v>32</v>
      </c>
      <c r="M190" s="115" t="s">
        <v>490</v>
      </c>
      <c r="N190" s="115" t="s">
        <v>351</v>
      </c>
      <c r="O190" s="116" t="s">
        <v>12</v>
      </c>
      <c r="P190" s="116" t="s">
        <v>30</v>
      </c>
      <c r="Q190" s="115" t="s">
        <v>598</v>
      </c>
      <c r="R190" s="122"/>
    </row>
    <row r="191" spans="1:18" s="9" customFormat="1">
      <c r="A191" s="117" t="s">
        <v>694</v>
      </c>
      <c r="B191" s="91"/>
      <c r="C191" s="91" t="s">
        <v>141</v>
      </c>
      <c r="D191" s="80">
        <v>13300</v>
      </c>
      <c r="E191" s="80"/>
      <c r="F191" s="80"/>
      <c r="G191" s="80">
        <v>100</v>
      </c>
      <c r="H191" s="80"/>
      <c r="I191" s="80"/>
      <c r="J191" s="80"/>
      <c r="K191" s="118" t="s">
        <v>578</v>
      </c>
      <c r="L191" s="116" t="s">
        <v>27</v>
      </c>
      <c r="M191" s="115" t="s">
        <v>151</v>
      </c>
      <c r="N191" s="115" t="s">
        <v>357</v>
      </c>
      <c r="O191" s="118" t="s">
        <v>17</v>
      </c>
      <c r="P191" s="118" t="s">
        <v>28</v>
      </c>
      <c r="Q191" s="115" t="s">
        <v>598</v>
      </c>
      <c r="R191" s="120"/>
    </row>
    <row r="192" spans="1:18" s="9" customFormat="1">
      <c r="A192" s="117" t="s">
        <v>550</v>
      </c>
      <c r="B192" s="91" t="s">
        <v>152</v>
      </c>
      <c r="C192" s="91" t="s">
        <v>151</v>
      </c>
      <c r="D192" s="80">
        <v>126000</v>
      </c>
      <c r="E192" s="80"/>
      <c r="F192" s="80"/>
      <c r="G192" s="80"/>
      <c r="H192" s="80"/>
      <c r="I192" s="80">
        <v>100</v>
      </c>
      <c r="J192" s="80"/>
      <c r="K192" s="118"/>
      <c r="L192" s="116" t="s">
        <v>27</v>
      </c>
      <c r="M192" s="115" t="s">
        <v>151</v>
      </c>
      <c r="N192" s="115" t="s">
        <v>144</v>
      </c>
      <c r="O192" s="118" t="s">
        <v>18</v>
      </c>
      <c r="P192" s="118" t="s">
        <v>28</v>
      </c>
      <c r="Q192" s="115" t="s">
        <v>598</v>
      </c>
      <c r="R192" s="120"/>
    </row>
    <row r="193" spans="1:18" s="9" customFormat="1">
      <c r="A193" s="117" t="s">
        <v>550</v>
      </c>
      <c r="B193" s="91" t="s">
        <v>153</v>
      </c>
      <c r="C193" s="91" t="s">
        <v>151</v>
      </c>
      <c r="D193" s="80">
        <v>15000</v>
      </c>
      <c r="E193" s="80"/>
      <c r="F193" s="80"/>
      <c r="G193" s="80"/>
      <c r="H193" s="80"/>
      <c r="I193" s="80">
        <v>100</v>
      </c>
      <c r="J193" s="80"/>
      <c r="K193" s="118"/>
      <c r="L193" s="116" t="s">
        <v>27</v>
      </c>
      <c r="M193" s="115" t="s">
        <v>151</v>
      </c>
      <c r="N193" s="115" t="s">
        <v>144</v>
      </c>
      <c r="O193" s="118" t="s">
        <v>18</v>
      </c>
      <c r="P193" s="118" t="s">
        <v>28</v>
      </c>
      <c r="Q193" s="115" t="s">
        <v>598</v>
      </c>
      <c r="R193" s="120"/>
    </row>
    <row r="194" spans="1:18" s="9" customFormat="1">
      <c r="A194" s="117" t="s">
        <v>550</v>
      </c>
      <c r="B194" s="91" t="s">
        <v>154</v>
      </c>
      <c r="C194" s="91" t="s">
        <v>151</v>
      </c>
      <c r="D194" s="80">
        <v>44400</v>
      </c>
      <c r="E194" s="80"/>
      <c r="F194" s="80"/>
      <c r="G194" s="80"/>
      <c r="H194" s="80"/>
      <c r="I194" s="80">
        <v>100</v>
      </c>
      <c r="J194" s="80"/>
      <c r="K194" s="118"/>
      <c r="L194" s="116" t="s">
        <v>27</v>
      </c>
      <c r="M194" s="115" t="s">
        <v>151</v>
      </c>
      <c r="N194" s="115" t="s">
        <v>144</v>
      </c>
      <c r="O194" s="118" t="s">
        <v>18</v>
      </c>
      <c r="P194" s="118" t="s">
        <v>28</v>
      </c>
      <c r="Q194" s="115" t="s">
        <v>598</v>
      </c>
      <c r="R194" s="120"/>
    </row>
    <row r="195" spans="1:18" s="9" customFormat="1">
      <c r="A195" s="117" t="s">
        <v>695</v>
      </c>
      <c r="B195" s="91" t="s">
        <v>228</v>
      </c>
      <c r="C195" s="91" t="s">
        <v>229</v>
      </c>
      <c r="D195" s="80">
        <v>7540</v>
      </c>
      <c r="E195" s="80"/>
      <c r="F195" s="80"/>
      <c r="G195" s="80"/>
      <c r="H195" s="80"/>
      <c r="I195" s="80">
        <v>100</v>
      </c>
      <c r="J195" s="80"/>
      <c r="K195" s="118" t="s">
        <v>579</v>
      </c>
      <c r="L195" s="116" t="s">
        <v>211</v>
      </c>
      <c r="M195" s="115" t="s">
        <v>493</v>
      </c>
      <c r="N195" s="115" t="s">
        <v>229</v>
      </c>
      <c r="O195" s="118" t="s">
        <v>22</v>
      </c>
      <c r="P195" s="118" t="s">
        <v>28</v>
      </c>
      <c r="Q195" s="115" t="s">
        <v>598</v>
      </c>
      <c r="R195" s="120"/>
    </row>
    <row r="196" spans="1:18" s="9" customFormat="1">
      <c r="A196" s="117" t="s">
        <v>695</v>
      </c>
      <c r="B196" s="91" t="s">
        <v>230</v>
      </c>
      <c r="C196" s="91" t="s">
        <v>229</v>
      </c>
      <c r="D196" s="80">
        <v>18600</v>
      </c>
      <c r="E196" s="80"/>
      <c r="F196" s="80"/>
      <c r="G196" s="80"/>
      <c r="H196" s="80"/>
      <c r="I196" s="80">
        <v>100</v>
      </c>
      <c r="J196" s="80"/>
      <c r="K196" s="118" t="s">
        <v>579</v>
      </c>
      <c r="L196" s="116" t="s">
        <v>211</v>
      </c>
      <c r="M196" s="115" t="s">
        <v>493</v>
      </c>
      <c r="N196" s="115" t="s">
        <v>229</v>
      </c>
      <c r="O196" s="118" t="s">
        <v>22</v>
      </c>
      <c r="P196" s="118" t="s">
        <v>28</v>
      </c>
      <c r="Q196" s="115" t="s">
        <v>598</v>
      </c>
      <c r="R196" s="120"/>
    </row>
    <row r="197" spans="1:18" s="9" customFormat="1">
      <c r="A197" s="117" t="s">
        <v>695</v>
      </c>
      <c r="B197" s="91" t="s">
        <v>231</v>
      </c>
      <c r="C197" s="91" t="s">
        <v>229</v>
      </c>
      <c r="D197" s="80">
        <v>12100</v>
      </c>
      <c r="E197" s="80"/>
      <c r="F197" s="80"/>
      <c r="G197" s="80">
        <v>100</v>
      </c>
      <c r="H197" s="80"/>
      <c r="I197" s="80"/>
      <c r="J197" s="80"/>
      <c r="K197" s="118" t="s">
        <v>579</v>
      </c>
      <c r="L197" s="116" t="s">
        <v>211</v>
      </c>
      <c r="M197" s="115" t="s">
        <v>493</v>
      </c>
      <c r="N197" s="115" t="s">
        <v>229</v>
      </c>
      <c r="O197" s="118" t="s">
        <v>22</v>
      </c>
      <c r="P197" s="118" t="s">
        <v>28</v>
      </c>
      <c r="Q197" s="115" t="s">
        <v>598</v>
      </c>
      <c r="R197" s="120"/>
    </row>
    <row r="198" spans="1:18" s="9" customFormat="1">
      <c r="A198" s="117" t="s">
        <v>552</v>
      </c>
      <c r="B198" s="91" t="s">
        <v>222</v>
      </c>
      <c r="C198" s="91" t="s">
        <v>219</v>
      </c>
      <c r="D198" s="80">
        <v>22600</v>
      </c>
      <c r="E198" s="80"/>
      <c r="F198" s="80"/>
      <c r="G198" s="80"/>
      <c r="H198" s="80"/>
      <c r="I198" s="80">
        <v>100</v>
      </c>
      <c r="J198" s="80"/>
      <c r="K198" s="118" t="s">
        <v>347</v>
      </c>
      <c r="L198" s="116" t="s">
        <v>211</v>
      </c>
      <c r="M198" s="115" t="s">
        <v>493</v>
      </c>
      <c r="N198" s="115" t="s">
        <v>358</v>
      </c>
      <c r="O198" s="118" t="s">
        <v>22</v>
      </c>
      <c r="P198" s="118" t="s">
        <v>30</v>
      </c>
      <c r="Q198" s="115" t="s">
        <v>598</v>
      </c>
      <c r="R198" s="120"/>
    </row>
    <row r="199" spans="1:18" s="3" customFormat="1">
      <c r="A199" s="117" t="s">
        <v>552</v>
      </c>
      <c r="B199" s="91" t="s">
        <v>223</v>
      </c>
      <c r="C199" s="91" t="s">
        <v>219</v>
      </c>
      <c r="D199" s="80">
        <v>20000</v>
      </c>
      <c r="E199" s="80"/>
      <c r="F199" s="80"/>
      <c r="G199" s="80"/>
      <c r="H199" s="80"/>
      <c r="I199" s="80">
        <v>100</v>
      </c>
      <c r="J199" s="80"/>
      <c r="K199" s="118" t="s">
        <v>347</v>
      </c>
      <c r="L199" s="116" t="s">
        <v>211</v>
      </c>
      <c r="M199" s="115" t="s">
        <v>493</v>
      </c>
      <c r="N199" s="115" t="s">
        <v>358</v>
      </c>
      <c r="O199" s="118" t="s">
        <v>22</v>
      </c>
      <c r="P199" s="118" t="s">
        <v>30</v>
      </c>
      <c r="Q199" s="115" t="s">
        <v>598</v>
      </c>
      <c r="R199" s="120"/>
    </row>
    <row r="200" spans="1:18" s="3" customFormat="1">
      <c r="A200" s="117" t="s">
        <v>553</v>
      </c>
      <c r="B200" s="117"/>
      <c r="C200" s="117" t="s">
        <v>42</v>
      </c>
      <c r="D200" s="80">
        <v>3500</v>
      </c>
      <c r="E200" s="80"/>
      <c r="F200" s="80"/>
      <c r="G200" s="80">
        <v>100</v>
      </c>
      <c r="H200" s="80"/>
      <c r="I200" s="80"/>
      <c r="J200" s="80"/>
      <c r="K200" s="115" t="s">
        <v>267</v>
      </c>
      <c r="L200" s="116" t="s">
        <v>32</v>
      </c>
      <c r="M200" s="115" t="s">
        <v>490</v>
      </c>
      <c r="N200" s="115" t="s">
        <v>351</v>
      </c>
      <c r="O200" s="115" t="s">
        <v>12</v>
      </c>
      <c r="P200" s="115" t="s">
        <v>30</v>
      </c>
      <c r="Q200" s="115" t="s">
        <v>603</v>
      </c>
      <c r="R200" s="120"/>
    </row>
    <row r="201" spans="1:18" s="3" customFormat="1">
      <c r="A201" s="117" t="s">
        <v>554</v>
      </c>
      <c r="B201" s="117"/>
      <c r="C201" s="117" t="s">
        <v>186</v>
      </c>
      <c r="D201" s="80">
        <v>260</v>
      </c>
      <c r="E201" s="80"/>
      <c r="F201" s="80"/>
      <c r="G201" s="80">
        <v>100</v>
      </c>
      <c r="H201" s="80"/>
      <c r="I201" s="80"/>
      <c r="J201" s="80"/>
      <c r="K201" s="115" t="s">
        <v>333</v>
      </c>
      <c r="L201" s="116" t="s">
        <v>123</v>
      </c>
      <c r="M201" s="115" t="s">
        <v>492</v>
      </c>
      <c r="N201" s="115" t="s">
        <v>370</v>
      </c>
      <c r="O201" s="115" t="s">
        <v>19</v>
      </c>
      <c r="P201" s="115" t="s">
        <v>30</v>
      </c>
      <c r="Q201" s="115" t="s">
        <v>603</v>
      </c>
      <c r="R201" s="120"/>
    </row>
    <row r="202" spans="1:18" s="3" customFormat="1">
      <c r="A202" s="117" t="s">
        <v>555</v>
      </c>
      <c r="B202" s="117"/>
      <c r="C202" s="117" t="s">
        <v>167</v>
      </c>
      <c r="D202" s="80">
        <v>216</v>
      </c>
      <c r="E202" s="80"/>
      <c r="F202" s="80"/>
      <c r="G202" s="80">
        <v>100</v>
      </c>
      <c r="H202" s="80"/>
      <c r="I202" s="80"/>
      <c r="J202" s="80"/>
      <c r="K202" s="115" t="s">
        <v>334</v>
      </c>
      <c r="L202" s="116" t="s">
        <v>32</v>
      </c>
      <c r="M202" s="115" t="s">
        <v>492</v>
      </c>
      <c r="N202" s="115" t="s">
        <v>370</v>
      </c>
      <c r="O202" s="115" t="s">
        <v>19</v>
      </c>
      <c r="P202" s="115" t="s">
        <v>30</v>
      </c>
      <c r="Q202" s="115" t="s">
        <v>603</v>
      </c>
      <c r="R202" s="120"/>
    </row>
    <row r="203" spans="1:18" s="3" customFormat="1">
      <c r="A203" s="117" t="s">
        <v>556</v>
      </c>
      <c r="B203" s="117"/>
      <c r="C203" s="117" t="s">
        <v>156</v>
      </c>
      <c r="D203" s="80">
        <v>437</v>
      </c>
      <c r="E203" s="80"/>
      <c r="F203" s="80"/>
      <c r="G203" s="80">
        <v>100</v>
      </c>
      <c r="H203" s="80"/>
      <c r="I203" s="80"/>
      <c r="J203" s="80"/>
      <c r="K203" s="115" t="s">
        <v>319</v>
      </c>
      <c r="L203" s="116" t="s">
        <v>32</v>
      </c>
      <c r="M203" s="115" t="s">
        <v>15</v>
      </c>
      <c r="N203" s="115" t="s">
        <v>360</v>
      </c>
      <c r="O203" s="115" t="s">
        <v>18</v>
      </c>
      <c r="P203" s="115" t="s">
        <v>30</v>
      </c>
      <c r="Q203" s="115" t="s">
        <v>603</v>
      </c>
      <c r="R203" s="120"/>
    </row>
    <row r="204" spans="1:18" s="3" customFormat="1">
      <c r="A204" s="117" t="s">
        <v>557</v>
      </c>
      <c r="B204" s="117"/>
      <c r="C204" s="117" t="s">
        <v>187</v>
      </c>
      <c r="D204" s="80">
        <v>1260</v>
      </c>
      <c r="E204" s="80"/>
      <c r="F204" s="80"/>
      <c r="G204" s="80">
        <v>100</v>
      </c>
      <c r="H204" s="80"/>
      <c r="I204" s="80"/>
      <c r="J204" s="80"/>
      <c r="K204" s="115" t="s">
        <v>335</v>
      </c>
      <c r="L204" s="116" t="s">
        <v>123</v>
      </c>
      <c r="M204" s="115" t="s">
        <v>492</v>
      </c>
      <c r="N204" s="115" t="s">
        <v>370</v>
      </c>
      <c r="O204" s="115" t="s">
        <v>19</v>
      </c>
      <c r="P204" s="115" t="s">
        <v>30</v>
      </c>
      <c r="Q204" s="115" t="s">
        <v>603</v>
      </c>
      <c r="R204" s="120"/>
    </row>
    <row r="205" spans="1:18" s="3" customFormat="1">
      <c r="A205" s="117" t="s">
        <v>558</v>
      </c>
      <c r="B205" s="117"/>
      <c r="C205" s="117" t="s">
        <v>142</v>
      </c>
      <c r="D205" s="80">
        <v>425</v>
      </c>
      <c r="E205" s="80"/>
      <c r="F205" s="80"/>
      <c r="G205" s="80">
        <v>100</v>
      </c>
      <c r="H205" s="80"/>
      <c r="I205" s="80"/>
      <c r="J205" s="80"/>
      <c r="K205" s="115" t="s">
        <v>318</v>
      </c>
      <c r="L205" s="116" t="s">
        <v>27</v>
      </c>
      <c r="M205" s="115" t="s">
        <v>494</v>
      </c>
      <c r="N205" s="115" t="s">
        <v>368</v>
      </c>
      <c r="O205" s="115" t="s">
        <v>17</v>
      </c>
      <c r="P205" s="115" t="s">
        <v>30</v>
      </c>
      <c r="Q205" s="115" t="s">
        <v>603</v>
      </c>
      <c r="R205" s="120"/>
    </row>
    <row r="206" spans="1:18" s="3" customFormat="1">
      <c r="A206" s="117" t="s">
        <v>721</v>
      </c>
      <c r="B206" s="117"/>
      <c r="C206" s="117" t="s">
        <v>34</v>
      </c>
      <c r="D206" s="80">
        <v>2200</v>
      </c>
      <c r="E206" s="80"/>
      <c r="F206" s="80"/>
      <c r="G206" s="80">
        <v>100</v>
      </c>
      <c r="H206" s="80"/>
      <c r="I206" s="80"/>
      <c r="J206" s="80"/>
      <c r="K206" s="115" t="s">
        <v>268</v>
      </c>
      <c r="L206" s="116" t="s">
        <v>32</v>
      </c>
      <c r="M206" s="115" t="s">
        <v>490</v>
      </c>
      <c r="N206" s="115" t="s">
        <v>351</v>
      </c>
      <c r="O206" s="115" t="s">
        <v>12</v>
      </c>
      <c r="P206" s="115" t="s">
        <v>30</v>
      </c>
      <c r="Q206" s="115" t="s">
        <v>603</v>
      </c>
      <c r="R206" s="119"/>
    </row>
    <row r="207" spans="1:18" s="3" customFormat="1">
      <c r="A207" s="117" t="s">
        <v>722</v>
      </c>
      <c r="B207" s="117"/>
      <c r="C207" s="117" t="s">
        <v>43</v>
      </c>
      <c r="D207" s="80">
        <v>3350</v>
      </c>
      <c r="E207" s="80"/>
      <c r="F207" s="80"/>
      <c r="G207" s="80">
        <v>100</v>
      </c>
      <c r="H207" s="80"/>
      <c r="I207" s="80"/>
      <c r="J207" s="80"/>
      <c r="K207" s="115" t="s">
        <v>269</v>
      </c>
      <c r="L207" s="116" t="s">
        <v>32</v>
      </c>
      <c r="M207" s="115" t="s">
        <v>490</v>
      </c>
      <c r="N207" s="115" t="s">
        <v>350</v>
      </c>
      <c r="O207" s="115" t="s">
        <v>12</v>
      </c>
      <c r="P207" s="115" t="s">
        <v>30</v>
      </c>
      <c r="Q207" s="115" t="s">
        <v>603</v>
      </c>
      <c r="R207" s="119"/>
    </row>
    <row r="208" spans="1:18" s="3" customFormat="1">
      <c r="A208" s="117" t="s">
        <v>696</v>
      </c>
      <c r="B208" s="117"/>
      <c r="C208" s="117" t="s">
        <v>245</v>
      </c>
      <c r="D208" s="80">
        <v>241</v>
      </c>
      <c r="E208" s="80"/>
      <c r="F208" s="80"/>
      <c r="G208" s="80">
        <v>100</v>
      </c>
      <c r="H208" s="80"/>
      <c r="I208" s="80"/>
      <c r="J208" s="80"/>
      <c r="K208" s="115" t="s">
        <v>348</v>
      </c>
      <c r="L208" s="116" t="s">
        <v>211</v>
      </c>
      <c r="M208" s="115" t="s">
        <v>493</v>
      </c>
      <c r="N208" s="115" t="s">
        <v>356</v>
      </c>
      <c r="O208" s="115" t="s">
        <v>22</v>
      </c>
      <c r="P208" s="115" t="s">
        <v>30</v>
      </c>
      <c r="Q208" s="115" t="s">
        <v>603</v>
      </c>
      <c r="R208" s="119"/>
    </row>
    <row r="209" spans="1:18" s="3" customFormat="1">
      <c r="A209" s="117" t="s">
        <v>561</v>
      </c>
      <c r="B209" s="117"/>
      <c r="C209" s="117" t="s">
        <v>119</v>
      </c>
      <c r="D209" s="80">
        <v>490</v>
      </c>
      <c r="E209" s="80"/>
      <c r="F209" s="80"/>
      <c r="G209" s="80">
        <v>100</v>
      </c>
      <c r="H209" s="80"/>
      <c r="I209" s="80"/>
      <c r="J209" s="80"/>
      <c r="K209" s="115" t="s">
        <v>313</v>
      </c>
      <c r="L209" s="116" t="s">
        <v>32</v>
      </c>
      <c r="M209" s="115" t="s">
        <v>491</v>
      </c>
      <c r="N209" s="115" t="s">
        <v>352</v>
      </c>
      <c r="O209" s="115" t="s">
        <v>16</v>
      </c>
      <c r="P209" s="115" t="s">
        <v>30</v>
      </c>
      <c r="Q209" s="115" t="s">
        <v>603</v>
      </c>
      <c r="R209" s="119"/>
    </row>
    <row r="210" spans="1:18" s="3" customFormat="1">
      <c r="A210" s="117" t="s">
        <v>562</v>
      </c>
      <c r="B210" s="117"/>
      <c r="C210" s="117" t="s">
        <v>120</v>
      </c>
      <c r="D210" s="80">
        <v>577</v>
      </c>
      <c r="E210" s="80"/>
      <c r="F210" s="80"/>
      <c r="G210" s="80">
        <v>100</v>
      </c>
      <c r="H210" s="80"/>
      <c r="I210" s="80"/>
      <c r="J210" s="80"/>
      <c r="K210" s="115" t="s">
        <v>314</v>
      </c>
      <c r="L210" s="116" t="s">
        <v>32</v>
      </c>
      <c r="M210" s="115" t="s">
        <v>491</v>
      </c>
      <c r="N210" s="115" t="s">
        <v>352</v>
      </c>
      <c r="O210" s="115" t="s">
        <v>16</v>
      </c>
      <c r="P210" s="115" t="s">
        <v>30</v>
      </c>
      <c r="Q210" s="115" t="s">
        <v>603</v>
      </c>
      <c r="R210" s="119"/>
    </row>
    <row r="211" spans="1:18" s="3" customFormat="1">
      <c r="A211" s="117" t="s">
        <v>563</v>
      </c>
      <c r="B211" s="117"/>
      <c r="C211" s="117" t="s">
        <v>89</v>
      </c>
      <c r="D211" s="80">
        <v>95</v>
      </c>
      <c r="E211" s="80"/>
      <c r="F211" s="80"/>
      <c r="G211" s="80">
        <v>100</v>
      </c>
      <c r="H211" s="80"/>
      <c r="I211" s="80"/>
      <c r="J211" s="80"/>
      <c r="K211" s="115" t="s">
        <v>295</v>
      </c>
      <c r="L211" s="116" t="s">
        <v>32</v>
      </c>
      <c r="M211" s="115" t="s">
        <v>15</v>
      </c>
      <c r="N211" s="115" t="s">
        <v>354</v>
      </c>
      <c r="O211" s="115" t="s">
        <v>15</v>
      </c>
      <c r="P211" s="115" t="s">
        <v>30</v>
      </c>
      <c r="Q211" s="115" t="s">
        <v>603</v>
      </c>
      <c r="R211" s="119"/>
    </row>
    <row r="212" spans="1:18" s="3" customFormat="1">
      <c r="A212" s="117" t="s">
        <v>564</v>
      </c>
      <c r="B212" s="117"/>
      <c r="C212" s="117" t="s">
        <v>41</v>
      </c>
      <c r="D212" s="80">
        <v>265</v>
      </c>
      <c r="E212" s="80"/>
      <c r="F212" s="80"/>
      <c r="G212" s="80">
        <v>75.471698113207552</v>
      </c>
      <c r="H212" s="80"/>
      <c r="I212" s="80"/>
      <c r="J212" s="80">
        <v>24.528301886792452</v>
      </c>
      <c r="K212" s="115" t="s">
        <v>270</v>
      </c>
      <c r="L212" s="116" t="s">
        <v>32</v>
      </c>
      <c r="M212" s="115" t="s">
        <v>490</v>
      </c>
      <c r="N212" s="115" t="s">
        <v>351</v>
      </c>
      <c r="O212" s="115" t="s">
        <v>12</v>
      </c>
      <c r="P212" s="115" t="s">
        <v>30</v>
      </c>
      <c r="Q212" s="115" t="s">
        <v>603</v>
      </c>
      <c r="R212" s="119"/>
    </row>
    <row r="213" spans="1:18" s="9" customFormat="1">
      <c r="A213" s="117" t="s">
        <v>565</v>
      </c>
      <c r="B213" s="117"/>
      <c r="C213" s="117" t="s">
        <v>67</v>
      </c>
      <c r="D213" s="80">
        <v>2600</v>
      </c>
      <c r="E213" s="80"/>
      <c r="F213" s="80"/>
      <c r="G213" s="80">
        <v>76.923076923076934</v>
      </c>
      <c r="H213" s="80"/>
      <c r="I213" s="80"/>
      <c r="J213" s="80">
        <v>23.076923076923077</v>
      </c>
      <c r="K213" s="115" t="s">
        <v>276</v>
      </c>
      <c r="L213" s="116" t="s">
        <v>46</v>
      </c>
      <c r="M213" s="115" t="s">
        <v>14</v>
      </c>
      <c r="N213" s="115" t="s">
        <v>362</v>
      </c>
      <c r="O213" s="115" t="s">
        <v>14</v>
      </c>
      <c r="P213" s="115" t="s">
        <v>30</v>
      </c>
      <c r="Q213" s="115" t="s">
        <v>603</v>
      </c>
      <c r="R213" s="119"/>
    </row>
    <row r="214" spans="1:18">
      <c r="A214" s="117" t="s">
        <v>697</v>
      </c>
      <c r="B214" s="91"/>
      <c r="C214" s="91" t="s">
        <v>31</v>
      </c>
      <c r="D214" s="80">
        <v>6500</v>
      </c>
      <c r="E214" s="80"/>
      <c r="F214" s="80"/>
      <c r="G214" s="80">
        <v>100</v>
      </c>
      <c r="H214" s="80"/>
      <c r="I214" s="80"/>
      <c r="J214" s="80"/>
      <c r="K214" s="118" t="s">
        <v>571</v>
      </c>
      <c r="L214" s="116" t="s">
        <v>32</v>
      </c>
      <c r="M214" s="115" t="s">
        <v>490</v>
      </c>
      <c r="N214" s="115" t="s">
        <v>351</v>
      </c>
      <c r="O214" s="118" t="s">
        <v>12</v>
      </c>
      <c r="P214" s="118" t="s">
        <v>28</v>
      </c>
      <c r="Q214" s="115" t="s">
        <v>598</v>
      </c>
      <c r="R214" s="119"/>
    </row>
    <row r="215" spans="1:18" s="3" customFormat="1">
      <c r="A215" s="117" t="s">
        <v>697</v>
      </c>
      <c r="B215" s="91"/>
      <c r="C215" s="91" t="s">
        <v>44</v>
      </c>
      <c r="D215" s="80">
        <v>1100</v>
      </c>
      <c r="E215" s="80"/>
      <c r="F215" s="80"/>
      <c r="G215" s="80">
        <v>100</v>
      </c>
      <c r="H215" s="80"/>
      <c r="I215" s="80"/>
      <c r="J215" s="80"/>
      <c r="K215" s="118" t="s">
        <v>571</v>
      </c>
      <c r="L215" s="116" t="s">
        <v>32</v>
      </c>
      <c r="M215" s="115" t="s">
        <v>490</v>
      </c>
      <c r="N215" s="115" t="s">
        <v>351</v>
      </c>
      <c r="O215" s="118" t="s">
        <v>12</v>
      </c>
      <c r="P215" s="118" t="s">
        <v>28</v>
      </c>
      <c r="Q215" s="115" t="s">
        <v>603</v>
      </c>
      <c r="R215" s="119"/>
    </row>
    <row r="216" spans="1:18">
      <c r="A216" s="117" t="s">
        <v>567</v>
      </c>
      <c r="B216" s="117"/>
      <c r="C216" s="117" t="s">
        <v>110</v>
      </c>
      <c r="D216" s="80">
        <v>130</v>
      </c>
      <c r="E216" s="80"/>
      <c r="F216" s="80"/>
      <c r="G216" s="80">
        <v>100</v>
      </c>
      <c r="H216" s="80"/>
      <c r="I216" s="80"/>
      <c r="J216" s="80"/>
      <c r="K216" s="115" t="s">
        <v>315</v>
      </c>
      <c r="L216" s="116" t="s">
        <v>32</v>
      </c>
      <c r="M216" s="115" t="s">
        <v>491</v>
      </c>
      <c r="N216" s="115" t="s">
        <v>352</v>
      </c>
      <c r="O216" s="115" t="s">
        <v>16</v>
      </c>
      <c r="P216" s="115" t="s">
        <v>30</v>
      </c>
      <c r="Q216" s="115" t="s">
        <v>603</v>
      </c>
      <c r="R216" s="119"/>
    </row>
    <row r="217" spans="1:18">
      <c r="A217" s="117" t="s">
        <v>568</v>
      </c>
      <c r="B217" s="117"/>
      <c r="C217" s="117" t="s">
        <v>164</v>
      </c>
      <c r="D217" s="80">
        <v>400</v>
      </c>
      <c r="E217" s="80"/>
      <c r="F217" s="80"/>
      <c r="G217" s="80">
        <v>100</v>
      </c>
      <c r="H217" s="80"/>
      <c r="I217" s="80"/>
      <c r="J217" s="80"/>
      <c r="K217" s="115" t="s">
        <v>336</v>
      </c>
      <c r="L217" s="116" t="s">
        <v>123</v>
      </c>
      <c r="M217" s="115" t="s">
        <v>492</v>
      </c>
      <c r="N217" s="115" t="s">
        <v>370</v>
      </c>
      <c r="O217" s="115" t="s">
        <v>19</v>
      </c>
      <c r="P217" s="115" t="s">
        <v>30</v>
      </c>
      <c r="Q217" s="115" t="s">
        <v>603</v>
      </c>
      <c r="R217" s="119"/>
    </row>
    <row r="218" spans="1:18">
      <c r="A218" s="117" t="s">
        <v>698</v>
      </c>
      <c r="B218" s="117"/>
      <c r="C218" s="117" t="s">
        <v>69</v>
      </c>
      <c r="D218" s="80">
        <v>460</v>
      </c>
      <c r="E218" s="80"/>
      <c r="F218" s="80"/>
      <c r="G218" s="80">
        <v>100</v>
      </c>
      <c r="H218" s="80"/>
      <c r="I218" s="80"/>
      <c r="J218" s="80"/>
      <c r="K218" s="115" t="s">
        <v>277</v>
      </c>
      <c r="L218" s="116" t="s">
        <v>46</v>
      </c>
      <c r="M218" s="115" t="s">
        <v>14</v>
      </c>
      <c r="N218" s="115" t="s">
        <v>362</v>
      </c>
      <c r="O218" s="115" t="s">
        <v>14</v>
      </c>
      <c r="P218" s="115" t="s">
        <v>30</v>
      </c>
      <c r="Q218" s="115" t="s">
        <v>603</v>
      </c>
      <c r="R218" s="119"/>
    </row>
    <row r="219" spans="1:18">
      <c r="A219" s="117" t="s">
        <v>699</v>
      </c>
      <c r="B219" s="91"/>
      <c r="C219" s="91" t="s">
        <v>247</v>
      </c>
      <c r="D219" s="80">
        <v>9000</v>
      </c>
      <c r="E219" s="80"/>
      <c r="F219" s="80"/>
      <c r="G219" s="80">
        <v>100</v>
      </c>
      <c r="H219" s="80"/>
      <c r="I219" s="80"/>
      <c r="J219" s="80"/>
      <c r="K219" s="118" t="s">
        <v>580</v>
      </c>
      <c r="L219" s="116" t="s">
        <v>211</v>
      </c>
      <c r="M219" s="115" t="s">
        <v>493</v>
      </c>
      <c r="N219" s="115" t="s">
        <v>247</v>
      </c>
      <c r="O219" s="118" t="s">
        <v>22</v>
      </c>
      <c r="P219" s="118" t="s">
        <v>28</v>
      </c>
      <c r="Q219" s="115" t="s">
        <v>598</v>
      </c>
      <c r="R219" s="119"/>
    </row>
    <row r="220" spans="1:18">
      <c r="A220" s="126" t="s">
        <v>592</v>
      </c>
      <c r="B220" s="127"/>
      <c r="C220" s="91" t="s">
        <v>248</v>
      </c>
      <c r="D220" s="80">
        <v>3700</v>
      </c>
      <c r="E220" s="80"/>
      <c r="F220" s="80"/>
      <c r="G220" s="80">
        <v>100</v>
      </c>
      <c r="H220" s="80"/>
      <c r="I220" s="80"/>
      <c r="J220" s="80"/>
      <c r="K220" s="118" t="s">
        <v>349</v>
      </c>
      <c r="L220" s="116" t="s">
        <v>211</v>
      </c>
      <c r="M220" s="115" t="s">
        <v>493</v>
      </c>
      <c r="N220" s="115" t="s">
        <v>248</v>
      </c>
      <c r="O220" s="118" t="s">
        <v>22</v>
      </c>
      <c r="P220" s="118" t="s">
        <v>28</v>
      </c>
      <c r="Q220" s="115" t="s">
        <v>603</v>
      </c>
      <c r="R220" s="120"/>
    </row>
    <row r="221" spans="1:18">
      <c r="K221" s="116"/>
      <c r="L221" s="116"/>
      <c r="M221" s="116"/>
      <c r="N221" s="116"/>
      <c r="O221" s="116"/>
      <c r="P221" s="116"/>
      <c r="Q221" s="116"/>
    </row>
    <row r="222" spans="1:18">
      <c r="K222" s="116"/>
      <c r="L222" s="116"/>
      <c r="M222" s="116"/>
      <c r="N222" s="116"/>
      <c r="O222" s="116"/>
      <c r="P222" s="116"/>
      <c r="Q222" s="116"/>
    </row>
  </sheetData>
  <sortState ref="A6:S220">
    <sortCondition ref="A6:A220"/>
    <sortCondition ref="C6:C220"/>
    <sortCondition ref="B6:B220"/>
  </sortState>
  <mergeCells count="4">
    <mergeCell ref="A1:N1"/>
    <mergeCell ref="A2:N2"/>
    <mergeCell ref="A3:N3"/>
    <mergeCell ref="A4:N4"/>
  </mergeCells>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sheetPr>
    <tabColor theme="7"/>
  </sheetPr>
  <dimension ref="A1:Y59"/>
  <sheetViews>
    <sheetView zoomScaleNormal="100" workbookViewId="0">
      <selection activeCell="Q15" sqref="Q15"/>
    </sheetView>
  </sheetViews>
  <sheetFormatPr defaultRowHeight="13.5"/>
  <cols>
    <col min="1" max="2" width="5" style="702" customWidth="1"/>
    <col min="3" max="3" width="10" style="751" customWidth="1"/>
    <col min="4" max="4" width="9.85546875" style="782" customWidth="1"/>
    <col min="5" max="5" width="10.7109375" style="751" customWidth="1"/>
    <col min="6" max="6" width="10.140625" style="751" customWidth="1"/>
    <col min="7" max="7" width="8.5703125" style="782" customWidth="1"/>
    <col min="8" max="8" width="11.28515625" style="751" customWidth="1"/>
    <col min="9" max="9" width="10" style="751" customWidth="1"/>
    <col min="10" max="10" width="9.140625" style="782" customWidth="1"/>
    <col min="11" max="11" width="11.5703125" style="751" customWidth="1"/>
    <col min="12" max="12" width="8" style="751" customWidth="1"/>
    <col min="13" max="13" width="7.85546875" style="782" customWidth="1"/>
    <col min="14" max="14" width="10.5703125" style="751" customWidth="1"/>
    <col min="15" max="20" width="9.140625" style="702"/>
    <col min="21" max="25" width="9.140625" style="49"/>
    <col min="26" max="16384" width="9.140625" style="53"/>
  </cols>
  <sheetData>
    <row r="1" spans="1:25">
      <c r="A1" s="735" t="s">
        <v>793</v>
      </c>
      <c r="B1" s="735"/>
      <c r="C1" s="801"/>
      <c r="D1" s="802"/>
      <c r="E1" s="801"/>
      <c r="F1" s="801"/>
      <c r="G1" s="802"/>
      <c r="H1" s="801"/>
      <c r="I1" s="801"/>
      <c r="J1" s="802"/>
      <c r="K1" s="801"/>
      <c r="L1" s="801"/>
      <c r="M1" s="802"/>
    </row>
    <row r="2" spans="1:25">
      <c r="A2" s="735" t="s">
        <v>891</v>
      </c>
      <c r="B2" s="735"/>
      <c r="C2" s="801"/>
      <c r="D2" s="802"/>
      <c r="E2" s="801"/>
      <c r="F2" s="801"/>
      <c r="G2" s="802"/>
      <c r="H2" s="801"/>
      <c r="I2" s="801"/>
      <c r="J2" s="802"/>
      <c r="K2" s="801"/>
      <c r="L2" s="801"/>
      <c r="M2" s="802"/>
    </row>
    <row r="3" spans="1:25">
      <c r="A3" s="976" t="s">
        <v>892</v>
      </c>
      <c r="B3" s="976"/>
      <c r="C3" s="976"/>
      <c r="D3" s="976"/>
      <c r="E3" s="976"/>
      <c r="F3" s="976"/>
      <c r="G3" s="976"/>
      <c r="H3" s="976"/>
      <c r="I3" s="976"/>
      <c r="J3" s="976"/>
      <c r="K3" s="976"/>
      <c r="L3" s="976"/>
      <c r="M3" s="976"/>
    </row>
    <row r="4" spans="1:25">
      <c r="A4" s="735" t="s">
        <v>893</v>
      </c>
      <c r="B4" s="735"/>
      <c r="C4" s="801"/>
      <c r="D4" s="802"/>
      <c r="E4" s="801"/>
      <c r="F4" s="801"/>
      <c r="G4" s="802"/>
      <c r="H4" s="801"/>
      <c r="I4" s="801"/>
      <c r="J4" s="802"/>
      <c r="K4" s="801"/>
      <c r="L4" s="801"/>
      <c r="M4" s="802"/>
    </row>
    <row r="5" spans="1:25">
      <c r="A5" s="735" t="s">
        <v>802</v>
      </c>
      <c r="B5" s="735"/>
      <c r="C5" s="801"/>
      <c r="D5" s="802"/>
      <c r="E5" s="801"/>
      <c r="F5" s="801"/>
      <c r="G5" s="802"/>
      <c r="H5" s="801"/>
      <c r="I5" s="801"/>
      <c r="J5" s="802"/>
      <c r="K5" s="801"/>
      <c r="L5" s="801"/>
      <c r="M5" s="802"/>
    </row>
    <row r="6" spans="1:25">
      <c r="A6" s="741" t="s">
        <v>803</v>
      </c>
      <c r="B6" s="735"/>
      <c r="C6" s="801"/>
      <c r="D6" s="802"/>
      <c r="E6" s="801"/>
      <c r="F6" s="801"/>
      <c r="G6" s="802"/>
      <c r="H6" s="801"/>
      <c r="I6" s="801"/>
      <c r="J6" s="802"/>
      <c r="K6" s="801"/>
      <c r="L6" s="801"/>
      <c r="M6" s="802"/>
    </row>
    <row r="7" spans="1:25" s="56" customFormat="1" ht="28.5" customHeight="1" thickBot="1">
      <c r="A7" s="974" t="s">
        <v>804</v>
      </c>
      <c r="B7" s="974"/>
      <c r="C7" s="974"/>
      <c r="D7" s="974"/>
      <c r="E7" s="974"/>
      <c r="F7" s="974"/>
      <c r="G7" s="974"/>
      <c r="H7" s="974"/>
      <c r="I7" s="974"/>
      <c r="J7" s="974"/>
      <c r="K7" s="974"/>
      <c r="L7" s="974"/>
      <c r="M7" s="974"/>
      <c r="N7" s="974"/>
      <c r="O7" s="704"/>
      <c r="P7" s="704"/>
      <c r="Q7" s="704"/>
      <c r="R7" s="704"/>
      <c r="S7" s="704"/>
      <c r="T7" s="704"/>
      <c r="U7" s="54"/>
      <c r="V7" s="54"/>
      <c r="W7" s="54"/>
      <c r="X7" s="54"/>
      <c r="Y7" s="54"/>
    </row>
    <row r="8" spans="1:25" s="56" customFormat="1" ht="13.5" customHeight="1" thickBot="1">
      <c r="A8" s="978" t="s">
        <v>762</v>
      </c>
      <c r="B8" s="978" t="s">
        <v>775</v>
      </c>
      <c r="C8" s="977" t="s">
        <v>805</v>
      </c>
      <c r="D8" s="977"/>
      <c r="E8" s="977"/>
      <c r="F8" s="977" t="s">
        <v>438</v>
      </c>
      <c r="G8" s="977"/>
      <c r="H8" s="977"/>
      <c r="I8" s="977" t="s">
        <v>806</v>
      </c>
      <c r="J8" s="977"/>
      <c r="K8" s="977"/>
      <c r="L8" s="977" t="s">
        <v>440</v>
      </c>
      <c r="M8" s="977"/>
      <c r="N8" s="977"/>
      <c r="O8" s="704"/>
      <c r="P8" s="704"/>
      <c r="Q8" s="704"/>
      <c r="R8" s="704"/>
      <c r="S8" s="704"/>
      <c r="T8" s="704"/>
      <c r="U8" s="54"/>
      <c r="V8" s="54"/>
      <c r="W8" s="54"/>
      <c r="X8" s="54"/>
      <c r="Y8" s="54"/>
    </row>
    <row r="9" spans="1:25" s="61" customFormat="1" ht="30.75" customHeight="1" thickBot="1">
      <c r="A9" s="979"/>
      <c r="B9" s="979"/>
      <c r="C9" s="710" t="s">
        <v>643</v>
      </c>
      <c r="D9" s="783" t="s">
        <v>642</v>
      </c>
      <c r="E9" s="710" t="s">
        <v>807</v>
      </c>
      <c r="F9" s="710" t="s">
        <v>643</v>
      </c>
      <c r="G9" s="783" t="s">
        <v>642</v>
      </c>
      <c r="H9" s="710" t="s">
        <v>807</v>
      </c>
      <c r="I9" s="710" t="s">
        <v>643</v>
      </c>
      <c r="J9" s="783" t="s">
        <v>642</v>
      </c>
      <c r="K9" s="710" t="s">
        <v>807</v>
      </c>
      <c r="L9" s="710" t="s">
        <v>643</v>
      </c>
      <c r="M9" s="783" t="s">
        <v>642</v>
      </c>
      <c r="N9" s="710" t="s">
        <v>807</v>
      </c>
      <c r="O9" s="784"/>
      <c r="P9" s="784"/>
      <c r="Q9" s="784"/>
      <c r="R9" s="784"/>
      <c r="S9" s="784"/>
      <c r="T9" s="784"/>
      <c r="U9" s="60"/>
      <c r="V9" s="60"/>
      <c r="W9" s="60"/>
      <c r="X9" s="60"/>
      <c r="Y9" s="60"/>
    </row>
    <row r="10" spans="1:25" s="56" customFormat="1">
      <c r="A10" s="785">
        <v>1962</v>
      </c>
      <c r="B10" s="785">
        <v>1</v>
      </c>
      <c r="C10" s="786">
        <v>440000</v>
      </c>
      <c r="D10" s="787">
        <v>17449</v>
      </c>
      <c r="E10" s="786">
        <v>50734</v>
      </c>
      <c r="F10" s="786">
        <v>215000</v>
      </c>
      <c r="G10" s="788">
        <v>8774</v>
      </c>
      <c r="H10" s="786">
        <v>43112</v>
      </c>
      <c r="I10" s="786">
        <v>201000</v>
      </c>
      <c r="J10" s="788">
        <v>7812</v>
      </c>
      <c r="K10" s="786">
        <v>7157</v>
      </c>
      <c r="L10" s="786">
        <v>24000</v>
      </c>
      <c r="M10" s="788">
        <v>863</v>
      </c>
      <c r="N10" s="786"/>
      <c r="O10" s="704"/>
      <c r="P10" s="704"/>
      <c r="Q10" s="704"/>
      <c r="R10" s="704"/>
      <c r="S10" s="704"/>
      <c r="T10" s="704"/>
      <c r="U10" s="54"/>
      <c r="V10" s="54"/>
      <c r="W10" s="54"/>
      <c r="X10" s="54"/>
      <c r="Y10" s="54"/>
    </row>
    <row r="11" spans="1:25" s="56" customFormat="1">
      <c r="A11" s="789">
        <v>1963</v>
      </c>
      <c r="B11" s="789">
        <v>1</v>
      </c>
      <c r="C11" s="95">
        <v>516000</v>
      </c>
      <c r="D11" s="790">
        <v>18065</v>
      </c>
      <c r="E11" s="95">
        <v>54174</v>
      </c>
      <c r="F11" s="95">
        <v>233000</v>
      </c>
      <c r="G11" s="791">
        <v>8553</v>
      </c>
      <c r="H11" s="95">
        <v>46239</v>
      </c>
      <c r="I11" s="95">
        <v>256000</v>
      </c>
      <c r="J11" s="791">
        <v>8603</v>
      </c>
      <c r="K11" s="95">
        <v>7472</v>
      </c>
      <c r="L11" s="95">
        <v>27000</v>
      </c>
      <c r="M11" s="791">
        <v>907</v>
      </c>
      <c r="N11" s="95"/>
      <c r="O11" s="704"/>
      <c r="P11" s="704"/>
      <c r="Q11" s="704"/>
      <c r="R11" s="704"/>
      <c r="S11" s="704"/>
      <c r="T11" s="704"/>
      <c r="U11" s="54"/>
      <c r="V11" s="54"/>
      <c r="W11" s="54"/>
      <c r="X11" s="54"/>
      <c r="Y11" s="54"/>
    </row>
    <row r="12" spans="1:25" s="56" customFormat="1">
      <c r="A12" s="789">
        <v>1964</v>
      </c>
      <c r="B12" s="789">
        <v>1</v>
      </c>
      <c r="C12" s="95">
        <v>562000</v>
      </c>
      <c r="D12" s="790">
        <v>18792</v>
      </c>
      <c r="E12" s="95">
        <v>57738</v>
      </c>
      <c r="F12" s="95">
        <v>253000</v>
      </c>
      <c r="G12" s="791">
        <v>8762</v>
      </c>
      <c r="H12" s="95">
        <v>49358</v>
      </c>
      <c r="I12" s="95">
        <v>284000</v>
      </c>
      <c r="J12" s="791">
        <v>9105</v>
      </c>
      <c r="K12" s="95">
        <v>7943</v>
      </c>
      <c r="L12" s="95">
        <v>25000</v>
      </c>
      <c r="M12" s="791">
        <v>925</v>
      </c>
      <c r="N12" s="95"/>
      <c r="O12" s="704"/>
      <c r="P12" s="704"/>
      <c r="Q12" s="704"/>
      <c r="R12" s="704"/>
      <c r="S12" s="704"/>
      <c r="T12" s="704"/>
      <c r="U12" s="54"/>
      <c r="V12" s="54"/>
      <c r="W12" s="54"/>
      <c r="X12" s="54"/>
      <c r="Y12" s="54"/>
    </row>
    <row r="13" spans="1:25" s="56" customFormat="1">
      <c r="A13" s="789">
        <v>1965</v>
      </c>
      <c r="B13" s="789">
        <v>1</v>
      </c>
      <c r="C13" s="95">
        <v>616000</v>
      </c>
      <c r="D13" s="790">
        <v>20851</v>
      </c>
      <c r="E13" s="95">
        <v>59986</v>
      </c>
      <c r="F13" s="95">
        <v>277000</v>
      </c>
      <c r="G13" s="791">
        <v>9789</v>
      </c>
      <c r="H13" s="95">
        <v>51456</v>
      </c>
      <c r="I13" s="95">
        <v>312000</v>
      </c>
      <c r="J13" s="791">
        <v>10060</v>
      </c>
      <c r="K13" s="95">
        <v>8100</v>
      </c>
      <c r="L13" s="95">
        <v>27000</v>
      </c>
      <c r="M13" s="791">
        <v>1002</v>
      </c>
      <c r="N13" s="95"/>
      <c r="O13" s="704"/>
      <c r="P13" s="704"/>
      <c r="Q13" s="704"/>
      <c r="R13" s="704"/>
      <c r="S13" s="704"/>
      <c r="T13" s="704"/>
      <c r="U13" s="54"/>
      <c r="V13" s="54"/>
      <c r="W13" s="54"/>
      <c r="X13" s="54"/>
      <c r="Y13" s="54"/>
    </row>
    <row r="14" spans="1:25" s="56" customFormat="1">
      <c r="A14" s="789">
        <v>1966</v>
      </c>
      <c r="B14" s="789">
        <v>1</v>
      </c>
      <c r="C14" s="95">
        <v>694000</v>
      </c>
      <c r="D14" s="790">
        <v>22818</v>
      </c>
      <c r="E14" s="95">
        <v>60554</v>
      </c>
      <c r="F14" s="95">
        <v>303000</v>
      </c>
      <c r="G14" s="791">
        <v>10548</v>
      </c>
      <c r="H14" s="95">
        <v>52019</v>
      </c>
      <c r="I14" s="95">
        <v>357000</v>
      </c>
      <c r="J14" s="791">
        <v>11049</v>
      </c>
      <c r="K14" s="95">
        <v>8110</v>
      </c>
      <c r="L14" s="95">
        <v>34000</v>
      </c>
      <c r="M14" s="791">
        <v>1221</v>
      </c>
      <c r="N14" s="95"/>
      <c r="O14" s="704"/>
      <c r="P14" s="704"/>
      <c r="Q14" s="704"/>
      <c r="R14" s="704"/>
      <c r="S14" s="704"/>
      <c r="T14" s="704"/>
      <c r="U14" s="54"/>
      <c r="V14" s="54"/>
      <c r="W14" s="54"/>
      <c r="X14" s="54"/>
      <c r="Y14" s="54"/>
    </row>
    <row r="15" spans="1:25" s="56" customFormat="1">
      <c r="A15" s="789">
        <v>1967</v>
      </c>
      <c r="B15" s="789">
        <v>1</v>
      </c>
      <c r="C15" s="95">
        <v>786000</v>
      </c>
      <c r="D15" s="790">
        <v>25163</v>
      </c>
      <c r="E15" s="95">
        <v>62917</v>
      </c>
      <c r="F15" s="95">
        <v>348000</v>
      </c>
      <c r="G15" s="791">
        <v>11738</v>
      </c>
      <c r="H15" s="95">
        <v>53797</v>
      </c>
      <c r="I15" s="95">
        <v>391000</v>
      </c>
      <c r="J15" s="791">
        <v>11965</v>
      </c>
      <c r="K15" s="95">
        <v>8706</v>
      </c>
      <c r="L15" s="95">
        <v>47000</v>
      </c>
      <c r="M15" s="791">
        <v>1460</v>
      </c>
      <c r="N15" s="95"/>
      <c r="O15" s="704"/>
      <c r="P15" s="704"/>
      <c r="Q15" s="704"/>
      <c r="R15" s="704"/>
      <c r="S15" s="704"/>
      <c r="T15" s="704"/>
      <c r="U15" s="54"/>
      <c r="V15" s="54"/>
      <c r="W15" s="54"/>
      <c r="X15" s="54"/>
      <c r="Y15" s="54"/>
    </row>
    <row r="16" spans="1:25" s="56" customFormat="1">
      <c r="A16" s="789">
        <v>1968</v>
      </c>
      <c r="B16" s="789">
        <v>1</v>
      </c>
      <c r="C16" s="95">
        <v>841000</v>
      </c>
      <c r="D16" s="790">
        <v>26461</v>
      </c>
      <c r="E16" s="95">
        <v>65412</v>
      </c>
      <c r="F16" s="95">
        <v>366000</v>
      </c>
      <c r="G16" s="791">
        <v>12285</v>
      </c>
      <c r="H16" s="95">
        <v>55902</v>
      </c>
      <c r="I16" s="95">
        <v>411000</v>
      </c>
      <c r="J16" s="791">
        <v>12381</v>
      </c>
      <c r="K16" s="95">
        <v>9058</v>
      </c>
      <c r="L16" s="95">
        <v>64000</v>
      </c>
      <c r="M16" s="791">
        <v>1795</v>
      </c>
      <c r="N16" s="95"/>
      <c r="O16" s="704"/>
      <c r="P16" s="704"/>
      <c r="Q16" s="704"/>
      <c r="R16" s="704"/>
      <c r="S16" s="704"/>
      <c r="T16" s="704"/>
      <c r="U16" s="54"/>
      <c r="V16" s="54"/>
      <c r="W16" s="54"/>
      <c r="X16" s="54"/>
      <c r="Y16" s="54"/>
    </row>
    <row r="17" spans="1:25" s="56" customFormat="1">
      <c r="A17" s="789">
        <v>1969</v>
      </c>
      <c r="B17" s="789">
        <v>1</v>
      </c>
      <c r="C17" s="95">
        <v>956000</v>
      </c>
      <c r="D17" s="790">
        <v>28239</v>
      </c>
      <c r="E17" s="95">
        <v>69938</v>
      </c>
      <c r="F17" s="95">
        <v>417000</v>
      </c>
      <c r="G17" s="791">
        <v>13048</v>
      </c>
      <c r="H17" s="95">
        <v>59967</v>
      </c>
      <c r="I17" s="95">
        <v>470000</v>
      </c>
      <c r="J17" s="791">
        <v>13244</v>
      </c>
      <c r="K17" s="95">
        <v>9517</v>
      </c>
      <c r="L17" s="95">
        <v>69000</v>
      </c>
      <c r="M17" s="791">
        <v>1947</v>
      </c>
      <c r="N17" s="95"/>
      <c r="O17" s="704"/>
      <c r="P17" s="704"/>
      <c r="Q17" s="704"/>
      <c r="R17" s="704"/>
      <c r="S17" s="704"/>
      <c r="T17" s="704"/>
      <c r="U17" s="54"/>
      <c r="V17" s="54"/>
      <c r="W17" s="54"/>
      <c r="X17" s="54"/>
      <c r="Y17" s="54"/>
    </row>
    <row r="18" spans="1:25" s="56" customFormat="1">
      <c r="A18" s="789">
        <v>1970</v>
      </c>
      <c r="B18" s="789">
        <v>1</v>
      </c>
      <c r="C18" s="95">
        <v>1054000</v>
      </c>
      <c r="D18" s="790">
        <v>30655</v>
      </c>
      <c r="E18" s="95">
        <v>74323</v>
      </c>
      <c r="F18" s="95">
        <v>465000</v>
      </c>
      <c r="G18" s="791">
        <v>14015</v>
      </c>
      <c r="H18" s="95">
        <v>63996</v>
      </c>
      <c r="I18" s="95">
        <v>513000</v>
      </c>
      <c r="J18" s="791">
        <v>14591</v>
      </c>
      <c r="K18" s="95">
        <v>9879</v>
      </c>
      <c r="L18" s="95">
        <v>76000</v>
      </c>
      <c r="M18" s="791">
        <v>2049</v>
      </c>
      <c r="N18" s="95"/>
      <c r="O18" s="704"/>
      <c r="P18" s="704"/>
      <c r="Q18" s="704"/>
      <c r="R18" s="704"/>
      <c r="S18" s="704"/>
      <c r="T18" s="704"/>
      <c r="U18" s="54"/>
      <c r="V18" s="54"/>
      <c r="W18" s="54"/>
      <c r="X18" s="54"/>
      <c r="Y18" s="54"/>
    </row>
    <row r="19" spans="1:25" s="56" customFormat="1">
      <c r="A19" s="789">
        <v>1971</v>
      </c>
      <c r="B19" s="789"/>
      <c r="C19" s="95"/>
      <c r="D19" s="790"/>
      <c r="E19" s="95"/>
      <c r="F19" s="95"/>
      <c r="G19" s="791"/>
      <c r="H19" s="95"/>
      <c r="I19" s="95"/>
      <c r="J19" s="791"/>
      <c r="K19" s="95"/>
      <c r="L19" s="95"/>
      <c r="M19" s="791"/>
      <c r="N19" s="95"/>
      <c r="O19" s="704"/>
      <c r="P19" s="704"/>
      <c r="Q19" s="704"/>
      <c r="R19" s="704"/>
      <c r="S19" s="704"/>
      <c r="T19" s="704"/>
      <c r="U19" s="54"/>
      <c r="V19" s="54"/>
      <c r="W19" s="54"/>
      <c r="X19" s="54"/>
      <c r="Y19" s="54"/>
    </row>
    <row r="20" spans="1:25" s="56" customFormat="1">
      <c r="A20" s="789">
        <v>1972</v>
      </c>
      <c r="B20" s="789"/>
      <c r="C20" s="95"/>
      <c r="D20" s="790"/>
      <c r="E20" s="95"/>
      <c r="F20" s="95"/>
      <c r="G20" s="791"/>
      <c r="H20" s="95"/>
      <c r="I20" s="95"/>
      <c r="J20" s="791"/>
      <c r="K20" s="95"/>
      <c r="L20" s="95"/>
      <c r="M20" s="791"/>
      <c r="N20" s="95"/>
      <c r="O20" s="704"/>
      <c r="P20" s="704"/>
      <c r="Q20" s="704"/>
      <c r="R20" s="704"/>
      <c r="S20" s="704"/>
      <c r="T20" s="704"/>
      <c r="U20" s="54"/>
      <c r="V20" s="54"/>
      <c r="W20" s="54"/>
      <c r="X20" s="54"/>
      <c r="Y20" s="54"/>
    </row>
    <row r="21" spans="1:25" s="56" customFormat="1">
      <c r="A21" s="789">
        <v>1973</v>
      </c>
      <c r="B21" s="789"/>
      <c r="C21" s="95"/>
      <c r="D21" s="790"/>
      <c r="E21" s="95"/>
      <c r="F21" s="95"/>
      <c r="G21" s="791"/>
      <c r="H21" s="95"/>
      <c r="I21" s="95"/>
      <c r="J21" s="791"/>
      <c r="K21" s="95"/>
      <c r="L21" s="95"/>
      <c r="M21" s="791"/>
      <c r="N21" s="95"/>
      <c r="O21" s="704"/>
      <c r="P21" s="704"/>
      <c r="Q21" s="704"/>
      <c r="R21" s="704"/>
      <c r="S21" s="704"/>
      <c r="T21" s="704"/>
      <c r="U21" s="54"/>
      <c r="V21" s="54"/>
      <c r="W21" s="54"/>
      <c r="X21" s="54"/>
      <c r="Y21" s="54"/>
    </row>
    <row r="22" spans="1:25" s="56" customFormat="1">
      <c r="A22" s="789">
        <v>1974</v>
      </c>
      <c r="B22" s="789"/>
      <c r="C22" s="95"/>
      <c r="D22" s="790"/>
      <c r="E22" s="95"/>
      <c r="F22" s="95"/>
      <c r="G22" s="791"/>
      <c r="H22" s="95"/>
      <c r="I22" s="95"/>
      <c r="J22" s="791"/>
      <c r="K22" s="95"/>
      <c r="L22" s="95"/>
      <c r="M22" s="791"/>
      <c r="N22" s="95"/>
      <c r="O22" s="704"/>
      <c r="P22" s="704"/>
      <c r="Q22" s="704"/>
      <c r="R22" s="704"/>
      <c r="S22" s="704"/>
      <c r="T22" s="704"/>
      <c r="U22" s="54"/>
      <c r="V22" s="54"/>
      <c r="W22" s="54"/>
      <c r="X22" s="54"/>
      <c r="Y22" s="54"/>
    </row>
    <row r="23" spans="1:25" s="56" customFormat="1">
      <c r="A23" s="789">
        <v>1975</v>
      </c>
      <c r="B23" s="789">
        <v>1</v>
      </c>
      <c r="C23" s="95">
        <v>1982586</v>
      </c>
      <c r="D23" s="790">
        <v>62676</v>
      </c>
      <c r="E23" s="95">
        <v>103523</v>
      </c>
      <c r="F23" s="95">
        <v>910638</v>
      </c>
      <c r="G23" s="791">
        <v>30789</v>
      </c>
      <c r="H23" s="95">
        <v>89724</v>
      </c>
      <c r="I23" s="95"/>
      <c r="J23" s="791"/>
      <c r="K23" s="95"/>
      <c r="L23" s="95"/>
      <c r="M23" s="791"/>
      <c r="N23" s="95"/>
      <c r="O23" s="704"/>
      <c r="P23" s="704"/>
      <c r="Q23" s="704"/>
      <c r="R23" s="704"/>
      <c r="S23" s="704"/>
      <c r="T23" s="704"/>
      <c r="U23" s="54"/>
      <c r="V23" s="54"/>
      <c r="W23" s="54"/>
      <c r="X23" s="54"/>
      <c r="Y23" s="54"/>
    </row>
    <row r="24" spans="1:25" s="56" customFormat="1">
      <c r="A24" s="789">
        <v>1976</v>
      </c>
      <c r="B24" s="789">
        <v>1</v>
      </c>
      <c r="C24" s="95">
        <v>2250884</v>
      </c>
      <c r="D24" s="790">
        <v>85810</v>
      </c>
      <c r="E24" s="95">
        <v>114995</v>
      </c>
      <c r="F24" s="95">
        <v>1008683</v>
      </c>
      <c r="G24" s="791">
        <v>38854</v>
      </c>
      <c r="H24" s="95">
        <v>98520</v>
      </c>
      <c r="I24" s="95"/>
      <c r="J24" s="791"/>
      <c r="K24" s="95"/>
      <c r="L24" s="95"/>
      <c r="M24" s="791"/>
      <c r="N24" s="95"/>
      <c r="O24" s="704"/>
      <c r="P24" s="704"/>
      <c r="Q24" s="704"/>
      <c r="R24" s="704"/>
      <c r="S24" s="704"/>
      <c r="T24" s="704"/>
      <c r="U24" s="54"/>
      <c r="V24" s="54"/>
      <c r="W24" s="54"/>
      <c r="X24" s="54"/>
      <c r="Y24" s="54"/>
    </row>
    <row r="25" spans="1:25" s="56" customFormat="1">
      <c r="A25" s="789">
        <v>1977</v>
      </c>
      <c r="B25" s="789"/>
      <c r="C25" s="95"/>
      <c r="D25" s="790"/>
      <c r="E25" s="95"/>
      <c r="F25" s="95"/>
      <c r="G25" s="791"/>
      <c r="H25" s="95"/>
      <c r="I25" s="95"/>
      <c r="J25" s="791"/>
      <c r="K25" s="95"/>
      <c r="L25" s="95"/>
      <c r="M25" s="791"/>
      <c r="N25" s="95"/>
      <c r="O25" s="704"/>
      <c r="P25" s="704"/>
      <c r="Q25" s="704"/>
      <c r="R25" s="704"/>
      <c r="S25" s="704"/>
      <c r="T25" s="704"/>
      <c r="U25" s="54"/>
      <c r="V25" s="54"/>
      <c r="W25" s="54"/>
      <c r="X25" s="54"/>
      <c r="Y25" s="54"/>
    </row>
    <row r="26" spans="1:25" s="56" customFormat="1">
      <c r="A26" s="789">
        <v>1978</v>
      </c>
      <c r="B26" s="789"/>
      <c r="C26" s="95"/>
      <c r="D26" s="790"/>
      <c r="E26" s="95"/>
      <c r="F26" s="95"/>
      <c r="G26" s="791"/>
      <c r="H26" s="95"/>
      <c r="I26" s="95"/>
      <c r="J26" s="791"/>
      <c r="K26" s="95"/>
      <c r="L26" s="95"/>
      <c r="M26" s="791"/>
      <c r="N26" s="95"/>
      <c r="O26" s="704"/>
      <c r="P26" s="704"/>
      <c r="Q26" s="704"/>
      <c r="R26" s="704"/>
      <c r="S26" s="704"/>
      <c r="T26" s="704"/>
      <c r="U26" s="54"/>
      <c r="V26" s="54"/>
      <c r="W26" s="54"/>
      <c r="X26" s="54"/>
      <c r="Y26" s="54"/>
    </row>
    <row r="27" spans="1:25" s="56" customFormat="1">
      <c r="A27" s="789">
        <v>1979</v>
      </c>
      <c r="B27" s="789"/>
      <c r="C27" s="95"/>
      <c r="D27" s="790"/>
      <c r="E27" s="95"/>
      <c r="F27" s="95"/>
      <c r="G27" s="791"/>
      <c r="H27" s="95"/>
      <c r="I27" s="95"/>
      <c r="J27" s="791"/>
      <c r="K27" s="95"/>
      <c r="L27" s="95"/>
      <c r="M27" s="791"/>
      <c r="N27" s="95"/>
      <c r="O27" s="704"/>
      <c r="P27" s="704"/>
      <c r="Q27" s="704"/>
      <c r="R27" s="704"/>
      <c r="S27" s="704"/>
      <c r="T27" s="704"/>
      <c r="U27" s="54"/>
      <c r="V27" s="54"/>
      <c r="W27" s="54"/>
      <c r="X27" s="54"/>
      <c r="Y27" s="54"/>
    </row>
    <row r="28" spans="1:25" s="56" customFormat="1">
      <c r="A28" s="789">
        <v>1980</v>
      </c>
      <c r="B28" s="789">
        <v>1</v>
      </c>
      <c r="C28" s="95">
        <v>2825885</v>
      </c>
      <c r="D28" s="790">
        <v>145643</v>
      </c>
      <c r="E28" s="95">
        <v>144558</v>
      </c>
      <c r="F28" s="95">
        <v>1277257</v>
      </c>
      <c r="G28" s="791">
        <v>65561</v>
      </c>
      <c r="H28" s="95">
        <v>123894</v>
      </c>
      <c r="I28" s="95">
        <v>1444117</v>
      </c>
      <c r="J28" s="791">
        <v>71556</v>
      </c>
      <c r="K28" s="95">
        <v>18679</v>
      </c>
      <c r="L28" s="95"/>
      <c r="M28" s="791"/>
      <c r="N28" s="95"/>
      <c r="O28" s="704"/>
      <c r="P28" s="704"/>
      <c r="Q28" s="704"/>
      <c r="R28" s="704"/>
      <c r="S28" s="704"/>
      <c r="T28" s="704"/>
      <c r="U28" s="54"/>
      <c r="V28" s="54"/>
      <c r="W28" s="54"/>
      <c r="X28" s="54"/>
      <c r="Y28" s="54"/>
    </row>
    <row r="29" spans="1:25" s="56" customFormat="1">
      <c r="A29" s="789">
        <v>1981</v>
      </c>
      <c r="B29" s="789">
        <v>1</v>
      </c>
      <c r="C29" s="95">
        <v>2912588</v>
      </c>
      <c r="D29" s="790">
        <v>179361</v>
      </c>
      <c r="E29" s="95">
        <v>151815</v>
      </c>
      <c r="F29" s="95">
        <v>1290616</v>
      </c>
      <c r="G29" s="791">
        <v>76704</v>
      </c>
      <c r="H29" s="95">
        <v>129795</v>
      </c>
      <c r="I29" s="95">
        <v>1501272</v>
      </c>
      <c r="J29" s="791">
        <v>89867</v>
      </c>
      <c r="K29" s="95">
        <v>19320</v>
      </c>
      <c r="L29" s="95"/>
      <c r="M29" s="791"/>
      <c r="N29" s="95"/>
      <c r="O29" s="704"/>
      <c r="P29" s="704"/>
      <c r="Q29" s="704"/>
      <c r="R29" s="704"/>
      <c r="S29" s="704"/>
      <c r="T29" s="704"/>
      <c r="U29" s="54"/>
      <c r="V29" s="54"/>
      <c r="W29" s="54"/>
      <c r="X29" s="54"/>
      <c r="Y29" s="54"/>
    </row>
    <row r="30" spans="1:25" s="56" customFormat="1">
      <c r="A30" s="789">
        <v>1982</v>
      </c>
      <c r="B30" s="789">
        <v>1</v>
      </c>
      <c r="C30" s="95">
        <v>3243776</v>
      </c>
      <c r="D30" s="790">
        <v>220120</v>
      </c>
      <c r="E30" s="95">
        <v>164087</v>
      </c>
      <c r="F30" s="95">
        <v>1460183</v>
      </c>
      <c r="G30" s="791">
        <v>100168</v>
      </c>
      <c r="H30" s="95">
        <v>140769</v>
      </c>
      <c r="I30" s="95">
        <v>1694845</v>
      </c>
      <c r="J30" s="791">
        <v>112052</v>
      </c>
      <c r="K30" s="95">
        <v>20996</v>
      </c>
      <c r="L30" s="95"/>
      <c r="M30" s="791"/>
      <c r="N30" s="95"/>
      <c r="O30" s="704"/>
      <c r="P30" s="704"/>
      <c r="Q30" s="704"/>
      <c r="R30" s="704"/>
      <c r="S30" s="704"/>
      <c r="T30" s="704"/>
      <c r="U30" s="54"/>
      <c r="V30" s="54"/>
      <c r="W30" s="54"/>
      <c r="X30" s="54"/>
      <c r="Y30" s="54"/>
    </row>
    <row r="31" spans="1:25" s="56" customFormat="1">
      <c r="A31" s="789">
        <v>1983</v>
      </c>
      <c r="B31" s="789">
        <v>1</v>
      </c>
      <c r="C31" s="95">
        <v>3404361</v>
      </c>
      <c r="D31" s="790">
        <v>263916</v>
      </c>
      <c r="E31" s="95">
        <v>179286</v>
      </c>
      <c r="F31" s="95">
        <v>1516594</v>
      </c>
      <c r="G31" s="791">
        <v>121690</v>
      </c>
      <c r="H31" s="95">
        <v>154639</v>
      </c>
      <c r="I31" s="95">
        <v>1757507</v>
      </c>
      <c r="J31" s="791">
        <v>126179</v>
      </c>
      <c r="K31" s="95">
        <v>21778</v>
      </c>
      <c r="L31" s="95"/>
      <c r="M31" s="791"/>
      <c r="N31" s="95"/>
      <c r="O31" s="704"/>
      <c r="P31" s="704"/>
      <c r="Q31" s="704"/>
      <c r="R31" s="704"/>
      <c r="S31" s="704"/>
      <c r="T31" s="704"/>
      <c r="U31" s="54"/>
      <c r="V31" s="54"/>
      <c r="W31" s="54"/>
      <c r="X31" s="54"/>
      <c r="Y31" s="54"/>
    </row>
    <row r="32" spans="1:25" s="56" customFormat="1">
      <c r="A32" s="789">
        <v>1984</v>
      </c>
      <c r="B32" s="789">
        <v>1</v>
      </c>
      <c r="C32" s="95">
        <v>3638000</v>
      </c>
      <c r="D32" s="790">
        <v>299075</v>
      </c>
      <c r="E32" s="95">
        <v>198765</v>
      </c>
      <c r="F32" s="95">
        <v>1588764</v>
      </c>
      <c r="G32" s="791">
        <v>134421</v>
      </c>
      <c r="H32" s="95">
        <v>170470</v>
      </c>
      <c r="I32" s="95">
        <v>1901883</v>
      </c>
      <c r="J32" s="791">
        <v>147733</v>
      </c>
      <c r="K32" s="95">
        <v>24678</v>
      </c>
      <c r="L32" s="95"/>
      <c r="M32" s="791"/>
      <c r="N32" s="95"/>
      <c r="O32" s="704"/>
      <c r="P32" s="704"/>
      <c r="Q32" s="704"/>
      <c r="R32" s="704"/>
      <c r="S32" s="704"/>
      <c r="T32" s="704"/>
      <c r="U32" s="54"/>
      <c r="V32" s="54"/>
      <c r="W32" s="54"/>
      <c r="X32" s="54"/>
      <c r="Y32" s="54"/>
    </row>
    <row r="33" spans="1:25" s="56" customFormat="1">
      <c r="A33" s="789">
        <v>1985</v>
      </c>
      <c r="B33" s="789">
        <v>1</v>
      </c>
      <c r="C33" s="95">
        <v>3133696</v>
      </c>
      <c r="D33" s="790">
        <v>327823</v>
      </c>
      <c r="E33" s="95">
        <v>207812</v>
      </c>
      <c r="F33" s="95">
        <v>1659526</v>
      </c>
      <c r="G33" s="791">
        <v>142454.29999999999</v>
      </c>
      <c r="H33" s="95">
        <v>171889</v>
      </c>
      <c r="I33" s="95">
        <v>12266920</v>
      </c>
      <c r="J33" s="791">
        <v>151832</v>
      </c>
      <c r="K33" s="95">
        <v>983309</v>
      </c>
      <c r="L33" s="95"/>
      <c r="M33" s="791"/>
      <c r="N33" s="95"/>
      <c r="O33" s="704"/>
      <c r="P33" s="704"/>
      <c r="Q33" s="704"/>
      <c r="R33" s="704"/>
      <c r="S33" s="704"/>
      <c r="T33" s="704"/>
      <c r="U33" s="54"/>
      <c r="V33" s="54"/>
      <c r="W33" s="54"/>
      <c r="X33" s="54"/>
      <c r="Y33" s="54"/>
    </row>
    <row r="34" spans="1:25" s="56" customFormat="1">
      <c r="A34" s="789">
        <v>1986</v>
      </c>
      <c r="B34" s="789">
        <v>1</v>
      </c>
      <c r="C34" s="95">
        <f t="shared" ref="C34:E40" si="0">+F34+I34+L34</f>
        <v>4041658</v>
      </c>
      <c r="D34" s="790">
        <f t="shared" si="0"/>
        <v>351620</v>
      </c>
      <c r="E34" s="95">
        <f t="shared" si="0"/>
        <v>490615</v>
      </c>
      <c r="F34" s="95">
        <v>1610969</v>
      </c>
      <c r="G34" s="791">
        <v>148852</v>
      </c>
      <c r="H34" s="95">
        <v>190401</v>
      </c>
      <c r="I34" s="95">
        <v>2169522</v>
      </c>
      <c r="J34" s="791">
        <v>172254</v>
      </c>
      <c r="K34" s="95">
        <v>296143</v>
      </c>
      <c r="L34" s="95">
        <v>261167</v>
      </c>
      <c r="M34" s="791">
        <v>30514</v>
      </c>
      <c r="N34" s="95">
        <v>4071</v>
      </c>
      <c r="O34" s="704"/>
      <c r="P34" s="704"/>
      <c r="Q34" s="704"/>
      <c r="R34" s="704"/>
      <c r="S34" s="704"/>
      <c r="T34" s="704"/>
      <c r="U34" s="54"/>
      <c r="V34" s="54"/>
      <c r="W34" s="54"/>
      <c r="X34" s="54"/>
      <c r="Y34" s="54"/>
    </row>
    <row r="35" spans="1:25" s="56" customFormat="1">
      <c r="A35" s="789">
        <v>1987</v>
      </c>
      <c r="B35" s="789">
        <v>1</v>
      </c>
      <c r="C35" s="95">
        <f t="shared" si="0"/>
        <v>3932791</v>
      </c>
      <c r="D35" s="790">
        <f t="shared" si="0"/>
        <v>356165</v>
      </c>
      <c r="E35" s="95">
        <f t="shared" si="0"/>
        <v>226616</v>
      </c>
      <c r="F35" s="95">
        <v>1542405</v>
      </c>
      <c r="G35" s="791">
        <v>150996</v>
      </c>
      <c r="H35" s="95">
        <v>192404</v>
      </c>
      <c r="I35" s="95">
        <v>2198897</v>
      </c>
      <c r="J35" s="791">
        <v>179972</v>
      </c>
      <c r="K35" s="95">
        <v>30496</v>
      </c>
      <c r="L35" s="95">
        <v>191489</v>
      </c>
      <c r="M35" s="791">
        <v>25197</v>
      </c>
      <c r="N35" s="95">
        <v>3716</v>
      </c>
      <c r="O35" s="704"/>
      <c r="P35" s="704"/>
      <c r="Q35" s="704"/>
      <c r="R35" s="704"/>
      <c r="S35" s="704"/>
      <c r="T35" s="704"/>
      <c r="U35" s="54"/>
      <c r="V35" s="54"/>
      <c r="W35" s="54"/>
      <c r="X35" s="54"/>
      <c r="Y35" s="54"/>
    </row>
    <row r="36" spans="1:25" s="56" customFormat="1">
      <c r="A36" s="789">
        <v>1988</v>
      </c>
      <c r="B36" s="789">
        <v>1</v>
      </c>
      <c r="C36" s="95">
        <f t="shared" si="0"/>
        <v>4019398</v>
      </c>
      <c r="D36" s="790">
        <f t="shared" si="0"/>
        <v>366322</v>
      </c>
      <c r="E36" s="95">
        <f t="shared" si="0"/>
        <v>227020</v>
      </c>
      <c r="F36" s="95">
        <v>1578933</v>
      </c>
      <c r="G36" s="791">
        <v>154076</v>
      </c>
      <c r="H36" s="95">
        <v>191698</v>
      </c>
      <c r="I36" s="95">
        <v>2207325</v>
      </c>
      <c r="J36" s="791">
        <v>180297</v>
      </c>
      <c r="K36" s="95">
        <v>30855</v>
      </c>
      <c r="L36" s="95">
        <v>233140</v>
      </c>
      <c r="M36" s="791">
        <v>31949</v>
      </c>
      <c r="N36" s="95">
        <v>4467</v>
      </c>
      <c r="O36" s="704"/>
      <c r="P36" s="704"/>
      <c r="Q36" s="704"/>
      <c r="R36" s="704"/>
      <c r="S36" s="704"/>
      <c r="T36" s="704"/>
      <c r="U36" s="54"/>
      <c r="V36" s="54"/>
      <c r="W36" s="54"/>
      <c r="X36" s="54"/>
      <c r="Y36" s="54"/>
    </row>
    <row r="37" spans="1:25" s="56" customFormat="1">
      <c r="A37" s="789">
        <v>1989</v>
      </c>
      <c r="B37" s="789">
        <v>1</v>
      </c>
      <c r="C37" s="95">
        <f t="shared" si="0"/>
        <v>4144099</v>
      </c>
      <c r="D37" s="790">
        <f t="shared" si="0"/>
        <v>381926</v>
      </c>
      <c r="E37" s="95">
        <f t="shared" si="0"/>
        <v>228552</v>
      </c>
      <c r="F37" s="95">
        <v>1636796</v>
      </c>
      <c r="G37" s="791">
        <v>159560</v>
      </c>
      <c r="H37" s="95">
        <v>193042</v>
      </c>
      <c r="I37" s="95">
        <v>2237907</v>
      </c>
      <c r="J37" s="791">
        <v>188288</v>
      </c>
      <c r="K37" s="95">
        <v>31117</v>
      </c>
      <c r="L37" s="95">
        <v>269396</v>
      </c>
      <c r="M37" s="791">
        <v>34078</v>
      </c>
      <c r="N37" s="95">
        <v>4393</v>
      </c>
      <c r="O37" s="704"/>
      <c r="P37" s="704"/>
      <c r="Q37" s="704"/>
      <c r="R37" s="704"/>
      <c r="S37" s="704"/>
      <c r="T37" s="704"/>
      <c r="U37" s="54"/>
      <c r="V37" s="54"/>
      <c r="W37" s="54"/>
      <c r="X37" s="54"/>
      <c r="Y37" s="54"/>
    </row>
    <row r="38" spans="1:25" s="56" customFormat="1">
      <c r="A38" s="789">
        <v>1990</v>
      </c>
      <c r="B38" s="789">
        <v>1</v>
      </c>
      <c r="C38" s="95">
        <f t="shared" si="0"/>
        <v>4235451</v>
      </c>
      <c r="D38" s="790">
        <f t="shared" si="0"/>
        <v>402043</v>
      </c>
      <c r="E38" s="95">
        <f t="shared" si="0"/>
        <v>229897</v>
      </c>
      <c r="F38" s="95">
        <v>1646617</v>
      </c>
      <c r="G38" s="791">
        <v>166009</v>
      </c>
      <c r="H38" s="95">
        <v>193443</v>
      </c>
      <c r="I38" s="95">
        <v>2307933</v>
      </c>
      <c r="J38" s="791">
        <v>201250</v>
      </c>
      <c r="K38" s="95">
        <v>31817</v>
      </c>
      <c r="L38" s="95">
        <v>280901</v>
      </c>
      <c r="M38" s="791">
        <v>34784</v>
      </c>
      <c r="N38" s="95">
        <v>4637</v>
      </c>
      <c r="O38" s="704"/>
      <c r="P38" s="704"/>
      <c r="Q38" s="704"/>
      <c r="R38" s="704"/>
      <c r="S38" s="704"/>
      <c r="T38" s="704"/>
      <c r="U38" s="54"/>
      <c r="V38" s="54"/>
      <c r="W38" s="54"/>
      <c r="X38" s="54"/>
      <c r="Y38" s="54"/>
    </row>
    <row r="39" spans="1:25" s="56" customFormat="1">
      <c r="A39" s="789">
        <v>1991</v>
      </c>
      <c r="B39" s="789">
        <v>1</v>
      </c>
      <c r="C39" s="95">
        <f t="shared" si="0"/>
        <v>4252707</v>
      </c>
      <c r="D39" s="790">
        <f t="shared" si="0"/>
        <v>418382</v>
      </c>
      <c r="E39" s="95">
        <f t="shared" si="0"/>
        <v>233394</v>
      </c>
      <c r="F39" s="95">
        <v>1613758</v>
      </c>
      <c r="G39" s="791">
        <v>170879</v>
      </c>
      <c r="H39" s="95">
        <v>195941</v>
      </c>
      <c r="I39" s="95">
        <v>2425317</v>
      </c>
      <c r="J39" s="791">
        <v>221318</v>
      </c>
      <c r="K39" s="95">
        <v>32708</v>
      </c>
      <c r="L39" s="95">
        <v>213632</v>
      </c>
      <c r="M39" s="791">
        <v>26185</v>
      </c>
      <c r="N39" s="95">
        <v>4745</v>
      </c>
      <c r="O39" s="704"/>
      <c r="P39" s="704"/>
      <c r="Q39" s="704"/>
      <c r="R39" s="704"/>
      <c r="S39" s="704"/>
      <c r="T39" s="704"/>
      <c r="U39" s="54"/>
      <c r="V39" s="54"/>
      <c r="W39" s="54"/>
      <c r="X39" s="54"/>
      <c r="Y39" s="54"/>
    </row>
    <row r="40" spans="1:25" s="56" customFormat="1">
      <c r="A40" s="789">
        <v>1992</v>
      </c>
      <c r="B40" s="789">
        <v>1</v>
      </c>
      <c r="C40" s="95">
        <f t="shared" si="0"/>
        <v>4326067</v>
      </c>
      <c r="D40" s="790">
        <f t="shared" si="0"/>
        <v>432219</v>
      </c>
      <c r="E40" s="95">
        <f t="shared" si="0"/>
        <v>237518</v>
      </c>
      <c r="F40" s="95">
        <v>1640914</v>
      </c>
      <c r="G40" s="791">
        <v>177586</v>
      </c>
      <c r="H40" s="95">
        <v>199250</v>
      </c>
      <c r="I40" s="95">
        <v>2467751</v>
      </c>
      <c r="J40" s="791">
        <v>226936</v>
      </c>
      <c r="K40" s="95">
        <v>33477</v>
      </c>
      <c r="L40" s="95">
        <v>217402</v>
      </c>
      <c r="M40" s="791">
        <v>27697</v>
      </c>
      <c r="N40" s="95">
        <v>4791</v>
      </c>
      <c r="O40" s="704"/>
      <c r="P40" s="704"/>
      <c r="Q40" s="704"/>
      <c r="R40" s="704"/>
      <c r="S40" s="704"/>
      <c r="T40" s="704"/>
      <c r="U40" s="54"/>
      <c r="V40" s="54"/>
      <c r="W40" s="54"/>
      <c r="X40" s="54"/>
      <c r="Y40" s="54"/>
    </row>
    <row r="41" spans="1:25" s="56" customFormat="1">
      <c r="A41" s="789">
        <v>1993</v>
      </c>
      <c r="B41" s="789">
        <v>1</v>
      </c>
      <c r="C41" s="95">
        <v>4368172</v>
      </c>
      <c r="D41" s="790">
        <v>441048</v>
      </c>
      <c r="E41" s="95">
        <v>241929</v>
      </c>
      <c r="F41" s="95">
        <v>1628395</v>
      </c>
      <c r="G41" s="791">
        <v>180749</v>
      </c>
      <c r="H41" s="95">
        <v>203218</v>
      </c>
      <c r="I41" s="95">
        <v>2538044</v>
      </c>
      <c r="J41" s="791">
        <v>238638</v>
      </c>
      <c r="K41" s="95">
        <v>34598</v>
      </c>
      <c r="L41" s="95">
        <v>201734</v>
      </c>
      <c r="M41" s="791">
        <v>21660</v>
      </c>
      <c r="N41" s="95">
        <v>4113</v>
      </c>
      <c r="O41" s="704"/>
      <c r="P41" s="704"/>
      <c r="Q41" s="704"/>
      <c r="R41" s="704"/>
      <c r="S41" s="704"/>
      <c r="T41" s="704"/>
      <c r="U41" s="54"/>
      <c r="V41" s="54"/>
      <c r="W41" s="54"/>
      <c r="X41" s="54"/>
      <c r="Y41" s="54"/>
    </row>
    <row r="42" spans="1:25" s="56" customFormat="1">
      <c r="A42" s="789">
        <v>1994</v>
      </c>
      <c r="B42" s="789">
        <v>1</v>
      </c>
      <c r="C42" s="95">
        <f t="shared" ref="C42:E43" si="1">+F42+I42+L42</f>
        <v>4550653</v>
      </c>
      <c r="D42" s="790">
        <f t="shared" si="1"/>
        <v>465995</v>
      </c>
      <c r="E42" s="95">
        <f t="shared" si="1"/>
        <v>245246</v>
      </c>
      <c r="F42" s="95">
        <v>1689011</v>
      </c>
      <c r="G42" s="791">
        <v>191397</v>
      </c>
      <c r="H42" s="95">
        <v>206279</v>
      </c>
      <c r="I42" s="95">
        <v>2635784</v>
      </c>
      <c r="J42" s="791">
        <v>248265</v>
      </c>
      <c r="K42" s="95">
        <v>34962</v>
      </c>
      <c r="L42" s="95">
        <v>225858</v>
      </c>
      <c r="M42" s="791">
        <v>26333</v>
      </c>
      <c r="N42" s="95">
        <v>4005</v>
      </c>
      <c r="O42" s="704"/>
      <c r="P42" s="704"/>
      <c r="Q42" s="704"/>
      <c r="R42" s="704"/>
      <c r="S42" s="704"/>
      <c r="T42" s="704"/>
      <c r="U42" s="54"/>
      <c r="V42" s="54"/>
      <c r="W42" s="54"/>
      <c r="X42" s="54"/>
      <c r="Y42" s="54"/>
    </row>
    <row r="43" spans="1:25" s="56" customFormat="1">
      <c r="A43" s="789">
        <v>1995</v>
      </c>
      <c r="B43" s="789">
        <v>1</v>
      </c>
      <c r="C43" s="95">
        <f t="shared" si="1"/>
        <v>4637935</v>
      </c>
      <c r="D43" s="790">
        <f t="shared" si="1"/>
        <v>472891</v>
      </c>
      <c r="E43" s="95">
        <f t="shared" si="1"/>
        <v>250815</v>
      </c>
      <c r="F43" s="95">
        <v>1711770</v>
      </c>
      <c r="G43" s="791">
        <v>193033</v>
      </c>
      <c r="H43" s="95">
        <v>210870</v>
      </c>
      <c r="I43" s="95">
        <v>2702302</v>
      </c>
      <c r="J43" s="791">
        <v>249684</v>
      </c>
      <c r="K43" s="95">
        <v>34968</v>
      </c>
      <c r="L43" s="95">
        <v>223863</v>
      </c>
      <c r="M43" s="791">
        <v>30174</v>
      </c>
      <c r="N43" s="95">
        <v>4977</v>
      </c>
      <c r="O43" s="704"/>
      <c r="P43" s="704"/>
      <c r="Q43" s="704"/>
      <c r="R43" s="704"/>
      <c r="S43" s="704"/>
      <c r="T43" s="704"/>
      <c r="U43" s="54"/>
      <c r="V43" s="54"/>
      <c r="W43" s="54"/>
      <c r="X43" s="54"/>
      <c r="Y43" s="54"/>
    </row>
    <row r="44" spans="1:25" s="56" customFormat="1">
      <c r="A44" s="789">
        <v>1996</v>
      </c>
      <c r="B44" s="789" t="s">
        <v>780</v>
      </c>
      <c r="C44" s="95">
        <v>4779562</v>
      </c>
      <c r="D44" s="790">
        <v>489489</v>
      </c>
      <c r="E44" s="95">
        <v>256103</v>
      </c>
      <c r="F44" s="95">
        <v>1766184</v>
      </c>
      <c r="G44" s="791">
        <v>200660</v>
      </c>
      <c r="H44" s="95">
        <v>215712</v>
      </c>
      <c r="I44" s="95">
        <v>2834072</v>
      </c>
      <c r="J44" s="791">
        <v>264912</v>
      </c>
      <c r="K44" s="95">
        <v>36194</v>
      </c>
      <c r="L44" s="95">
        <v>179306</v>
      </c>
      <c r="M44" s="791">
        <v>23917</v>
      </c>
      <c r="N44" s="95">
        <v>4197</v>
      </c>
      <c r="O44" s="704"/>
      <c r="P44" s="704"/>
      <c r="Q44" s="704"/>
      <c r="R44" s="704"/>
      <c r="S44" s="704"/>
      <c r="T44" s="704"/>
      <c r="U44" s="54"/>
      <c r="V44" s="54"/>
      <c r="W44" s="54"/>
      <c r="X44" s="54"/>
      <c r="Y44" s="54"/>
    </row>
    <row r="45" spans="1:25" s="56" customFormat="1">
      <c r="A45" s="789">
        <v>1997</v>
      </c>
      <c r="B45" s="789" t="s">
        <v>780</v>
      </c>
      <c r="C45" s="95">
        <v>4840529</v>
      </c>
      <c r="D45" s="790">
        <v>487620</v>
      </c>
      <c r="E45" s="95">
        <v>254991</v>
      </c>
      <c r="F45" s="95">
        <v>1725834</v>
      </c>
      <c r="G45" s="791">
        <v>197457</v>
      </c>
      <c r="H45" s="95">
        <v>215076</v>
      </c>
      <c r="I45" s="95">
        <v>2936355</v>
      </c>
      <c r="J45" s="791">
        <v>263860</v>
      </c>
      <c r="K45" s="95">
        <v>35008</v>
      </c>
      <c r="L45" s="95">
        <v>178340</v>
      </c>
      <c r="M45" s="791">
        <v>26303</v>
      </c>
      <c r="N45" s="95">
        <v>4907</v>
      </c>
      <c r="O45" s="704"/>
      <c r="P45" s="704"/>
      <c r="Q45" s="704"/>
      <c r="R45" s="704"/>
      <c r="S45" s="704"/>
      <c r="T45" s="704"/>
      <c r="U45" s="54"/>
      <c r="V45" s="54"/>
      <c r="W45" s="54"/>
      <c r="X45" s="54"/>
      <c r="Y45" s="54"/>
    </row>
    <row r="46" spans="1:25" s="56" customFormat="1">
      <c r="A46" s="789">
        <v>1998</v>
      </c>
      <c r="B46" s="789" t="s">
        <v>780</v>
      </c>
      <c r="C46" s="95">
        <v>5094584</v>
      </c>
      <c r="D46" s="790">
        <v>508097</v>
      </c>
      <c r="E46" s="95">
        <v>265185</v>
      </c>
      <c r="F46" s="95">
        <v>1767992</v>
      </c>
      <c r="G46" s="791">
        <v>203284</v>
      </c>
      <c r="H46" s="95">
        <v>222927</v>
      </c>
      <c r="I46" s="95">
        <v>3124911</v>
      </c>
      <c r="J46" s="791">
        <v>277217</v>
      </c>
      <c r="K46" s="95">
        <v>36935</v>
      </c>
      <c r="L46" s="95">
        <v>201681</v>
      </c>
      <c r="M46" s="791">
        <v>27596</v>
      </c>
      <c r="N46" s="95">
        <v>5323</v>
      </c>
      <c r="O46" s="704"/>
      <c r="P46" s="704"/>
      <c r="Q46" s="704"/>
      <c r="R46" s="704"/>
      <c r="S46" s="704"/>
      <c r="T46" s="704"/>
      <c r="U46" s="54"/>
      <c r="V46" s="54"/>
      <c r="W46" s="54"/>
      <c r="X46" s="54"/>
      <c r="Y46" s="54"/>
    </row>
    <row r="47" spans="1:25" s="56" customFormat="1">
      <c r="A47" s="789">
        <v>1999</v>
      </c>
      <c r="B47" s="789" t="s">
        <v>780</v>
      </c>
      <c r="C47" s="95">
        <v>5292615</v>
      </c>
      <c r="D47" s="790">
        <v>517414</v>
      </c>
      <c r="E47" s="95">
        <v>269831</v>
      </c>
      <c r="F47" s="95">
        <v>1865743</v>
      </c>
      <c r="G47" s="791">
        <v>208179</v>
      </c>
      <c r="H47" s="95">
        <v>227247</v>
      </c>
      <c r="I47" s="95">
        <v>3229036</v>
      </c>
      <c r="J47" s="791">
        <v>281217</v>
      </c>
      <c r="K47" s="95">
        <v>37009</v>
      </c>
      <c r="L47" s="95">
        <v>197836</v>
      </c>
      <c r="M47" s="791">
        <v>28018</v>
      </c>
      <c r="N47" s="95">
        <v>5575</v>
      </c>
      <c r="O47" s="704"/>
      <c r="P47" s="704"/>
      <c r="Q47" s="704"/>
      <c r="R47" s="704"/>
      <c r="S47" s="704"/>
      <c r="T47" s="704"/>
      <c r="U47" s="54"/>
      <c r="V47" s="54"/>
      <c r="W47" s="54"/>
      <c r="X47" s="54"/>
      <c r="Y47" s="54"/>
    </row>
    <row r="48" spans="1:25" s="56" customFormat="1">
      <c r="A48" s="789">
        <v>2000</v>
      </c>
      <c r="B48" s="789" t="s">
        <v>780</v>
      </c>
      <c r="C48" s="95">
        <v>5309970</v>
      </c>
      <c r="D48" s="790">
        <v>535246</v>
      </c>
      <c r="E48" s="95">
        <v>273530</v>
      </c>
      <c r="F48" s="95">
        <v>1854968</v>
      </c>
      <c r="G48" s="791">
        <v>212474</v>
      </c>
      <c r="H48" s="95">
        <v>230534</v>
      </c>
      <c r="I48" s="95">
        <v>3273104</v>
      </c>
      <c r="J48" s="791">
        <v>296990</v>
      </c>
      <c r="K48" s="95">
        <v>38928</v>
      </c>
      <c r="L48" s="95">
        <v>181898</v>
      </c>
      <c r="M48" s="791">
        <v>25782</v>
      </c>
      <c r="N48" s="95">
        <v>4068</v>
      </c>
      <c r="O48" s="704"/>
      <c r="P48" s="704"/>
      <c r="Q48" s="704"/>
      <c r="R48" s="704"/>
      <c r="S48" s="704"/>
      <c r="T48" s="704"/>
      <c r="U48" s="54"/>
      <c r="V48" s="54"/>
      <c r="W48" s="54"/>
      <c r="X48" s="54"/>
      <c r="Y48" s="54"/>
    </row>
    <row r="49" spans="1:25" s="56" customFormat="1">
      <c r="A49" s="789">
        <v>2001</v>
      </c>
      <c r="B49" s="789">
        <v>1</v>
      </c>
      <c r="C49" s="792">
        <v>5419835.608</v>
      </c>
      <c r="D49" s="793">
        <v>639625.00299999991</v>
      </c>
      <c r="E49" s="792">
        <v>272161.09999999998</v>
      </c>
      <c r="F49" s="792">
        <v>1885745.4720000001</v>
      </c>
      <c r="G49" s="793">
        <v>221223.15</v>
      </c>
      <c r="H49" s="792">
        <v>237110.1</v>
      </c>
      <c r="I49" s="792">
        <v>3282876.2390000001</v>
      </c>
      <c r="J49" s="793">
        <v>298096.52</v>
      </c>
      <c r="K49" s="792">
        <v>37371.699999999997</v>
      </c>
      <c r="L49" s="792">
        <v>191183.35800000001</v>
      </c>
      <c r="M49" s="793">
        <v>27431.933000000001</v>
      </c>
      <c r="N49" s="792">
        <v>5256.3</v>
      </c>
      <c r="O49" s="704"/>
      <c r="P49" s="704"/>
      <c r="Q49" s="704"/>
      <c r="R49" s="704"/>
      <c r="S49" s="704"/>
      <c r="T49" s="704"/>
      <c r="U49" s="54"/>
      <c r="V49" s="54"/>
      <c r="W49" s="54"/>
      <c r="X49" s="54"/>
      <c r="Y49" s="54"/>
    </row>
    <row r="50" spans="1:25" s="56" customFormat="1">
      <c r="A50" s="789">
        <v>2002</v>
      </c>
      <c r="B50" s="792" t="s">
        <v>801</v>
      </c>
      <c r="C50" s="794">
        <v>5465489</v>
      </c>
      <c r="D50" s="795">
        <v>571871</v>
      </c>
      <c r="E50" s="794">
        <v>284821</v>
      </c>
      <c r="F50" s="794">
        <v>1932217</v>
      </c>
      <c r="G50" s="795">
        <v>232769</v>
      </c>
      <c r="H50" s="794">
        <v>239822</v>
      </c>
      <c r="I50" s="794">
        <v>3326091</v>
      </c>
      <c r="J50" s="795">
        <v>310014</v>
      </c>
      <c r="K50" s="794">
        <v>39523</v>
      </c>
      <c r="L50" s="794">
        <v>207181</v>
      </c>
      <c r="M50" s="795">
        <v>29088</v>
      </c>
      <c r="N50" s="794">
        <v>5476</v>
      </c>
      <c r="O50" s="704"/>
      <c r="P50" s="704"/>
      <c r="Q50" s="704"/>
      <c r="R50" s="704"/>
      <c r="S50" s="704"/>
      <c r="T50" s="704"/>
      <c r="U50" s="54"/>
      <c r="V50" s="54"/>
      <c r="W50" s="54"/>
      <c r="X50" s="54"/>
      <c r="Y50" s="54"/>
    </row>
    <row r="51" spans="1:25" s="56" customFormat="1">
      <c r="A51" s="789">
        <v>2003</v>
      </c>
      <c r="B51" s="792" t="s">
        <v>801</v>
      </c>
      <c r="C51" s="794">
        <v>5563682</v>
      </c>
      <c r="D51" s="795">
        <v>584243</v>
      </c>
      <c r="E51" s="794">
        <v>290842</v>
      </c>
      <c r="F51" s="794">
        <v>1987009</v>
      </c>
      <c r="G51" s="795">
        <v>238065</v>
      </c>
      <c r="H51" s="794">
        <v>246921</v>
      </c>
      <c r="I51" s="794">
        <v>3576673</v>
      </c>
      <c r="J51" s="795">
        <v>346178</v>
      </c>
      <c r="K51" s="794">
        <v>43921</v>
      </c>
      <c r="L51" s="794"/>
      <c r="M51" s="795"/>
      <c r="N51" s="794"/>
      <c r="O51" s="704"/>
      <c r="P51" s="704"/>
      <c r="Q51" s="704"/>
      <c r="R51" s="704"/>
      <c r="S51" s="704"/>
      <c r="T51" s="704"/>
      <c r="U51" s="54"/>
      <c r="V51" s="54"/>
      <c r="W51" s="54"/>
      <c r="X51" s="54"/>
      <c r="Y51" s="54"/>
    </row>
    <row r="52" spans="1:25" s="56" customFormat="1">
      <c r="A52" s="789">
        <v>2004</v>
      </c>
      <c r="B52" s="792" t="s">
        <v>801</v>
      </c>
      <c r="C52" s="794">
        <v>5788484</v>
      </c>
      <c r="D52" s="795">
        <v>636008</v>
      </c>
      <c r="E52" s="794">
        <v>296358</v>
      </c>
      <c r="F52" s="794">
        <v>2061905</v>
      </c>
      <c r="G52" s="795">
        <v>256461</v>
      </c>
      <c r="H52" s="794">
        <v>251198</v>
      </c>
      <c r="I52" s="794">
        <v>3726579</v>
      </c>
      <c r="J52" s="795">
        <v>379547</v>
      </c>
      <c r="K52" s="794">
        <v>45160</v>
      </c>
      <c r="L52" s="794"/>
      <c r="M52" s="795"/>
      <c r="N52" s="794"/>
      <c r="O52" s="704"/>
      <c r="P52" s="704"/>
      <c r="Q52" s="704"/>
      <c r="R52" s="704"/>
      <c r="S52" s="704"/>
      <c r="T52" s="704"/>
      <c r="U52" s="54"/>
      <c r="V52" s="54"/>
      <c r="W52" s="54"/>
      <c r="X52" s="54"/>
      <c r="Y52" s="54"/>
    </row>
    <row r="53" spans="1:25" s="56" customFormat="1">
      <c r="A53" s="789">
        <v>2005</v>
      </c>
      <c r="B53" s="792" t="s">
        <v>801</v>
      </c>
      <c r="C53" s="794">
        <v>5912571</v>
      </c>
      <c r="D53" s="795">
        <v>693022</v>
      </c>
      <c r="E53" s="794">
        <v>302674</v>
      </c>
      <c r="F53" s="794">
        <v>2061652</v>
      </c>
      <c r="G53" s="795">
        <v>274152</v>
      </c>
      <c r="H53" s="794">
        <v>256717</v>
      </c>
      <c r="I53" s="794">
        <v>3850919</v>
      </c>
      <c r="J53" s="795">
        <v>418870</v>
      </c>
      <c r="K53" s="794">
        <v>45957</v>
      </c>
      <c r="L53" s="794"/>
      <c r="M53" s="795"/>
      <c r="N53" s="794"/>
      <c r="O53" s="704"/>
      <c r="P53" s="704"/>
      <c r="Q53" s="704"/>
      <c r="R53" s="704"/>
      <c r="S53" s="704"/>
      <c r="T53" s="704"/>
      <c r="U53" s="54"/>
      <c r="V53" s="54"/>
      <c r="W53" s="54"/>
      <c r="X53" s="54"/>
      <c r="Y53" s="54"/>
    </row>
    <row r="54" spans="1:25">
      <c r="A54" s="789">
        <v>2006</v>
      </c>
      <c r="B54" s="792" t="s">
        <v>801</v>
      </c>
      <c r="C54" s="794">
        <v>6182291</v>
      </c>
      <c r="D54" s="795">
        <v>794064</v>
      </c>
      <c r="E54" s="794">
        <v>308575</v>
      </c>
      <c r="F54" s="794">
        <v>2120254</v>
      </c>
      <c r="G54" s="795">
        <v>314378</v>
      </c>
      <c r="H54" s="794">
        <v>261502</v>
      </c>
      <c r="I54" s="794">
        <v>4062037</v>
      </c>
      <c r="J54" s="795">
        <v>479686</v>
      </c>
      <c r="K54" s="794">
        <v>47073</v>
      </c>
      <c r="L54" s="794"/>
      <c r="M54" s="795"/>
      <c r="N54" s="794"/>
    </row>
    <row r="55" spans="1:25">
      <c r="A55" s="789">
        <v>2007</v>
      </c>
      <c r="B55" s="792" t="s">
        <v>801</v>
      </c>
      <c r="C55" s="794">
        <v>6326610</v>
      </c>
      <c r="D55" s="795">
        <v>840471</v>
      </c>
      <c r="E55" s="794">
        <v>312845</v>
      </c>
      <c r="F55" s="794">
        <v>2114456</v>
      </c>
      <c r="G55" s="795">
        <v>320973</v>
      </c>
      <c r="H55" s="794">
        <v>265449</v>
      </c>
      <c r="I55" s="794">
        <v>4212154</v>
      </c>
      <c r="J55" s="795">
        <v>519498</v>
      </c>
      <c r="K55" s="794">
        <v>47396</v>
      </c>
      <c r="L55" s="794"/>
      <c r="M55" s="795"/>
      <c r="N55" s="794"/>
    </row>
    <row r="56" spans="1:25">
      <c r="A56" s="796">
        <v>2008</v>
      </c>
      <c r="B56" s="797" t="s">
        <v>801</v>
      </c>
      <c r="C56" s="798">
        <v>6324855</v>
      </c>
      <c r="D56" s="799">
        <v>931674.39999999991</v>
      </c>
      <c r="E56" s="798">
        <v>317020</v>
      </c>
      <c r="F56" s="798">
        <v>2129297</v>
      </c>
      <c r="G56" s="799">
        <v>352363.50000000006</v>
      </c>
      <c r="H56" s="798">
        <v>268638</v>
      </c>
      <c r="I56" s="798">
        <v>4195558</v>
      </c>
      <c r="J56" s="799">
        <v>579310.9</v>
      </c>
      <c r="K56" s="798">
        <v>48382</v>
      </c>
      <c r="L56" s="798"/>
      <c r="M56" s="799"/>
      <c r="N56" s="798"/>
    </row>
    <row r="57" spans="1:25">
      <c r="J57" s="800"/>
    </row>
    <row r="59" spans="1:25" ht="27.75" customHeight="1">
      <c r="C59" s="702"/>
      <c r="D59" s="702"/>
      <c r="E59" s="702"/>
      <c r="F59" s="702"/>
      <c r="G59" s="702"/>
      <c r="H59" s="702"/>
      <c r="I59" s="702"/>
      <c r="J59" s="702"/>
      <c r="K59" s="702"/>
      <c r="L59" s="702"/>
      <c r="M59" s="702"/>
      <c r="N59" s="702"/>
    </row>
  </sheetData>
  <mergeCells count="8">
    <mergeCell ref="A3:M3"/>
    <mergeCell ref="A7:N7"/>
    <mergeCell ref="C8:E8"/>
    <mergeCell ref="F8:H8"/>
    <mergeCell ref="I8:K8"/>
    <mergeCell ref="L8:N8"/>
    <mergeCell ref="A8:A9"/>
    <mergeCell ref="B8:B9"/>
  </mergeCells>
  <pageMargins left="0.75" right="0.75" top="1" bottom="1" header="0.5" footer="0.5"/>
  <pageSetup orientation="landscape" horizontalDpi="4294967292" r:id="rId1"/>
  <headerFooter alignWithMargins="0"/>
</worksheet>
</file>

<file path=xl/worksheets/sheet31.xml><?xml version="1.0" encoding="utf-8"?>
<worksheet xmlns="http://schemas.openxmlformats.org/spreadsheetml/2006/main" xmlns:r="http://schemas.openxmlformats.org/officeDocument/2006/relationships">
  <sheetPr>
    <tabColor theme="7"/>
  </sheetPr>
  <dimension ref="A1:Q64"/>
  <sheetViews>
    <sheetView workbookViewId="0">
      <selection activeCell="O9" sqref="O9"/>
    </sheetView>
  </sheetViews>
  <sheetFormatPr defaultRowHeight="12.75"/>
  <cols>
    <col min="1" max="1" width="5.5703125" style="702" customWidth="1"/>
    <col min="2" max="2" width="8.85546875" style="751" customWidth="1"/>
    <col min="3" max="3" width="8.85546875" style="782" customWidth="1"/>
    <col min="4" max="4" width="6.5703125" style="702" bestFit="1" customWidth="1"/>
    <col min="5" max="5" width="9.7109375" style="751" customWidth="1"/>
    <col min="6" max="6" width="9.7109375" style="782" customWidth="1"/>
    <col min="7" max="7" width="6.5703125" style="702" bestFit="1" customWidth="1"/>
    <col min="8" max="8" width="9.28515625" style="751" customWidth="1"/>
    <col min="9" max="9" width="9.28515625" style="782" customWidth="1"/>
    <col min="10" max="10" width="6.5703125" style="702" bestFit="1" customWidth="1"/>
    <col min="11" max="11" width="8.85546875" style="751" customWidth="1"/>
    <col min="12" max="12" width="9.42578125" style="782" customWidth="1"/>
    <col min="13" max="13" width="6.5703125" style="702" bestFit="1" customWidth="1"/>
    <col min="14" max="15" width="9.140625" style="702"/>
    <col min="16" max="16" width="12.42578125" style="702" bestFit="1" customWidth="1"/>
    <col min="17" max="17" width="9.140625" style="702"/>
    <col min="18" max="16384" width="9.140625" style="53"/>
  </cols>
  <sheetData>
    <row r="1" spans="1:17">
      <c r="A1" s="130" t="s">
        <v>793</v>
      </c>
    </row>
    <row r="2" spans="1:17">
      <c r="A2" s="130" t="s">
        <v>930</v>
      </c>
    </row>
    <row r="3" spans="1:17">
      <c r="A3" s="742" t="s">
        <v>810</v>
      </c>
    </row>
    <row r="4" spans="1:17">
      <c r="A4" s="130" t="s">
        <v>928</v>
      </c>
    </row>
    <row r="5" spans="1:17">
      <c r="A5" s="130" t="s">
        <v>802</v>
      </c>
    </row>
    <row r="6" spans="1:17">
      <c r="A6" s="742" t="s">
        <v>803</v>
      </c>
    </row>
    <row r="7" spans="1:17" ht="13.5" thickBot="1">
      <c r="A7" s="974" t="s">
        <v>808</v>
      </c>
      <c r="B7" s="974"/>
      <c r="C7" s="974"/>
      <c r="D7" s="974"/>
      <c r="E7" s="974"/>
      <c r="F7" s="974"/>
      <c r="G7" s="974"/>
      <c r="H7" s="974"/>
      <c r="I7" s="974"/>
      <c r="J7" s="974"/>
      <c r="K7" s="974"/>
      <c r="L7" s="974"/>
      <c r="M7" s="974"/>
    </row>
    <row r="8" spans="1:17" ht="15" customHeight="1" thickBot="1">
      <c r="A8" s="972" t="s">
        <v>762</v>
      </c>
      <c r="B8" s="977" t="s">
        <v>3</v>
      </c>
      <c r="C8" s="980"/>
      <c r="D8" s="980"/>
      <c r="E8" s="977" t="s">
        <v>438</v>
      </c>
      <c r="F8" s="980"/>
      <c r="G8" s="980"/>
      <c r="H8" s="977" t="s">
        <v>809</v>
      </c>
      <c r="I8" s="980"/>
      <c r="J8" s="980"/>
      <c r="K8" s="977" t="s">
        <v>440</v>
      </c>
      <c r="L8" s="980"/>
      <c r="M8" s="980"/>
      <c r="N8" s="704"/>
      <c r="O8" s="704"/>
      <c r="P8" s="704"/>
      <c r="Q8" s="704"/>
    </row>
    <row r="9" spans="1:17" s="62" customFormat="1" ht="48" customHeight="1" thickBot="1">
      <c r="A9" s="972"/>
      <c r="B9" s="710" t="s">
        <v>872</v>
      </c>
      <c r="C9" s="783" t="s">
        <v>732</v>
      </c>
      <c r="D9" s="711" t="s">
        <v>873</v>
      </c>
      <c r="E9" s="710" t="s">
        <v>872</v>
      </c>
      <c r="F9" s="783" t="s">
        <v>732</v>
      </c>
      <c r="G9" s="711" t="s">
        <v>873</v>
      </c>
      <c r="H9" s="710" t="s">
        <v>872</v>
      </c>
      <c r="I9" s="783" t="s">
        <v>732</v>
      </c>
      <c r="J9" s="711" t="s">
        <v>873</v>
      </c>
      <c r="K9" s="710" t="s">
        <v>872</v>
      </c>
      <c r="L9" s="783" t="s">
        <v>732</v>
      </c>
      <c r="M9" s="711" t="s">
        <v>873</v>
      </c>
      <c r="N9" s="712"/>
      <c r="O9" s="712"/>
      <c r="P9" s="712"/>
      <c r="Q9" s="712"/>
    </row>
    <row r="10" spans="1:17">
      <c r="A10" s="744">
        <v>1962</v>
      </c>
      <c r="B10" s="745">
        <f>(+[3]Sheet4!C6/[3]Sheet4!E6)*1000</f>
        <v>8672.684984428588</v>
      </c>
      <c r="C10" s="803">
        <f>(+[3]Sheet4!D6/[3]Sheet4!E6)*1000</f>
        <v>343.9310915756692</v>
      </c>
      <c r="D10" s="804">
        <f>([3]Sheet4!D6/[3]Sheet4!C6*100)</f>
        <v>3.9656818181818183</v>
      </c>
      <c r="E10" s="745">
        <f>(+[3]Sheet4!F6/[3]Sheet4!H6)*1000</f>
        <v>4987.0105771015033</v>
      </c>
      <c r="F10" s="803">
        <f>(+[3]Sheet4!G6/[3]Sheet4!H6)*1000</f>
        <v>203.51642234180738</v>
      </c>
      <c r="G10" s="804">
        <f>([3]Sheet4!G6/[3]Sheet4!F6*100)</f>
        <v>4.0809302325581394</v>
      </c>
      <c r="H10" s="745">
        <f>(+[3]Sheet4!I6/[3]Sheet4!K6)*1000</f>
        <v>28084.392902053936</v>
      </c>
      <c r="I10" s="803">
        <f>(+[3]Sheet4!J6/[3]Sheet4!K6)*1000</f>
        <v>1091.5187927902753</v>
      </c>
      <c r="J10" s="804">
        <f>([3]Sheet4!J6/[3]Sheet4!I6*100)</f>
        <v>3.886567164179104</v>
      </c>
      <c r="K10" s="746"/>
      <c r="L10" s="803"/>
      <c r="M10" s="804">
        <f>([3]Sheet4!M6/[3]Sheet4!L6*100)</f>
        <v>3.5958333333333337</v>
      </c>
    </row>
    <row r="11" spans="1:17">
      <c r="A11" s="748">
        <v>1963</v>
      </c>
      <c r="B11" s="97">
        <f>(+[3]Sheet4!C7/[3]Sheet4!E7)*1000</f>
        <v>9524.8643260604713</v>
      </c>
      <c r="C11" s="94">
        <f>(+[3]Sheet4!D7/[3]Sheet4!E7)*1000</f>
        <v>333.46254660907448</v>
      </c>
      <c r="D11" s="805">
        <f>([3]Sheet4!D7/[3]Sheet4!C7*100)</f>
        <v>3.5009689922480622</v>
      </c>
      <c r="E11" s="97">
        <f>(+[3]Sheet4!F7/[3]Sheet4!H7)*1000</f>
        <v>5039.036311338913</v>
      </c>
      <c r="F11" s="94">
        <f>(+[3]Sheet4!G7/[3]Sheet4!H7)*1000</f>
        <v>184.97372348017907</v>
      </c>
      <c r="G11" s="805">
        <f>([3]Sheet4!G7/[3]Sheet4!F7*100)</f>
        <v>3.6708154506437767</v>
      </c>
      <c r="H11" s="97">
        <f>(+[3]Sheet4!I7/[3]Sheet4!K7)*1000</f>
        <v>34261.241970021416</v>
      </c>
      <c r="I11" s="94">
        <f>(+[3]Sheet4!J7/[3]Sheet4!K7)*1000</f>
        <v>1151.3650963597431</v>
      </c>
      <c r="J11" s="805">
        <f>([3]Sheet4!J7/[3]Sheet4!I7*100)</f>
        <v>3.3605468749999998</v>
      </c>
      <c r="K11" s="749"/>
      <c r="L11" s="94"/>
      <c r="M11" s="805">
        <f>([3]Sheet4!M7/[3]Sheet4!L7*100)</f>
        <v>3.3592592592592592</v>
      </c>
    </row>
    <row r="12" spans="1:17">
      <c r="A12" s="748">
        <v>1964</v>
      </c>
      <c r="B12" s="97">
        <f>(+[3]Sheet4!C8/[3]Sheet4!E8)*1000</f>
        <v>9733.6243028854478</v>
      </c>
      <c r="C12" s="94">
        <f>(+[3]Sheet4!D8/[3]Sheet4!E8)*1000</f>
        <v>325.47022757975685</v>
      </c>
      <c r="D12" s="805">
        <f>([3]Sheet4!D8/[3]Sheet4!C8*100)</f>
        <v>3.3437722419928826</v>
      </c>
      <c r="E12" s="97">
        <f>(+[3]Sheet4!F8/[3]Sheet4!H8)*1000</f>
        <v>5125.8154706430569</v>
      </c>
      <c r="F12" s="94">
        <f>(+[3]Sheet4!G8/[3]Sheet4!H8)*1000</f>
        <v>177.51934843389117</v>
      </c>
      <c r="G12" s="805">
        <f>([3]Sheet4!G8/[3]Sheet4!F8*100)</f>
        <v>3.4632411067193676</v>
      </c>
      <c r="H12" s="97">
        <f>(+[3]Sheet4!I8/[3]Sheet4!K8)*1000</f>
        <v>35754.752612363081</v>
      </c>
      <c r="I12" s="94">
        <f>(+[3]Sheet4!J8/[3]Sheet4!K8)*1000</f>
        <v>1146.2923328717109</v>
      </c>
      <c r="J12" s="805">
        <f>([3]Sheet4!J8/[3]Sheet4!I8*100)</f>
        <v>3.205985915492958</v>
      </c>
      <c r="K12" s="749"/>
      <c r="L12" s="94"/>
      <c r="M12" s="805">
        <f>([3]Sheet4!M8/[3]Sheet4!L8*100)</f>
        <v>3.6999999999999997</v>
      </c>
    </row>
    <row r="13" spans="1:17">
      <c r="A13" s="748">
        <v>1965</v>
      </c>
      <c r="B13" s="97">
        <f>(+[3]Sheet4!C9/[3]Sheet4!E9)*1000</f>
        <v>10269.062781315639</v>
      </c>
      <c r="C13" s="94">
        <f>(+[3]Sheet4!D9/[3]Sheet4!E9)*1000</f>
        <v>347.59777281365649</v>
      </c>
      <c r="D13" s="805">
        <f>([3]Sheet4!D9/[3]Sheet4!C9*100)</f>
        <v>3.3849025974025975</v>
      </c>
      <c r="E13" s="97">
        <f>(+[3]Sheet4!F9/[3]Sheet4!H9)*1000</f>
        <v>5383.2400497512435</v>
      </c>
      <c r="F13" s="94">
        <f>(+[3]Sheet4!G9/[3]Sheet4!H9)*1000</f>
        <v>190.24020522388059</v>
      </c>
      <c r="G13" s="805">
        <f>([3]Sheet4!G9/[3]Sheet4!F9*100)</f>
        <v>3.5339350180505416</v>
      </c>
      <c r="H13" s="97">
        <f>(+[3]Sheet4!I9/[3]Sheet4!K9)*1000</f>
        <v>38518.518518518518</v>
      </c>
      <c r="I13" s="94">
        <f>(+[3]Sheet4!J9/[3]Sheet4!K9)*1000</f>
        <v>1241.9753086419753</v>
      </c>
      <c r="J13" s="805">
        <f>([3]Sheet4!J9/[3]Sheet4!I9*100)</f>
        <v>3.224358974358974</v>
      </c>
      <c r="K13" s="749"/>
      <c r="L13" s="94"/>
      <c r="M13" s="805">
        <f>([3]Sheet4!M9/[3]Sheet4!L9*100)</f>
        <v>3.7111111111111108</v>
      </c>
    </row>
    <row r="14" spans="1:17">
      <c r="A14" s="748">
        <v>1966</v>
      </c>
      <c r="B14" s="97">
        <f>(+[3]Sheet4!C10/[3]Sheet4!E10)*1000</f>
        <v>11460.844865739669</v>
      </c>
      <c r="C14" s="94">
        <f>(+[3]Sheet4!D10/[3]Sheet4!E10)*1000</f>
        <v>376.82068897182683</v>
      </c>
      <c r="D14" s="805">
        <f>([3]Sheet4!D10/[3]Sheet4!C10*100)</f>
        <v>3.2878962536023058</v>
      </c>
      <c r="E14" s="97">
        <f>(+[3]Sheet4!F10/[3]Sheet4!H10)*1000</f>
        <v>5824.7947865203096</v>
      </c>
      <c r="F14" s="94">
        <f>(+[3]Sheet4!G10/[3]Sheet4!H10)*1000</f>
        <v>202.7720640535189</v>
      </c>
      <c r="G14" s="805">
        <f>([3]Sheet4!G10/[3]Sheet4!F10*100)</f>
        <v>3.4811881188118816</v>
      </c>
      <c r="H14" s="97">
        <f>(+[3]Sheet4!I10/[3]Sheet4!K10)*1000</f>
        <v>44019.728729963004</v>
      </c>
      <c r="I14" s="94">
        <f>(+[3]Sheet4!J10/[3]Sheet4!K10)*1000</f>
        <v>1362.3921085080149</v>
      </c>
      <c r="J14" s="805">
        <f>([3]Sheet4!J10/[3]Sheet4!I10*100)</f>
        <v>3.0949579831932774</v>
      </c>
      <c r="K14" s="749"/>
      <c r="L14" s="94"/>
      <c r="M14" s="805">
        <f>([3]Sheet4!M10/[3]Sheet4!L10*100)</f>
        <v>3.591176470588235</v>
      </c>
    </row>
    <row r="15" spans="1:17">
      <c r="A15" s="748">
        <v>1967</v>
      </c>
      <c r="B15" s="97">
        <f>(+[3]Sheet4!C11/[3]Sheet4!E11)*1000</f>
        <v>12492.64904556797</v>
      </c>
      <c r="C15" s="94">
        <f>(+[3]Sheet4!D11/[3]Sheet4!E11)*1000</f>
        <v>399.93960296899087</v>
      </c>
      <c r="D15" s="805">
        <f>([3]Sheet4!D11/[3]Sheet4!C11*100)</f>
        <v>3.2013994910941479</v>
      </c>
      <c r="E15" s="97">
        <f>(+[3]Sheet4!F11/[3]Sheet4!H11)*1000</f>
        <v>6468.7621986356116</v>
      </c>
      <c r="F15" s="94">
        <f>(+[3]Sheet4!G11/[3]Sheet4!H11)*1000</f>
        <v>218.19060542409426</v>
      </c>
      <c r="G15" s="805">
        <f>([3]Sheet4!G11/[3]Sheet4!F11*100)</f>
        <v>3.3729885057471263</v>
      </c>
      <c r="H15" s="97">
        <f>(+[3]Sheet4!I11/[3]Sheet4!K11)*1000</f>
        <v>44911.55524925339</v>
      </c>
      <c r="I15" s="94">
        <f>(+[3]Sheet4!J11/[3]Sheet4!K11)*1000</f>
        <v>1374.3395359522169</v>
      </c>
      <c r="J15" s="805">
        <f>([3]Sheet4!J11/[3]Sheet4!I11*100)</f>
        <v>3.0601023017902813</v>
      </c>
      <c r="K15" s="749"/>
      <c r="L15" s="94"/>
      <c r="M15" s="805">
        <f>([3]Sheet4!M11/[3]Sheet4!L11*100)</f>
        <v>3.1063829787234045</v>
      </c>
    </row>
    <row r="16" spans="1:17">
      <c r="A16" s="748">
        <v>1968</v>
      </c>
      <c r="B16" s="97">
        <f>(+[3]Sheet4!C12/[3]Sheet4!E12)*1000</f>
        <v>12856.968140402372</v>
      </c>
      <c r="C16" s="94">
        <f>(+[3]Sheet4!D12/[3]Sheet4!E12)*1000</f>
        <v>404.52822112150676</v>
      </c>
      <c r="D16" s="805">
        <f>([3]Sheet4!D12/[3]Sheet4!C12*100)</f>
        <v>3.1463733650416175</v>
      </c>
      <c r="E16" s="97">
        <f>(+[3]Sheet4!F12/[3]Sheet4!H12)*1000</f>
        <v>6547.171836428035</v>
      </c>
      <c r="F16" s="94">
        <f>(+[3]Sheet4!G12/[3]Sheet4!H12)*1000</f>
        <v>219.75957926371152</v>
      </c>
      <c r="G16" s="805">
        <f>([3]Sheet4!G12/[3]Sheet4!F12*100)</f>
        <v>3.3565573770491803</v>
      </c>
      <c r="H16" s="97">
        <f>(+[3]Sheet4!I12/[3]Sheet4!K12)*1000</f>
        <v>45374.254802384632</v>
      </c>
      <c r="I16" s="94">
        <f>(+[3]Sheet4!J12/[3]Sheet4!K12)*1000</f>
        <v>1366.8580260543167</v>
      </c>
      <c r="J16" s="805">
        <f>([3]Sheet4!J12/[3]Sheet4!I12*100)</f>
        <v>3.0124087591240878</v>
      </c>
      <c r="K16" s="749"/>
      <c r="L16" s="94"/>
      <c r="M16" s="805">
        <f>([3]Sheet4!M12/[3]Sheet4!L12*100)</f>
        <v>2.8046875</v>
      </c>
    </row>
    <row r="17" spans="1:13">
      <c r="A17" s="748">
        <v>1969</v>
      </c>
      <c r="B17" s="97">
        <f>(+[3]Sheet4!C13/[3]Sheet4!E13)*1000</f>
        <v>13669.249907060539</v>
      </c>
      <c r="C17" s="94">
        <f>(+[3]Sheet4!D13/[3]Sheet4!E13)*1000</f>
        <v>403.77191226514913</v>
      </c>
      <c r="D17" s="805">
        <f>([3]Sheet4!D13/[3]Sheet4!C13*100)</f>
        <v>2.9538702928870295</v>
      </c>
      <c r="E17" s="97">
        <f>(+[3]Sheet4!F13/[3]Sheet4!H13)*1000</f>
        <v>6953.8246035319426</v>
      </c>
      <c r="F17" s="94">
        <f>(+[3]Sheet4!G13/[3]Sheet4!H13)*1000</f>
        <v>217.58633915320092</v>
      </c>
      <c r="G17" s="805">
        <f>([3]Sheet4!G13/[3]Sheet4!F13*100)</f>
        <v>3.1290167865707437</v>
      </c>
      <c r="H17" s="97">
        <f>(+[3]Sheet4!I13/[3]Sheet4!K13)*1000</f>
        <v>49385.310497005354</v>
      </c>
      <c r="I17" s="94">
        <f>(+[3]Sheet4!J13/[3]Sheet4!K13)*1000</f>
        <v>1391.6150047283809</v>
      </c>
      <c r="J17" s="805">
        <f>([3]Sheet4!J13/[3]Sheet4!I13*100)</f>
        <v>2.8178723404255321</v>
      </c>
      <c r="K17" s="749"/>
      <c r="L17" s="94"/>
      <c r="M17" s="805">
        <f>([3]Sheet4!M13/[3]Sheet4!L13*100)</f>
        <v>2.8217391304347825</v>
      </c>
    </row>
    <row r="18" spans="1:13">
      <c r="A18" s="748">
        <v>1970</v>
      </c>
      <c r="B18" s="97">
        <f>(+[3]Sheet4!C14/[3]Sheet4!E14)*1000</f>
        <v>14181.343594849508</v>
      </c>
      <c r="C18" s="94">
        <f>(+[3]Sheet4!D14/[3]Sheet4!E14)*1000</f>
        <v>412.45644013293327</v>
      </c>
      <c r="D18" s="805">
        <f>([3]Sheet4!D14/[3]Sheet4!C14*100)</f>
        <v>2.9084440227703983</v>
      </c>
      <c r="E18" s="97">
        <f>(+[3]Sheet4!F14/[3]Sheet4!H14)*1000</f>
        <v>7266.0791299456214</v>
      </c>
      <c r="F18" s="94">
        <f>(+[3]Sheet4!G14/[3]Sheet4!H14)*1000</f>
        <v>218.99806237889868</v>
      </c>
      <c r="G18" s="805">
        <f>([3]Sheet4!G14/[3]Sheet4!F14*100)</f>
        <v>3.0139784946236561</v>
      </c>
      <c r="H18" s="97">
        <f>(+[3]Sheet4!I14/[3]Sheet4!K14)*1000</f>
        <v>51928.332827209233</v>
      </c>
      <c r="I18" s="94">
        <f>(+[3]Sheet4!J14/[3]Sheet4!K14)*1000</f>
        <v>1476.9713533758477</v>
      </c>
      <c r="J18" s="805">
        <f>([3]Sheet4!J14/[3]Sheet4!I14*100)</f>
        <v>2.8442495126705656</v>
      </c>
      <c r="K18" s="749"/>
      <c r="L18" s="94"/>
      <c r="M18" s="805">
        <f>([3]Sheet4!M14/[3]Sheet4!L14*100)</f>
        <v>2.6960526315789473</v>
      </c>
    </row>
    <row r="19" spans="1:13">
      <c r="A19" s="748">
        <v>1971</v>
      </c>
      <c r="B19" s="97"/>
      <c r="C19" s="94"/>
      <c r="D19" s="805"/>
      <c r="E19" s="97"/>
      <c r="F19" s="94"/>
      <c r="G19" s="748"/>
      <c r="H19" s="97"/>
      <c r="I19" s="94"/>
      <c r="J19" s="805"/>
      <c r="K19" s="749"/>
      <c r="L19" s="94"/>
      <c r="M19" s="748"/>
    </row>
    <row r="20" spans="1:13">
      <c r="A20" s="748">
        <v>1972</v>
      </c>
      <c r="B20" s="97"/>
      <c r="C20" s="94"/>
      <c r="D20" s="806"/>
      <c r="E20" s="97"/>
      <c r="F20" s="94"/>
      <c r="G20" s="748"/>
      <c r="H20" s="97"/>
      <c r="I20" s="94"/>
      <c r="J20" s="748"/>
      <c r="K20" s="749"/>
      <c r="L20" s="94"/>
      <c r="M20" s="748"/>
    </row>
    <row r="21" spans="1:13">
      <c r="A21" s="748">
        <v>1973</v>
      </c>
      <c r="B21" s="97"/>
      <c r="C21" s="94"/>
      <c r="D21" s="806"/>
      <c r="E21" s="97"/>
      <c r="F21" s="94"/>
      <c r="G21" s="748"/>
      <c r="H21" s="97"/>
      <c r="I21" s="94"/>
      <c r="J21" s="748"/>
      <c r="K21" s="749"/>
      <c r="L21" s="94"/>
      <c r="M21" s="748"/>
    </row>
    <row r="22" spans="1:13">
      <c r="A22" s="748">
        <v>1974</v>
      </c>
      <c r="B22" s="97"/>
      <c r="C22" s="94"/>
      <c r="D22" s="806"/>
      <c r="E22" s="97"/>
      <c r="F22" s="94"/>
      <c r="G22" s="748"/>
      <c r="H22" s="97"/>
      <c r="I22" s="94"/>
      <c r="J22" s="748"/>
      <c r="K22" s="749"/>
      <c r="L22" s="94"/>
      <c r="M22" s="748"/>
    </row>
    <row r="23" spans="1:13">
      <c r="A23" s="748">
        <v>1975</v>
      </c>
      <c r="B23" s="97">
        <f>(+[3]Sheet4!C19/[3]Sheet4!E19)*1000</f>
        <v>19151.164475527177</v>
      </c>
      <c r="C23" s="94">
        <f>(+[3]Sheet4!D19/[3]Sheet4!E19)*1000</f>
        <v>605.4306772408064</v>
      </c>
      <c r="D23" s="806"/>
      <c r="E23" s="97">
        <f>(+[3]Sheet4!F19/[3]Sheet4!H19)*1000</f>
        <v>10149.324595425973</v>
      </c>
      <c r="F23" s="94">
        <f>(+[3]Sheet4!G19/[3]Sheet4!H19)*1000</f>
        <v>343.15233382372611</v>
      </c>
      <c r="G23" s="748"/>
      <c r="H23" s="97"/>
      <c r="I23" s="94"/>
      <c r="J23" s="748"/>
      <c r="K23" s="749"/>
      <c r="L23" s="94"/>
      <c r="M23" s="748"/>
    </row>
    <row r="24" spans="1:13">
      <c r="A24" s="748">
        <v>1976</v>
      </c>
      <c r="B24" s="97">
        <f>(+[3]Sheet4!C20/[3]Sheet4!E20)*1000</f>
        <v>19573.755380668725</v>
      </c>
      <c r="C24" s="94">
        <f>(+[3]Sheet4!D20/[3]Sheet4!E20)*1000</f>
        <v>746.20635679812165</v>
      </c>
      <c r="D24" s="805">
        <v>3.8</v>
      </c>
      <c r="E24" s="97">
        <f>(+[3]Sheet4!F20/[3]Sheet4!H20)*1000</f>
        <v>10238.357693869264</v>
      </c>
      <c r="F24" s="94">
        <f>(+[3]Sheet4!G20/[3]Sheet4!H20)*1000</f>
        <v>394.37677628907835</v>
      </c>
      <c r="G24" s="748">
        <v>3.8</v>
      </c>
      <c r="H24" s="97"/>
      <c r="I24" s="94"/>
      <c r="J24" s="748"/>
      <c r="K24" s="749"/>
      <c r="L24" s="94"/>
      <c r="M24" s="748"/>
    </row>
    <row r="25" spans="1:13">
      <c r="A25" s="748">
        <v>1977</v>
      </c>
      <c r="B25" s="97"/>
      <c r="C25" s="94"/>
      <c r="D25" s="805"/>
      <c r="E25" s="97"/>
      <c r="F25" s="94"/>
      <c r="G25" s="748"/>
      <c r="H25" s="97"/>
      <c r="I25" s="94"/>
      <c r="J25" s="748"/>
      <c r="K25" s="749"/>
      <c r="L25" s="94"/>
      <c r="M25" s="748"/>
    </row>
    <row r="26" spans="1:13">
      <c r="A26" s="748">
        <v>1978</v>
      </c>
      <c r="B26" s="97"/>
      <c r="C26" s="94"/>
      <c r="D26" s="805"/>
      <c r="E26" s="97"/>
      <c r="F26" s="94"/>
      <c r="G26" s="748"/>
      <c r="H26" s="97"/>
      <c r="I26" s="94"/>
      <c r="J26" s="748"/>
      <c r="K26" s="749"/>
      <c r="L26" s="94"/>
      <c r="M26" s="748"/>
    </row>
    <row r="27" spans="1:13">
      <c r="A27" s="748">
        <v>1979</v>
      </c>
      <c r="B27" s="97"/>
      <c r="C27" s="94"/>
      <c r="D27" s="805"/>
      <c r="E27" s="97"/>
      <c r="F27" s="94"/>
      <c r="G27" s="748"/>
      <c r="H27" s="97"/>
      <c r="I27" s="94"/>
      <c r="J27" s="748"/>
      <c r="K27" s="749"/>
      <c r="L27" s="94"/>
      <c r="M27" s="748"/>
    </row>
    <row r="28" spans="1:13">
      <c r="A28" s="748">
        <v>1980</v>
      </c>
      <c r="B28" s="97">
        <f>(+[3]Sheet4!C24/[3]Sheet4!E24)*1000</f>
        <v>19548.451140718604</v>
      </c>
      <c r="C28" s="94">
        <f>(+[3]Sheet4!D24/[3]Sheet4!E24)*1000</f>
        <v>1007.5056378754548</v>
      </c>
      <c r="D28" s="805">
        <v>5.2</v>
      </c>
      <c r="E28" s="97">
        <f>(+[3]Sheet4!F24/[3]Sheet4!H24)*1000</f>
        <v>10309.272442571875</v>
      </c>
      <c r="F28" s="94">
        <f>(+[3]Sheet4!G24/[3]Sheet4!H24)*1000</f>
        <v>529.17009701841903</v>
      </c>
      <c r="G28" s="748">
        <v>5.0999999999999996</v>
      </c>
      <c r="H28" s="97">
        <f>(+[3]Sheet4!I24/[3]Sheet4!K24)*1000</f>
        <v>77312.32935381979</v>
      </c>
      <c r="I28" s="94">
        <f>(+[3]Sheet4!J24/[3]Sheet4!K24)*1000</f>
        <v>3830.8260613523207</v>
      </c>
      <c r="J28" s="748">
        <v>5</v>
      </c>
      <c r="K28" s="749"/>
      <c r="L28" s="94"/>
      <c r="M28" s="748"/>
    </row>
    <row r="29" spans="1:13">
      <c r="A29" s="748">
        <v>1981</v>
      </c>
      <c r="B29" s="97">
        <f>(+[3]Sheet4!C25/[3]Sheet4!E25)*1000</f>
        <v>19185.113460461747</v>
      </c>
      <c r="C29" s="94">
        <f>(+[3]Sheet4!D25/[3]Sheet4!E25)*1000</f>
        <v>1181.4445212923624</v>
      </c>
      <c r="D29" s="805">
        <f>+(G29+J29+M29)/3</f>
        <v>3.9666666666666668</v>
      </c>
      <c r="E29" s="97">
        <f>(+[3]Sheet4!F25/[3]Sheet4!H25)*1000</f>
        <v>9943.4955121537805</v>
      </c>
      <c r="F29" s="94">
        <f>(+[3]Sheet4!G25/[3]Sheet4!H25)*1000</f>
        <v>590.96267190569745</v>
      </c>
      <c r="G29" s="748">
        <v>5.9</v>
      </c>
      <c r="H29" s="97">
        <f>(+[3]Sheet4!I25/[3]Sheet4!K25)*1000</f>
        <v>77705.590062111791</v>
      </c>
      <c r="I29" s="94">
        <f>(+[3]Sheet4!J25/[3]Sheet4!K25)*1000</f>
        <v>4651.5010351966866</v>
      </c>
      <c r="J29" s="748">
        <v>6</v>
      </c>
      <c r="K29" s="749"/>
      <c r="L29" s="94"/>
      <c r="M29" s="748"/>
    </row>
    <row r="30" spans="1:13">
      <c r="A30" s="748">
        <v>1982</v>
      </c>
      <c r="B30" s="97">
        <f>(+[3]Sheet4!C26/[3]Sheet4!E26)*1000</f>
        <v>19768.634931469282</v>
      </c>
      <c r="C30" s="94">
        <f>(+[3]Sheet4!D26/[3]Sheet4!E26)*1000</f>
        <v>1341.4834813239318</v>
      </c>
      <c r="D30" s="805">
        <v>6.8</v>
      </c>
      <c r="E30" s="97">
        <f>(+[3]Sheet4!F26/[3]Sheet4!H26)*1000</f>
        <v>10372.901704210444</v>
      </c>
      <c r="F30" s="94">
        <f>(+[3]Sheet4!G26/[3]Sheet4!H26)*1000</f>
        <v>711.57712280402643</v>
      </c>
      <c r="G30" s="748">
        <v>6.9</v>
      </c>
      <c r="H30" s="97">
        <f>(+[3]Sheet4!I26/[3]Sheet4!K26)*1000</f>
        <v>80722.280434368455</v>
      </c>
      <c r="I30" s="94">
        <f>(+[3]Sheet4!J26/[3]Sheet4!K26)*1000</f>
        <v>5336.8260621070685</v>
      </c>
      <c r="J30" s="748">
        <v>6.6</v>
      </c>
      <c r="K30" s="749"/>
      <c r="L30" s="94"/>
      <c r="M30" s="748"/>
    </row>
    <row r="31" spans="1:13">
      <c r="A31" s="748">
        <v>1983</v>
      </c>
      <c r="B31" s="97">
        <f>(+[3]Sheet4!C27/[3]Sheet4!E27)*1000</f>
        <v>18988.437468625547</v>
      </c>
      <c r="C31" s="94">
        <f>(+[3]Sheet4!D27/[3]Sheet4!E27)*1000</f>
        <v>1472.0390883839229</v>
      </c>
      <c r="D31" s="805">
        <v>7.8</v>
      </c>
      <c r="E31" s="97">
        <f>(+[3]Sheet4!F27/[3]Sheet4!H27)*1000</f>
        <v>9807.3189816281792</v>
      </c>
      <c r="F31" s="94">
        <f>(+[3]Sheet4!G27/[3]Sheet4!H27)*1000</f>
        <v>786.92955852016632</v>
      </c>
      <c r="G31" s="807">
        <v>8</v>
      </c>
      <c r="H31" s="97">
        <f>(+[3]Sheet4!I27/[3]Sheet4!K27)*1000</f>
        <v>80701.02856093306</v>
      </c>
      <c r="I31" s="94">
        <f>(+[3]Sheet4!J27/[3]Sheet4!K27)*1000</f>
        <v>5793.8745523004873</v>
      </c>
      <c r="J31" s="748">
        <v>7.2</v>
      </c>
      <c r="K31" s="749"/>
      <c r="L31" s="94"/>
      <c r="M31" s="748"/>
    </row>
    <row r="32" spans="1:13">
      <c r="A32" s="748">
        <v>1984</v>
      </c>
      <c r="B32" s="97">
        <f>(+[3]Sheet4!C28/[3]Sheet4!E28)*1000</f>
        <v>18303.021155636052</v>
      </c>
      <c r="C32" s="94">
        <f>(+[3]Sheet4!D28/[3]Sheet4!E28)*1000</f>
        <v>1504.666314491988</v>
      </c>
      <c r="D32" s="805">
        <v>8.1999999999999993</v>
      </c>
      <c r="E32" s="97">
        <f>(+[3]Sheet4!F28/[3]Sheet4!H28)*1000</f>
        <v>9319.9037953892184</v>
      </c>
      <c r="F32" s="94">
        <f>(+[3]Sheet4!G28/[3]Sheet4!H28)*1000</f>
        <v>788.53170645861439</v>
      </c>
      <c r="G32" s="748">
        <v>8.5</v>
      </c>
      <c r="H32" s="97">
        <f>(+[3]Sheet4!I28/[3]Sheet4!K28)*1000</f>
        <v>77067.955263797718</v>
      </c>
      <c r="I32" s="94">
        <f>(+[3]Sheet4!J28/[3]Sheet4!K28)*1000</f>
        <v>5986.4251560094017</v>
      </c>
      <c r="J32" s="748">
        <v>7.8</v>
      </c>
      <c r="K32" s="749"/>
      <c r="L32" s="94"/>
      <c r="M32" s="748"/>
    </row>
    <row r="33" spans="1:13">
      <c r="A33" s="748">
        <v>1985</v>
      </c>
      <c r="B33" s="97">
        <f>(+[3]Sheet4!C29/[3]Sheet4!E29)*1000</f>
        <v>15079.475679941484</v>
      </c>
      <c r="C33" s="94">
        <f>(+[3]Sheet4!D29/[3]Sheet4!E29)*1000</f>
        <v>1577.4979308220891</v>
      </c>
      <c r="D33" s="805">
        <v>9.5</v>
      </c>
      <c r="E33" s="97">
        <f>(+[3]Sheet4!F29/[3]Sheet4!H29)*1000</f>
        <v>9654.6375858839128</v>
      </c>
      <c r="F33" s="94">
        <f>(+[3]Sheet4!G29/[3]Sheet4!H29)*1000</f>
        <v>828.7575121153767</v>
      </c>
      <c r="G33" s="748">
        <v>14.3</v>
      </c>
      <c r="H33" s="97">
        <f>(+[3]Sheet4!I29/[3]Sheet4!K29)*1000</f>
        <v>12475.142605223791</v>
      </c>
      <c r="I33" s="94">
        <f>(+[3]Sheet4!J29/[3]Sheet4!K29)*1000</f>
        <v>154.40924470334349</v>
      </c>
      <c r="J33" s="748">
        <v>9.1999999999999993</v>
      </c>
      <c r="K33" s="749"/>
      <c r="L33" s="94"/>
      <c r="M33" s="748"/>
    </row>
    <row r="34" spans="1:13">
      <c r="A34" s="748">
        <v>1986</v>
      </c>
      <c r="B34" s="97">
        <f>(+[3]Sheet4!C30/[3]Sheet4!E30)*1000</f>
        <v>8237.9421746175722</v>
      </c>
      <c r="C34" s="94">
        <f>(+[3]Sheet4!D30/[3]Sheet4!E30)*1000</f>
        <v>716.69231474781645</v>
      </c>
      <c r="D34" s="805">
        <v>9.6</v>
      </c>
      <c r="E34" s="97">
        <f>(+[3]Sheet4!F30/[3]Sheet4!H30)*1000</f>
        <v>8460.9272010126006</v>
      </c>
      <c r="F34" s="94">
        <f>(+[3]Sheet4!G30/[3]Sheet4!H30)*1000</f>
        <v>781.78160828987245</v>
      </c>
      <c r="G34" s="748">
        <v>14.8</v>
      </c>
      <c r="H34" s="97">
        <f>(+[3]Sheet4!I30/[3]Sheet4!K30)*1000</f>
        <v>7325.9270014823924</v>
      </c>
      <c r="I34" s="94">
        <f>(+[3]Sheet4!J30/[3]Sheet4!K30)*1000</f>
        <v>581.6581854036732</v>
      </c>
      <c r="J34" s="748">
        <v>9.5</v>
      </c>
      <c r="K34" s="749">
        <f>(+[3]Sheet4!L30/[3]Sheet4!N30)*1000</f>
        <v>64153.033652665188</v>
      </c>
      <c r="L34" s="94">
        <f>(+[3]Sheet4!M30/[3]Sheet4!N30)*1000</f>
        <v>7495.4556619995083</v>
      </c>
      <c r="M34" s="748">
        <v>18.600000000000001</v>
      </c>
    </row>
    <row r="35" spans="1:13">
      <c r="A35" s="748">
        <v>1987</v>
      </c>
      <c r="B35" s="97">
        <f>(+[3]Sheet4!C31/[3]Sheet4!E31)*1000</f>
        <v>17354.427754439228</v>
      </c>
      <c r="C35" s="94">
        <f>(+[3]Sheet4!D31/[3]Sheet4!E31)*1000</f>
        <v>1571.6674903802025</v>
      </c>
      <c r="D35" s="805">
        <v>9.9</v>
      </c>
      <c r="E35" s="97">
        <f>(+[3]Sheet4!F31/[3]Sheet4!H31)*1000</f>
        <v>8016.4913411363586</v>
      </c>
      <c r="F35" s="94">
        <f>(+[3]Sheet4!G31/[3]Sheet4!H31)*1000</f>
        <v>784.78617908151591</v>
      </c>
      <c r="G35" s="748">
        <v>10.6</v>
      </c>
      <c r="H35" s="97">
        <f>(+[3]Sheet4!I31/[3]Sheet4!K31)*1000</f>
        <v>72104.43992654774</v>
      </c>
      <c r="I35" s="94">
        <f>(+[3]Sheet4!J31/[3]Sheet4!K31)*1000</f>
        <v>5901.4952780692556</v>
      </c>
      <c r="J35" s="748">
        <v>9.6999999999999993</v>
      </c>
      <c r="K35" s="749">
        <f>(+[3]Sheet4!L31/[3]Sheet4!N31)*1000</f>
        <v>51530.947255113024</v>
      </c>
      <c r="L35" s="94">
        <f>(+[3]Sheet4!M31/[3]Sheet4!N31)*1000</f>
        <v>6780.6781485468246</v>
      </c>
      <c r="M35" s="748">
        <v>18.100000000000001</v>
      </c>
    </row>
    <row r="36" spans="1:13">
      <c r="A36" s="748">
        <v>1988</v>
      </c>
      <c r="B36" s="97">
        <f>(+[3]Sheet4!C32/[3]Sheet4!E32)*1000</f>
        <v>17705.039203594395</v>
      </c>
      <c r="C36" s="94">
        <f>(+[3]Sheet4!D32/[3]Sheet4!E32)*1000</f>
        <v>1613.6111355827679</v>
      </c>
      <c r="D36" s="805">
        <v>9.9</v>
      </c>
      <c r="E36" s="97">
        <f>(+[3]Sheet4!F32/[3]Sheet4!H32)*1000</f>
        <v>8236.5648050579566</v>
      </c>
      <c r="F36" s="94">
        <f>(+[3]Sheet4!G32/[3]Sheet4!H32)*1000</f>
        <v>803.74338803743387</v>
      </c>
      <c r="G36" s="748">
        <v>10.6</v>
      </c>
      <c r="H36" s="97">
        <f>(+[3]Sheet4!I32/[3]Sheet4!K32)*1000</f>
        <v>71538.648517258145</v>
      </c>
      <c r="I36" s="94">
        <f>(+[3]Sheet4!J32/[3]Sheet4!K32)*1000</f>
        <v>5843.3641225085075</v>
      </c>
      <c r="J36" s="748">
        <v>9.6</v>
      </c>
      <c r="K36" s="749">
        <f>(+[3]Sheet4!L32/[3]Sheet4!N32)*1000</f>
        <v>52191.627490485786</v>
      </c>
      <c r="L36" s="94">
        <f>(+[3]Sheet4!M32/[3]Sheet4!N32)*1000</f>
        <v>7152.227445713007</v>
      </c>
      <c r="M36" s="748">
        <v>19.100000000000001</v>
      </c>
    </row>
    <row r="37" spans="1:13">
      <c r="A37" s="748">
        <v>1989</v>
      </c>
      <c r="B37" s="97">
        <f>(+[3]Sheet4!C33/[3]Sheet4!E33)*1000</f>
        <v>18131.97434281914</v>
      </c>
      <c r="C37" s="94">
        <f>(+[3]Sheet4!D33/[3]Sheet4!E33)*1000</f>
        <v>1671.0682908047183</v>
      </c>
      <c r="D37" s="805">
        <v>10</v>
      </c>
      <c r="E37" s="97">
        <f>(+[3]Sheet4!F33/[3]Sheet4!H33)*1000</f>
        <v>8478.9631271951184</v>
      </c>
      <c r="F37" s="94">
        <f>(+[3]Sheet4!G33/[3]Sheet4!H33)*1000</f>
        <v>826.55587903150604</v>
      </c>
      <c r="G37" s="748">
        <v>10.7</v>
      </c>
      <c r="H37" s="97">
        <f>(+[3]Sheet4!I33/[3]Sheet4!K33)*1000</f>
        <v>71919.111739563581</v>
      </c>
      <c r="I37" s="94">
        <f>(+[3]Sheet4!J33/[3]Sheet4!K33)*1000</f>
        <v>6050.968923739435</v>
      </c>
      <c r="J37" s="748">
        <v>9.9</v>
      </c>
      <c r="K37" s="749">
        <f>(+[3]Sheet4!L33/[3]Sheet4!N33)*1000</f>
        <v>61323.924425221943</v>
      </c>
      <c r="L37" s="94">
        <f>(+[3]Sheet4!M33/[3]Sheet4!N33)*1000</f>
        <v>7757.3412246756207</v>
      </c>
      <c r="M37" s="748">
        <v>16.3</v>
      </c>
    </row>
    <row r="38" spans="1:13">
      <c r="A38" s="748">
        <v>1990</v>
      </c>
      <c r="B38" s="97">
        <f>(+[3]Sheet4!C34/[3]Sheet4!E34)*1000</f>
        <v>18423.254761915119</v>
      </c>
      <c r="C38" s="94">
        <f>(+[3]Sheet4!D34/[3]Sheet4!E34)*1000</f>
        <v>1748.796200037408</v>
      </c>
      <c r="D38" s="805">
        <v>9.5</v>
      </c>
      <c r="E38" s="97">
        <f>(+[3]Sheet4!F34/[3]Sheet4!H34)*1000</f>
        <v>8512.1560356280661</v>
      </c>
      <c r="F38" s="94">
        <f>(+[3]Sheet4!G34/[3]Sheet4!H34)*1000</f>
        <v>858.18044591946989</v>
      </c>
      <c r="G38" s="748">
        <v>10.1</v>
      </c>
      <c r="H38" s="97">
        <f>(+[3]Sheet4!I34/[3]Sheet4!K34)*1000</f>
        <v>72537.731401452053</v>
      </c>
      <c r="I38" s="94">
        <f>(+[3]Sheet4!J34/[3]Sheet4!K34)*1000</f>
        <v>6325.2349372976705</v>
      </c>
      <c r="J38" s="748">
        <v>8.6999999999999993</v>
      </c>
      <c r="K38" s="749">
        <f>(+[3]Sheet4!L34/[3]Sheet4!N34)*1000</f>
        <v>60578.1755445331</v>
      </c>
      <c r="L38" s="94">
        <f>(+[3]Sheet4!M34/[3]Sheet4!N34)*1000</f>
        <v>7501.4017683847314</v>
      </c>
      <c r="M38" s="748">
        <v>12.4</v>
      </c>
    </row>
    <row r="39" spans="1:13">
      <c r="A39" s="748">
        <v>1991</v>
      </c>
      <c r="B39" s="97">
        <f>(+[3]Sheet4!C35/[3]Sheet4!E35)*1000</f>
        <v>18221.149643949717</v>
      </c>
      <c r="C39" s="94">
        <f>(+[3]Sheet4!D35/[3]Sheet4!E35)*1000</f>
        <v>1792.5996383797356</v>
      </c>
      <c r="D39" s="805">
        <v>9.8000000000000007</v>
      </c>
      <c r="E39" s="97">
        <f>(+[3]Sheet4!F35/[3]Sheet4!H35)*1000</f>
        <v>8235.9383692029751</v>
      </c>
      <c r="F39" s="94">
        <f>(+[3]Sheet4!G35/[3]Sheet4!H35)*1000</f>
        <v>872.09415079028895</v>
      </c>
      <c r="G39" s="748">
        <v>10.6</v>
      </c>
      <c r="H39" s="97">
        <f>(+[3]Sheet4!I35/[3]Sheet4!K35)*1000</f>
        <v>74150.574782927724</v>
      </c>
      <c r="I39" s="94">
        <f>(+[3]Sheet4!J35/[3]Sheet4!K35)*1000</f>
        <v>6766.4791488320898</v>
      </c>
      <c r="J39" s="748">
        <v>9.1</v>
      </c>
      <c r="K39" s="749">
        <f>(+[3]Sheet4!L35/[3]Sheet4!N35)*1000</f>
        <v>45022.550052687038</v>
      </c>
      <c r="L39" s="94">
        <f>(+[3]Sheet4!M35/[3]Sheet4!N35)*1000</f>
        <v>5518.4404636459431</v>
      </c>
      <c r="M39" s="748">
        <v>12.2</v>
      </c>
    </row>
    <row r="40" spans="1:13">
      <c r="A40" s="748">
        <v>1992</v>
      </c>
      <c r="B40" s="97">
        <f>(+[3]Sheet4!C36/[3]Sheet4!E36)*1000</f>
        <v>18213.638545289199</v>
      </c>
      <c r="C40" s="94">
        <f>(+[3]Sheet4!D36/[3]Sheet4!E36)*1000</f>
        <v>1819.7315571872448</v>
      </c>
      <c r="D40" s="805">
        <v>10</v>
      </c>
      <c r="E40" s="97">
        <f>(+[3]Sheet4!F36/[3]Sheet4!H36)*1000</f>
        <v>8235.4529485570893</v>
      </c>
      <c r="F40" s="94">
        <f>(+[3]Sheet4!G36/[3]Sheet4!H36)*1000</f>
        <v>891.27227101631115</v>
      </c>
      <c r="G40" s="748">
        <v>10.8</v>
      </c>
      <c r="H40" s="97">
        <f>(+[3]Sheet4!I36/[3]Sheet4!K36)*1000</f>
        <v>73714.81912955163</v>
      </c>
      <c r="I40" s="94">
        <f>(+[3]Sheet4!J36/[3]Sheet4!K36)*1000</f>
        <v>6778.8631000388323</v>
      </c>
      <c r="J40" s="748">
        <v>9.1999999999999993</v>
      </c>
      <c r="K40" s="749">
        <f>(+[3]Sheet4!L36/[3]Sheet4!N36)*1000</f>
        <v>45377.165518680864</v>
      </c>
      <c r="L40" s="94">
        <f>(+[3]Sheet4!M36/[3]Sheet4!N36)*1000</f>
        <v>5781.0477979544985</v>
      </c>
      <c r="M40" s="748">
        <v>12.7</v>
      </c>
    </row>
    <row r="41" spans="1:13">
      <c r="A41" s="748">
        <v>1993</v>
      </c>
      <c r="B41" s="97">
        <f>(+[3]Sheet4!C37/[3]Sheet4!E37)*1000</f>
        <v>18055.594823274598</v>
      </c>
      <c r="C41" s="94">
        <f>(+[3]Sheet4!D37/[3]Sheet4!E37)*1000</f>
        <v>1823.0472576665056</v>
      </c>
      <c r="D41" s="805">
        <f>([3]Sheet4!D37/[3]Sheet4!C37*100)</f>
        <v>10.096855160465292</v>
      </c>
      <c r="E41" s="97">
        <f>(+[3]Sheet4!F37/[3]Sheet4!H37)*1000</f>
        <v>8013.0451042722598</v>
      </c>
      <c r="F41" s="94">
        <f>(+[3]Sheet4!G37/[3]Sheet4!H37)*1000</f>
        <v>889.43400683010361</v>
      </c>
      <c r="G41" s="805">
        <f>([3]Sheet4!G37/[3]Sheet4!F37*100)</f>
        <v>11.09982528809042</v>
      </c>
      <c r="H41" s="97">
        <f>(+[3]Sheet4!I37/[3]Sheet4!K37)*1000</f>
        <v>73358.11318573328</v>
      </c>
      <c r="I41" s="94">
        <f>(+[3]Sheet4!J37/[3]Sheet4!K37)*1000</f>
        <v>6897.4507196947807</v>
      </c>
      <c r="J41" s="805">
        <f>([3]Sheet4!J37/[3]Sheet4!I37*100)</f>
        <v>9.4024374675931544</v>
      </c>
      <c r="K41" s="749">
        <f>(+[3]Sheet4!L37/[3]Sheet4!N37)*1000</f>
        <v>49047.896912229517</v>
      </c>
      <c r="L41" s="94">
        <f>(+[3]Sheet4!M37/[3]Sheet4!N37)*1000</f>
        <v>5266.2290299051792</v>
      </c>
      <c r="M41" s="805">
        <f>([3]Sheet4!M37/[3]Sheet4!L37*100)</f>
        <v>10.736910981787899</v>
      </c>
    </row>
    <row r="42" spans="1:13">
      <c r="A42" s="748">
        <v>1994</v>
      </c>
      <c r="B42" s="97">
        <f>(+[3]Sheet4!C38/[3]Sheet4!E38)*1000</f>
        <v>18555.462678290369</v>
      </c>
      <c r="C42" s="94">
        <f>(+[3]Sheet4!D38/[3]Sheet4!E38)*1000</f>
        <v>1900.1125400618155</v>
      </c>
      <c r="D42" s="805">
        <v>10.199999999999999</v>
      </c>
      <c r="E42" s="97">
        <f>(+[3]Sheet4!F38/[3]Sheet4!H38)*1000</f>
        <v>8187.9929609897281</v>
      </c>
      <c r="F42" s="94">
        <f>(+[3]Sheet4!G38/[3]Sheet4!H38)*1000</f>
        <v>927.85499251014403</v>
      </c>
      <c r="G42" s="748">
        <v>11.3</v>
      </c>
      <c r="H42" s="97">
        <f>(+[3]Sheet4!I38/[3]Sheet4!K38)*1000</f>
        <v>75389.966249070421</v>
      </c>
      <c r="I42" s="94">
        <f>(+[3]Sheet4!J38/[3]Sheet4!K38)*1000</f>
        <v>7100.9953663978031</v>
      </c>
      <c r="J42" s="748">
        <v>9.4</v>
      </c>
      <c r="K42" s="749">
        <f>(+[3]Sheet4!L38/[3]Sheet4!N38)*1000</f>
        <v>56394.007490636701</v>
      </c>
      <c r="L42" s="94">
        <f>(+[3]Sheet4!M38/[3]Sheet4!N38)*1000</f>
        <v>6575.0312109862671</v>
      </c>
      <c r="M42" s="748">
        <v>11.7</v>
      </c>
    </row>
    <row r="43" spans="1:13">
      <c r="A43" s="748">
        <v>1995</v>
      </c>
      <c r="B43" s="97">
        <f>(+[3]Sheet4!C39/[3]Sheet4!E39)*1000</f>
        <v>18491.45784741742</v>
      </c>
      <c r="C43" s="94">
        <f>(+[3]Sheet4!D39/[3]Sheet4!E39)*1000</f>
        <v>1885.4175388234355</v>
      </c>
      <c r="D43" s="805">
        <v>10.199999999999999</v>
      </c>
      <c r="E43" s="97">
        <f>(+[3]Sheet4!F39/[3]Sheet4!H39)*1000</f>
        <v>8117.6554275145827</v>
      </c>
      <c r="F43" s="94">
        <f>(+[3]Sheet4!G39/[3]Sheet4!H39)*1000</f>
        <v>915.41233935600133</v>
      </c>
      <c r="G43" s="748">
        <v>11.3</v>
      </c>
      <c r="H43" s="97">
        <f>(+[3]Sheet4!I39/[3]Sheet4!K39)*1000</f>
        <v>77279.283916723856</v>
      </c>
      <c r="I43" s="94">
        <f>(+[3]Sheet4!J39/[3]Sheet4!K39)*1000</f>
        <v>7140.3568977350715</v>
      </c>
      <c r="J43" s="748">
        <v>9.1999999999999993</v>
      </c>
      <c r="K43" s="749">
        <f>(+[3]Sheet4!L39/[3]Sheet4!N39)*1000</f>
        <v>44979.505726341165</v>
      </c>
      <c r="L43" s="94">
        <f>(+[3]Sheet4!M39/[3]Sheet4!N39)*1000</f>
        <v>6062.6883664858351</v>
      </c>
      <c r="M43" s="748">
        <v>13.5</v>
      </c>
    </row>
    <row r="44" spans="1:13">
      <c r="A44" s="748">
        <v>1996</v>
      </c>
      <c r="B44" s="97">
        <f>(+[3]Sheet4!C40/[3]Sheet4!E40)*1000</f>
        <v>18662.655259797815</v>
      </c>
      <c r="C44" s="94">
        <f>(+[3]Sheet4!D40/[3]Sheet4!E40)*1000</f>
        <v>1911.2974076836274</v>
      </c>
      <c r="D44" s="805">
        <f>([3]Sheet4!D40/[3]Sheet4!C40*100)</f>
        <v>10.241294076737576</v>
      </c>
      <c r="E44" s="97">
        <f>(+[3]Sheet4!F40/[3]Sheet4!H40)*1000</f>
        <v>8187.6947040498444</v>
      </c>
      <c r="F44" s="94">
        <f>(+[3]Sheet4!G40/[3]Sheet4!H40)*1000</f>
        <v>930.221777184394</v>
      </c>
      <c r="G44" s="805">
        <f>([3]Sheet4!G40/[3]Sheet4!F40*100)</f>
        <v>11.361217177825186</v>
      </c>
      <c r="H44" s="97">
        <f>(+[3]Sheet4!I40/[3]Sheet4!K40)*1000</f>
        <v>78302.260043101065</v>
      </c>
      <c r="I44" s="94">
        <f>(+[3]Sheet4!J40/[3]Sheet4!K40)*1000</f>
        <v>7319.2241808034478</v>
      </c>
      <c r="J44" s="805">
        <f>([3]Sheet4!J40/[3]Sheet4!I40*100)</f>
        <v>9.3473983723772722</v>
      </c>
      <c r="K44" s="749">
        <f>(+[3]Sheet4!L40/[3]Sheet4!N40)*1000</f>
        <v>42722.420776745297</v>
      </c>
      <c r="L44" s="94">
        <f>(+[3]Sheet4!M40/[3]Sheet4!N40)*1000</f>
        <v>5698.5942339766498</v>
      </c>
      <c r="M44" s="805">
        <f>([3]Sheet4!M40/[3]Sheet4!L40*100)</f>
        <v>13.338650128830047</v>
      </c>
    </row>
    <row r="45" spans="1:13">
      <c r="A45" s="748">
        <v>1997</v>
      </c>
      <c r="B45" s="97">
        <f>(+[3]Sheet4!C41/[3]Sheet4!E41)*1000</f>
        <v>18983.136659725245</v>
      </c>
      <c r="C45" s="94">
        <f>(+[3]Sheet4!D41/[3]Sheet4!E41)*1000</f>
        <v>1912.3027871571937</v>
      </c>
      <c r="D45" s="805">
        <f>([3]Sheet4!D41/[3]Sheet4!C41*100)</f>
        <v>10.073692358831028</v>
      </c>
      <c r="E45" s="97">
        <f>(+[3]Sheet4!F41/[3]Sheet4!H41)*1000</f>
        <v>8024.2983875467271</v>
      </c>
      <c r="F45" s="94">
        <f>(+[3]Sheet4!G41/[3]Sheet4!H41)*1000</f>
        <v>918.08012051553862</v>
      </c>
      <c r="G45" s="805">
        <f>([3]Sheet4!G41/[3]Sheet4!F41*100)</f>
        <v>11.441251012553931</v>
      </c>
      <c r="H45" s="97">
        <f>(+[3]Sheet4!I41/[3]Sheet4!K41)*1000</f>
        <v>83876.685329067637</v>
      </c>
      <c r="I45" s="94">
        <f>(+[3]Sheet4!J41/[3]Sheet4!K41)*1000</f>
        <v>7537.1343692870205</v>
      </c>
      <c r="J45" s="805">
        <f>([3]Sheet4!J41/[3]Sheet4!I41*100)</f>
        <v>8.9859707017714125</v>
      </c>
      <c r="K45" s="749">
        <f>(+[3]Sheet4!L41/[3]Sheet4!N41)*1000</f>
        <v>36343.998369675974</v>
      </c>
      <c r="L45" s="94">
        <f>(+[3]Sheet4!M41/[3]Sheet4!N41)*1000</f>
        <v>5360.3016099449769</v>
      </c>
      <c r="M45" s="805">
        <f>([3]Sheet4!M41/[3]Sheet4!L41*100)</f>
        <v>14.748794437591117</v>
      </c>
    </row>
    <row r="46" spans="1:13">
      <c r="A46" s="748">
        <v>1998</v>
      </c>
      <c r="B46" s="97">
        <f>(+[3]Sheet4!C42/[3]Sheet4!E42)*1000</f>
        <v>19211.433527537381</v>
      </c>
      <c r="C46" s="94">
        <f>(+[3]Sheet4!D42/[3]Sheet4!E42)*1000</f>
        <v>1916.0095782189792</v>
      </c>
      <c r="D46" s="805">
        <f>([3]Sheet4!D42/[3]Sheet4!C42*100)</f>
        <v>9.9732775041102482</v>
      </c>
      <c r="E46" s="97">
        <f>(+[3]Sheet4!F42/[3]Sheet4!H42)*1000</f>
        <v>7930.8114315448556</v>
      </c>
      <c r="F46" s="94">
        <f>(+[3]Sheet4!G42/[3]Sheet4!H42)*1000</f>
        <v>911.8859536978473</v>
      </c>
      <c r="G46" s="805">
        <f>([3]Sheet4!G42/[3]Sheet4!F42*100)</f>
        <v>11.49801582812592</v>
      </c>
      <c r="H46" s="97">
        <f>(+[3]Sheet4!I42/[3]Sheet4!K42)*1000</f>
        <v>84605.685664004326</v>
      </c>
      <c r="I46" s="94">
        <f>(+[3]Sheet4!J42/[3]Sheet4!K42)*1000</f>
        <v>7505.5367537565999</v>
      </c>
      <c r="J46" s="805">
        <f>([3]Sheet4!J42/[3]Sheet4!I42*100)</f>
        <v>8.8711966516806395</v>
      </c>
      <c r="K46" s="749">
        <f>(+[3]Sheet4!L42/[3]Sheet4!N42)*1000</f>
        <v>37888.596656021044</v>
      </c>
      <c r="L46" s="94">
        <f>(+[3]Sheet4!M42/[3]Sheet4!N42)*1000</f>
        <v>5184.2945707307908</v>
      </c>
      <c r="M46" s="805">
        <f>([3]Sheet4!M42/[3]Sheet4!L42*100)</f>
        <v>13.682994431800715</v>
      </c>
    </row>
    <row r="47" spans="1:13">
      <c r="A47" s="748">
        <v>1999</v>
      </c>
      <c r="B47" s="97">
        <f>(+[3]Sheet4!C43/[3]Sheet4!E43)*1000</f>
        <v>19614.555036300499</v>
      </c>
      <c r="C47" s="94">
        <f>(+[3]Sheet4!D43/[3]Sheet4!E43)*1000</f>
        <v>1917.5483914005433</v>
      </c>
      <c r="D47" s="805">
        <f>([3]Sheet4!D43/[3]Sheet4!C43*100)</f>
        <v>9.7761503528973872</v>
      </c>
      <c r="E47" s="97">
        <f>(+[3]Sheet4!F43/[3]Sheet4!H43)*1000</f>
        <v>8210.1985944808948</v>
      </c>
      <c r="F47" s="94">
        <f>(+[3]Sheet4!G43/[3]Sheet4!H43)*1000</f>
        <v>916.09130153533386</v>
      </c>
      <c r="G47" s="805">
        <f>([3]Sheet4!G43/[3]Sheet4!F43*100)</f>
        <v>11.157967630054086</v>
      </c>
      <c r="H47" s="97">
        <f>(+[3]Sheet4!I43/[3]Sheet4!K43)*1000</f>
        <v>87250.020265340863</v>
      </c>
      <c r="I47" s="94">
        <f>(+[3]Sheet4!J43/[3]Sheet4!K43)*1000</f>
        <v>7598.6111486395203</v>
      </c>
      <c r="J47" s="805">
        <f>([3]Sheet4!J43/[3]Sheet4!I43*100)</f>
        <v>8.7090078896611871</v>
      </c>
      <c r="K47" s="749">
        <f>(+[3]Sheet4!L43/[3]Sheet4!N43)*1000</f>
        <v>35486.278026905828</v>
      </c>
      <c r="L47" s="94">
        <f>(+[3]Sheet4!M43/[3]Sheet4!N43)*1000</f>
        <v>5025.6502242152474</v>
      </c>
      <c r="M47" s="805">
        <f>([3]Sheet4!M43/[3]Sheet4!L43*100)</f>
        <v>14.162235386886108</v>
      </c>
    </row>
    <row r="48" spans="1:13">
      <c r="A48" s="748">
        <v>2000</v>
      </c>
      <c r="B48" s="97">
        <f>(+[3]Sheet4!C44/[3]Sheet4!E44)*1000</f>
        <v>19412.751800533762</v>
      </c>
      <c r="C48" s="94">
        <f>(+[3]Sheet4!D44/[3]Sheet4!E44)*1000</f>
        <v>1956.8091251416663</v>
      </c>
      <c r="D48" s="805">
        <f>([3]Sheet4!D44/[3]Sheet4!C44*100)</f>
        <v>10.080019284478068</v>
      </c>
      <c r="E48" s="97">
        <f>(+[3]Sheet4!F44/[3]Sheet4!H44)*1000</f>
        <v>8046.3966269617495</v>
      </c>
      <c r="F48" s="94">
        <f>(+[3]Sheet4!G44/[3]Sheet4!H44)*1000</f>
        <v>921.66014557505616</v>
      </c>
      <c r="G48" s="805">
        <f>([3]Sheet4!G44/[3]Sheet4!F44*100)</f>
        <v>11.454321583984198</v>
      </c>
      <c r="H48" s="97">
        <f>(+[3]Sheet4!I44/[3]Sheet4!K44)*1000</f>
        <v>84080.969995889842</v>
      </c>
      <c r="I48" s="94">
        <f>(+[3]Sheet4!J44/[3]Sheet4!K44)*1000</f>
        <v>7629.2129058775181</v>
      </c>
      <c r="J48" s="805">
        <f>([3]Sheet4!J44/[3]Sheet4!I44*100)</f>
        <v>9.0736499665149655</v>
      </c>
      <c r="K48" s="749">
        <f>(+[3]Sheet4!L44/[3]Sheet4!N44)*1000</f>
        <v>44714.355948869226</v>
      </c>
      <c r="L48" s="94">
        <f>(+[3]Sheet4!M44/[3]Sheet4!N44)*1000</f>
        <v>6337.7581120943951</v>
      </c>
      <c r="M48" s="805">
        <f>([3]Sheet4!M44/[3]Sheet4!L44*100)</f>
        <v>14.173877667703877</v>
      </c>
    </row>
    <row r="49" spans="1:13">
      <c r="A49" s="748">
        <v>2001</v>
      </c>
      <c r="B49" s="97">
        <f>(+[3]Sheet4!C45/[3]Sheet4!E45)*1000</f>
        <v>19914.071511321788</v>
      </c>
      <c r="C49" s="94">
        <f>(+[3]Sheet4!D45/[3]Sheet4!E45)*1000</f>
        <v>2350.1705533964991</v>
      </c>
      <c r="D49" s="805">
        <f>([3]Sheet4!D45/[3]Sheet4!C45*100)</f>
        <v>11.801557265978239</v>
      </c>
      <c r="E49" s="97">
        <f>(+[3]Sheet4!F45/[3]Sheet4!H45)*1000</f>
        <v>7953.0373105152421</v>
      </c>
      <c r="F49" s="94">
        <f>(+[3]Sheet4!G45/[3]Sheet4!H45)*1000</f>
        <v>932.99758213589382</v>
      </c>
      <c r="G49" s="805">
        <f>([3]Sheet4!G45/[3]Sheet4!F45*100)</f>
        <v>11.731336666839415</v>
      </c>
      <c r="H49" s="97">
        <f>(+[3]Sheet4!I45/[3]Sheet4!K45)*1000</f>
        <v>87843.909669616318</v>
      </c>
      <c r="I49" s="94">
        <f>(+[3]Sheet4!J45/[3]Sheet4!K45)*1000</f>
        <v>7976.5309044009255</v>
      </c>
      <c r="J49" s="805">
        <f>([3]Sheet4!J45/[3]Sheet4!I45*100)</f>
        <v>9.0803459618326485</v>
      </c>
      <c r="K49" s="749">
        <f>(+[3]Sheet4!L45/[3]Sheet4!N45)*1000</f>
        <v>36372.231037041267</v>
      </c>
      <c r="L49" s="94">
        <f>(+[3]Sheet4!M45/[3]Sheet4!N45)*1000</f>
        <v>5218.8674542929439</v>
      </c>
      <c r="M49" s="805">
        <f>([3]Sheet4!M45/[3]Sheet4!L45*100)</f>
        <v>14.348494182218516</v>
      </c>
    </row>
    <row r="50" spans="1:13">
      <c r="A50" s="808">
        <v>2002</v>
      </c>
      <c r="B50" s="809">
        <v>19189.206554291995</v>
      </c>
      <c r="C50" s="810">
        <v>2007.8259678886038</v>
      </c>
      <c r="D50" s="811">
        <v>10.463308955520723</v>
      </c>
      <c r="E50" s="809">
        <v>8056.879685766944</v>
      </c>
      <c r="F50" s="810">
        <v>970.59068809366943</v>
      </c>
      <c r="G50" s="811">
        <v>12.046731811178557</v>
      </c>
      <c r="H50" s="809">
        <v>84155.833312248564</v>
      </c>
      <c r="I50" s="810">
        <v>7843.8883687979151</v>
      </c>
      <c r="J50" s="811">
        <v>9.3206710219293463</v>
      </c>
      <c r="K50" s="809">
        <v>37834.36815193572</v>
      </c>
      <c r="L50" s="810">
        <v>5311.9065010956901</v>
      </c>
      <c r="M50" s="811">
        <v>14.039897480946612</v>
      </c>
    </row>
    <row r="51" spans="1:13">
      <c r="A51" s="808">
        <v>2003</v>
      </c>
      <c r="B51" s="809">
        <v>19129.568631765702</v>
      </c>
      <c r="C51" s="810">
        <v>2008.798591675205</v>
      </c>
      <c r="D51" s="811">
        <v>10.501013537437977</v>
      </c>
      <c r="E51" s="809">
        <v>8047.1446333037693</v>
      </c>
      <c r="F51" s="810">
        <v>964.13427776495314</v>
      </c>
      <c r="G51" s="811">
        <v>11.981073060061629</v>
      </c>
      <c r="H51" s="809">
        <v>81434.234193210534</v>
      </c>
      <c r="I51" s="810">
        <v>7881.8332915917217</v>
      </c>
      <c r="J51" s="811">
        <v>9.6787713050647906</v>
      </c>
      <c r="K51" s="809"/>
      <c r="L51" s="810"/>
      <c r="M51" s="812"/>
    </row>
    <row r="52" spans="1:13">
      <c r="A52" s="808">
        <v>2004</v>
      </c>
      <c r="B52" s="809">
        <v>19532.065947266481</v>
      </c>
      <c r="C52" s="810">
        <v>2146.0800788235852</v>
      </c>
      <c r="D52" s="811">
        <v>10.98747098549465</v>
      </c>
      <c r="E52" s="809">
        <v>8208.2858939959715</v>
      </c>
      <c r="F52" s="810">
        <v>1020.9515999331205</v>
      </c>
      <c r="G52" s="811">
        <v>12.438060919392504</v>
      </c>
      <c r="H52" s="809">
        <v>82519.464127546496</v>
      </c>
      <c r="I52" s="810">
        <v>8404.4951284322415</v>
      </c>
      <c r="J52" s="811">
        <v>10.184863919428517</v>
      </c>
      <c r="K52" s="809"/>
      <c r="L52" s="810"/>
      <c r="M52" s="812"/>
    </row>
    <row r="53" spans="1:13">
      <c r="A53" s="808">
        <v>2005</v>
      </c>
      <c r="B53" s="809">
        <v>19534.452909731262</v>
      </c>
      <c r="C53" s="810">
        <v>2289.6647878575627</v>
      </c>
      <c r="D53" s="811">
        <v>11.72116157252065</v>
      </c>
      <c r="E53" s="809">
        <v>8030.8355114776195</v>
      </c>
      <c r="F53" s="810">
        <v>1067.9152529828566</v>
      </c>
      <c r="G53" s="811">
        <v>13.297685545378171</v>
      </c>
      <c r="H53" s="809">
        <v>83793.959570903229</v>
      </c>
      <c r="I53" s="810">
        <v>9114.3895380464346</v>
      </c>
      <c r="J53" s="811">
        <v>10.877143871372002</v>
      </c>
      <c r="K53" s="809"/>
      <c r="L53" s="810"/>
      <c r="M53" s="812"/>
    </row>
    <row r="54" spans="1:13">
      <c r="A54" s="808">
        <v>2006</v>
      </c>
      <c r="B54" s="809">
        <v>20034.970428583001</v>
      </c>
      <c r="C54" s="810">
        <v>2573.3257716924572</v>
      </c>
      <c r="D54" s="811">
        <v>12.84417055101418</v>
      </c>
      <c r="E54" s="809">
        <v>8107.9838777523692</v>
      </c>
      <c r="F54" s="810">
        <v>1202.2011303928841</v>
      </c>
      <c r="G54" s="811">
        <v>14.827374456079317</v>
      </c>
      <c r="H54" s="809">
        <v>86292.290697427394</v>
      </c>
      <c r="I54" s="810">
        <v>10190.257684872433</v>
      </c>
      <c r="J54" s="811">
        <v>11.809001247403705</v>
      </c>
      <c r="K54" s="809"/>
      <c r="L54" s="810"/>
      <c r="M54" s="812"/>
    </row>
    <row r="55" spans="1:13">
      <c r="A55" s="808">
        <v>2007</v>
      </c>
      <c r="B55" s="809">
        <v>20222.826000095894</v>
      </c>
      <c r="C55" s="810">
        <v>2686.5412584506703</v>
      </c>
      <c r="D55" s="811">
        <v>13.284697492021794</v>
      </c>
      <c r="E55" s="809">
        <v>7965.5828426552744</v>
      </c>
      <c r="F55" s="810">
        <v>1209.1701230744889</v>
      </c>
      <c r="G55" s="811">
        <v>15.179932805411889</v>
      </c>
      <c r="H55" s="809">
        <v>88871.508144147185</v>
      </c>
      <c r="I55" s="810">
        <v>10960.798379610094</v>
      </c>
      <c r="J55" s="811">
        <v>12.333309750783092</v>
      </c>
      <c r="K55" s="809"/>
      <c r="L55" s="810"/>
      <c r="M55" s="812"/>
    </row>
    <row r="56" spans="1:13">
      <c r="A56" s="813">
        <v>2008</v>
      </c>
      <c r="B56" s="814">
        <v>19950.965238786197</v>
      </c>
      <c r="C56" s="815">
        <v>2938.850545706895</v>
      </c>
      <c r="D56" s="816">
        <v>14.730367731750368</v>
      </c>
      <c r="E56" s="814">
        <v>7926.268807838057</v>
      </c>
      <c r="F56" s="815">
        <v>1311.6666294418512</v>
      </c>
      <c r="G56" s="816">
        <v>16.548349056049958</v>
      </c>
      <c r="H56" s="814">
        <v>86717.332892398001</v>
      </c>
      <c r="I56" s="815">
        <v>11973.686494977472</v>
      </c>
      <c r="J56" s="816">
        <v>13.807719974315694</v>
      </c>
      <c r="K56" s="814"/>
      <c r="L56" s="815"/>
      <c r="M56" s="817"/>
    </row>
    <row r="57" spans="1:13">
      <c r="B57" s="81"/>
      <c r="C57" s="818"/>
      <c r="D57" s="818"/>
      <c r="E57" s="818"/>
      <c r="F57" s="818"/>
      <c r="G57" s="818"/>
      <c r="H57" s="818"/>
      <c r="I57" s="818"/>
      <c r="J57" s="818"/>
      <c r="K57" s="818"/>
      <c r="L57" s="818"/>
      <c r="M57" s="818"/>
    </row>
    <row r="58" spans="1:13">
      <c r="A58" s="81"/>
      <c r="B58" s="702"/>
      <c r="C58" s="708"/>
      <c r="D58" s="708"/>
      <c r="E58" s="708"/>
      <c r="F58" s="708"/>
      <c r="G58" s="708"/>
      <c r="H58" s="708"/>
      <c r="I58" s="708"/>
      <c r="J58" s="708"/>
      <c r="K58" s="708"/>
      <c r="L58" s="708"/>
      <c r="M58" s="708"/>
    </row>
    <row r="59" spans="1:13" ht="27" customHeight="1">
      <c r="B59" s="81"/>
      <c r="C59" s="819"/>
      <c r="D59" s="819"/>
      <c r="E59" s="819"/>
      <c r="F59" s="819"/>
      <c r="G59" s="819"/>
      <c r="H59" s="819"/>
      <c r="I59" s="819"/>
      <c r="J59" s="819"/>
      <c r="K59" s="819"/>
      <c r="L59" s="819"/>
      <c r="M59" s="819"/>
    </row>
    <row r="60" spans="1:13">
      <c r="A60" s="81"/>
      <c r="B60" s="702"/>
      <c r="C60" s="781"/>
      <c r="D60" s="781"/>
      <c r="E60" s="781"/>
      <c r="F60" s="781"/>
      <c r="G60" s="781"/>
      <c r="H60" s="781"/>
      <c r="I60" s="781"/>
      <c r="J60" s="781"/>
      <c r="K60" s="781"/>
      <c r="L60" s="781"/>
      <c r="M60" s="781"/>
    </row>
    <row r="61" spans="1:13">
      <c r="B61" s="81"/>
      <c r="C61" s="708"/>
      <c r="D61" s="708"/>
      <c r="E61" s="708"/>
      <c r="F61" s="708"/>
      <c r="G61" s="708"/>
      <c r="H61" s="708"/>
      <c r="I61" s="708"/>
      <c r="J61" s="708"/>
      <c r="K61" s="708"/>
      <c r="L61" s="708"/>
      <c r="M61" s="708"/>
    </row>
    <row r="62" spans="1:13">
      <c r="B62" s="702"/>
      <c r="C62" s="709"/>
      <c r="D62" s="709"/>
      <c r="E62" s="709"/>
      <c r="F62" s="709"/>
      <c r="G62" s="709"/>
      <c r="H62" s="709"/>
      <c r="I62" s="709"/>
      <c r="J62" s="709"/>
      <c r="K62" s="709"/>
      <c r="L62" s="709"/>
      <c r="M62" s="709"/>
    </row>
    <row r="64" spans="1:13">
      <c r="B64" s="702"/>
    </row>
  </sheetData>
  <mergeCells count="6">
    <mergeCell ref="A7:M7"/>
    <mergeCell ref="B8:D8"/>
    <mergeCell ref="E8:G8"/>
    <mergeCell ref="H8:J8"/>
    <mergeCell ref="K8:M8"/>
    <mergeCell ref="A8:A9"/>
  </mergeCells>
  <pageMargins left="0.75" right="0.75" top="1" bottom="1" header="0.5" footer="0.5"/>
  <pageSetup orientation="landscape" horizontalDpi="4294967292" r:id="rId1"/>
  <headerFooter alignWithMargins="0"/>
</worksheet>
</file>

<file path=xl/worksheets/sheet32.xml><?xml version="1.0" encoding="utf-8"?>
<worksheet xmlns="http://schemas.openxmlformats.org/spreadsheetml/2006/main" xmlns:r="http://schemas.openxmlformats.org/officeDocument/2006/relationships">
  <sheetPr>
    <tabColor theme="7"/>
  </sheetPr>
  <dimension ref="A1:Y234"/>
  <sheetViews>
    <sheetView showZeros="0" zoomScaleNormal="100" workbookViewId="0">
      <selection activeCell="C13" sqref="C13"/>
    </sheetView>
  </sheetViews>
  <sheetFormatPr defaultRowHeight="15"/>
  <cols>
    <col min="1" max="1" width="16.85546875" style="157" customWidth="1"/>
    <col min="2" max="2" width="13.7109375" style="157" customWidth="1"/>
    <col min="3" max="3" width="14" style="81" bestFit="1" customWidth="1"/>
    <col min="4" max="4" width="7.140625" style="181" customWidth="1"/>
    <col min="5" max="5" width="6.140625" style="181" customWidth="1"/>
    <col min="6" max="7" width="11.28515625" style="81" customWidth="1"/>
    <col min="8" max="8" width="7.85546875" style="81" customWidth="1"/>
    <col min="9" max="9" width="9.140625" style="266" customWidth="1"/>
    <col min="10" max="10" width="8.5703125" style="266" bestFit="1" customWidth="1"/>
    <col min="11" max="11" width="7.28515625" style="141" customWidth="1"/>
    <col min="12" max="12" width="10.140625" style="141" customWidth="1"/>
    <col min="13" max="13" width="7.28515625" style="181" customWidth="1"/>
    <col min="14" max="14" width="10.28515625" style="81" bestFit="1" customWidth="1"/>
    <col min="15" max="15" width="10.5703125" style="81" customWidth="1"/>
    <col min="16" max="16" width="7.28515625" style="184" customWidth="1"/>
    <col min="17" max="17" width="8.5703125" style="81" customWidth="1"/>
    <col min="18" max="18" width="9.140625" style="81"/>
    <col min="19" max="19" width="9.140625" style="119"/>
    <col min="20" max="20" width="12" style="81" bestFit="1" customWidth="1"/>
    <col min="21" max="25" width="9.140625" style="81"/>
  </cols>
  <sheetData>
    <row r="1" spans="1:25" ht="15" customHeight="1">
      <c r="A1" s="915" t="s">
        <v>931</v>
      </c>
      <c r="B1" s="915"/>
      <c r="C1" s="915"/>
      <c r="D1" s="915"/>
      <c r="E1" s="915"/>
      <c r="F1" s="915"/>
      <c r="G1" s="915"/>
      <c r="H1" s="915"/>
      <c r="I1" s="915"/>
      <c r="J1" s="915"/>
      <c r="K1" s="915"/>
      <c r="L1" s="915"/>
      <c r="M1" s="915"/>
      <c r="N1" s="915"/>
      <c r="O1" s="157"/>
      <c r="P1" s="157"/>
    </row>
    <row r="2" spans="1:25" ht="15" customHeight="1">
      <c r="A2" s="915" t="s">
        <v>744</v>
      </c>
      <c r="B2" s="915"/>
      <c r="C2" s="915"/>
      <c r="D2" s="915"/>
      <c r="E2" s="915"/>
      <c r="F2" s="915"/>
      <c r="G2" s="915"/>
      <c r="H2" s="915"/>
      <c r="I2" s="915"/>
      <c r="J2" s="915"/>
      <c r="K2" s="915"/>
      <c r="L2" s="915"/>
      <c r="M2" s="915"/>
      <c r="N2" s="915"/>
      <c r="O2" s="157"/>
      <c r="P2" s="157"/>
    </row>
    <row r="3" spans="1:25" ht="15" customHeight="1">
      <c r="A3" s="915" t="s">
        <v>934</v>
      </c>
      <c r="B3" s="915"/>
      <c r="C3" s="915"/>
      <c r="D3" s="915"/>
      <c r="E3" s="915"/>
      <c r="F3" s="915"/>
      <c r="G3" s="915"/>
      <c r="H3" s="915"/>
      <c r="I3" s="915"/>
      <c r="J3" s="915"/>
      <c r="K3" s="915"/>
      <c r="L3" s="915"/>
      <c r="M3" s="915"/>
      <c r="N3" s="915"/>
      <c r="O3" s="157"/>
      <c r="P3" s="157"/>
    </row>
    <row r="4" spans="1:25" ht="15" customHeight="1">
      <c r="A4" s="915" t="s">
        <v>932</v>
      </c>
      <c r="B4" s="915"/>
      <c r="C4" s="915"/>
      <c r="D4" s="915"/>
      <c r="E4" s="915"/>
      <c r="F4" s="915"/>
      <c r="G4" s="915"/>
      <c r="H4" s="915"/>
      <c r="I4" s="915"/>
      <c r="J4" s="915"/>
      <c r="K4" s="915"/>
      <c r="L4" s="915"/>
      <c r="M4" s="915"/>
      <c r="N4" s="915"/>
      <c r="O4" s="157"/>
      <c r="P4" s="157"/>
    </row>
    <row r="5" spans="1:25" ht="15.75" customHeight="1" thickBot="1">
      <c r="A5" s="916" t="s">
        <v>1022</v>
      </c>
      <c r="B5" s="916"/>
      <c r="C5" s="916"/>
      <c r="D5" s="916"/>
      <c r="E5" s="916"/>
      <c r="F5" s="916"/>
      <c r="G5" s="916"/>
      <c r="H5" s="916"/>
      <c r="I5" s="916"/>
      <c r="J5" s="916"/>
      <c r="K5" s="916"/>
      <c r="L5" s="916"/>
      <c r="M5" s="916"/>
      <c r="N5" s="916"/>
      <c r="O5" s="236"/>
      <c r="P5" s="236"/>
    </row>
    <row r="6" spans="1:25" s="4" customFormat="1" ht="55.5" customHeight="1" thickBot="1">
      <c r="A6" s="237" t="s">
        <v>23</v>
      </c>
      <c r="B6" s="237" t="s">
        <v>24</v>
      </c>
      <c r="C6" s="237" t="s">
        <v>25</v>
      </c>
      <c r="D6" s="183" t="s">
        <v>1004</v>
      </c>
      <c r="E6" s="183" t="s">
        <v>1001</v>
      </c>
      <c r="F6" s="182" t="s">
        <v>736</v>
      </c>
      <c r="G6" s="182" t="s">
        <v>745</v>
      </c>
      <c r="H6" s="238" t="s">
        <v>737</v>
      </c>
      <c r="I6" s="182" t="s">
        <v>1005</v>
      </c>
      <c r="J6" s="239" t="s">
        <v>746</v>
      </c>
      <c r="K6" s="239" t="s">
        <v>1006</v>
      </c>
      <c r="L6" s="240" t="s">
        <v>1007</v>
      </c>
      <c r="M6" s="240" t="s">
        <v>933</v>
      </c>
      <c r="N6" s="183" t="s">
        <v>256</v>
      </c>
      <c r="O6" s="241" t="s">
        <v>636</v>
      </c>
      <c r="P6" s="241" t="s">
        <v>428</v>
      </c>
      <c r="Q6" s="242" t="s">
        <v>1</v>
      </c>
      <c r="R6" s="243" t="s">
        <v>738</v>
      </c>
      <c r="S6" s="113" t="s">
        <v>739</v>
      </c>
      <c r="T6" s="113" t="s">
        <v>740</v>
      </c>
      <c r="U6" s="113" t="s">
        <v>741</v>
      </c>
      <c r="V6" s="153"/>
      <c r="W6" s="153"/>
      <c r="X6" s="153"/>
      <c r="Y6" s="153"/>
    </row>
    <row r="7" spans="1:25" s="3" customFormat="1" ht="15.75" thickBot="1">
      <c r="A7" s="820"/>
      <c r="B7" s="820"/>
      <c r="C7" s="820"/>
      <c r="D7" s="821"/>
      <c r="E7" s="821"/>
      <c r="F7" s="821"/>
      <c r="G7" s="821"/>
      <c r="H7" s="822"/>
      <c r="I7" s="821"/>
      <c r="J7" s="823"/>
      <c r="K7" s="823"/>
      <c r="L7" s="824"/>
      <c r="M7" s="824"/>
      <c r="N7" s="821"/>
      <c r="O7" s="821"/>
      <c r="P7" s="821"/>
      <c r="Q7" s="821"/>
      <c r="R7" s="115"/>
      <c r="S7" s="623"/>
      <c r="T7" s="623"/>
      <c r="U7" s="623"/>
      <c r="V7" s="119"/>
      <c r="W7" s="119"/>
      <c r="X7" s="119"/>
      <c r="Y7" s="119"/>
    </row>
    <row r="8" spans="1:25" s="3" customFormat="1" ht="15.75" thickBot="1">
      <c r="A8" s="525" t="s">
        <v>371</v>
      </c>
      <c r="B8" s="825"/>
      <c r="C8" s="825"/>
      <c r="D8" s="826"/>
      <c r="E8" s="826"/>
      <c r="F8" s="305">
        <f>SUM(F9:F13)</f>
        <v>18481537.107340004</v>
      </c>
      <c r="G8" s="305">
        <f>SUM(G9:G13)</f>
        <v>59711595.769009992</v>
      </c>
      <c r="H8" s="527"/>
      <c r="I8" s="305">
        <f>SUM(I9:I13)</f>
        <v>3641264.843509505</v>
      </c>
      <c r="J8" s="827">
        <f>SUMPRODUCT(J9:J13,O9:O13)/SUM(O9:O13)</f>
        <v>0.26461665286681235</v>
      </c>
      <c r="K8" s="827">
        <f>SUMPRODUCT(K9:K13,O9:O13)/SUM(O9:O13)</f>
        <v>-9.9388737951663211E-2</v>
      </c>
      <c r="L8" s="305">
        <f>SUM(L9:L13)</f>
        <v>1013731.7633064328</v>
      </c>
      <c r="M8" s="828"/>
      <c r="N8" s="826"/>
      <c r="O8" s="572">
        <f>SUM(O9:O13)</f>
        <v>5416628.6950000003</v>
      </c>
      <c r="P8" s="829"/>
      <c r="Q8" s="821"/>
      <c r="R8" s="115"/>
      <c r="S8" s="623"/>
      <c r="T8" s="623"/>
      <c r="U8" s="623"/>
      <c r="V8" s="119"/>
      <c r="W8" s="119"/>
      <c r="X8" s="119"/>
      <c r="Y8" s="119"/>
    </row>
    <row r="9" spans="1:25" s="3" customFormat="1">
      <c r="A9" s="830" t="s">
        <v>5</v>
      </c>
      <c r="B9" s="831"/>
      <c r="C9" s="831"/>
      <c r="D9" s="832"/>
      <c r="E9" s="832"/>
      <c r="F9" s="382">
        <f t="shared" ref="F9:L9" si="0">F15</f>
        <v>575712.55698800005</v>
      </c>
      <c r="G9" s="382">
        <f t="shared" si="0"/>
        <v>1936692.8321000002</v>
      </c>
      <c r="H9" s="382"/>
      <c r="I9" s="382">
        <f t="shared" si="0"/>
        <v>127168.37343424169</v>
      </c>
      <c r="J9" s="833">
        <f t="shared" si="0"/>
        <v>0.31114265386655598</v>
      </c>
      <c r="K9" s="833">
        <f t="shared" si="0"/>
        <v>-2.7183229345228637E-2</v>
      </c>
      <c r="L9" s="382">
        <f t="shared" si="0"/>
        <v>19530.713163119548</v>
      </c>
      <c r="M9" s="834"/>
      <c r="N9" s="832"/>
      <c r="O9" s="572">
        <f>O15</f>
        <v>168731.69899999999</v>
      </c>
      <c r="P9" s="572"/>
      <c r="Q9" s="821"/>
      <c r="R9" s="115"/>
      <c r="S9" s="623"/>
      <c r="T9" s="623"/>
      <c r="U9" s="623"/>
      <c r="V9" s="119"/>
      <c r="W9" s="119"/>
      <c r="X9" s="119"/>
      <c r="Y9" s="119"/>
    </row>
    <row r="10" spans="1:25" s="3" customFormat="1">
      <c r="A10" s="835" t="s">
        <v>6</v>
      </c>
      <c r="B10" s="836"/>
      <c r="C10" s="836"/>
      <c r="D10" s="837"/>
      <c r="E10" s="837"/>
      <c r="F10" s="385">
        <f t="shared" ref="F10:L10" si="1">F53</f>
        <v>13553485.975888001</v>
      </c>
      <c r="G10" s="385">
        <f t="shared" si="1"/>
        <v>43633879.379919991</v>
      </c>
      <c r="H10" s="385"/>
      <c r="I10" s="385">
        <f t="shared" si="1"/>
        <v>2332443.5137511473</v>
      </c>
      <c r="J10" s="838">
        <f t="shared" si="1"/>
        <v>0.2389512899855088</v>
      </c>
      <c r="K10" s="838">
        <f t="shared" si="1"/>
        <v>-0.14147414326841226</v>
      </c>
      <c r="L10" s="385">
        <f t="shared" si="1"/>
        <v>778753.63378308108</v>
      </c>
      <c r="M10" s="839"/>
      <c r="N10" s="837"/>
      <c r="O10" s="572">
        <f>O53</f>
        <v>3972299.5239999997</v>
      </c>
      <c r="P10" s="572"/>
      <c r="Q10" s="821"/>
      <c r="R10" s="115"/>
      <c r="S10" s="623"/>
      <c r="T10" s="623"/>
      <c r="U10" s="623"/>
      <c r="V10" s="119"/>
      <c r="W10" s="119"/>
      <c r="X10" s="119"/>
      <c r="Y10" s="119"/>
    </row>
    <row r="11" spans="1:25" s="3" customFormat="1">
      <c r="A11" s="835" t="s">
        <v>7</v>
      </c>
      <c r="B11" s="836"/>
      <c r="C11" s="836"/>
      <c r="D11" s="837"/>
      <c r="E11" s="837"/>
      <c r="F11" s="385">
        <f t="shared" ref="F11:L11" si="2">F85</f>
        <v>318462.58554000006</v>
      </c>
      <c r="G11" s="385">
        <f t="shared" si="2"/>
        <v>1044463.29791</v>
      </c>
      <c r="H11" s="385"/>
      <c r="I11" s="385">
        <f t="shared" si="2"/>
        <v>76402.490242116502</v>
      </c>
      <c r="J11" s="838">
        <f t="shared" si="2"/>
        <v>0.3145465365681267</v>
      </c>
      <c r="K11" s="838">
        <f t="shared" si="2"/>
        <v>4.546536568126678E-3</v>
      </c>
      <c r="L11" s="385">
        <f t="shared" si="2"/>
        <v>6206.7370665026792</v>
      </c>
      <c r="M11" s="839"/>
      <c r="N11" s="837"/>
      <c r="O11" s="572">
        <f>O85</f>
        <v>93336.044999999998</v>
      </c>
      <c r="P11" s="572"/>
      <c r="Q11" s="821"/>
      <c r="R11" s="115"/>
      <c r="S11" s="623"/>
      <c r="T11" s="623"/>
      <c r="U11" s="623"/>
      <c r="V11" s="119"/>
      <c r="W11" s="119"/>
      <c r="X11" s="119"/>
      <c r="Y11" s="119"/>
    </row>
    <row r="12" spans="1:25" s="3" customFormat="1">
      <c r="A12" s="835" t="s">
        <v>8</v>
      </c>
      <c r="B12" s="836"/>
      <c r="C12" s="836"/>
      <c r="D12" s="837"/>
      <c r="E12" s="837"/>
      <c r="F12" s="385">
        <f t="shared" ref="F12:L12" si="3">F115</f>
        <v>706616.43798400019</v>
      </c>
      <c r="G12" s="385">
        <f t="shared" si="3"/>
        <v>2111939.4570399988</v>
      </c>
      <c r="H12" s="385"/>
      <c r="I12" s="385">
        <f t="shared" si="3"/>
        <v>154429.12160246866</v>
      </c>
      <c r="J12" s="838">
        <f t="shared" si="3"/>
        <v>0.33952097007290805</v>
      </c>
      <c r="K12" s="838">
        <f t="shared" si="3"/>
        <v>2.9520970072907923E-2</v>
      </c>
      <c r="L12" s="385">
        <f t="shared" si="3"/>
        <v>2255.3570735007847</v>
      </c>
      <c r="M12" s="839"/>
      <c r="N12" s="837"/>
      <c r="O12" s="572">
        <f>O115</f>
        <v>207097.43199999997</v>
      </c>
      <c r="P12" s="572"/>
      <c r="Q12" s="821"/>
      <c r="R12" s="115"/>
      <c r="S12" s="623"/>
      <c r="T12" s="623"/>
      <c r="U12" s="623"/>
      <c r="V12" s="119"/>
      <c r="W12" s="119"/>
      <c r="X12" s="119"/>
      <c r="Y12" s="119"/>
    </row>
    <row r="13" spans="1:25" s="3" customFormat="1" ht="15.75" thickBot="1">
      <c r="A13" s="840" t="s">
        <v>9</v>
      </c>
      <c r="B13" s="841"/>
      <c r="C13" s="841"/>
      <c r="D13" s="842"/>
      <c r="E13" s="842"/>
      <c r="F13" s="387">
        <f t="shared" ref="F13:L13" si="4">F182</f>
        <v>3327259.55094</v>
      </c>
      <c r="G13" s="387">
        <f t="shared" si="4"/>
        <v>10984620.80204</v>
      </c>
      <c r="H13" s="387"/>
      <c r="I13" s="387">
        <f t="shared" si="4"/>
        <v>950821.34447953047</v>
      </c>
      <c r="J13" s="843">
        <f t="shared" si="4"/>
        <v>0.34042682256984835</v>
      </c>
      <c r="K13" s="843">
        <f t="shared" si="4"/>
        <v>2.2226396548171903E-2</v>
      </c>
      <c r="L13" s="387">
        <f t="shared" si="4"/>
        <v>206985.32222022876</v>
      </c>
      <c r="M13" s="844"/>
      <c r="N13" s="842"/>
      <c r="O13" s="572">
        <f>O182</f>
        <v>975163.99499999988</v>
      </c>
      <c r="P13" s="572"/>
      <c r="Q13" s="821"/>
      <c r="R13" s="115"/>
      <c r="S13" s="623"/>
      <c r="T13" s="623"/>
      <c r="U13" s="623"/>
      <c r="V13" s="119"/>
      <c r="W13" s="119"/>
      <c r="X13" s="119"/>
      <c r="Y13" s="119"/>
    </row>
    <row r="14" spans="1:25" s="3" customFormat="1" ht="15.75" thickBot="1">
      <c r="A14" s="820"/>
      <c r="B14" s="820"/>
      <c r="C14" s="820"/>
      <c r="D14" s="821"/>
      <c r="E14" s="821"/>
      <c r="F14" s="821"/>
      <c r="G14" s="821"/>
      <c r="H14" s="822"/>
      <c r="I14" s="821"/>
      <c r="J14" s="823"/>
      <c r="K14" s="823"/>
      <c r="L14" s="824"/>
      <c r="M14" s="824"/>
      <c r="N14" s="821"/>
      <c r="O14" s="821"/>
      <c r="P14" s="821"/>
      <c r="Q14" s="821"/>
      <c r="R14" s="115"/>
      <c r="S14" s="623"/>
      <c r="T14" s="623"/>
      <c r="U14" s="623"/>
      <c r="V14" s="119"/>
      <c r="W14" s="119"/>
      <c r="X14" s="119"/>
      <c r="Y14" s="119"/>
    </row>
    <row r="15" spans="1:25" s="3" customFormat="1" ht="15.75" thickBot="1">
      <c r="A15" s="525" t="s">
        <v>5</v>
      </c>
      <c r="B15" s="525"/>
      <c r="C15" s="525"/>
      <c r="D15" s="528"/>
      <c r="E15" s="528"/>
      <c r="F15" s="305">
        <f>SUM(F16:F51)</f>
        <v>575712.55698800005</v>
      </c>
      <c r="G15" s="305">
        <f>SUM(G16:G51)</f>
        <v>1936692.8321000002</v>
      </c>
      <c r="H15" s="527"/>
      <c r="I15" s="305">
        <f>SUM(I16:I51)</f>
        <v>127168.37343424169</v>
      </c>
      <c r="J15" s="827">
        <f>SUMPRODUCT(J16:J51,O16:O51)/SUM(O16:O51)</f>
        <v>0.31114265386655598</v>
      </c>
      <c r="K15" s="827">
        <f>SUMPRODUCT(K16:K51,O16:O51)/SUM(O16:O51)</f>
        <v>-2.7183229345228637E-2</v>
      </c>
      <c r="L15" s="305">
        <f>SUM(L16:L51)</f>
        <v>19530.713163119548</v>
      </c>
      <c r="M15" s="305"/>
      <c r="N15" s="528"/>
      <c r="O15" s="572">
        <f>SUM(O16:O51)</f>
        <v>168731.69899999999</v>
      </c>
      <c r="P15" s="829"/>
      <c r="Q15" s="823"/>
      <c r="R15" s="115"/>
      <c r="S15" s="623"/>
      <c r="T15" s="623"/>
      <c r="U15" s="623"/>
      <c r="V15" s="119"/>
      <c r="W15" s="119"/>
      <c r="X15" s="119"/>
      <c r="Y15" s="119"/>
    </row>
    <row r="16" spans="1:25" ht="26.25">
      <c r="A16" s="244" t="s">
        <v>499</v>
      </c>
      <c r="B16" s="244"/>
      <c r="C16" s="245" t="s">
        <v>199</v>
      </c>
      <c r="D16" s="246" t="s">
        <v>747</v>
      </c>
      <c r="E16" s="246" t="s">
        <v>467</v>
      </c>
      <c r="F16" s="247">
        <f t="shared" ref="F16:F51" si="5">((O16*1000)*3412)/1000000</f>
        <v>4509.2070759999997</v>
      </c>
      <c r="G16" s="247">
        <v>13018.41423</v>
      </c>
      <c r="H16" s="248">
        <v>73.150000000000006</v>
      </c>
      <c r="I16" s="247">
        <f t="shared" ref="I16:I51" si="6">(G16*H16)/1000</f>
        <v>952.29700092450003</v>
      </c>
      <c r="J16" s="249">
        <f t="shared" ref="J16:J51" si="7">F16/G16</f>
        <v>0.34637145479737891</v>
      </c>
      <c r="K16" s="249">
        <f t="shared" ref="K16:K51" si="8">J16-R16</f>
        <v>3.637145479737891E-2</v>
      </c>
      <c r="L16" s="250"/>
      <c r="M16" s="250">
        <f t="shared" ref="M16:M34" si="9">(T16/U16)*42</f>
        <v>0</v>
      </c>
      <c r="N16" s="246" t="s">
        <v>2</v>
      </c>
      <c r="O16" s="251">
        <v>1321.5730000000001</v>
      </c>
      <c r="P16" s="251">
        <v>2234.9285714285716</v>
      </c>
      <c r="Q16" s="252" t="s">
        <v>46</v>
      </c>
      <c r="R16" s="253">
        <v>0.31</v>
      </c>
      <c r="S16" s="115">
        <f t="shared" ref="S16:S51" si="10">F16/R16</f>
        <v>14545.829277419354</v>
      </c>
      <c r="T16" s="116"/>
      <c r="U16" s="116">
        <v>5.8250000000000002</v>
      </c>
    </row>
    <row r="17" spans="1:25" ht="26.25">
      <c r="A17" s="254" t="s">
        <v>499</v>
      </c>
      <c r="B17" s="254"/>
      <c r="C17" s="93" t="s">
        <v>54</v>
      </c>
      <c r="D17" s="255" t="s">
        <v>747</v>
      </c>
      <c r="E17" s="255" t="s">
        <v>467</v>
      </c>
      <c r="F17" s="188">
        <f t="shared" si="5"/>
        <v>3417.7662799999998</v>
      </c>
      <c r="G17" s="188">
        <v>9956.5550999999996</v>
      </c>
      <c r="H17" s="256">
        <v>73.150000000000006</v>
      </c>
      <c r="I17" s="188">
        <f t="shared" si="6"/>
        <v>728.32200556500004</v>
      </c>
      <c r="J17" s="257">
        <f t="shared" si="7"/>
        <v>0.34326795218559075</v>
      </c>
      <c r="K17" s="257">
        <f t="shared" si="8"/>
        <v>3.3267952185590755E-2</v>
      </c>
      <c r="L17" s="101"/>
      <c r="M17" s="101">
        <f t="shared" si="9"/>
        <v>0</v>
      </c>
      <c r="N17" s="255" t="s">
        <v>2</v>
      </c>
      <c r="O17" s="251">
        <v>1001.69</v>
      </c>
      <c r="P17" s="251">
        <v>1709.2857142857142</v>
      </c>
      <c r="Q17" s="252" t="s">
        <v>46</v>
      </c>
      <c r="R17" s="253">
        <v>0.31</v>
      </c>
      <c r="S17" s="115">
        <f t="shared" si="10"/>
        <v>11025.052516129032</v>
      </c>
      <c r="T17" s="116"/>
      <c r="U17" s="116">
        <v>5.8250000000000002</v>
      </c>
    </row>
    <row r="18" spans="1:25" ht="26.25">
      <c r="A18" s="254" t="s">
        <v>499</v>
      </c>
      <c r="B18" s="254"/>
      <c r="C18" s="93" t="s">
        <v>56</v>
      </c>
      <c r="D18" s="255" t="s">
        <v>747</v>
      </c>
      <c r="E18" s="255" t="s">
        <v>467</v>
      </c>
      <c r="F18" s="188">
        <f t="shared" si="5"/>
        <v>3748.996416</v>
      </c>
      <c r="G18" s="188">
        <v>11149.42779</v>
      </c>
      <c r="H18" s="256">
        <v>73.150000000000006</v>
      </c>
      <c r="I18" s="188">
        <f t="shared" si="6"/>
        <v>815.58064283850013</v>
      </c>
      <c r="J18" s="257">
        <f t="shared" si="7"/>
        <v>0.33625011853635228</v>
      </c>
      <c r="K18" s="257">
        <f t="shared" si="8"/>
        <v>2.6250118536352285E-2</v>
      </c>
      <c r="L18" s="101"/>
      <c r="M18" s="101">
        <f t="shared" si="9"/>
        <v>0</v>
      </c>
      <c r="N18" s="255" t="s">
        <v>2</v>
      </c>
      <c r="O18" s="251">
        <v>1098.768</v>
      </c>
      <c r="P18" s="251">
        <v>1914.0714285714287</v>
      </c>
      <c r="Q18" s="252" t="s">
        <v>46</v>
      </c>
      <c r="R18" s="253">
        <v>0.31</v>
      </c>
      <c r="S18" s="115">
        <f t="shared" si="10"/>
        <v>12093.536825806452</v>
      </c>
      <c r="T18" s="116"/>
      <c r="U18" s="116">
        <v>5.8250000000000002</v>
      </c>
    </row>
    <row r="19" spans="1:25" ht="26.25">
      <c r="A19" s="254" t="s">
        <v>499</v>
      </c>
      <c r="B19" s="254"/>
      <c r="C19" s="93" t="s">
        <v>382</v>
      </c>
      <c r="D19" s="255" t="s">
        <v>747</v>
      </c>
      <c r="E19" s="255" t="s">
        <v>467</v>
      </c>
      <c r="F19" s="188">
        <f t="shared" si="5"/>
        <v>6320.7982400000001</v>
      </c>
      <c r="G19" s="188">
        <v>19512.989549999998</v>
      </c>
      <c r="H19" s="256">
        <v>73.150000000000006</v>
      </c>
      <c r="I19" s="188">
        <f t="shared" si="6"/>
        <v>1427.3751855824999</v>
      </c>
      <c r="J19" s="257">
        <f t="shared" si="7"/>
        <v>0.32392772126503805</v>
      </c>
      <c r="K19" s="257">
        <f t="shared" si="8"/>
        <v>1.3927721265038051E-2</v>
      </c>
      <c r="L19" s="101"/>
      <c r="M19" s="101">
        <f t="shared" si="9"/>
        <v>0</v>
      </c>
      <c r="N19" s="255" t="s">
        <v>2</v>
      </c>
      <c r="O19" s="251">
        <v>1852.52</v>
      </c>
      <c r="P19" s="251">
        <v>3349.8809523809523</v>
      </c>
      <c r="Q19" s="252" t="s">
        <v>46</v>
      </c>
      <c r="R19" s="253">
        <v>0.31</v>
      </c>
      <c r="S19" s="115">
        <f t="shared" si="10"/>
        <v>20389.671741935483</v>
      </c>
      <c r="T19" s="116"/>
      <c r="U19" s="116">
        <v>5.8250000000000002</v>
      </c>
    </row>
    <row r="20" spans="1:25" ht="26.25">
      <c r="A20" s="254" t="s">
        <v>499</v>
      </c>
      <c r="B20" s="254"/>
      <c r="C20" s="93" t="s">
        <v>202</v>
      </c>
      <c r="D20" s="255" t="s">
        <v>748</v>
      </c>
      <c r="E20" s="255" t="s">
        <v>467</v>
      </c>
      <c r="F20" s="188">
        <f t="shared" si="5"/>
        <v>5756.8014640000001</v>
      </c>
      <c r="G20" s="188">
        <v>17789.35023</v>
      </c>
      <c r="H20" s="256">
        <v>70.88</v>
      </c>
      <c r="I20" s="188">
        <f t="shared" si="6"/>
        <v>1260.9091443023999</v>
      </c>
      <c r="J20" s="257">
        <f t="shared" si="7"/>
        <v>0.32360942865084064</v>
      </c>
      <c r="K20" s="257">
        <f t="shared" si="8"/>
        <v>1.3609428650840638E-2</v>
      </c>
      <c r="L20" s="101"/>
      <c r="M20" s="101">
        <f t="shared" si="9"/>
        <v>0</v>
      </c>
      <c r="N20" s="255" t="s">
        <v>2</v>
      </c>
      <c r="O20" s="251">
        <v>1687.222</v>
      </c>
      <c r="P20" s="251">
        <v>3053.9761904761904</v>
      </c>
      <c r="Q20" s="252" t="s">
        <v>46</v>
      </c>
      <c r="R20" s="253">
        <v>0.31</v>
      </c>
      <c r="S20" s="115">
        <f t="shared" si="10"/>
        <v>18570.327303225808</v>
      </c>
      <c r="T20" s="116"/>
      <c r="U20" s="116">
        <v>5.67</v>
      </c>
    </row>
    <row r="21" spans="1:25" ht="26.25">
      <c r="A21" s="254" t="s">
        <v>499</v>
      </c>
      <c r="B21" s="254"/>
      <c r="C21" s="93" t="s">
        <v>203</v>
      </c>
      <c r="D21" s="255" t="s">
        <v>747</v>
      </c>
      <c r="E21" s="255" t="s">
        <v>467</v>
      </c>
      <c r="F21" s="188">
        <f t="shared" si="5"/>
        <v>4272.1993199999997</v>
      </c>
      <c r="G21" s="188">
        <v>13760.960489999999</v>
      </c>
      <c r="H21" s="256">
        <v>73.150000000000006</v>
      </c>
      <c r="I21" s="188">
        <f t="shared" si="6"/>
        <v>1006.6142598435001</v>
      </c>
      <c r="J21" s="257">
        <f t="shared" si="7"/>
        <v>0.31045793083299522</v>
      </c>
      <c r="K21" s="257">
        <f t="shared" si="8"/>
        <v>4.5793083299522364E-4</v>
      </c>
      <c r="L21" s="101"/>
      <c r="M21" s="101">
        <f t="shared" si="9"/>
        <v>0</v>
      </c>
      <c r="N21" s="255" t="s">
        <v>2</v>
      </c>
      <c r="O21" s="251">
        <v>1252.1099999999999</v>
      </c>
      <c r="P21" s="251">
        <v>2362.4047619047619</v>
      </c>
      <c r="Q21" s="252" t="s">
        <v>46</v>
      </c>
      <c r="R21" s="253">
        <v>0.31</v>
      </c>
      <c r="S21" s="115">
        <f t="shared" si="10"/>
        <v>13781.288129032257</v>
      </c>
      <c r="T21" s="116"/>
      <c r="U21" s="116">
        <v>5.8250000000000002</v>
      </c>
    </row>
    <row r="22" spans="1:25" ht="26.25">
      <c r="A22" s="254" t="s">
        <v>499</v>
      </c>
      <c r="B22" s="254"/>
      <c r="C22" s="93" t="s">
        <v>59</v>
      </c>
      <c r="D22" s="255" t="s">
        <v>747</v>
      </c>
      <c r="E22" s="255" t="s">
        <v>467</v>
      </c>
      <c r="F22" s="188">
        <f t="shared" si="5"/>
        <v>4604.6782480000002</v>
      </c>
      <c r="G22" s="188">
        <v>14145.547860000001</v>
      </c>
      <c r="H22" s="256">
        <v>73.150000000000006</v>
      </c>
      <c r="I22" s="188">
        <f t="shared" si="6"/>
        <v>1034.7468259590003</v>
      </c>
      <c r="J22" s="257">
        <f t="shared" si="7"/>
        <v>0.32552137913448054</v>
      </c>
      <c r="K22" s="257">
        <f t="shared" si="8"/>
        <v>1.552137913448054E-2</v>
      </c>
      <c r="L22" s="101"/>
      <c r="M22" s="101">
        <f t="shared" si="9"/>
        <v>0</v>
      </c>
      <c r="N22" s="255" t="s">
        <v>2</v>
      </c>
      <c r="O22" s="251">
        <v>1349.5540000000001</v>
      </c>
      <c r="P22" s="251">
        <v>2428.4285714285716</v>
      </c>
      <c r="Q22" s="252" t="s">
        <v>46</v>
      </c>
      <c r="R22" s="253">
        <v>0.31</v>
      </c>
      <c r="S22" s="115">
        <f t="shared" si="10"/>
        <v>14853.800800000001</v>
      </c>
      <c r="T22" s="116"/>
      <c r="U22" s="116">
        <v>5.8250000000000002</v>
      </c>
    </row>
    <row r="23" spans="1:25" ht="26.25">
      <c r="A23" s="254" t="s">
        <v>499</v>
      </c>
      <c r="B23" s="254"/>
      <c r="C23" s="93" t="s">
        <v>205</v>
      </c>
      <c r="D23" s="255" t="s">
        <v>747</v>
      </c>
      <c r="E23" s="255" t="s">
        <v>467</v>
      </c>
      <c r="F23" s="188">
        <f t="shared" si="5"/>
        <v>6045.3679519999996</v>
      </c>
      <c r="G23" s="188">
        <v>18119.016360000001</v>
      </c>
      <c r="H23" s="256">
        <v>73.150000000000006</v>
      </c>
      <c r="I23" s="188">
        <f t="shared" si="6"/>
        <v>1325.4060467340003</v>
      </c>
      <c r="J23" s="257">
        <f t="shared" si="7"/>
        <v>0.33364768991245608</v>
      </c>
      <c r="K23" s="257">
        <f t="shared" si="8"/>
        <v>2.3647689912456082E-2</v>
      </c>
      <c r="L23" s="101"/>
      <c r="M23" s="101">
        <f t="shared" si="9"/>
        <v>0</v>
      </c>
      <c r="N23" s="255" t="s">
        <v>2</v>
      </c>
      <c r="O23" s="251">
        <v>1771.796</v>
      </c>
      <c r="P23" s="251">
        <v>3110.5714285714284</v>
      </c>
      <c r="Q23" s="252" t="s">
        <v>46</v>
      </c>
      <c r="R23" s="253">
        <v>0.31</v>
      </c>
      <c r="S23" s="115">
        <f t="shared" si="10"/>
        <v>19501.186941935484</v>
      </c>
      <c r="T23" s="116"/>
      <c r="U23" s="116">
        <v>5.8250000000000002</v>
      </c>
    </row>
    <row r="24" spans="1:25" ht="26.25">
      <c r="A24" s="254" t="s">
        <v>499</v>
      </c>
      <c r="B24" s="254"/>
      <c r="C24" s="93" t="s">
        <v>206</v>
      </c>
      <c r="D24" s="255" t="s">
        <v>748</v>
      </c>
      <c r="E24" s="255" t="s">
        <v>467</v>
      </c>
      <c r="F24" s="188">
        <f t="shared" si="5"/>
        <v>6929.898244</v>
      </c>
      <c r="G24" s="188">
        <v>21414.568139999999</v>
      </c>
      <c r="H24" s="256">
        <v>70.88</v>
      </c>
      <c r="I24" s="188">
        <f t="shared" si="6"/>
        <v>1517.8645897632</v>
      </c>
      <c r="J24" s="257">
        <f t="shared" si="7"/>
        <v>0.32360672410926333</v>
      </c>
      <c r="K24" s="257">
        <f t="shared" si="8"/>
        <v>1.3606724109263335E-2</v>
      </c>
      <c r="L24" s="101"/>
      <c r="M24" s="101">
        <f t="shared" si="9"/>
        <v>0</v>
      </c>
      <c r="N24" s="255" t="s">
        <v>2</v>
      </c>
      <c r="O24" s="251">
        <v>2031.037</v>
      </c>
      <c r="P24" s="251">
        <v>3676.3333333333335</v>
      </c>
      <c r="Q24" s="252" t="s">
        <v>46</v>
      </c>
      <c r="R24" s="253">
        <v>0.31</v>
      </c>
      <c r="S24" s="115">
        <f t="shared" si="10"/>
        <v>22354.51046451613</v>
      </c>
      <c r="T24" s="116"/>
      <c r="U24" s="116">
        <v>5.67</v>
      </c>
    </row>
    <row r="25" spans="1:25" ht="26.25">
      <c r="A25" s="254" t="s">
        <v>499</v>
      </c>
      <c r="B25" s="254"/>
      <c r="C25" s="93" t="s">
        <v>61</v>
      </c>
      <c r="D25" s="255" t="s">
        <v>747</v>
      </c>
      <c r="E25" s="255" t="s">
        <v>467</v>
      </c>
      <c r="F25" s="188">
        <f t="shared" si="5"/>
        <v>5698.5825080000004</v>
      </c>
      <c r="G25" s="188">
        <v>16006.62897</v>
      </c>
      <c r="H25" s="256">
        <v>73.150000000000006</v>
      </c>
      <c r="I25" s="188">
        <f t="shared" si="6"/>
        <v>1170.8849091555001</v>
      </c>
      <c r="J25" s="257">
        <f t="shared" si="7"/>
        <v>0.35601390640592828</v>
      </c>
      <c r="K25" s="257">
        <f t="shared" si="8"/>
        <v>4.6013906405928284E-2</v>
      </c>
      <c r="L25" s="101"/>
      <c r="M25" s="101">
        <f t="shared" si="9"/>
        <v>0</v>
      </c>
      <c r="N25" s="255" t="s">
        <v>2</v>
      </c>
      <c r="O25" s="251">
        <v>1670.1590000000001</v>
      </c>
      <c r="P25" s="251">
        <v>2747.9285714285716</v>
      </c>
      <c r="Q25" s="252" t="s">
        <v>46</v>
      </c>
      <c r="R25" s="253">
        <v>0.31</v>
      </c>
      <c r="S25" s="115">
        <f t="shared" si="10"/>
        <v>18382.52421935484</v>
      </c>
      <c r="T25" s="116"/>
      <c r="U25" s="116">
        <v>5.8250000000000002</v>
      </c>
    </row>
    <row r="26" spans="1:25" ht="26.25">
      <c r="A26" s="254" t="s">
        <v>499</v>
      </c>
      <c r="B26" s="254"/>
      <c r="C26" s="93" t="s">
        <v>62</v>
      </c>
      <c r="D26" s="255" t="s">
        <v>747</v>
      </c>
      <c r="E26" s="255" t="s">
        <v>467</v>
      </c>
      <c r="F26" s="188">
        <f t="shared" si="5"/>
        <v>6836.3275560000002</v>
      </c>
      <c r="G26" s="188">
        <v>21981.810239999999</v>
      </c>
      <c r="H26" s="256">
        <v>73.150000000000006</v>
      </c>
      <c r="I26" s="188">
        <f t="shared" si="6"/>
        <v>1607.9694190559999</v>
      </c>
      <c r="J26" s="257">
        <f t="shared" si="7"/>
        <v>0.31099929811786059</v>
      </c>
      <c r="K26" s="257">
        <f t="shared" si="8"/>
        <v>9.9929811786059197E-4</v>
      </c>
      <c r="L26" s="101"/>
      <c r="M26" s="101">
        <f t="shared" si="9"/>
        <v>0</v>
      </c>
      <c r="N26" s="255" t="s">
        <v>2</v>
      </c>
      <c r="O26" s="251">
        <v>2003.6130000000001</v>
      </c>
      <c r="P26" s="251">
        <v>3773.7142857142858</v>
      </c>
      <c r="Q26" s="252" t="s">
        <v>46</v>
      </c>
      <c r="R26" s="253">
        <v>0.31</v>
      </c>
      <c r="S26" s="115">
        <f t="shared" si="10"/>
        <v>22052.66953548387</v>
      </c>
      <c r="T26" s="116"/>
      <c r="U26" s="116">
        <v>5.8250000000000002</v>
      </c>
    </row>
    <row r="27" spans="1:25" ht="26.25">
      <c r="A27" s="254" t="s">
        <v>499</v>
      </c>
      <c r="B27" s="254"/>
      <c r="C27" s="93" t="s">
        <v>402</v>
      </c>
      <c r="D27" s="255" t="s">
        <v>748</v>
      </c>
      <c r="E27" s="255" t="s">
        <v>467</v>
      </c>
      <c r="F27" s="188">
        <f t="shared" si="5"/>
        <v>9561.7034999999996</v>
      </c>
      <c r="G27" s="188">
        <v>29085.789420000001</v>
      </c>
      <c r="H27" s="256">
        <v>70.88</v>
      </c>
      <c r="I27" s="188">
        <f t="shared" si="6"/>
        <v>2061.6007540895998</v>
      </c>
      <c r="J27" s="257">
        <f t="shared" si="7"/>
        <v>0.32874141258222722</v>
      </c>
      <c r="K27" s="257">
        <f t="shared" si="8"/>
        <v>1.8741412582227224E-2</v>
      </c>
      <c r="L27" s="101"/>
      <c r="M27" s="101">
        <f t="shared" si="9"/>
        <v>0</v>
      </c>
      <c r="N27" s="255" t="s">
        <v>2</v>
      </c>
      <c r="O27" s="251">
        <v>2802.375</v>
      </c>
      <c r="P27" s="251">
        <v>4993.2857142857147</v>
      </c>
      <c r="Q27" s="252" t="s">
        <v>46</v>
      </c>
      <c r="R27" s="253">
        <v>0.31</v>
      </c>
      <c r="S27" s="115">
        <f t="shared" si="10"/>
        <v>30844.204838709677</v>
      </c>
      <c r="T27" s="116"/>
      <c r="U27" s="116">
        <v>5.67</v>
      </c>
    </row>
    <row r="28" spans="1:25" ht="26.25">
      <c r="A28" s="254" t="s">
        <v>499</v>
      </c>
      <c r="B28" s="254"/>
      <c r="C28" s="93" t="s">
        <v>63</v>
      </c>
      <c r="D28" s="255" t="s">
        <v>747</v>
      </c>
      <c r="E28" s="255" t="s">
        <v>467</v>
      </c>
      <c r="F28" s="188">
        <f t="shared" si="5"/>
        <v>2715.8189320000001</v>
      </c>
      <c r="G28" s="188">
        <v>8041.52358</v>
      </c>
      <c r="H28" s="256">
        <v>73.150000000000006</v>
      </c>
      <c r="I28" s="188">
        <f t="shared" si="6"/>
        <v>588.23744987700002</v>
      </c>
      <c r="J28" s="257">
        <f t="shared" si="7"/>
        <v>0.33772442559945837</v>
      </c>
      <c r="K28" s="257">
        <f t="shared" si="8"/>
        <v>2.7724425599458369E-2</v>
      </c>
      <c r="L28" s="101"/>
      <c r="M28" s="101">
        <f t="shared" si="9"/>
        <v>0</v>
      </c>
      <c r="N28" s="255" t="s">
        <v>2</v>
      </c>
      <c r="O28" s="251">
        <v>795.96100000000001</v>
      </c>
      <c r="P28" s="251">
        <v>1380.5238095238096</v>
      </c>
      <c r="Q28" s="252" t="s">
        <v>46</v>
      </c>
      <c r="R28" s="253">
        <v>0.31</v>
      </c>
      <c r="S28" s="115">
        <f t="shared" si="10"/>
        <v>8760.7062322580641</v>
      </c>
      <c r="T28" s="116"/>
      <c r="U28" s="116">
        <v>5.8250000000000002</v>
      </c>
    </row>
    <row r="29" spans="1:25" s="3" customFormat="1" ht="26.25">
      <c r="A29" s="258" t="s">
        <v>499</v>
      </c>
      <c r="B29" s="258"/>
      <c r="C29" s="107" t="s">
        <v>64</v>
      </c>
      <c r="D29" s="259" t="s">
        <v>748</v>
      </c>
      <c r="E29" s="259" t="s">
        <v>467</v>
      </c>
      <c r="F29" s="101">
        <f t="shared" si="5"/>
        <v>5584.1372039999997</v>
      </c>
      <c r="G29" s="101">
        <v>15436.197</v>
      </c>
      <c r="H29" s="260">
        <v>70.88</v>
      </c>
      <c r="I29" s="101">
        <f t="shared" si="6"/>
        <v>1094.1176433599999</v>
      </c>
      <c r="J29" s="261">
        <f t="shared" si="7"/>
        <v>0.36175602086446551</v>
      </c>
      <c r="K29" s="261">
        <f t="shared" si="8"/>
        <v>5.1756020864465513E-2</v>
      </c>
      <c r="L29" s="101"/>
      <c r="M29" s="101">
        <f t="shared" si="9"/>
        <v>0</v>
      </c>
      <c r="N29" s="259" t="s">
        <v>2</v>
      </c>
      <c r="O29" s="262">
        <v>1636.617</v>
      </c>
      <c r="P29" s="262">
        <v>2650</v>
      </c>
      <c r="Q29" s="263" t="s">
        <v>46</v>
      </c>
      <c r="R29" s="264">
        <v>0.31</v>
      </c>
      <c r="S29" s="115">
        <f t="shared" si="10"/>
        <v>18013.345819354839</v>
      </c>
      <c r="T29" s="115"/>
      <c r="U29" s="115">
        <v>5.67</v>
      </c>
      <c r="V29" s="119"/>
      <c r="W29" s="119"/>
      <c r="X29" s="119"/>
      <c r="Y29" s="119"/>
    </row>
    <row r="30" spans="1:25" s="3" customFormat="1" ht="26.25">
      <c r="A30" s="258" t="s">
        <v>499</v>
      </c>
      <c r="B30" s="258"/>
      <c r="C30" s="107" t="s">
        <v>208</v>
      </c>
      <c r="D30" s="259" t="s">
        <v>747</v>
      </c>
      <c r="E30" s="259" t="s">
        <v>467</v>
      </c>
      <c r="F30" s="101">
        <f t="shared" si="5"/>
        <v>5062.9371440000004</v>
      </c>
      <c r="G30" s="101">
        <v>14924.569589999999</v>
      </c>
      <c r="H30" s="260">
        <v>73.150000000000006</v>
      </c>
      <c r="I30" s="101">
        <f t="shared" si="6"/>
        <v>1091.7322655084999</v>
      </c>
      <c r="J30" s="261">
        <f t="shared" si="7"/>
        <v>0.3392350522049461</v>
      </c>
      <c r="K30" s="261">
        <f t="shared" si="8"/>
        <v>2.9235052204946099E-2</v>
      </c>
      <c r="L30" s="101"/>
      <c r="M30" s="101">
        <f t="shared" si="9"/>
        <v>0</v>
      </c>
      <c r="N30" s="259" t="s">
        <v>2</v>
      </c>
      <c r="O30" s="262">
        <v>1483.8620000000001</v>
      </c>
      <c r="P30" s="262">
        <v>2562.1666666666665</v>
      </c>
      <c r="Q30" s="263" t="s">
        <v>46</v>
      </c>
      <c r="R30" s="264">
        <v>0.31</v>
      </c>
      <c r="S30" s="115">
        <f t="shared" si="10"/>
        <v>16332.055303225809</v>
      </c>
      <c r="T30" s="115"/>
      <c r="U30" s="115">
        <v>5.8250000000000002</v>
      </c>
      <c r="V30" s="119"/>
      <c r="W30" s="119"/>
      <c r="X30" s="119"/>
      <c r="Y30" s="119"/>
    </row>
    <row r="31" spans="1:25" s="3" customFormat="1" ht="26.25">
      <c r="A31" s="258" t="s">
        <v>499</v>
      </c>
      <c r="B31" s="258"/>
      <c r="C31" s="107" t="s">
        <v>65</v>
      </c>
      <c r="D31" s="259" t="s">
        <v>747</v>
      </c>
      <c r="E31" s="259" t="s">
        <v>467</v>
      </c>
      <c r="F31" s="101">
        <f t="shared" si="5"/>
        <v>4784.1562720000002</v>
      </c>
      <c r="G31" s="101">
        <v>14114.34261</v>
      </c>
      <c r="H31" s="260">
        <v>73.150000000000006</v>
      </c>
      <c r="I31" s="101">
        <f t="shared" si="6"/>
        <v>1032.4641619215001</v>
      </c>
      <c r="J31" s="261">
        <f t="shared" si="7"/>
        <v>0.33895707396322017</v>
      </c>
      <c r="K31" s="261">
        <f t="shared" si="8"/>
        <v>2.895707396322017E-2</v>
      </c>
      <c r="L31" s="101"/>
      <c r="M31" s="101">
        <f t="shared" si="9"/>
        <v>0</v>
      </c>
      <c r="N31" s="259" t="s">
        <v>2</v>
      </c>
      <c r="O31" s="262">
        <v>1402.1559999999999</v>
      </c>
      <c r="P31" s="262">
        <v>2423.0714285714284</v>
      </c>
      <c r="Q31" s="263" t="s">
        <v>46</v>
      </c>
      <c r="R31" s="264">
        <v>0.31</v>
      </c>
      <c r="S31" s="115">
        <f t="shared" si="10"/>
        <v>15432.762167741936</v>
      </c>
      <c r="T31" s="115"/>
      <c r="U31" s="115">
        <v>5.8250000000000002</v>
      </c>
      <c r="V31" s="119"/>
      <c r="W31" s="119"/>
      <c r="X31" s="119"/>
      <c r="Y31" s="119"/>
    </row>
    <row r="32" spans="1:25" s="3" customFormat="1" ht="26.25">
      <c r="A32" s="258" t="s">
        <v>499</v>
      </c>
      <c r="B32" s="258"/>
      <c r="C32" s="107" t="s">
        <v>66</v>
      </c>
      <c r="D32" s="259" t="s">
        <v>747</v>
      </c>
      <c r="E32" s="259" t="s">
        <v>467</v>
      </c>
      <c r="F32" s="101">
        <f t="shared" si="5"/>
        <v>2956.791432</v>
      </c>
      <c r="G32" s="101">
        <v>10465.824780000001</v>
      </c>
      <c r="H32" s="260">
        <v>73.150000000000006</v>
      </c>
      <c r="I32" s="101">
        <f t="shared" si="6"/>
        <v>765.57508265700017</v>
      </c>
      <c r="J32" s="261">
        <f t="shared" si="7"/>
        <v>0.28251872109022635</v>
      </c>
      <c r="K32" s="261">
        <f t="shared" si="8"/>
        <v>-2.7481278909773643E-2</v>
      </c>
      <c r="L32" s="101">
        <f t="shared" ref="L32:L39" si="11">IF(G32&gt;0,(T32*H32)/1000)</f>
        <v>67.867685073774197</v>
      </c>
      <c r="M32" s="101">
        <f t="shared" si="9"/>
        <v>6689.6295121694584</v>
      </c>
      <c r="N32" s="259" t="s">
        <v>2</v>
      </c>
      <c r="O32" s="262">
        <v>866.58600000000001</v>
      </c>
      <c r="P32" s="262">
        <v>1796.7142857142858</v>
      </c>
      <c r="Q32" s="263" t="s">
        <v>46</v>
      </c>
      <c r="R32" s="264">
        <v>0.31</v>
      </c>
      <c r="S32" s="115">
        <f t="shared" si="10"/>
        <v>9538.0368774193557</v>
      </c>
      <c r="T32" s="213">
        <f t="shared" ref="T32:T39" si="12">G32-S32</f>
        <v>927.7879025806451</v>
      </c>
      <c r="U32" s="115">
        <v>5.8250000000000002</v>
      </c>
      <c r="V32" s="119"/>
      <c r="W32" s="119"/>
      <c r="X32" s="119"/>
      <c r="Y32" s="119"/>
    </row>
    <row r="33" spans="1:25" s="3" customFormat="1" ht="26.25">
      <c r="A33" s="258" t="s">
        <v>499</v>
      </c>
      <c r="B33" s="258"/>
      <c r="C33" s="107" t="s">
        <v>409</v>
      </c>
      <c r="D33" s="259" t="s">
        <v>747</v>
      </c>
      <c r="E33" s="259" t="s">
        <v>467</v>
      </c>
      <c r="F33" s="101">
        <f t="shared" si="5"/>
        <v>1943.072584</v>
      </c>
      <c r="G33" s="101">
        <v>6577.7893199999999</v>
      </c>
      <c r="H33" s="260">
        <v>73.150000000000006</v>
      </c>
      <c r="I33" s="101">
        <f t="shared" si="6"/>
        <v>481.16528875800003</v>
      </c>
      <c r="J33" s="261">
        <f t="shared" si="7"/>
        <v>0.29539902989778338</v>
      </c>
      <c r="K33" s="261">
        <f t="shared" si="8"/>
        <v>-1.4600970102216615E-2</v>
      </c>
      <c r="L33" s="101">
        <f t="shared" si="11"/>
        <v>22.662838694774202</v>
      </c>
      <c r="M33" s="101">
        <f t="shared" si="9"/>
        <v>2233.8465559462829</v>
      </c>
      <c r="N33" s="259" t="s">
        <v>2</v>
      </c>
      <c r="O33" s="262">
        <v>569.48199999999997</v>
      </c>
      <c r="P33" s="262">
        <v>1129.2380952380952</v>
      </c>
      <c r="Q33" s="263" t="s">
        <v>46</v>
      </c>
      <c r="R33" s="264">
        <v>0.31</v>
      </c>
      <c r="S33" s="115">
        <f t="shared" si="10"/>
        <v>6267.9760774193546</v>
      </c>
      <c r="T33" s="213">
        <f t="shared" si="12"/>
        <v>309.81324258064524</v>
      </c>
      <c r="U33" s="115">
        <v>5.8250000000000002</v>
      </c>
      <c r="V33" s="119"/>
      <c r="W33" s="119"/>
      <c r="X33" s="119"/>
      <c r="Y33" s="119"/>
    </row>
    <row r="34" spans="1:25" s="3" customFormat="1" ht="26.25">
      <c r="A34" s="258" t="s">
        <v>504</v>
      </c>
      <c r="B34" s="258" t="s">
        <v>48</v>
      </c>
      <c r="C34" s="107" t="s">
        <v>48</v>
      </c>
      <c r="D34" s="259" t="s">
        <v>747</v>
      </c>
      <c r="E34" s="259" t="s">
        <v>469</v>
      </c>
      <c r="F34" s="101">
        <f t="shared" si="5"/>
        <v>45.229472000000001</v>
      </c>
      <c r="G34" s="101">
        <v>198</v>
      </c>
      <c r="H34" s="260">
        <v>73.150000000000006</v>
      </c>
      <c r="I34" s="101">
        <f t="shared" si="6"/>
        <v>14.483700000000001</v>
      </c>
      <c r="J34" s="261">
        <f t="shared" si="7"/>
        <v>0.22843167676767678</v>
      </c>
      <c r="K34" s="261">
        <f t="shared" si="8"/>
        <v>-8.1568323232323214E-2</v>
      </c>
      <c r="L34" s="101">
        <f t="shared" si="11"/>
        <v>3.8110036232258051</v>
      </c>
      <c r="M34" s="101">
        <f t="shared" si="9"/>
        <v>375.64567409663556</v>
      </c>
      <c r="N34" s="259" t="s">
        <v>28</v>
      </c>
      <c r="O34" s="262">
        <v>13.256</v>
      </c>
      <c r="P34" s="262">
        <v>33</v>
      </c>
      <c r="Q34" s="263" t="s">
        <v>46</v>
      </c>
      <c r="R34" s="264">
        <v>0.31</v>
      </c>
      <c r="S34" s="115">
        <f t="shared" si="10"/>
        <v>145.90152258064518</v>
      </c>
      <c r="T34" s="213">
        <f t="shared" si="12"/>
        <v>52.098477419354822</v>
      </c>
      <c r="U34" s="115">
        <v>5.8250000000000002</v>
      </c>
      <c r="V34" s="119"/>
      <c r="W34" s="119"/>
      <c r="X34" s="119"/>
      <c r="Y34" s="119"/>
    </row>
    <row r="35" spans="1:25" s="3" customFormat="1" ht="26.25">
      <c r="A35" s="258" t="s">
        <v>504</v>
      </c>
      <c r="B35" s="258" t="s">
        <v>48</v>
      </c>
      <c r="C35" s="107" t="s">
        <v>48</v>
      </c>
      <c r="D35" s="259" t="s">
        <v>639</v>
      </c>
      <c r="E35" s="259" t="s">
        <v>469</v>
      </c>
      <c r="F35" s="101">
        <f t="shared" si="5"/>
        <v>161724.514528</v>
      </c>
      <c r="G35" s="101">
        <v>707980</v>
      </c>
      <c r="H35" s="260">
        <v>53.06</v>
      </c>
      <c r="I35" s="101">
        <f t="shared" si="6"/>
        <v>37565.418800000007</v>
      </c>
      <c r="J35" s="261">
        <f t="shared" si="7"/>
        <v>0.22843090839854233</v>
      </c>
      <c r="K35" s="261">
        <f t="shared" si="8"/>
        <v>-0.18156909160145765</v>
      </c>
      <c r="L35" s="101">
        <f t="shared" si="11"/>
        <v>16635.899919864194</v>
      </c>
      <c r="M35" s="101">
        <f>T35/U35</f>
        <v>305287.20989859168</v>
      </c>
      <c r="N35" s="259" t="s">
        <v>28</v>
      </c>
      <c r="O35" s="262">
        <v>47398.743999999999</v>
      </c>
      <c r="P35" s="262">
        <v>707980</v>
      </c>
      <c r="Q35" s="263" t="s">
        <v>46</v>
      </c>
      <c r="R35" s="264">
        <v>0.41</v>
      </c>
      <c r="S35" s="115">
        <f t="shared" si="10"/>
        <v>394450.03543414635</v>
      </c>
      <c r="T35" s="213">
        <f t="shared" si="12"/>
        <v>313529.96456585365</v>
      </c>
      <c r="U35" s="115">
        <v>1.0269999999999999</v>
      </c>
      <c r="V35" s="119"/>
      <c r="W35" s="119"/>
      <c r="X35" s="119"/>
      <c r="Y35" s="119"/>
    </row>
    <row r="36" spans="1:25" s="8" customFormat="1" ht="26.25">
      <c r="A36" s="258" t="s">
        <v>749</v>
      </c>
      <c r="B36" s="258"/>
      <c r="C36" s="107" t="s">
        <v>200</v>
      </c>
      <c r="D36" s="259" t="s">
        <v>747</v>
      </c>
      <c r="E36" s="259" t="s">
        <v>467</v>
      </c>
      <c r="F36" s="101">
        <f t="shared" si="5"/>
        <v>5274.8189320000001</v>
      </c>
      <c r="G36" s="101">
        <v>20614.742910000001</v>
      </c>
      <c r="H36" s="260">
        <v>73.150000000000006</v>
      </c>
      <c r="I36" s="101">
        <f t="shared" si="6"/>
        <v>1507.9684438665001</v>
      </c>
      <c r="J36" s="261">
        <f t="shared" si="7"/>
        <v>0.2558760473040505</v>
      </c>
      <c r="K36" s="261">
        <f t="shared" si="8"/>
        <v>-5.4123952695949495E-2</v>
      </c>
      <c r="L36" s="101">
        <f t="shared" si="11"/>
        <v>263.28133136391938</v>
      </c>
      <c r="M36" s="101">
        <f t="shared" ref="M36:M46" si="13">(T36/U36)*42</f>
        <v>25951.298653855742</v>
      </c>
      <c r="N36" s="259" t="s">
        <v>2</v>
      </c>
      <c r="O36" s="262">
        <v>1545.961</v>
      </c>
      <c r="P36" s="262">
        <v>3539.0238095238096</v>
      </c>
      <c r="Q36" s="263" t="s">
        <v>46</v>
      </c>
      <c r="R36" s="264">
        <v>0.31</v>
      </c>
      <c r="S36" s="115">
        <f t="shared" si="10"/>
        <v>17015.544941935485</v>
      </c>
      <c r="T36" s="213">
        <f t="shared" si="12"/>
        <v>3599.1979680645163</v>
      </c>
      <c r="U36" s="115">
        <v>5.8250000000000002</v>
      </c>
      <c r="V36" s="119"/>
      <c r="W36" s="119"/>
      <c r="X36" s="119"/>
      <c r="Y36" s="119"/>
    </row>
    <row r="37" spans="1:25" s="8" customFormat="1" ht="26.25">
      <c r="A37" s="258" t="s">
        <v>750</v>
      </c>
      <c r="B37" s="258"/>
      <c r="C37" s="107" t="s">
        <v>69</v>
      </c>
      <c r="D37" s="259" t="s">
        <v>747</v>
      </c>
      <c r="E37" s="259" t="s">
        <v>467</v>
      </c>
      <c r="F37" s="101">
        <f t="shared" si="5"/>
        <v>2849.02</v>
      </c>
      <c r="G37" s="101">
        <v>10976.06529</v>
      </c>
      <c r="H37" s="260">
        <v>73.150000000000006</v>
      </c>
      <c r="I37" s="101">
        <f t="shared" si="6"/>
        <v>802.89917596350006</v>
      </c>
      <c r="J37" s="261">
        <f t="shared" si="7"/>
        <v>0.25956660467350406</v>
      </c>
      <c r="K37" s="261">
        <f t="shared" si="8"/>
        <v>-5.0433395326495933E-2</v>
      </c>
      <c r="L37" s="101">
        <f t="shared" si="11"/>
        <v>130.62235983446783</v>
      </c>
      <c r="M37" s="101">
        <f t="shared" si="13"/>
        <v>12875.27624300153</v>
      </c>
      <c r="N37" s="259" t="s">
        <v>2</v>
      </c>
      <c r="O37" s="262">
        <v>835</v>
      </c>
      <c r="P37" s="262">
        <v>1884.3095238095239</v>
      </c>
      <c r="Q37" s="263" t="s">
        <v>46</v>
      </c>
      <c r="R37" s="264">
        <v>0.31</v>
      </c>
      <c r="S37" s="115">
        <f t="shared" si="10"/>
        <v>9190.3870967741932</v>
      </c>
      <c r="T37" s="213">
        <f t="shared" si="12"/>
        <v>1785.6781932258073</v>
      </c>
      <c r="U37" s="115">
        <v>5.8250000000000002</v>
      </c>
      <c r="V37" s="119"/>
      <c r="W37" s="119"/>
      <c r="X37" s="119"/>
      <c r="Y37" s="119"/>
    </row>
    <row r="38" spans="1:25" s="8" customFormat="1" ht="26.25">
      <c r="A38" s="258" t="s">
        <v>513</v>
      </c>
      <c r="B38" s="258"/>
      <c r="C38" s="107" t="s">
        <v>55</v>
      </c>
      <c r="D38" s="259" t="s">
        <v>747</v>
      </c>
      <c r="E38" s="259" t="s">
        <v>467</v>
      </c>
      <c r="F38" s="101">
        <f t="shared" si="5"/>
        <v>1445.3573200000001</v>
      </c>
      <c r="G38" s="101">
        <v>6098.0606100000005</v>
      </c>
      <c r="H38" s="260">
        <v>73.150000000000006</v>
      </c>
      <c r="I38" s="101">
        <f t="shared" si="6"/>
        <v>446.07313362150006</v>
      </c>
      <c r="J38" s="261">
        <f t="shared" si="7"/>
        <v>0.23701917911898221</v>
      </c>
      <c r="K38" s="261">
        <f t="shared" si="8"/>
        <v>-7.2980820881017788E-2</v>
      </c>
      <c r="L38" s="101">
        <f t="shared" si="11"/>
        <v>105.01543053117744</v>
      </c>
      <c r="M38" s="101">
        <f t="shared" si="13"/>
        <v>10351.234502118235</v>
      </c>
      <c r="N38" s="259" t="s">
        <v>2</v>
      </c>
      <c r="O38" s="262">
        <v>423.61</v>
      </c>
      <c r="P38" s="262">
        <v>1046.8809523809523</v>
      </c>
      <c r="Q38" s="263" t="s">
        <v>46</v>
      </c>
      <c r="R38" s="264">
        <v>0.31</v>
      </c>
      <c r="S38" s="115">
        <f t="shared" si="10"/>
        <v>4662.4429677419357</v>
      </c>
      <c r="T38" s="213">
        <f t="shared" si="12"/>
        <v>1435.6176422580647</v>
      </c>
      <c r="U38" s="115">
        <v>5.8250000000000002</v>
      </c>
      <c r="V38" s="119"/>
      <c r="W38" s="119"/>
      <c r="X38" s="119"/>
      <c r="Y38" s="119"/>
    </row>
    <row r="39" spans="1:25" s="8" customFormat="1" ht="26.25">
      <c r="A39" s="258" t="s">
        <v>515</v>
      </c>
      <c r="B39" s="258"/>
      <c r="C39" s="107" t="s">
        <v>58</v>
      </c>
      <c r="D39" s="259" t="s">
        <v>747</v>
      </c>
      <c r="E39" s="259" t="s">
        <v>467</v>
      </c>
      <c r="F39" s="101">
        <f t="shared" si="5"/>
        <v>2524.1976</v>
      </c>
      <c r="G39" s="101">
        <v>8320.1517899999999</v>
      </c>
      <c r="H39" s="260">
        <v>73.150000000000006</v>
      </c>
      <c r="I39" s="101">
        <f t="shared" si="6"/>
        <v>608.61910343850013</v>
      </c>
      <c r="J39" s="261">
        <f t="shared" si="7"/>
        <v>0.30338359968790907</v>
      </c>
      <c r="K39" s="261">
        <f t="shared" si="8"/>
        <v>-6.6164003120909309E-3</v>
      </c>
      <c r="L39" s="101">
        <f t="shared" si="11"/>
        <v>12.989895567532223</v>
      </c>
      <c r="M39" s="101">
        <f t="shared" si="13"/>
        <v>1280.3971235220788</v>
      </c>
      <c r="N39" s="259" t="s">
        <v>2</v>
      </c>
      <c r="O39" s="262">
        <v>739.8</v>
      </c>
      <c r="P39" s="262">
        <v>1428.3571428571429</v>
      </c>
      <c r="Q39" s="263" t="s">
        <v>46</v>
      </c>
      <c r="R39" s="264">
        <v>0.31</v>
      </c>
      <c r="S39" s="115">
        <f t="shared" si="10"/>
        <v>8142.5729032258068</v>
      </c>
      <c r="T39" s="213">
        <f t="shared" si="12"/>
        <v>177.57888677419305</v>
      </c>
      <c r="U39" s="115">
        <v>5.8250000000000002</v>
      </c>
      <c r="V39" s="119"/>
      <c r="W39" s="119"/>
      <c r="X39" s="119"/>
      <c r="Y39" s="119"/>
    </row>
    <row r="40" spans="1:25" s="8" customFormat="1" ht="26.25">
      <c r="A40" s="258" t="s">
        <v>521</v>
      </c>
      <c r="B40" s="258"/>
      <c r="C40" s="107" t="s">
        <v>201</v>
      </c>
      <c r="D40" s="259" t="s">
        <v>747</v>
      </c>
      <c r="E40" s="259" t="s">
        <v>467</v>
      </c>
      <c r="F40" s="101">
        <f t="shared" si="5"/>
        <v>2281.3655600000002</v>
      </c>
      <c r="G40" s="101">
        <v>7473.4493400000001</v>
      </c>
      <c r="H40" s="260">
        <v>73.150000000000006</v>
      </c>
      <c r="I40" s="101">
        <f t="shared" si="6"/>
        <v>546.68281922100005</v>
      </c>
      <c r="J40" s="261">
        <f t="shared" si="7"/>
        <v>0.30526273159964984</v>
      </c>
      <c r="K40" s="261">
        <f t="shared" si="8"/>
        <v>-4.7372684003501586E-3</v>
      </c>
      <c r="L40" s="101"/>
      <c r="M40" s="101">
        <f t="shared" si="13"/>
        <v>0</v>
      </c>
      <c r="N40" s="259" t="s">
        <v>2</v>
      </c>
      <c r="O40" s="262">
        <v>668.63</v>
      </c>
      <c r="P40" s="262">
        <v>1283</v>
      </c>
      <c r="Q40" s="263" t="s">
        <v>46</v>
      </c>
      <c r="R40" s="264">
        <v>0.31</v>
      </c>
      <c r="S40" s="115">
        <f t="shared" si="10"/>
        <v>7359.2437419354846</v>
      </c>
      <c r="T40" s="115"/>
      <c r="U40" s="115">
        <v>5.8250000000000002</v>
      </c>
      <c r="V40" s="119"/>
      <c r="W40" s="119"/>
      <c r="X40" s="119"/>
      <c r="Y40" s="119"/>
    </row>
    <row r="41" spans="1:25" s="8" customFormat="1" ht="26.25">
      <c r="A41" s="258" t="s">
        <v>525</v>
      </c>
      <c r="B41" s="258"/>
      <c r="C41" s="107" t="s">
        <v>392</v>
      </c>
      <c r="D41" s="259" t="s">
        <v>747</v>
      </c>
      <c r="E41" s="259" t="s">
        <v>467</v>
      </c>
      <c r="F41" s="101">
        <f t="shared" si="5"/>
        <v>71365.098568000001</v>
      </c>
      <c r="G41" s="101">
        <v>197435.06198999999</v>
      </c>
      <c r="H41" s="260">
        <v>73.150000000000006</v>
      </c>
      <c r="I41" s="101">
        <f t="shared" si="6"/>
        <v>14442.374784568499</v>
      </c>
      <c r="J41" s="261">
        <f t="shared" si="7"/>
        <v>0.36146111966482741</v>
      </c>
      <c r="K41" s="261">
        <f t="shared" si="8"/>
        <v>5.1461119664827415E-2</v>
      </c>
      <c r="L41" s="101"/>
      <c r="M41" s="101">
        <f t="shared" si="13"/>
        <v>0</v>
      </c>
      <c r="N41" s="259" t="s">
        <v>2</v>
      </c>
      <c r="O41" s="262">
        <v>20915.914000000001</v>
      </c>
      <c r="P41" s="262">
        <v>33894.547619047618</v>
      </c>
      <c r="Q41" s="263" t="s">
        <v>46</v>
      </c>
      <c r="R41" s="264">
        <v>0.31</v>
      </c>
      <c r="S41" s="115">
        <f t="shared" si="10"/>
        <v>230209.99538064518</v>
      </c>
      <c r="T41" s="115"/>
      <c r="U41" s="115">
        <v>5.8250000000000002</v>
      </c>
      <c r="V41" s="119"/>
      <c r="W41" s="119"/>
      <c r="X41" s="119"/>
      <c r="Y41" s="119"/>
    </row>
    <row r="42" spans="1:25" s="8" customFormat="1" ht="26.25">
      <c r="A42" s="258" t="s">
        <v>541</v>
      </c>
      <c r="B42" s="258" t="s">
        <v>422</v>
      </c>
      <c r="C42" s="107" t="s">
        <v>361</v>
      </c>
      <c r="D42" s="259" t="s">
        <v>747</v>
      </c>
      <c r="E42" s="259" t="s">
        <v>467</v>
      </c>
      <c r="F42" s="101">
        <f t="shared" si="5"/>
        <v>121434.038772</v>
      </c>
      <c r="G42" s="101">
        <v>307798.60032000003</v>
      </c>
      <c r="H42" s="260">
        <v>73.150000000000006</v>
      </c>
      <c r="I42" s="101">
        <f t="shared" si="6"/>
        <v>22515.467613408004</v>
      </c>
      <c r="J42" s="261">
        <f t="shared" si="7"/>
        <v>0.39452433716642049</v>
      </c>
      <c r="K42" s="261">
        <f t="shared" si="8"/>
        <v>8.4524337166420493E-2</v>
      </c>
      <c r="L42" s="101"/>
      <c r="M42" s="101">
        <f t="shared" si="13"/>
        <v>0</v>
      </c>
      <c r="N42" s="259" t="s">
        <v>2</v>
      </c>
      <c r="O42" s="262">
        <v>35590.281000000003</v>
      </c>
      <c r="P42" s="262">
        <v>52841.142857142855</v>
      </c>
      <c r="Q42" s="263" t="s">
        <v>46</v>
      </c>
      <c r="R42" s="264">
        <v>0.31</v>
      </c>
      <c r="S42" s="115">
        <f t="shared" si="10"/>
        <v>391722.70571612904</v>
      </c>
      <c r="T42" s="115"/>
      <c r="U42" s="115">
        <v>5.8250000000000002</v>
      </c>
      <c r="V42" s="119"/>
      <c r="W42" s="119"/>
      <c r="X42" s="119"/>
      <c r="Y42" s="119"/>
    </row>
    <row r="43" spans="1:25" s="8" customFormat="1" ht="26.25">
      <c r="A43" s="258" t="s">
        <v>542</v>
      </c>
      <c r="B43" s="258" t="s">
        <v>471</v>
      </c>
      <c r="C43" s="107" t="s">
        <v>45</v>
      </c>
      <c r="D43" s="259" t="s">
        <v>747</v>
      </c>
      <c r="E43" s="259" t="s">
        <v>467</v>
      </c>
      <c r="F43" s="101">
        <f t="shared" si="5"/>
        <v>10867.22</v>
      </c>
      <c r="G43" s="101">
        <v>44938</v>
      </c>
      <c r="H43" s="260">
        <v>73.150000000000006</v>
      </c>
      <c r="I43" s="101">
        <f t="shared" si="6"/>
        <v>3287.2147</v>
      </c>
      <c r="J43" s="261">
        <f t="shared" si="7"/>
        <v>0.24182696159152609</v>
      </c>
      <c r="K43" s="261">
        <f t="shared" si="8"/>
        <v>-6.8173038408473913E-2</v>
      </c>
      <c r="L43" s="101">
        <f>IF(G43&gt;0,(T43*H43)/1000)</f>
        <v>722.90133548387121</v>
      </c>
      <c r="M43" s="101">
        <f t="shared" si="13"/>
        <v>71255.445105911684</v>
      </c>
      <c r="N43" s="259" t="s">
        <v>28</v>
      </c>
      <c r="O43" s="262">
        <v>3185</v>
      </c>
      <c r="P43" s="262">
        <v>7248</v>
      </c>
      <c r="Q43" s="263" t="s">
        <v>46</v>
      </c>
      <c r="R43" s="264">
        <v>0.31</v>
      </c>
      <c r="S43" s="115">
        <f t="shared" si="10"/>
        <v>35055.548387096773</v>
      </c>
      <c r="T43" s="213">
        <f>G43-S43</f>
        <v>9882.4516129032272</v>
      </c>
      <c r="U43" s="115">
        <v>5.8250000000000002</v>
      </c>
      <c r="V43" s="119"/>
      <c r="W43" s="119"/>
      <c r="X43" s="119"/>
      <c r="Y43" s="119"/>
    </row>
    <row r="44" spans="1:25" s="8" customFormat="1" ht="26.25">
      <c r="A44" s="258" t="s">
        <v>542</v>
      </c>
      <c r="B44" s="258" t="s">
        <v>472</v>
      </c>
      <c r="C44" s="107" t="s">
        <v>47</v>
      </c>
      <c r="D44" s="259" t="s">
        <v>747</v>
      </c>
      <c r="E44" s="259" t="s">
        <v>467</v>
      </c>
      <c r="F44" s="101">
        <f t="shared" si="5"/>
        <v>10058.575999999999</v>
      </c>
      <c r="G44" s="101">
        <v>37924</v>
      </c>
      <c r="H44" s="260">
        <v>73.150000000000006</v>
      </c>
      <c r="I44" s="101">
        <f t="shared" si="6"/>
        <v>2774.1406000000002</v>
      </c>
      <c r="J44" s="261">
        <f t="shared" si="7"/>
        <v>0.26522982807720702</v>
      </c>
      <c r="K44" s="261">
        <f t="shared" si="8"/>
        <v>-4.4770171922792978E-2</v>
      </c>
      <c r="L44" s="101">
        <f>IF(G44&gt;0,(T44*H44)/1000)</f>
        <v>400.64113419354862</v>
      </c>
      <c r="M44" s="101">
        <f t="shared" si="13"/>
        <v>39490.675896441942</v>
      </c>
      <c r="N44" s="259" t="s">
        <v>28</v>
      </c>
      <c r="O44" s="262">
        <v>2948</v>
      </c>
      <c r="P44" s="262">
        <v>6117</v>
      </c>
      <c r="Q44" s="263" t="s">
        <v>46</v>
      </c>
      <c r="R44" s="264">
        <v>0.31</v>
      </c>
      <c r="S44" s="115">
        <f t="shared" si="10"/>
        <v>32447.019354838707</v>
      </c>
      <c r="T44" s="213">
        <f>G44-S44</f>
        <v>5476.9806451612931</v>
      </c>
      <c r="U44" s="115">
        <v>5.8250000000000002</v>
      </c>
      <c r="V44" s="119"/>
      <c r="W44" s="119"/>
      <c r="X44" s="119"/>
      <c r="Y44" s="119"/>
    </row>
    <row r="45" spans="1:25" s="8" customFormat="1" ht="26.25">
      <c r="A45" s="258" t="s">
        <v>542</v>
      </c>
      <c r="B45" s="258" t="s">
        <v>473</v>
      </c>
      <c r="C45" s="107" t="s">
        <v>49</v>
      </c>
      <c r="D45" s="259" t="s">
        <v>747</v>
      </c>
      <c r="E45" s="259" t="s">
        <v>467</v>
      </c>
      <c r="F45" s="101">
        <f t="shared" si="5"/>
        <v>17312.488000000001</v>
      </c>
      <c r="G45" s="101">
        <v>55094</v>
      </c>
      <c r="H45" s="260">
        <v>73.150000000000006</v>
      </c>
      <c r="I45" s="101">
        <f t="shared" si="6"/>
        <v>4030.1261</v>
      </c>
      <c r="J45" s="261">
        <f t="shared" si="7"/>
        <v>0.31423545213634879</v>
      </c>
      <c r="K45" s="261">
        <f t="shared" si="8"/>
        <v>4.235452136348794E-3</v>
      </c>
      <c r="L45" s="101"/>
      <c r="M45" s="101">
        <f t="shared" si="13"/>
        <v>0</v>
      </c>
      <c r="N45" s="259" t="s">
        <v>28</v>
      </c>
      <c r="O45" s="262">
        <v>5074</v>
      </c>
      <c r="P45" s="262">
        <v>8886</v>
      </c>
      <c r="Q45" s="263" t="s">
        <v>46</v>
      </c>
      <c r="R45" s="264">
        <v>0.31</v>
      </c>
      <c r="S45" s="115">
        <f t="shared" si="10"/>
        <v>55846.735483870973</v>
      </c>
      <c r="T45" s="115"/>
      <c r="U45" s="115">
        <v>5.8250000000000002</v>
      </c>
      <c r="V45" s="119"/>
      <c r="W45" s="119"/>
      <c r="X45" s="119"/>
      <c r="Y45" s="119"/>
    </row>
    <row r="46" spans="1:25" s="8" customFormat="1" ht="26.25">
      <c r="A46" s="258" t="s">
        <v>542</v>
      </c>
      <c r="B46" s="258" t="s">
        <v>474</v>
      </c>
      <c r="C46" s="107" t="s">
        <v>50</v>
      </c>
      <c r="D46" s="259" t="s">
        <v>747</v>
      </c>
      <c r="E46" s="259" t="s">
        <v>467</v>
      </c>
      <c r="F46" s="101">
        <f t="shared" si="5"/>
        <v>14736.428</v>
      </c>
      <c r="G46" s="101">
        <v>41217</v>
      </c>
      <c r="H46" s="260">
        <v>73.150000000000006</v>
      </c>
      <c r="I46" s="101">
        <f t="shared" si="6"/>
        <v>3015.0235500000003</v>
      </c>
      <c r="J46" s="261">
        <f t="shared" si="7"/>
        <v>0.35753276560642455</v>
      </c>
      <c r="K46" s="261">
        <f t="shared" si="8"/>
        <v>4.7532765606424554E-2</v>
      </c>
      <c r="L46" s="101"/>
      <c r="M46" s="101">
        <f t="shared" si="13"/>
        <v>0</v>
      </c>
      <c r="N46" s="259" t="s">
        <v>28</v>
      </c>
      <c r="O46" s="262">
        <v>4319</v>
      </c>
      <c r="P46" s="262">
        <v>6648</v>
      </c>
      <c r="Q46" s="263" t="s">
        <v>46</v>
      </c>
      <c r="R46" s="264">
        <v>0.31</v>
      </c>
      <c r="S46" s="115">
        <f t="shared" si="10"/>
        <v>47536.864516129033</v>
      </c>
      <c r="T46" s="115"/>
      <c r="U46" s="115">
        <v>5.8250000000000002</v>
      </c>
      <c r="V46" s="119"/>
      <c r="W46" s="119"/>
      <c r="X46" s="119"/>
      <c r="Y46" s="119"/>
    </row>
    <row r="47" spans="1:25" s="8" customFormat="1" ht="26.25">
      <c r="A47" s="258" t="s">
        <v>542</v>
      </c>
      <c r="B47" s="258" t="s">
        <v>474</v>
      </c>
      <c r="C47" s="107" t="s">
        <v>50</v>
      </c>
      <c r="D47" s="259" t="s">
        <v>639</v>
      </c>
      <c r="E47" s="259" t="s">
        <v>743</v>
      </c>
      <c r="F47" s="101">
        <f t="shared" si="5"/>
        <v>1351.152</v>
      </c>
      <c r="G47" s="101">
        <v>4347</v>
      </c>
      <c r="H47" s="260">
        <v>53.06</v>
      </c>
      <c r="I47" s="101">
        <f t="shared" si="6"/>
        <v>230.65182000000001</v>
      </c>
      <c r="J47" s="261">
        <f t="shared" si="7"/>
        <v>0.31082401656314701</v>
      </c>
      <c r="K47" s="261">
        <f t="shared" si="8"/>
        <v>-9.9175983436852966E-2</v>
      </c>
      <c r="L47" s="101">
        <f>IF(G47&gt;0,(T47*H47)/1000)</f>
        <v>55.792978243902418</v>
      </c>
      <c r="M47" s="101">
        <f>T47/U47</f>
        <v>1023.8630156506041</v>
      </c>
      <c r="N47" s="259" t="s">
        <v>28</v>
      </c>
      <c r="O47" s="262">
        <v>396</v>
      </c>
      <c r="P47" s="262">
        <v>3952</v>
      </c>
      <c r="Q47" s="263" t="s">
        <v>46</v>
      </c>
      <c r="R47" s="264">
        <v>0.41</v>
      </c>
      <c r="S47" s="115">
        <f t="shared" si="10"/>
        <v>3295.4926829268297</v>
      </c>
      <c r="T47" s="213">
        <f>G47-S47</f>
        <v>1051.5073170731703</v>
      </c>
      <c r="U47" s="115">
        <v>1.0269999999999999</v>
      </c>
      <c r="V47" s="119"/>
      <c r="W47" s="119"/>
      <c r="X47" s="119"/>
      <c r="Y47" s="119"/>
    </row>
    <row r="48" spans="1:25" s="8" customFormat="1" ht="26.25">
      <c r="A48" s="258" t="s">
        <v>542</v>
      </c>
      <c r="B48" s="258" t="s">
        <v>475</v>
      </c>
      <c r="C48" s="107" t="s">
        <v>51</v>
      </c>
      <c r="D48" s="259" t="s">
        <v>747</v>
      </c>
      <c r="E48" s="259" t="s">
        <v>467</v>
      </c>
      <c r="F48" s="101">
        <f t="shared" si="5"/>
        <v>17370.491999999998</v>
      </c>
      <c r="G48" s="101">
        <v>59452</v>
      </c>
      <c r="H48" s="260">
        <v>73.150000000000006</v>
      </c>
      <c r="I48" s="101">
        <f t="shared" si="6"/>
        <v>4348.9138000000012</v>
      </c>
      <c r="J48" s="261">
        <f t="shared" si="7"/>
        <v>0.29217674762833878</v>
      </c>
      <c r="K48" s="261">
        <f t="shared" si="8"/>
        <v>-1.7823252371661213E-2</v>
      </c>
      <c r="L48" s="101">
        <f>IF(G48&gt;0,(T48*H48)/1000)</f>
        <v>250.03802645161343</v>
      </c>
      <c r="M48" s="101">
        <f>(T48/U48)*42</f>
        <v>24645.923300567683</v>
      </c>
      <c r="N48" s="259" t="s">
        <v>28</v>
      </c>
      <c r="O48" s="262">
        <v>5091</v>
      </c>
      <c r="P48" s="262">
        <v>9589</v>
      </c>
      <c r="Q48" s="263" t="s">
        <v>46</v>
      </c>
      <c r="R48" s="264">
        <v>0.31</v>
      </c>
      <c r="S48" s="115">
        <f t="shared" si="10"/>
        <v>56033.845161290315</v>
      </c>
      <c r="T48" s="213">
        <f>G48-S48</f>
        <v>3418.1548387096846</v>
      </c>
      <c r="U48" s="115">
        <v>5.8250000000000002</v>
      </c>
      <c r="V48" s="119"/>
      <c r="W48" s="119"/>
      <c r="X48" s="119"/>
      <c r="Y48" s="119"/>
    </row>
    <row r="49" spans="1:25" s="8" customFormat="1" ht="26.25">
      <c r="A49" s="258" t="s">
        <v>542</v>
      </c>
      <c r="B49" s="258" t="s">
        <v>476</v>
      </c>
      <c r="C49" s="107" t="s">
        <v>52</v>
      </c>
      <c r="D49" s="259" t="s">
        <v>747</v>
      </c>
      <c r="E49" s="259" t="s">
        <v>467</v>
      </c>
      <c r="F49" s="101">
        <f t="shared" si="5"/>
        <v>10990.052</v>
      </c>
      <c r="G49" s="101">
        <v>42073</v>
      </c>
      <c r="H49" s="260">
        <v>73.150000000000006</v>
      </c>
      <c r="I49" s="101">
        <f t="shared" si="6"/>
        <v>3077.6399500000002</v>
      </c>
      <c r="J49" s="261">
        <f t="shared" si="7"/>
        <v>0.2612138901433223</v>
      </c>
      <c r="K49" s="261">
        <f t="shared" si="8"/>
        <v>-4.8786109856677695E-2</v>
      </c>
      <c r="L49" s="101">
        <f>IF(G49&gt;0,(T49*H49)/1000)</f>
        <v>484.34219580645151</v>
      </c>
      <c r="M49" s="101">
        <f>(T49/U49)*42</f>
        <v>47740.980755918579</v>
      </c>
      <c r="N49" s="259" t="s">
        <v>28</v>
      </c>
      <c r="O49" s="262">
        <v>3221</v>
      </c>
      <c r="P49" s="262">
        <v>6786</v>
      </c>
      <c r="Q49" s="263" t="s">
        <v>46</v>
      </c>
      <c r="R49" s="264">
        <v>0.31</v>
      </c>
      <c r="S49" s="115">
        <f t="shared" si="10"/>
        <v>35451.780645161292</v>
      </c>
      <c r="T49" s="213">
        <f>G49-S49</f>
        <v>6621.2193548387077</v>
      </c>
      <c r="U49" s="115">
        <v>5.8250000000000002</v>
      </c>
      <c r="V49" s="119"/>
      <c r="W49" s="119"/>
      <c r="X49" s="119"/>
      <c r="Y49" s="119"/>
    </row>
    <row r="50" spans="1:25" s="8" customFormat="1" ht="39">
      <c r="A50" s="258" t="s">
        <v>542</v>
      </c>
      <c r="B50" s="258" t="s">
        <v>477</v>
      </c>
      <c r="C50" s="107" t="s">
        <v>53</v>
      </c>
      <c r="D50" s="259" t="s">
        <v>747</v>
      </c>
      <c r="E50" s="259" t="s">
        <v>467</v>
      </c>
      <c r="F50" s="101">
        <f t="shared" si="5"/>
        <v>19376.748</v>
      </c>
      <c r="G50" s="101">
        <v>67630</v>
      </c>
      <c r="H50" s="260">
        <v>73.150000000000006</v>
      </c>
      <c r="I50" s="101">
        <f t="shared" si="6"/>
        <v>4947.1345000000001</v>
      </c>
      <c r="J50" s="261">
        <f t="shared" si="7"/>
        <v>0.28651113411208046</v>
      </c>
      <c r="K50" s="261">
        <f t="shared" si="8"/>
        <v>-2.3488865887919541E-2</v>
      </c>
      <c r="L50" s="101">
        <f>IF(G50&gt;0,(T50*H50)/1000)</f>
        <v>374.84702838709677</v>
      </c>
      <c r="M50" s="101">
        <f>(T50/U50)*42</f>
        <v>36948.184410909591</v>
      </c>
      <c r="N50" s="259" t="s">
        <v>28</v>
      </c>
      <c r="O50" s="262">
        <v>5679</v>
      </c>
      <c r="P50" s="262">
        <v>10908</v>
      </c>
      <c r="Q50" s="263" t="s">
        <v>46</v>
      </c>
      <c r="R50" s="264">
        <v>0.31</v>
      </c>
      <c r="S50" s="115">
        <f t="shared" si="10"/>
        <v>62505.63870967742</v>
      </c>
      <c r="T50" s="213">
        <f>G50-S50</f>
        <v>5124.3612903225803</v>
      </c>
      <c r="U50" s="115">
        <v>5.8250000000000002</v>
      </c>
      <c r="V50" s="119"/>
      <c r="W50" s="119"/>
      <c r="X50" s="119"/>
      <c r="Y50" s="119"/>
    </row>
    <row r="51" spans="1:25" s="8" customFormat="1" ht="27" thickBot="1">
      <c r="A51" s="346" t="s">
        <v>621</v>
      </c>
      <c r="B51" s="346"/>
      <c r="C51" s="347" t="s">
        <v>407</v>
      </c>
      <c r="D51" s="349" t="s">
        <v>747</v>
      </c>
      <c r="E51" s="349" t="s">
        <v>467</v>
      </c>
      <c r="F51" s="348">
        <f t="shared" si="5"/>
        <v>13956.519864</v>
      </c>
      <c r="G51" s="348">
        <v>41622.394590000004</v>
      </c>
      <c r="H51" s="845">
        <v>73.150000000000006</v>
      </c>
      <c r="I51" s="348">
        <f t="shared" si="6"/>
        <v>3044.6781642585006</v>
      </c>
      <c r="J51" s="846">
        <f t="shared" si="7"/>
        <v>0.33531275654556231</v>
      </c>
      <c r="K51" s="846">
        <f t="shared" si="8"/>
        <v>2.5312756545562309E-2</v>
      </c>
      <c r="L51" s="348"/>
      <c r="M51" s="348">
        <f>(T51/U51)*42</f>
        <v>0</v>
      </c>
      <c r="N51" s="349" t="s">
        <v>2</v>
      </c>
      <c r="O51" s="262">
        <v>4090.422</v>
      </c>
      <c r="P51" s="262">
        <v>7145.5</v>
      </c>
      <c r="Q51" s="263" t="s">
        <v>46</v>
      </c>
      <c r="R51" s="264">
        <v>0.31</v>
      </c>
      <c r="S51" s="115">
        <f t="shared" si="10"/>
        <v>45021.031819354837</v>
      </c>
      <c r="T51" s="115"/>
      <c r="U51" s="115">
        <v>5.8250000000000002</v>
      </c>
      <c r="V51" s="119"/>
      <c r="W51" s="119"/>
      <c r="X51" s="119"/>
      <c r="Y51" s="119"/>
    </row>
    <row r="52" spans="1:25" s="8" customFormat="1" ht="14.25" thickBot="1">
      <c r="A52" s="847"/>
      <c r="B52" s="847"/>
      <c r="C52" s="848"/>
      <c r="D52" s="849"/>
      <c r="E52" s="849"/>
      <c r="F52" s="850"/>
      <c r="G52" s="850"/>
      <c r="H52" s="851"/>
      <c r="I52" s="850"/>
      <c r="J52" s="852"/>
      <c r="K52" s="852"/>
      <c r="L52" s="850"/>
      <c r="M52" s="850"/>
      <c r="N52" s="849"/>
      <c r="O52" s="262"/>
      <c r="P52" s="262"/>
      <c r="Q52" s="263"/>
      <c r="R52" s="264"/>
      <c r="S52" s="115"/>
      <c r="T52" s="115"/>
      <c r="U52" s="115"/>
      <c r="V52" s="119"/>
      <c r="W52" s="119"/>
      <c r="X52" s="119"/>
      <c r="Y52" s="119"/>
    </row>
    <row r="53" spans="1:25" s="33" customFormat="1" ht="13.5" thickBot="1">
      <c r="A53" s="303" t="s">
        <v>6</v>
      </c>
      <c r="B53" s="303"/>
      <c r="C53" s="304"/>
      <c r="D53" s="307"/>
      <c r="E53" s="307"/>
      <c r="F53" s="306">
        <f>SUM(F54:F83)</f>
        <v>13553485.975888001</v>
      </c>
      <c r="G53" s="306">
        <f>SUM(G54:G83)</f>
        <v>43633879.379919991</v>
      </c>
      <c r="H53" s="853"/>
      <c r="I53" s="306">
        <f>SUM(I54:I83)</f>
        <v>2332443.5137511473</v>
      </c>
      <c r="J53" s="854">
        <f>(SUMPRODUCT(--(J54:J83&gt;0),J54:J83,F54:F83)/SUMIF(F54:F83,"&gt;0",F54:F83))</f>
        <v>0.2389512899855088</v>
      </c>
      <c r="K53" s="854">
        <f>SUMPRODUCT(K54:K83,O54:O83)/SUM(O54:O83)</f>
        <v>-0.14147414326841226</v>
      </c>
      <c r="L53" s="306">
        <f>SUM(L54:L83)</f>
        <v>778753.63378308108</v>
      </c>
      <c r="M53" s="306"/>
      <c r="N53" s="307"/>
      <c r="O53" s="592">
        <f>SUM(O54:O83)</f>
        <v>3972299.5239999997</v>
      </c>
      <c r="P53" s="592"/>
      <c r="Q53" s="574"/>
      <c r="R53" s="855"/>
      <c r="S53" s="309"/>
      <c r="T53" s="309"/>
      <c r="U53" s="309"/>
      <c r="V53" s="178"/>
      <c r="W53" s="178"/>
      <c r="X53" s="178"/>
      <c r="Y53" s="178"/>
    </row>
    <row r="54" spans="1:25" s="8" customFormat="1" ht="26.25">
      <c r="A54" s="359" t="s">
        <v>499</v>
      </c>
      <c r="B54" s="359"/>
      <c r="C54" s="856" t="s">
        <v>197</v>
      </c>
      <c r="D54" s="582" t="s">
        <v>747</v>
      </c>
      <c r="E54" s="582" t="s">
        <v>467</v>
      </c>
      <c r="F54" s="250">
        <f t="shared" ref="F54:F83" si="14">((O54*1000)*3412)/1000000</f>
        <v>2419.8995839999998</v>
      </c>
      <c r="G54" s="250">
        <v>7326.5766299999996</v>
      </c>
      <c r="H54" s="616">
        <v>73.150000000000006</v>
      </c>
      <c r="I54" s="250">
        <f t="shared" ref="I54:I83" si="15">(G54*H54)/1000</f>
        <v>535.93908048449998</v>
      </c>
      <c r="J54" s="857">
        <f>F54/G54</f>
        <v>0.3302906263330791</v>
      </c>
      <c r="K54" s="857">
        <f>J54-R54</f>
        <v>2.0290626333079098E-2</v>
      </c>
      <c r="L54" s="250"/>
      <c r="M54" s="250">
        <f t="shared" ref="M54:M59" si="16">(T54/U54)*42</f>
        <v>0</v>
      </c>
      <c r="N54" s="582" t="s">
        <v>2</v>
      </c>
      <c r="O54" s="262">
        <v>709.23199999999997</v>
      </c>
      <c r="P54" s="262">
        <v>1257.7857142857142</v>
      </c>
      <c r="Q54" s="263" t="s">
        <v>27</v>
      </c>
      <c r="R54" s="264">
        <v>0.31</v>
      </c>
      <c r="S54" s="115">
        <f t="shared" ref="S54:S65" si="17">F54/R54</f>
        <v>7806.1276903225798</v>
      </c>
      <c r="T54" s="115"/>
      <c r="U54" s="115">
        <v>5.8250000000000002</v>
      </c>
      <c r="V54" s="119"/>
      <c r="W54" s="119"/>
      <c r="X54" s="119"/>
      <c r="Y54" s="119"/>
    </row>
    <row r="55" spans="1:25" s="8" customFormat="1" ht="26.25">
      <c r="A55" s="258" t="s">
        <v>500</v>
      </c>
      <c r="B55" s="258"/>
      <c r="C55" s="107" t="s">
        <v>195</v>
      </c>
      <c r="D55" s="259" t="s">
        <v>747</v>
      </c>
      <c r="E55" s="259" t="s">
        <v>467</v>
      </c>
      <c r="F55" s="101">
        <f t="shared" si="14"/>
        <v>884.5882959999999</v>
      </c>
      <c r="G55" s="101">
        <v>3240.2144699999999</v>
      </c>
      <c r="H55" s="260">
        <v>73.150000000000006</v>
      </c>
      <c r="I55" s="101">
        <f t="shared" si="15"/>
        <v>237.02168848050002</v>
      </c>
      <c r="J55" s="261">
        <f>F55/G55</f>
        <v>0.27300300772991731</v>
      </c>
      <c r="K55" s="261">
        <f>J55-R55</f>
        <v>-3.6996992270082685E-2</v>
      </c>
      <c r="L55" s="101">
        <f>IF(G55&gt;0,(T55*H55)/1000)</f>
        <v>28.287385730822603</v>
      </c>
      <c r="M55" s="101">
        <f t="shared" si="16"/>
        <v>2788.2508472379918</v>
      </c>
      <c r="N55" s="259" t="s">
        <v>2</v>
      </c>
      <c r="O55" s="262">
        <v>259.25799999999998</v>
      </c>
      <c r="P55" s="262">
        <v>556.26190476190482</v>
      </c>
      <c r="Q55" s="263" t="s">
        <v>27</v>
      </c>
      <c r="R55" s="264">
        <v>0.31</v>
      </c>
      <c r="S55" s="115">
        <f t="shared" si="17"/>
        <v>2853.5106322580641</v>
      </c>
      <c r="T55" s="213">
        <f>G55-S55</f>
        <v>386.70383774193579</v>
      </c>
      <c r="U55" s="115">
        <v>5.8250000000000002</v>
      </c>
      <c r="V55" s="119"/>
      <c r="W55" s="119"/>
      <c r="X55" s="119"/>
      <c r="Y55" s="119"/>
    </row>
    <row r="56" spans="1:25" s="8" customFormat="1" ht="51.75">
      <c r="A56" s="258" t="s">
        <v>751</v>
      </c>
      <c r="B56" s="258" t="s">
        <v>145</v>
      </c>
      <c r="C56" s="107" t="s">
        <v>144</v>
      </c>
      <c r="D56" s="259" t="s">
        <v>747</v>
      </c>
      <c r="E56" s="259" t="s">
        <v>478</v>
      </c>
      <c r="F56" s="101">
        <f t="shared" si="14"/>
        <v>156.948588</v>
      </c>
      <c r="G56" s="101"/>
      <c r="H56" s="260">
        <v>73.150000000000006</v>
      </c>
      <c r="I56" s="101">
        <f t="shared" si="15"/>
        <v>0</v>
      </c>
      <c r="J56" s="261"/>
      <c r="K56" s="261"/>
      <c r="L56" s="101"/>
      <c r="M56" s="101">
        <f t="shared" si="16"/>
        <v>0</v>
      </c>
      <c r="N56" s="259" t="s">
        <v>28</v>
      </c>
      <c r="O56" s="262">
        <v>45.999000000000002</v>
      </c>
      <c r="P56" s="262"/>
      <c r="Q56" s="263" t="s">
        <v>27</v>
      </c>
      <c r="R56" s="264">
        <v>0.31</v>
      </c>
      <c r="S56" s="115">
        <f t="shared" si="17"/>
        <v>506.2857677419355</v>
      </c>
      <c r="T56" s="115"/>
      <c r="U56" s="115">
        <v>5.8250000000000002</v>
      </c>
      <c r="V56" s="119"/>
      <c r="W56" s="119"/>
      <c r="X56" s="119"/>
      <c r="Y56" s="119"/>
    </row>
    <row r="57" spans="1:25" s="8" customFormat="1" ht="51.75">
      <c r="A57" s="258" t="s">
        <v>751</v>
      </c>
      <c r="B57" s="258" t="s">
        <v>145</v>
      </c>
      <c r="C57" s="107" t="s">
        <v>144</v>
      </c>
      <c r="D57" s="259" t="s">
        <v>747</v>
      </c>
      <c r="E57" s="259" t="s">
        <v>479</v>
      </c>
      <c r="F57" s="101">
        <f t="shared" si="14"/>
        <v>455.24610000000001</v>
      </c>
      <c r="G57" s="101">
        <v>1801</v>
      </c>
      <c r="H57" s="260">
        <v>73.150000000000006</v>
      </c>
      <c r="I57" s="101">
        <f t="shared" si="15"/>
        <v>131.74315000000001</v>
      </c>
      <c r="J57" s="261">
        <f>F57/G57</f>
        <v>0.25277406996113272</v>
      </c>
      <c r="K57" s="261">
        <f>J57-R57</f>
        <v>-5.7225930038867279E-2</v>
      </c>
      <c r="L57" s="101">
        <f>IF(G57&gt;0,(T57*H57)/1000)</f>
        <v>24.31975575806452</v>
      </c>
      <c r="M57" s="101">
        <f t="shared" si="16"/>
        <v>2397.1667174304307</v>
      </c>
      <c r="N57" s="259" t="s">
        <v>28</v>
      </c>
      <c r="O57" s="262">
        <v>133.42500000000001</v>
      </c>
      <c r="P57" s="262">
        <v>326</v>
      </c>
      <c r="Q57" s="263" t="s">
        <v>27</v>
      </c>
      <c r="R57" s="264">
        <v>0.31</v>
      </c>
      <c r="S57" s="115">
        <f t="shared" si="17"/>
        <v>1468.5358064516129</v>
      </c>
      <c r="T57" s="213">
        <f>G57-S57</f>
        <v>332.46419354838713</v>
      </c>
      <c r="U57" s="115">
        <v>5.8250000000000002</v>
      </c>
      <c r="V57" s="119"/>
      <c r="W57" s="119"/>
      <c r="X57" s="119"/>
      <c r="Y57" s="119"/>
    </row>
    <row r="58" spans="1:25" s="8" customFormat="1" ht="39">
      <c r="A58" s="258" t="s">
        <v>751</v>
      </c>
      <c r="B58" s="258" t="s">
        <v>143</v>
      </c>
      <c r="C58" s="107" t="s">
        <v>144</v>
      </c>
      <c r="D58" s="259" t="s">
        <v>747</v>
      </c>
      <c r="E58" s="259" t="s">
        <v>469</v>
      </c>
      <c r="F58" s="101">
        <f t="shared" si="14"/>
        <v>22.249652000000001</v>
      </c>
      <c r="G58" s="101">
        <v>72</v>
      </c>
      <c r="H58" s="260">
        <v>73.150000000000006</v>
      </c>
      <c r="I58" s="101">
        <f t="shared" si="15"/>
        <v>5.2667999999999999</v>
      </c>
      <c r="J58" s="261">
        <f>F58/G58</f>
        <v>0.30902294444444445</v>
      </c>
      <c r="K58" s="261">
        <f>J58-R58</f>
        <v>-9.7705555555555046E-4</v>
      </c>
      <c r="L58" s="101"/>
      <c r="M58" s="101">
        <f t="shared" si="16"/>
        <v>0</v>
      </c>
      <c r="N58" s="259" t="s">
        <v>28</v>
      </c>
      <c r="O58" s="262">
        <v>6.5209999999999999</v>
      </c>
      <c r="P58" s="262">
        <v>13</v>
      </c>
      <c r="Q58" s="263" t="s">
        <v>27</v>
      </c>
      <c r="R58" s="264">
        <v>0.31</v>
      </c>
      <c r="S58" s="115">
        <f t="shared" si="17"/>
        <v>71.773070967741944</v>
      </c>
      <c r="T58" s="115"/>
      <c r="U58" s="115">
        <v>5.8250000000000002</v>
      </c>
      <c r="V58" s="119"/>
      <c r="W58" s="119"/>
      <c r="X58" s="119"/>
      <c r="Y58" s="119"/>
    </row>
    <row r="59" spans="1:25" s="8" customFormat="1" ht="39">
      <c r="A59" s="258" t="s">
        <v>751</v>
      </c>
      <c r="B59" s="258" t="s">
        <v>143</v>
      </c>
      <c r="C59" s="107" t="s">
        <v>144</v>
      </c>
      <c r="D59" s="259" t="s">
        <v>747</v>
      </c>
      <c r="E59" s="259" t="s">
        <v>467</v>
      </c>
      <c r="F59" s="101">
        <f t="shared" si="14"/>
        <v>23.884</v>
      </c>
      <c r="G59" s="101">
        <v>155</v>
      </c>
      <c r="H59" s="260">
        <v>73.150000000000006</v>
      </c>
      <c r="I59" s="101">
        <f t="shared" si="15"/>
        <v>11.33825</v>
      </c>
      <c r="J59" s="261">
        <f>F59/G59</f>
        <v>0.15409032258064517</v>
      </c>
      <c r="K59" s="261">
        <f>J59-R59</f>
        <v>-0.15590967741935483</v>
      </c>
      <c r="L59" s="101">
        <f>IF(G59&gt;0,(T59*H59)/1000)</f>
        <v>5.7023964516129038</v>
      </c>
      <c r="M59" s="101">
        <f t="shared" si="16"/>
        <v>562.07780700539934</v>
      </c>
      <c r="N59" s="259" t="s">
        <v>28</v>
      </c>
      <c r="O59" s="262">
        <v>7</v>
      </c>
      <c r="P59" s="262">
        <v>28</v>
      </c>
      <c r="Q59" s="263" t="s">
        <v>27</v>
      </c>
      <c r="R59" s="264">
        <v>0.31</v>
      </c>
      <c r="S59" s="115">
        <f t="shared" si="17"/>
        <v>77.045161290322582</v>
      </c>
      <c r="T59" s="213">
        <f>G59-S59</f>
        <v>77.954838709677418</v>
      </c>
      <c r="U59" s="115">
        <v>5.8250000000000002</v>
      </c>
      <c r="V59" s="119"/>
      <c r="W59" s="119"/>
      <c r="X59" s="119"/>
      <c r="Y59" s="119"/>
    </row>
    <row r="60" spans="1:25" s="8" customFormat="1" ht="51.75">
      <c r="A60" s="258" t="s">
        <v>751</v>
      </c>
      <c r="B60" s="258" t="s">
        <v>145</v>
      </c>
      <c r="C60" s="107" t="s">
        <v>144</v>
      </c>
      <c r="D60" s="259" t="s">
        <v>639</v>
      </c>
      <c r="E60" s="259" t="s">
        <v>478</v>
      </c>
      <c r="F60" s="101">
        <f t="shared" si="14"/>
        <v>913204.74</v>
      </c>
      <c r="G60" s="101"/>
      <c r="H60" s="260">
        <v>53.06</v>
      </c>
      <c r="I60" s="101">
        <f t="shared" si="15"/>
        <v>0</v>
      </c>
      <c r="J60" s="261"/>
      <c r="K60" s="261"/>
      <c r="L60" s="101"/>
      <c r="M60" s="101">
        <f>T60/U60</f>
        <v>0</v>
      </c>
      <c r="N60" s="259" t="s">
        <v>28</v>
      </c>
      <c r="O60" s="262">
        <v>267645</v>
      </c>
      <c r="P60" s="262"/>
      <c r="Q60" s="263" t="s">
        <v>27</v>
      </c>
      <c r="R60" s="264">
        <v>0.41</v>
      </c>
      <c r="S60" s="115">
        <f t="shared" si="17"/>
        <v>2227328.6341463416</v>
      </c>
      <c r="T60" s="115"/>
      <c r="U60" s="115">
        <v>1.0269999999999999</v>
      </c>
      <c r="V60" s="119"/>
      <c r="W60" s="119"/>
      <c r="X60" s="119"/>
      <c r="Y60" s="119"/>
    </row>
    <row r="61" spans="1:25" s="8" customFormat="1" ht="51.75">
      <c r="A61" s="258" t="s">
        <v>751</v>
      </c>
      <c r="B61" s="258" t="s">
        <v>145</v>
      </c>
      <c r="C61" s="107" t="s">
        <v>144</v>
      </c>
      <c r="D61" s="259" t="s">
        <v>639</v>
      </c>
      <c r="E61" s="259" t="s">
        <v>479</v>
      </c>
      <c r="F61" s="101">
        <f t="shared" si="14"/>
        <v>2665944.2608400001</v>
      </c>
      <c r="G61" s="101">
        <v>10553645</v>
      </c>
      <c r="H61" s="260">
        <v>53.06</v>
      </c>
      <c r="I61" s="101">
        <f t="shared" si="15"/>
        <v>559976.40370000002</v>
      </c>
      <c r="J61" s="261">
        <f>F61/G61</f>
        <v>0.25260886270478117</v>
      </c>
      <c r="K61" s="261">
        <f>J61-R61</f>
        <v>-0.15739113729521881</v>
      </c>
      <c r="L61" s="101">
        <f>IF(G61&gt;0,(T61*H61)/1000)</f>
        <v>214964.20252885265</v>
      </c>
      <c r="M61" s="101">
        <f>T61/U61</f>
        <v>3944831.4749566577</v>
      </c>
      <c r="N61" s="259" t="s">
        <v>28</v>
      </c>
      <c r="O61" s="262">
        <v>781343.57</v>
      </c>
      <c r="P61" s="262">
        <v>10346709</v>
      </c>
      <c r="Q61" s="263" t="s">
        <v>27</v>
      </c>
      <c r="R61" s="264">
        <v>0.41</v>
      </c>
      <c r="S61" s="115">
        <f t="shared" si="17"/>
        <v>6502303.0752195129</v>
      </c>
      <c r="T61" s="213">
        <f>G61-S61</f>
        <v>4051341.9247804871</v>
      </c>
      <c r="U61" s="115">
        <v>1.0269999999999999</v>
      </c>
      <c r="V61" s="119"/>
      <c r="W61" s="119"/>
      <c r="X61" s="119"/>
      <c r="Y61" s="119"/>
    </row>
    <row r="62" spans="1:25" s="8" customFormat="1" ht="39">
      <c r="A62" s="258" t="s">
        <v>751</v>
      </c>
      <c r="B62" s="258" t="s">
        <v>143</v>
      </c>
      <c r="C62" s="107" t="s">
        <v>144</v>
      </c>
      <c r="D62" s="259" t="s">
        <v>639</v>
      </c>
      <c r="E62" s="259" t="s">
        <v>469</v>
      </c>
      <c r="F62" s="101">
        <f t="shared" si="14"/>
        <v>250920.114348</v>
      </c>
      <c r="G62" s="101">
        <v>809277</v>
      </c>
      <c r="H62" s="260">
        <v>53.06</v>
      </c>
      <c r="I62" s="101">
        <f t="shared" si="15"/>
        <v>42940.237620000007</v>
      </c>
      <c r="J62" s="261">
        <f>F62/G62</f>
        <v>0.31005467145118421</v>
      </c>
      <c r="K62" s="261">
        <f>J62-R62</f>
        <v>-9.9945328548815771E-2</v>
      </c>
      <c r="L62" s="101">
        <f>IF(G62&gt;0,(T62*H62)/1000)</f>
        <v>10467.502821695414</v>
      </c>
      <c r="M62" s="101">
        <f>T62/U62</f>
        <v>192090.2834493077</v>
      </c>
      <c r="N62" s="259" t="s">
        <v>28</v>
      </c>
      <c r="O62" s="262">
        <v>73540.479000000007</v>
      </c>
      <c r="P62" s="262">
        <v>793408</v>
      </c>
      <c r="Q62" s="263" t="s">
        <v>27</v>
      </c>
      <c r="R62" s="264">
        <v>0.41</v>
      </c>
      <c r="S62" s="115">
        <f t="shared" si="17"/>
        <v>612000.27889756102</v>
      </c>
      <c r="T62" s="213">
        <f>G62-S62</f>
        <v>197276.72110243898</v>
      </c>
      <c r="U62" s="115">
        <v>1.0269999999999999</v>
      </c>
      <c r="V62" s="119"/>
      <c r="W62" s="119"/>
      <c r="X62" s="119"/>
      <c r="Y62" s="119"/>
    </row>
    <row r="63" spans="1:25" s="8" customFormat="1" ht="51.75">
      <c r="A63" s="258" t="s">
        <v>751</v>
      </c>
      <c r="B63" s="258" t="s">
        <v>145</v>
      </c>
      <c r="C63" s="107" t="s">
        <v>144</v>
      </c>
      <c r="D63" s="259" t="s">
        <v>639</v>
      </c>
      <c r="E63" s="259" t="s">
        <v>469</v>
      </c>
      <c r="F63" s="101">
        <f t="shared" si="14"/>
        <v>342220.18800000002</v>
      </c>
      <c r="G63" s="101">
        <v>1345504</v>
      </c>
      <c r="H63" s="260">
        <v>53.06</v>
      </c>
      <c r="I63" s="101">
        <f t="shared" si="15"/>
        <v>71392.442240000004</v>
      </c>
      <c r="J63" s="261">
        <f>F63/G63</f>
        <v>0.2543434935905059</v>
      </c>
      <c r="K63" s="261">
        <f>J63-R63</f>
        <v>-0.15565650640949408</v>
      </c>
      <c r="L63" s="101">
        <f>IF(G63&gt;0,(T63*H63)/1000)</f>
        <v>27104.1418124878</v>
      </c>
      <c r="M63" s="101">
        <f>T63/U63</f>
        <v>497391.056118935</v>
      </c>
      <c r="N63" s="259" t="s">
        <v>28</v>
      </c>
      <c r="O63" s="262">
        <v>100299</v>
      </c>
      <c r="P63" s="262">
        <v>1319123</v>
      </c>
      <c r="Q63" s="263" t="s">
        <v>27</v>
      </c>
      <c r="R63" s="264">
        <v>0.41</v>
      </c>
      <c r="S63" s="115">
        <f t="shared" si="17"/>
        <v>834683.38536585378</v>
      </c>
      <c r="T63" s="213">
        <f>G63-S63</f>
        <v>510820.61463414622</v>
      </c>
      <c r="U63" s="115">
        <v>1.0269999999999999</v>
      </c>
      <c r="V63" s="119"/>
      <c r="W63" s="119"/>
      <c r="X63" s="119"/>
      <c r="Y63" s="119"/>
    </row>
    <row r="64" spans="1:25" s="8" customFormat="1" ht="13.5">
      <c r="A64" s="258" t="s">
        <v>508</v>
      </c>
      <c r="B64" s="258"/>
      <c r="C64" s="107" t="s">
        <v>138</v>
      </c>
      <c r="D64" s="259" t="s">
        <v>747</v>
      </c>
      <c r="E64" s="259" t="s">
        <v>467</v>
      </c>
      <c r="F64" s="101">
        <f t="shared" si="14"/>
        <v>760.73951999999997</v>
      </c>
      <c r="G64" s="101">
        <v>2724.0102900000002</v>
      </c>
      <c r="H64" s="260">
        <v>73.150000000000006</v>
      </c>
      <c r="I64" s="101">
        <f t="shared" si="15"/>
        <v>199.26135271350003</v>
      </c>
      <c r="J64" s="261">
        <f>F64/G64</f>
        <v>0.27927189658303381</v>
      </c>
      <c r="K64" s="261">
        <f>J64-R64</f>
        <v>-3.072810341696619E-2</v>
      </c>
      <c r="L64" s="101">
        <f>IF(G64&gt;0,(T64*H64)/1000)</f>
        <v>19.75136597801616</v>
      </c>
      <c r="M64" s="101">
        <f>(T64/U64)*42</f>
        <v>1946.8664742073961</v>
      </c>
      <c r="N64" s="259" t="s">
        <v>2</v>
      </c>
      <c r="O64" s="262">
        <v>222.96</v>
      </c>
      <c r="P64" s="262">
        <v>467.64285714285717</v>
      </c>
      <c r="Q64" s="263" t="s">
        <v>27</v>
      </c>
      <c r="R64" s="264">
        <v>0.31</v>
      </c>
      <c r="S64" s="115">
        <f t="shared" si="17"/>
        <v>2453.998451612903</v>
      </c>
      <c r="T64" s="213">
        <f>G64-S64</f>
        <v>270.01183838709721</v>
      </c>
      <c r="U64" s="115">
        <v>5.8250000000000002</v>
      </c>
      <c r="V64" s="119"/>
      <c r="W64" s="119"/>
      <c r="X64" s="119"/>
      <c r="Y64" s="119"/>
    </row>
    <row r="65" spans="1:25" s="8" customFormat="1" ht="13.5">
      <c r="A65" s="258" t="s">
        <v>752</v>
      </c>
      <c r="B65" s="258"/>
      <c r="C65" s="107" t="s">
        <v>29</v>
      </c>
      <c r="D65" s="259" t="s">
        <v>747</v>
      </c>
      <c r="E65" s="259" t="s">
        <v>467</v>
      </c>
      <c r="F65" s="101">
        <f t="shared" si="14"/>
        <v>1455.688856</v>
      </c>
      <c r="G65" s="101">
        <v>4858.0333199999995</v>
      </c>
      <c r="H65" s="260">
        <v>73.150000000000006</v>
      </c>
      <c r="I65" s="101">
        <f t="shared" si="15"/>
        <v>355.36513735799997</v>
      </c>
      <c r="J65" s="261">
        <f>F65/G65</f>
        <v>0.29964571259877654</v>
      </c>
      <c r="K65" s="261">
        <f>J65-R65</f>
        <v>-1.0354287401223461E-2</v>
      </c>
      <c r="L65" s="101">
        <f>IF(G65&gt;0,(T65*H65)/1000)</f>
        <v>11.869525047032234</v>
      </c>
      <c r="M65" s="101">
        <f>(T65/U65)*42</f>
        <v>1169.963657427659</v>
      </c>
      <c r="N65" s="259" t="s">
        <v>2</v>
      </c>
      <c r="O65" s="262">
        <v>426.63799999999998</v>
      </c>
      <c r="P65" s="262">
        <v>834</v>
      </c>
      <c r="Q65" s="263" t="s">
        <v>27</v>
      </c>
      <c r="R65" s="264">
        <v>0.31</v>
      </c>
      <c r="S65" s="115">
        <f t="shared" si="17"/>
        <v>4695.7705032258064</v>
      </c>
      <c r="T65" s="213">
        <f>G65-S65</f>
        <v>162.2628167741932</v>
      </c>
      <c r="U65" s="115">
        <v>5.8250000000000002</v>
      </c>
      <c r="V65" s="119"/>
      <c r="W65" s="119"/>
      <c r="X65" s="119"/>
      <c r="Y65" s="119"/>
    </row>
    <row r="66" spans="1:25" s="8" customFormat="1" ht="26.25">
      <c r="A66" s="258" t="s">
        <v>373</v>
      </c>
      <c r="B66" s="258" t="s">
        <v>146</v>
      </c>
      <c r="C66" s="107" t="s">
        <v>144</v>
      </c>
      <c r="D66" s="259" t="s">
        <v>639</v>
      </c>
      <c r="E66" s="259" t="s">
        <v>469</v>
      </c>
      <c r="F66" s="101">
        <f t="shared" si="14"/>
        <v>-1105.4880000000001</v>
      </c>
      <c r="G66" s="101">
        <v>3714</v>
      </c>
      <c r="H66" s="260">
        <v>53.06</v>
      </c>
      <c r="I66" s="101">
        <f t="shared" si="15"/>
        <v>197.06484</v>
      </c>
      <c r="J66" s="261"/>
      <c r="K66" s="261"/>
      <c r="L66" s="101">
        <f>(P66*H66)/1000</f>
        <v>197.06484</v>
      </c>
      <c r="M66" s="101"/>
      <c r="N66" s="259" t="s">
        <v>28</v>
      </c>
      <c r="O66" s="262">
        <v>-324</v>
      </c>
      <c r="P66" s="262">
        <v>3714</v>
      </c>
      <c r="Q66" s="263" t="s">
        <v>27</v>
      </c>
      <c r="R66" s="264">
        <v>0.41</v>
      </c>
      <c r="S66" s="115"/>
      <c r="T66" s="115"/>
      <c r="U66" s="115">
        <v>1.0269999999999999</v>
      </c>
      <c r="V66" s="119"/>
      <c r="W66" s="119"/>
      <c r="X66" s="119"/>
      <c r="Y66" s="119"/>
    </row>
    <row r="67" spans="1:25" s="8" customFormat="1" ht="26.25">
      <c r="A67" s="258" t="s">
        <v>373</v>
      </c>
      <c r="B67" s="258" t="s">
        <v>150</v>
      </c>
      <c r="C67" s="107" t="s">
        <v>150</v>
      </c>
      <c r="D67" s="259" t="s">
        <v>639</v>
      </c>
      <c r="E67" s="259" t="s">
        <v>478</v>
      </c>
      <c r="F67" s="101">
        <f t="shared" si="14"/>
        <v>813434.44799999997</v>
      </c>
      <c r="G67" s="101"/>
      <c r="H67" s="260">
        <v>53.06</v>
      </c>
      <c r="I67" s="101">
        <f t="shared" si="15"/>
        <v>0</v>
      </c>
      <c r="J67" s="261"/>
      <c r="K67" s="261">
        <f t="shared" ref="K67:K83" si="18">J67-R67</f>
        <v>-0.41</v>
      </c>
      <c r="L67" s="101"/>
      <c r="M67" s="101">
        <f>T67/U67</f>
        <v>0</v>
      </c>
      <c r="N67" s="259" t="s">
        <v>28</v>
      </c>
      <c r="O67" s="262">
        <v>238404</v>
      </c>
      <c r="P67" s="262"/>
      <c r="Q67" s="263" t="s">
        <v>27</v>
      </c>
      <c r="R67" s="264">
        <v>0.41</v>
      </c>
      <c r="S67" s="115">
        <f t="shared" ref="S67:S83" si="19">F67/R67</f>
        <v>1983986.4585365853</v>
      </c>
      <c r="T67" s="115"/>
      <c r="U67" s="115">
        <v>1.0269999999999999</v>
      </c>
      <c r="V67" s="119"/>
      <c r="W67" s="119"/>
      <c r="X67" s="119"/>
      <c r="Y67" s="119"/>
    </row>
    <row r="68" spans="1:25" s="8" customFormat="1" ht="26.25">
      <c r="A68" s="258" t="s">
        <v>373</v>
      </c>
      <c r="B68" s="258" t="s">
        <v>150</v>
      </c>
      <c r="C68" s="107" t="s">
        <v>150</v>
      </c>
      <c r="D68" s="259" t="s">
        <v>639</v>
      </c>
      <c r="E68" s="259" t="s">
        <v>479</v>
      </c>
      <c r="F68" s="101">
        <f t="shared" si="14"/>
        <v>3590590.9040000001</v>
      </c>
      <c r="G68" s="101">
        <v>12231346</v>
      </c>
      <c r="H68" s="260">
        <v>53.06</v>
      </c>
      <c r="I68" s="101">
        <f t="shared" si="15"/>
        <v>648995.21875999996</v>
      </c>
      <c r="J68" s="261">
        <f t="shared" ref="J68:J83" si="20">F68/G68</f>
        <v>0.29355648217293501</v>
      </c>
      <c r="K68" s="261">
        <f t="shared" si="18"/>
        <v>-0.11644351782706497</v>
      </c>
      <c r="L68" s="101">
        <f t="shared" ref="L68:L75" si="21">IF(G68&gt;0,(T68*H68)/1000)</f>
        <v>184320.21054965851</v>
      </c>
      <c r="M68" s="101">
        <f>T68/U68</f>
        <v>3382480.2431899682</v>
      </c>
      <c r="N68" s="259" t="s">
        <v>28</v>
      </c>
      <c r="O68" s="262">
        <v>1052342</v>
      </c>
      <c r="P68" s="262">
        <v>12231346</v>
      </c>
      <c r="Q68" s="263" t="s">
        <v>27</v>
      </c>
      <c r="R68" s="264">
        <v>0.41</v>
      </c>
      <c r="S68" s="115">
        <f t="shared" si="19"/>
        <v>8757538.7902439032</v>
      </c>
      <c r="T68" s="213">
        <f t="shared" ref="T68:T75" si="22">G68-S68</f>
        <v>3473807.2097560968</v>
      </c>
      <c r="U68" s="115">
        <v>1.0269999999999999</v>
      </c>
      <c r="V68" s="119"/>
      <c r="W68" s="119"/>
      <c r="X68" s="119"/>
      <c r="Y68" s="119"/>
    </row>
    <row r="69" spans="1:25" s="8" customFormat="1" ht="26.25">
      <c r="A69" s="258" t="s">
        <v>373</v>
      </c>
      <c r="B69" s="258" t="s">
        <v>150</v>
      </c>
      <c r="C69" s="107" t="s">
        <v>150</v>
      </c>
      <c r="D69" s="259" t="s">
        <v>639</v>
      </c>
      <c r="E69" s="259" t="s">
        <v>469</v>
      </c>
      <c r="F69" s="101">
        <f t="shared" si="14"/>
        <v>3302137.0120000001</v>
      </c>
      <c r="G69" s="101">
        <v>13122002</v>
      </c>
      <c r="H69" s="260">
        <v>53.06</v>
      </c>
      <c r="I69" s="101">
        <f t="shared" si="15"/>
        <v>696253.42611999996</v>
      </c>
      <c r="J69" s="261">
        <f t="shared" si="20"/>
        <v>0.25164887278633247</v>
      </c>
      <c r="K69" s="261">
        <f t="shared" si="18"/>
        <v>-0.15835112721366751</v>
      </c>
      <c r="L69" s="101">
        <f t="shared" si="21"/>
        <v>268908.57281092682</v>
      </c>
      <c r="M69" s="101">
        <f>T69/U69</f>
        <v>4934770.4847175051</v>
      </c>
      <c r="N69" s="259" t="s">
        <v>28</v>
      </c>
      <c r="O69" s="262">
        <v>967801</v>
      </c>
      <c r="P69" s="262">
        <v>13122002</v>
      </c>
      <c r="Q69" s="263" t="s">
        <v>27</v>
      </c>
      <c r="R69" s="264">
        <v>0.41</v>
      </c>
      <c r="S69" s="115">
        <f t="shared" si="19"/>
        <v>8053992.7121951226</v>
      </c>
      <c r="T69" s="213">
        <f t="shared" si="22"/>
        <v>5068009.2878048774</v>
      </c>
      <c r="U69" s="115">
        <v>1.0269999999999999</v>
      </c>
      <c r="V69" s="119"/>
      <c r="W69" s="119"/>
      <c r="X69" s="119"/>
      <c r="Y69" s="119"/>
    </row>
    <row r="70" spans="1:25" s="8" customFormat="1" ht="26.25">
      <c r="A70" s="258" t="s">
        <v>373</v>
      </c>
      <c r="B70" s="258" t="s">
        <v>147</v>
      </c>
      <c r="C70" s="107" t="s">
        <v>148</v>
      </c>
      <c r="D70" s="259" t="s">
        <v>639</v>
      </c>
      <c r="E70" s="259" t="s">
        <v>469</v>
      </c>
      <c r="F70" s="101">
        <f t="shared" si="14"/>
        <v>319468.97200000001</v>
      </c>
      <c r="G70" s="101">
        <v>1341511</v>
      </c>
      <c r="H70" s="260">
        <v>53.06</v>
      </c>
      <c r="I70" s="101">
        <f t="shared" si="15"/>
        <v>71180.573659999995</v>
      </c>
      <c r="J70" s="261">
        <f t="shared" si="20"/>
        <v>0.23814114979303189</v>
      </c>
      <c r="K70" s="261">
        <f t="shared" si="18"/>
        <v>-0.17185885020696809</v>
      </c>
      <c r="L70" s="101">
        <f t="shared" si="21"/>
        <v>29836.613527512189</v>
      </c>
      <c r="M70" s="101">
        <f>T70/U70</f>
        <v>547534.94193364517</v>
      </c>
      <c r="N70" s="259" t="s">
        <v>28</v>
      </c>
      <c r="O70" s="262">
        <v>93631</v>
      </c>
      <c r="P70" s="262">
        <v>1341511</v>
      </c>
      <c r="Q70" s="263" t="s">
        <v>27</v>
      </c>
      <c r="R70" s="264">
        <v>0.41</v>
      </c>
      <c r="S70" s="115">
        <f t="shared" si="19"/>
        <v>779192.61463414645</v>
      </c>
      <c r="T70" s="213">
        <f t="shared" si="22"/>
        <v>562318.38536585355</v>
      </c>
      <c r="U70" s="115">
        <v>1.0269999999999999</v>
      </c>
      <c r="V70" s="119"/>
      <c r="W70" s="119"/>
      <c r="X70" s="119"/>
      <c r="Y70" s="119"/>
    </row>
    <row r="71" spans="1:25" s="8" customFormat="1" ht="13.5">
      <c r="A71" s="258" t="s">
        <v>617</v>
      </c>
      <c r="B71" s="258"/>
      <c r="C71" s="107" t="s">
        <v>198</v>
      </c>
      <c r="D71" s="259" t="s">
        <v>747</v>
      </c>
      <c r="E71" s="259" t="s">
        <v>467</v>
      </c>
      <c r="F71" s="101">
        <f t="shared" si="14"/>
        <v>1190.8255320000001</v>
      </c>
      <c r="G71" s="101">
        <v>4470.3947699999999</v>
      </c>
      <c r="H71" s="260">
        <v>73.150000000000006</v>
      </c>
      <c r="I71" s="101">
        <f t="shared" si="15"/>
        <v>327.00937742550002</v>
      </c>
      <c r="J71" s="261">
        <f t="shared" si="20"/>
        <v>0.26638039664671498</v>
      </c>
      <c r="K71" s="261">
        <f t="shared" si="18"/>
        <v>-4.3619603353285019E-2</v>
      </c>
      <c r="L71" s="101">
        <f t="shared" si="21"/>
        <v>46.012965600338674</v>
      </c>
      <c r="M71" s="101">
        <f t="shared" ref="M71:M76" si="23">(T71/U71)*42</f>
        <v>4535.4382175827177</v>
      </c>
      <c r="N71" s="259" t="s">
        <v>2</v>
      </c>
      <c r="O71" s="262">
        <v>349.01100000000002</v>
      </c>
      <c r="P71" s="262">
        <v>767.45238095238096</v>
      </c>
      <c r="Q71" s="263" t="s">
        <v>27</v>
      </c>
      <c r="R71" s="264">
        <v>0.31</v>
      </c>
      <c r="S71" s="115">
        <f t="shared" si="19"/>
        <v>3841.3726838709681</v>
      </c>
      <c r="T71" s="213">
        <f t="shared" si="22"/>
        <v>629.02208612903178</v>
      </c>
      <c r="U71" s="115">
        <v>5.8250000000000002</v>
      </c>
      <c r="V71" s="119"/>
      <c r="W71" s="119"/>
      <c r="X71" s="119"/>
      <c r="Y71" s="119"/>
    </row>
    <row r="72" spans="1:25" s="8" customFormat="1" ht="26.25">
      <c r="A72" s="258" t="s">
        <v>408</v>
      </c>
      <c r="B72" s="258" t="s">
        <v>26</v>
      </c>
      <c r="C72" s="107" t="s">
        <v>26</v>
      </c>
      <c r="D72" s="259" t="s">
        <v>747</v>
      </c>
      <c r="E72" s="259" t="s">
        <v>467</v>
      </c>
      <c r="F72" s="101">
        <f t="shared" si="14"/>
        <v>23024.175999999999</v>
      </c>
      <c r="G72" s="101">
        <v>78339</v>
      </c>
      <c r="H72" s="260">
        <v>73.150000000000006</v>
      </c>
      <c r="I72" s="101">
        <f t="shared" si="15"/>
        <v>5730.4978500000007</v>
      </c>
      <c r="J72" s="261">
        <f t="shared" si="20"/>
        <v>0.29390438989519907</v>
      </c>
      <c r="K72" s="261">
        <f t="shared" si="18"/>
        <v>-1.6095610104800928E-2</v>
      </c>
      <c r="L72" s="101">
        <f t="shared" si="21"/>
        <v>297.53502935483925</v>
      </c>
      <c r="M72" s="101">
        <f t="shared" si="23"/>
        <v>29327.641146338134</v>
      </c>
      <c r="N72" s="259" t="s">
        <v>28</v>
      </c>
      <c r="O72" s="262">
        <v>6748</v>
      </c>
      <c r="P72" s="262">
        <v>13507</v>
      </c>
      <c r="Q72" s="263" t="s">
        <v>27</v>
      </c>
      <c r="R72" s="264">
        <v>0.31</v>
      </c>
      <c r="S72" s="115">
        <f t="shared" si="19"/>
        <v>74271.535483870961</v>
      </c>
      <c r="T72" s="213">
        <f t="shared" si="22"/>
        <v>4067.4645161290391</v>
      </c>
      <c r="U72" s="115">
        <v>5.8250000000000002</v>
      </c>
      <c r="V72" s="119"/>
      <c r="W72" s="119"/>
      <c r="X72" s="119"/>
      <c r="Y72" s="119"/>
    </row>
    <row r="73" spans="1:25" s="8" customFormat="1" ht="26.25">
      <c r="A73" s="258" t="s">
        <v>408</v>
      </c>
      <c r="B73" s="258" t="s">
        <v>136</v>
      </c>
      <c r="C73" s="107" t="s">
        <v>136</v>
      </c>
      <c r="D73" s="259" t="s">
        <v>747</v>
      </c>
      <c r="E73" s="259" t="s">
        <v>469</v>
      </c>
      <c r="F73" s="101">
        <f t="shared" si="14"/>
        <v>23.884</v>
      </c>
      <c r="G73" s="101">
        <v>124</v>
      </c>
      <c r="H73" s="260">
        <v>73.150000000000006</v>
      </c>
      <c r="I73" s="101">
        <f t="shared" si="15"/>
        <v>9.0706000000000007</v>
      </c>
      <c r="J73" s="261">
        <f t="shared" si="20"/>
        <v>0.19261290322580646</v>
      </c>
      <c r="K73" s="261">
        <f t="shared" si="18"/>
        <v>-0.11738709677419354</v>
      </c>
      <c r="L73" s="101">
        <f t="shared" si="21"/>
        <v>3.4347464516129036</v>
      </c>
      <c r="M73" s="101">
        <f t="shared" si="23"/>
        <v>338.55849370067835</v>
      </c>
      <c r="N73" s="259" t="s">
        <v>28</v>
      </c>
      <c r="O73" s="262">
        <v>7</v>
      </c>
      <c r="P73" s="262">
        <v>21</v>
      </c>
      <c r="Q73" s="263" t="s">
        <v>27</v>
      </c>
      <c r="R73" s="264">
        <v>0.31</v>
      </c>
      <c r="S73" s="115">
        <f t="shared" si="19"/>
        <v>77.045161290322582</v>
      </c>
      <c r="T73" s="213">
        <f t="shared" si="22"/>
        <v>46.954838709677418</v>
      </c>
      <c r="U73" s="115">
        <v>5.8250000000000002</v>
      </c>
      <c r="V73" s="119"/>
      <c r="W73" s="119"/>
      <c r="X73" s="119"/>
      <c r="Y73" s="119"/>
    </row>
    <row r="74" spans="1:25" s="8" customFormat="1" ht="26.25">
      <c r="A74" s="258" t="s">
        <v>408</v>
      </c>
      <c r="B74" s="258" t="s">
        <v>136</v>
      </c>
      <c r="C74" s="107" t="s">
        <v>136</v>
      </c>
      <c r="D74" s="259" t="s">
        <v>747</v>
      </c>
      <c r="E74" s="259" t="s">
        <v>467</v>
      </c>
      <c r="F74" s="101">
        <f t="shared" si="14"/>
        <v>4981.5200000000004</v>
      </c>
      <c r="G74" s="101">
        <v>22532</v>
      </c>
      <c r="H74" s="260">
        <v>73.150000000000006</v>
      </c>
      <c r="I74" s="101">
        <f t="shared" si="15"/>
        <v>1648.2157999999999</v>
      </c>
      <c r="J74" s="261">
        <f t="shared" si="20"/>
        <v>0.22108645481981185</v>
      </c>
      <c r="K74" s="261">
        <f t="shared" si="18"/>
        <v>-8.8913545180188153E-2</v>
      </c>
      <c r="L74" s="101">
        <f t="shared" si="21"/>
        <v>472.73777419354826</v>
      </c>
      <c r="M74" s="101">
        <f t="shared" si="23"/>
        <v>46597.147999446192</v>
      </c>
      <c r="N74" s="259" t="s">
        <v>28</v>
      </c>
      <c r="O74" s="262">
        <v>1460</v>
      </c>
      <c r="P74" s="262">
        <v>3885</v>
      </c>
      <c r="Q74" s="263" t="s">
        <v>27</v>
      </c>
      <c r="R74" s="264">
        <v>0.31</v>
      </c>
      <c r="S74" s="115">
        <f t="shared" si="19"/>
        <v>16069.419354838712</v>
      </c>
      <c r="T74" s="213">
        <f t="shared" si="22"/>
        <v>6462.580645161288</v>
      </c>
      <c r="U74" s="115">
        <v>5.8250000000000002</v>
      </c>
      <c r="V74" s="119"/>
      <c r="W74" s="119"/>
      <c r="X74" s="119"/>
      <c r="Y74" s="119"/>
    </row>
    <row r="75" spans="1:25" s="8" customFormat="1" ht="26.25">
      <c r="A75" s="258" t="s">
        <v>408</v>
      </c>
      <c r="B75" s="258" t="s">
        <v>137</v>
      </c>
      <c r="C75" s="107" t="s">
        <v>136</v>
      </c>
      <c r="D75" s="259" t="s">
        <v>748</v>
      </c>
      <c r="E75" s="259" t="s">
        <v>469</v>
      </c>
      <c r="F75" s="101">
        <f t="shared" si="14"/>
        <v>81993.771999999997</v>
      </c>
      <c r="G75" s="101">
        <v>352779</v>
      </c>
      <c r="H75" s="260">
        <v>70.88</v>
      </c>
      <c r="I75" s="101">
        <f t="shared" si="15"/>
        <v>25004.97552</v>
      </c>
      <c r="J75" s="261">
        <f t="shared" si="20"/>
        <v>0.23242248546540467</v>
      </c>
      <c r="K75" s="261">
        <f t="shared" si="18"/>
        <v>-7.7577514534595327E-2</v>
      </c>
      <c r="L75" s="101">
        <f t="shared" si="21"/>
        <v>6257.4962962580648</v>
      </c>
      <c r="M75" s="101">
        <f t="shared" si="23"/>
        <v>653947.86140979698</v>
      </c>
      <c r="N75" s="259" t="s">
        <v>28</v>
      </c>
      <c r="O75" s="262">
        <v>24031</v>
      </c>
      <c r="P75" s="262">
        <v>60824</v>
      </c>
      <c r="Q75" s="263" t="s">
        <v>27</v>
      </c>
      <c r="R75" s="264">
        <v>0.31</v>
      </c>
      <c r="S75" s="115">
        <f t="shared" si="19"/>
        <v>264496.03870967741</v>
      </c>
      <c r="T75" s="213">
        <f t="shared" si="22"/>
        <v>88282.961290322593</v>
      </c>
      <c r="U75" s="115">
        <v>5.67</v>
      </c>
      <c r="V75" s="119"/>
      <c r="W75" s="119"/>
      <c r="X75" s="119"/>
      <c r="Y75" s="119"/>
    </row>
    <row r="76" spans="1:25" s="8" customFormat="1" ht="13.5">
      <c r="A76" s="258" t="s">
        <v>512</v>
      </c>
      <c r="B76" s="258"/>
      <c r="C76" s="107" t="s">
        <v>139</v>
      </c>
      <c r="D76" s="259" t="s">
        <v>747</v>
      </c>
      <c r="E76" s="259" t="s">
        <v>467</v>
      </c>
      <c r="F76" s="101">
        <f t="shared" si="14"/>
        <v>43755.938384000001</v>
      </c>
      <c r="G76" s="101">
        <v>114158.37411</v>
      </c>
      <c r="H76" s="260">
        <v>73.150000000000006</v>
      </c>
      <c r="I76" s="101">
        <f t="shared" si="15"/>
        <v>8350.6850661465014</v>
      </c>
      <c r="J76" s="261">
        <f t="shared" si="20"/>
        <v>0.38329153445929365</v>
      </c>
      <c r="K76" s="261">
        <f t="shared" si="18"/>
        <v>7.329153445929365E-2</v>
      </c>
      <c r="L76" s="101"/>
      <c r="M76" s="101">
        <f t="shared" si="23"/>
        <v>0</v>
      </c>
      <c r="N76" s="259" t="s">
        <v>2</v>
      </c>
      <c r="O76" s="262">
        <v>12824.132</v>
      </c>
      <c r="P76" s="262">
        <v>19598.071428571428</v>
      </c>
      <c r="Q76" s="263" t="s">
        <v>27</v>
      </c>
      <c r="R76" s="264">
        <v>0.31</v>
      </c>
      <c r="S76" s="115">
        <f t="shared" si="19"/>
        <v>141148.18833548386</v>
      </c>
      <c r="T76" s="115"/>
      <c r="U76" s="115">
        <v>5.8250000000000002</v>
      </c>
      <c r="V76" s="119"/>
      <c r="W76" s="119"/>
      <c r="X76" s="119"/>
      <c r="Y76" s="119"/>
    </row>
    <row r="77" spans="1:25" s="8" customFormat="1" ht="26.25">
      <c r="A77" s="258" t="s">
        <v>450</v>
      </c>
      <c r="B77" s="258" t="s">
        <v>149</v>
      </c>
      <c r="C77" s="107" t="s">
        <v>148</v>
      </c>
      <c r="D77" s="259" t="s">
        <v>639</v>
      </c>
      <c r="E77" s="259" t="s">
        <v>469</v>
      </c>
      <c r="F77" s="101">
        <f t="shared" si="14"/>
        <v>1091021.1200000001</v>
      </c>
      <c r="G77" s="101">
        <v>3329385</v>
      </c>
      <c r="H77" s="260">
        <v>53.06</v>
      </c>
      <c r="I77" s="101">
        <f t="shared" si="15"/>
        <v>176657.16809999998</v>
      </c>
      <c r="J77" s="261">
        <f t="shared" si="20"/>
        <v>0.3276944901235514</v>
      </c>
      <c r="K77" s="261">
        <f t="shared" si="18"/>
        <v>-8.2305509876448579E-2</v>
      </c>
      <c r="L77" s="101">
        <f>IF(G77&gt;0,(T77*H77)/1000)</f>
        <v>35463.069009268263</v>
      </c>
      <c r="M77" s="101">
        <f>T77/U77</f>
        <v>650786.63880114898</v>
      </c>
      <c r="N77" s="259" t="s">
        <v>28</v>
      </c>
      <c r="O77" s="262">
        <v>319760</v>
      </c>
      <c r="P77" s="262">
        <v>3329385</v>
      </c>
      <c r="Q77" s="263" t="s">
        <v>27</v>
      </c>
      <c r="R77" s="264">
        <v>0.41</v>
      </c>
      <c r="S77" s="115">
        <f t="shared" si="19"/>
        <v>2661027.1219512201</v>
      </c>
      <c r="T77" s="213">
        <f>G77-S77</f>
        <v>668357.87804877991</v>
      </c>
      <c r="U77" s="115">
        <v>1.0269999999999999</v>
      </c>
      <c r="V77" s="119"/>
      <c r="W77" s="119"/>
      <c r="X77" s="119"/>
      <c r="Y77" s="119"/>
    </row>
    <row r="78" spans="1:25" s="8" customFormat="1" ht="26.25">
      <c r="A78" s="258" t="s">
        <v>450</v>
      </c>
      <c r="B78" s="258" t="s">
        <v>155</v>
      </c>
      <c r="C78" s="107" t="s">
        <v>155</v>
      </c>
      <c r="D78" s="259" t="s">
        <v>747</v>
      </c>
      <c r="E78" s="259" t="s">
        <v>467</v>
      </c>
      <c r="F78" s="101">
        <f t="shared" si="14"/>
        <v>75.063999999999993</v>
      </c>
      <c r="G78" s="101">
        <v>264</v>
      </c>
      <c r="H78" s="260">
        <v>73.150000000000006</v>
      </c>
      <c r="I78" s="101">
        <f t="shared" si="15"/>
        <v>19.311600000000002</v>
      </c>
      <c r="J78" s="261">
        <f t="shared" si="20"/>
        <v>0.28433333333333333</v>
      </c>
      <c r="K78" s="261">
        <f t="shared" si="18"/>
        <v>-2.5666666666666671E-2</v>
      </c>
      <c r="L78" s="101">
        <f>IF(G78&gt;0,(T78*H78)/1000)</f>
        <v>1.5989174193548399</v>
      </c>
      <c r="M78" s="101">
        <f t="shared" ref="M78:M83" si="24">(T78/U78)*42</f>
        <v>157.60321196178884</v>
      </c>
      <c r="N78" s="259" t="s">
        <v>28</v>
      </c>
      <c r="O78" s="262">
        <v>22</v>
      </c>
      <c r="P78" s="262">
        <v>44</v>
      </c>
      <c r="Q78" s="263" t="s">
        <v>27</v>
      </c>
      <c r="R78" s="264">
        <v>0.31</v>
      </c>
      <c r="S78" s="115">
        <f t="shared" si="19"/>
        <v>242.14193548387095</v>
      </c>
      <c r="T78" s="213">
        <f>G78-S78</f>
        <v>21.858064516129048</v>
      </c>
      <c r="U78" s="115">
        <v>5.8250000000000002</v>
      </c>
      <c r="V78" s="119"/>
      <c r="W78" s="119"/>
      <c r="X78" s="119"/>
      <c r="Y78" s="119"/>
    </row>
    <row r="79" spans="1:25" s="8" customFormat="1" ht="26.25">
      <c r="A79" s="258" t="s">
        <v>454</v>
      </c>
      <c r="B79" s="258" t="s">
        <v>190</v>
      </c>
      <c r="C79" s="107" t="s">
        <v>191</v>
      </c>
      <c r="D79" s="259" t="s">
        <v>747</v>
      </c>
      <c r="E79" s="259" t="s">
        <v>467</v>
      </c>
      <c r="F79" s="101">
        <f t="shared" si="14"/>
        <v>18046.067999999999</v>
      </c>
      <c r="G79" s="101">
        <v>62444</v>
      </c>
      <c r="H79" s="260">
        <v>73.150000000000006</v>
      </c>
      <c r="I79" s="101">
        <f t="shared" si="15"/>
        <v>4567.7786000000006</v>
      </c>
      <c r="J79" s="261">
        <f t="shared" si="20"/>
        <v>0.28899602844148353</v>
      </c>
      <c r="K79" s="261">
        <f t="shared" si="18"/>
        <v>-2.1003971558516465E-2</v>
      </c>
      <c r="L79" s="101">
        <f>IF(G79&gt;0,(T79*H79)/1000)</f>
        <v>309.48868322580637</v>
      </c>
      <c r="M79" s="101">
        <f t="shared" si="24"/>
        <v>30505.897272601404</v>
      </c>
      <c r="N79" s="259" t="s">
        <v>28</v>
      </c>
      <c r="O79" s="262">
        <v>5289</v>
      </c>
      <c r="P79" s="262">
        <v>10766</v>
      </c>
      <c r="Q79" s="263" t="s">
        <v>27</v>
      </c>
      <c r="R79" s="264">
        <v>0.31</v>
      </c>
      <c r="S79" s="115">
        <f t="shared" si="19"/>
        <v>58213.122580645162</v>
      </c>
      <c r="T79" s="213">
        <f>G79-S79</f>
        <v>4230.8774193548379</v>
      </c>
      <c r="U79" s="115">
        <v>5.8250000000000002</v>
      </c>
      <c r="V79" s="119"/>
      <c r="W79" s="119"/>
      <c r="X79" s="119"/>
      <c r="Y79" s="119"/>
    </row>
    <row r="80" spans="1:25" s="8" customFormat="1" ht="26.25">
      <c r="A80" s="258" t="s">
        <v>454</v>
      </c>
      <c r="B80" s="258" t="s">
        <v>191</v>
      </c>
      <c r="C80" s="107" t="s">
        <v>191</v>
      </c>
      <c r="D80" s="259" t="s">
        <v>747</v>
      </c>
      <c r="E80" s="259" t="s">
        <v>467</v>
      </c>
      <c r="F80" s="101">
        <f t="shared" si="14"/>
        <v>53725.351999999999</v>
      </c>
      <c r="G80" s="101">
        <v>153374</v>
      </c>
      <c r="H80" s="260">
        <v>73.150000000000006</v>
      </c>
      <c r="I80" s="101">
        <f t="shared" si="15"/>
        <v>11219.308100000002</v>
      </c>
      <c r="J80" s="261">
        <f t="shared" si="20"/>
        <v>0.35028982748053777</v>
      </c>
      <c r="K80" s="261">
        <f t="shared" si="18"/>
        <v>4.0289827480537777E-2</v>
      </c>
      <c r="L80" s="101"/>
      <c r="M80" s="101">
        <f t="shared" si="24"/>
        <v>0</v>
      </c>
      <c r="N80" s="259" t="s">
        <v>28</v>
      </c>
      <c r="O80" s="262">
        <v>15746</v>
      </c>
      <c r="P80" s="262">
        <v>26535</v>
      </c>
      <c r="Q80" s="263" t="s">
        <v>27</v>
      </c>
      <c r="R80" s="264">
        <v>0.31</v>
      </c>
      <c r="S80" s="115">
        <f t="shared" si="19"/>
        <v>173307.58709677419</v>
      </c>
      <c r="T80" s="115"/>
      <c r="U80" s="115">
        <v>5.8250000000000002</v>
      </c>
      <c r="V80" s="119"/>
      <c r="W80" s="119"/>
      <c r="X80" s="119"/>
      <c r="Y80" s="119"/>
    </row>
    <row r="81" spans="1:25" s="8" customFormat="1" ht="26.25">
      <c r="A81" s="258" t="s">
        <v>528</v>
      </c>
      <c r="B81" s="258"/>
      <c r="C81" s="107" t="s">
        <v>196</v>
      </c>
      <c r="D81" s="259" t="s">
        <v>747</v>
      </c>
      <c r="E81" s="259" t="s">
        <v>467</v>
      </c>
      <c r="F81" s="101">
        <f t="shared" si="14"/>
        <v>753.00451599999997</v>
      </c>
      <c r="G81" s="101">
        <v>1255.2831900000001</v>
      </c>
      <c r="H81" s="260">
        <v>73.150000000000006</v>
      </c>
      <c r="I81" s="101">
        <f t="shared" si="15"/>
        <v>91.82396534850001</v>
      </c>
      <c r="J81" s="261">
        <f t="shared" si="20"/>
        <v>0.59986823849684456</v>
      </c>
      <c r="K81" s="261">
        <f t="shared" si="18"/>
        <v>0.28986823849684457</v>
      </c>
      <c r="L81" s="101"/>
      <c r="M81" s="101">
        <f t="shared" si="24"/>
        <v>0</v>
      </c>
      <c r="N81" s="259" t="s">
        <v>2</v>
      </c>
      <c r="O81" s="262">
        <v>220.69300000000001</v>
      </c>
      <c r="P81" s="262">
        <v>215.5</v>
      </c>
      <c r="Q81" s="263" t="s">
        <v>27</v>
      </c>
      <c r="R81" s="264">
        <v>0.31</v>
      </c>
      <c r="S81" s="115">
        <f t="shared" si="19"/>
        <v>2429.0468258064516</v>
      </c>
      <c r="T81" s="115"/>
      <c r="U81" s="115">
        <v>5.8250000000000002</v>
      </c>
      <c r="V81" s="119"/>
      <c r="W81" s="119"/>
      <c r="X81" s="119"/>
      <c r="Y81" s="119"/>
    </row>
    <row r="82" spans="1:25" s="8" customFormat="1" ht="26.25">
      <c r="A82" s="258" t="s">
        <v>558</v>
      </c>
      <c r="B82" s="258"/>
      <c r="C82" s="107" t="s">
        <v>142</v>
      </c>
      <c r="D82" s="259" t="s">
        <v>747</v>
      </c>
      <c r="E82" s="259" t="s">
        <v>467</v>
      </c>
      <c r="F82" s="101">
        <f t="shared" si="14"/>
        <v>1527.3135600000001</v>
      </c>
      <c r="G82" s="101">
        <v>5118.4931399999996</v>
      </c>
      <c r="H82" s="260">
        <v>73.150000000000006</v>
      </c>
      <c r="I82" s="101">
        <f t="shared" si="15"/>
        <v>374.41777319099998</v>
      </c>
      <c r="J82" s="261">
        <f t="shared" si="20"/>
        <v>0.29839124879632056</v>
      </c>
      <c r="K82" s="261">
        <f t="shared" si="18"/>
        <v>-1.1608751203679435E-2</v>
      </c>
      <c r="L82" s="101">
        <f>IF(G82&gt;0,(T82*H82)/1000)</f>
        <v>14.021041210354792</v>
      </c>
      <c r="M82" s="101">
        <f t="shared" si="24"/>
        <v>1382.0358093866766</v>
      </c>
      <c r="N82" s="259" t="s">
        <v>2</v>
      </c>
      <c r="O82" s="262">
        <v>447.63</v>
      </c>
      <c r="P82" s="262">
        <v>878.71428571428567</v>
      </c>
      <c r="Q82" s="263" t="s">
        <v>27</v>
      </c>
      <c r="R82" s="264">
        <v>0.31</v>
      </c>
      <c r="S82" s="115">
        <f t="shared" si="19"/>
        <v>4926.8179354838712</v>
      </c>
      <c r="T82" s="213">
        <f>G82-S82</f>
        <v>191.67520451612836</v>
      </c>
      <c r="U82" s="115">
        <v>5.8250000000000002</v>
      </c>
      <c r="V82" s="119"/>
      <c r="W82" s="119"/>
      <c r="X82" s="119"/>
      <c r="Y82" s="119"/>
    </row>
    <row r="83" spans="1:25" s="8" customFormat="1" ht="27" thickBot="1">
      <c r="A83" s="346"/>
      <c r="B83" s="346" t="s">
        <v>437</v>
      </c>
      <c r="C83" s="347" t="s">
        <v>420</v>
      </c>
      <c r="D83" s="349" t="s">
        <v>747</v>
      </c>
      <c r="E83" s="349" t="s">
        <v>467</v>
      </c>
      <c r="F83" s="348">
        <f t="shared" si="14"/>
        <v>30373.542111999999</v>
      </c>
      <c r="G83" s="348">
        <v>82460</v>
      </c>
      <c r="H83" s="845">
        <v>73.150000000000006</v>
      </c>
      <c r="I83" s="348">
        <f t="shared" si="15"/>
        <v>6031.9490000000005</v>
      </c>
      <c r="J83" s="846">
        <f t="shared" si="20"/>
        <v>0.36834273723017219</v>
      </c>
      <c r="K83" s="846">
        <f t="shared" si="18"/>
        <v>5.8342737230172192E-2</v>
      </c>
      <c r="L83" s="348"/>
      <c r="M83" s="348">
        <f t="shared" si="24"/>
        <v>0</v>
      </c>
      <c r="N83" s="349" t="s">
        <v>28</v>
      </c>
      <c r="O83" s="262">
        <v>8901.9760000000006</v>
      </c>
      <c r="P83" s="262">
        <v>14806</v>
      </c>
      <c r="Q83" s="263" t="s">
        <v>27</v>
      </c>
      <c r="R83" s="264">
        <v>0.31</v>
      </c>
      <c r="S83" s="115">
        <f t="shared" si="19"/>
        <v>97979.168103225806</v>
      </c>
      <c r="T83" s="115"/>
      <c r="U83" s="115">
        <v>5.8250000000000002</v>
      </c>
      <c r="V83" s="119"/>
      <c r="W83" s="119"/>
      <c r="X83" s="119"/>
      <c r="Y83" s="119"/>
    </row>
    <row r="84" spans="1:25" s="8" customFormat="1" ht="14.25" thickBot="1">
      <c r="A84" s="847"/>
      <c r="B84" s="847"/>
      <c r="C84" s="848"/>
      <c r="D84" s="849"/>
      <c r="E84" s="849"/>
      <c r="F84" s="850"/>
      <c r="G84" s="850"/>
      <c r="H84" s="851"/>
      <c r="I84" s="850"/>
      <c r="J84" s="852"/>
      <c r="K84" s="852"/>
      <c r="L84" s="850"/>
      <c r="M84" s="850"/>
      <c r="N84" s="849"/>
      <c r="O84" s="262"/>
      <c r="P84" s="262"/>
      <c r="Q84" s="263"/>
      <c r="R84" s="264"/>
      <c r="S84" s="115"/>
      <c r="T84" s="115"/>
      <c r="U84" s="115"/>
      <c r="V84" s="119"/>
      <c r="W84" s="119"/>
      <c r="X84" s="119"/>
      <c r="Y84" s="119"/>
    </row>
    <row r="85" spans="1:25" s="33" customFormat="1" ht="13.5" thickBot="1">
      <c r="A85" s="303" t="s">
        <v>7</v>
      </c>
      <c r="B85" s="303"/>
      <c r="C85" s="304"/>
      <c r="D85" s="307"/>
      <c r="E85" s="307"/>
      <c r="F85" s="306">
        <f>SUM(F86:F113)</f>
        <v>318462.58554000006</v>
      </c>
      <c r="G85" s="306">
        <f>SUM(G86:G113)</f>
        <v>1044463.29791</v>
      </c>
      <c r="H85" s="853"/>
      <c r="I85" s="306">
        <f>SUM(I86:I113)</f>
        <v>76402.490242116502</v>
      </c>
      <c r="J85" s="854">
        <f>SUMPRODUCT(J86:J113,$O$86:$O$113)/SUMIF(O86:O113,"&gt;0",$O$86:$O$113)</f>
        <v>0.3145465365681267</v>
      </c>
      <c r="K85" s="854">
        <f>SUMPRODUCT(K86:K113,O86:O113)/SUM(O86:O113)</f>
        <v>4.546536568126678E-3</v>
      </c>
      <c r="L85" s="306">
        <f>SUM(L86:L113)</f>
        <v>6206.7370665026792</v>
      </c>
      <c r="M85" s="306"/>
      <c r="N85" s="307"/>
      <c r="O85" s="592">
        <f>SUM(O86:O113)</f>
        <v>93336.044999999998</v>
      </c>
      <c r="P85" s="592"/>
      <c r="Q85" s="574"/>
      <c r="R85" s="855"/>
      <c r="S85" s="309"/>
      <c r="T85" s="309"/>
      <c r="U85" s="309"/>
      <c r="V85" s="178"/>
      <c r="W85" s="178"/>
      <c r="X85" s="178"/>
      <c r="Y85" s="178"/>
    </row>
    <row r="86" spans="1:25" s="8" customFormat="1" ht="26.25">
      <c r="A86" s="359" t="s">
        <v>498</v>
      </c>
      <c r="B86" s="359" t="s">
        <v>215</v>
      </c>
      <c r="C86" s="856" t="s">
        <v>210</v>
      </c>
      <c r="D86" s="582" t="s">
        <v>747</v>
      </c>
      <c r="E86" s="582" t="s">
        <v>469</v>
      </c>
      <c r="F86" s="250">
        <f t="shared" ref="F86:F113" si="25">((O86*1000)*3412)/1000000</f>
        <v>17285.191999999999</v>
      </c>
      <c r="G86" s="250">
        <v>87337</v>
      </c>
      <c r="H86" s="616">
        <v>73.150000000000006</v>
      </c>
      <c r="I86" s="250">
        <f t="shared" ref="I86:I113" si="26">(G86*H86)/1000</f>
        <v>6388.7015500000007</v>
      </c>
      <c r="J86" s="857">
        <f t="shared" ref="J86:J112" si="27">F86/G86</f>
        <v>0.19791373644617974</v>
      </c>
      <c r="K86" s="857">
        <f t="shared" ref="K86:K112" si="28">J86-R86</f>
        <v>-0.11208626355382026</v>
      </c>
      <c r="L86" s="250">
        <f>IF(G86&gt;0,(T86*H86)/1000)</f>
        <v>2309.9538248387098</v>
      </c>
      <c r="M86" s="250">
        <f t="shared" ref="M86:M111" si="29">(T86/U86)*42</f>
        <v>227689.14633808666</v>
      </c>
      <c r="N86" s="582" t="s">
        <v>28</v>
      </c>
      <c r="O86" s="262">
        <v>5066</v>
      </c>
      <c r="P86" s="262">
        <v>15624</v>
      </c>
      <c r="Q86" s="263" t="s">
        <v>211</v>
      </c>
      <c r="R86" s="264">
        <v>0.31</v>
      </c>
      <c r="S86" s="115">
        <f t="shared" ref="S86:S111" si="30">F86/R86</f>
        <v>55758.683870967739</v>
      </c>
      <c r="T86" s="213">
        <f>G86-S86</f>
        <v>31578.316129032261</v>
      </c>
      <c r="U86" s="115">
        <v>5.8250000000000002</v>
      </c>
      <c r="V86" s="119"/>
      <c r="W86" s="119"/>
      <c r="X86" s="119"/>
      <c r="Y86" s="119"/>
    </row>
    <row r="87" spans="1:25" s="8" customFormat="1" ht="26.25">
      <c r="A87" s="258" t="s">
        <v>498</v>
      </c>
      <c r="B87" s="258" t="s">
        <v>212</v>
      </c>
      <c r="C87" s="107" t="s">
        <v>210</v>
      </c>
      <c r="D87" s="259" t="s">
        <v>747</v>
      </c>
      <c r="E87" s="259" t="s">
        <v>469</v>
      </c>
      <c r="F87" s="101">
        <f t="shared" si="25"/>
        <v>49320.46</v>
      </c>
      <c r="G87" s="101">
        <v>207024</v>
      </c>
      <c r="H87" s="260">
        <v>73.150000000000006</v>
      </c>
      <c r="I87" s="101">
        <f t="shared" si="26"/>
        <v>15143.805600000002</v>
      </c>
      <c r="J87" s="261">
        <f t="shared" si="27"/>
        <v>0.23823547028363862</v>
      </c>
      <c r="K87" s="261">
        <f t="shared" si="28"/>
        <v>-7.176452971636138E-2</v>
      </c>
      <c r="L87" s="101">
        <f>IF(G87&gt;0,(T87*H87)/1000)</f>
        <v>3505.7680225806462</v>
      </c>
      <c r="M87" s="101">
        <f t="shared" si="29"/>
        <v>345558.99764640734</v>
      </c>
      <c r="N87" s="259" t="s">
        <v>28</v>
      </c>
      <c r="O87" s="262">
        <v>14455</v>
      </c>
      <c r="P87" s="262">
        <v>37342</v>
      </c>
      <c r="Q87" s="263" t="s">
        <v>211</v>
      </c>
      <c r="R87" s="264">
        <v>0.31</v>
      </c>
      <c r="S87" s="115">
        <f t="shared" si="30"/>
        <v>159098.25806451612</v>
      </c>
      <c r="T87" s="213">
        <f>G87-S87</f>
        <v>47925.741935483878</v>
      </c>
      <c r="U87" s="115">
        <v>5.8250000000000002</v>
      </c>
      <c r="V87" s="119"/>
      <c r="W87" s="119"/>
      <c r="X87" s="119"/>
      <c r="Y87" s="119"/>
    </row>
    <row r="88" spans="1:25" s="8" customFormat="1" ht="26.25">
      <c r="A88" s="258" t="s">
        <v>498</v>
      </c>
      <c r="B88" s="258" t="s">
        <v>213</v>
      </c>
      <c r="C88" s="107" t="s">
        <v>210</v>
      </c>
      <c r="D88" s="259" t="s">
        <v>747</v>
      </c>
      <c r="E88" s="259" t="s">
        <v>467</v>
      </c>
      <c r="F88" s="101">
        <f t="shared" si="25"/>
        <v>54.591999999999999</v>
      </c>
      <c r="G88" s="101">
        <v>186</v>
      </c>
      <c r="H88" s="260">
        <v>73.150000000000006</v>
      </c>
      <c r="I88" s="101">
        <f t="shared" si="26"/>
        <v>13.605900000000002</v>
      </c>
      <c r="J88" s="261">
        <f t="shared" si="27"/>
        <v>0.29350537634408602</v>
      </c>
      <c r="K88" s="261">
        <f t="shared" si="28"/>
        <v>-1.6494623655913976E-2</v>
      </c>
      <c r="L88" s="101">
        <f>IF(G88&gt;0,(T88*H88)/1000)</f>
        <v>0.72394903225806528</v>
      </c>
      <c r="M88" s="101">
        <f t="shared" si="29"/>
        <v>71.358715215284562</v>
      </c>
      <c r="N88" s="259" t="s">
        <v>28</v>
      </c>
      <c r="O88" s="262">
        <v>16</v>
      </c>
      <c r="P88" s="262">
        <v>33</v>
      </c>
      <c r="Q88" s="263" t="s">
        <v>211</v>
      </c>
      <c r="R88" s="264">
        <v>0.31</v>
      </c>
      <c r="S88" s="115">
        <f t="shared" si="30"/>
        <v>176.1032258064516</v>
      </c>
      <c r="T88" s="213">
        <f>G88-S88</f>
        <v>9.8967741935483957</v>
      </c>
      <c r="U88" s="115">
        <v>5.8250000000000002</v>
      </c>
      <c r="V88" s="119"/>
      <c r="W88" s="119"/>
      <c r="X88" s="119"/>
      <c r="Y88" s="119"/>
    </row>
    <row r="89" spans="1:25" s="8" customFormat="1" ht="26.25">
      <c r="A89" s="258" t="s">
        <v>498</v>
      </c>
      <c r="B89" s="258" t="s">
        <v>212</v>
      </c>
      <c r="C89" s="107" t="s">
        <v>210</v>
      </c>
      <c r="D89" s="259" t="s">
        <v>747</v>
      </c>
      <c r="E89" s="259" t="s">
        <v>467</v>
      </c>
      <c r="F89" s="101">
        <f t="shared" si="25"/>
        <v>3879.444</v>
      </c>
      <c r="G89" s="101">
        <v>13492</v>
      </c>
      <c r="H89" s="260">
        <v>73.150000000000006</v>
      </c>
      <c r="I89" s="101">
        <f t="shared" si="26"/>
        <v>986.93979999999999</v>
      </c>
      <c r="J89" s="261">
        <f t="shared" si="27"/>
        <v>0.28753661428994959</v>
      </c>
      <c r="K89" s="261">
        <f t="shared" si="28"/>
        <v>-2.246338571005041E-2</v>
      </c>
      <c r="L89" s="101">
        <f>IF(G89&gt;0,(T89*H89)/1000)</f>
        <v>71.516159354838734</v>
      </c>
      <c r="M89" s="101">
        <f t="shared" si="29"/>
        <v>7049.2548802436686</v>
      </c>
      <c r="N89" s="259" t="s">
        <v>28</v>
      </c>
      <c r="O89" s="262">
        <v>1137</v>
      </c>
      <c r="P89" s="262">
        <v>2429</v>
      </c>
      <c r="Q89" s="263" t="s">
        <v>211</v>
      </c>
      <c r="R89" s="264">
        <v>0.31</v>
      </c>
      <c r="S89" s="115">
        <f t="shared" si="30"/>
        <v>12514.335483870967</v>
      </c>
      <c r="T89" s="213">
        <f>G89-S89</f>
        <v>977.66451612903256</v>
      </c>
      <c r="U89" s="115">
        <v>5.8250000000000002</v>
      </c>
      <c r="V89" s="119"/>
      <c r="W89" s="119"/>
      <c r="X89" s="119"/>
      <c r="Y89" s="119"/>
    </row>
    <row r="90" spans="1:25" s="8" customFormat="1" ht="26.25">
      <c r="A90" s="258" t="s">
        <v>498</v>
      </c>
      <c r="B90" s="258" t="s">
        <v>215</v>
      </c>
      <c r="C90" s="107" t="s">
        <v>210</v>
      </c>
      <c r="D90" s="259" t="s">
        <v>747</v>
      </c>
      <c r="E90" s="259" t="s">
        <v>467</v>
      </c>
      <c r="F90" s="101">
        <f t="shared" si="25"/>
        <v>79489.364000000001</v>
      </c>
      <c r="G90" s="101">
        <v>242144</v>
      </c>
      <c r="H90" s="260">
        <v>73.150000000000006</v>
      </c>
      <c r="I90" s="101">
        <f t="shared" si="26"/>
        <v>17712.833600000002</v>
      </c>
      <c r="J90" s="261">
        <f t="shared" si="27"/>
        <v>0.328273110215409</v>
      </c>
      <c r="K90" s="261">
        <f t="shared" si="28"/>
        <v>1.8273110215409005E-2</v>
      </c>
      <c r="L90" s="101"/>
      <c r="M90" s="101">
        <f t="shared" si="29"/>
        <v>0</v>
      </c>
      <c r="N90" s="259" t="s">
        <v>28</v>
      </c>
      <c r="O90" s="262">
        <v>23297</v>
      </c>
      <c r="P90" s="262">
        <v>43493</v>
      </c>
      <c r="Q90" s="263" t="s">
        <v>211</v>
      </c>
      <c r="R90" s="264">
        <v>0.31</v>
      </c>
      <c r="S90" s="115">
        <f t="shared" si="30"/>
        <v>256417.30322580645</v>
      </c>
      <c r="T90" s="115"/>
      <c r="U90" s="115">
        <v>5.8250000000000002</v>
      </c>
      <c r="V90" s="119"/>
      <c r="W90" s="119"/>
      <c r="X90" s="119"/>
      <c r="Y90" s="119"/>
    </row>
    <row r="91" spans="1:25" s="8" customFormat="1" ht="26.25">
      <c r="A91" s="258" t="s">
        <v>586</v>
      </c>
      <c r="B91" s="258"/>
      <c r="C91" s="107" t="s">
        <v>378</v>
      </c>
      <c r="D91" s="259" t="s">
        <v>747</v>
      </c>
      <c r="E91" s="259" t="s">
        <v>467</v>
      </c>
      <c r="F91" s="101">
        <f t="shared" si="25"/>
        <v>3116.6265720000001</v>
      </c>
      <c r="G91" s="101">
        <v>9713.5702199999996</v>
      </c>
      <c r="H91" s="260">
        <v>73.150000000000006</v>
      </c>
      <c r="I91" s="101">
        <f t="shared" si="26"/>
        <v>710.54766159300004</v>
      </c>
      <c r="J91" s="261">
        <f t="shared" si="27"/>
        <v>0.32085283797948394</v>
      </c>
      <c r="K91" s="261">
        <f t="shared" si="28"/>
        <v>1.0852837979483942E-2</v>
      </c>
      <c r="L91" s="101"/>
      <c r="M91" s="101">
        <f t="shared" si="29"/>
        <v>0</v>
      </c>
      <c r="N91" s="259" t="s">
        <v>2</v>
      </c>
      <c r="O91" s="262">
        <v>913.43100000000004</v>
      </c>
      <c r="P91" s="262">
        <v>1667.5714285714287</v>
      </c>
      <c r="Q91" s="263" t="s">
        <v>211</v>
      </c>
      <c r="R91" s="264">
        <v>0.31</v>
      </c>
      <c r="S91" s="115">
        <f t="shared" si="30"/>
        <v>10053.634103225806</v>
      </c>
      <c r="T91" s="115"/>
      <c r="U91" s="115">
        <v>5.8250000000000002</v>
      </c>
      <c r="V91" s="119"/>
      <c r="W91" s="119"/>
      <c r="X91" s="119"/>
      <c r="Y91" s="119"/>
    </row>
    <row r="92" spans="1:25" s="8" customFormat="1" ht="26.25">
      <c r="A92" s="258" t="s">
        <v>586</v>
      </c>
      <c r="B92" s="258"/>
      <c r="C92" s="107" t="s">
        <v>233</v>
      </c>
      <c r="D92" s="259" t="s">
        <v>747</v>
      </c>
      <c r="E92" s="259" t="s">
        <v>467</v>
      </c>
      <c r="F92" s="101">
        <f t="shared" si="25"/>
        <v>16268.804968</v>
      </c>
      <c r="G92" s="101">
        <v>47625.313860000002</v>
      </c>
      <c r="H92" s="260">
        <v>73.150000000000006</v>
      </c>
      <c r="I92" s="101">
        <f t="shared" si="26"/>
        <v>3483.7917088590002</v>
      </c>
      <c r="J92" s="261">
        <f t="shared" si="27"/>
        <v>0.3415999528281114</v>
      </c>
      <c r="K92" s="261">
        <f t="shared" si="28"/>
        <v>3.1599952828111399E-2</v>
      </c>
      <c r="L92" s="101"/>
      <c r="M92" s="101">
        <f t="shared" si="29"/>
        <v>0</v>
      </c>
      <c r="N92" s="259" t="s">
        <v>2</v>
      </c>
      <c r="O92" s="262">
        <v>4768.1139999999996</v>
      </c>
      <c r="P92" s="262">
        <v>8176.0476190476193</v>
      </c>
      <c r="Q92" s="263" t="s">
        <v>211</v>
      </c>
      <c r="R92" s="264">
        <v>0.31</v>
      </c>
      <c r="S92" s="115">
        <f t="shared" si="30"/>
        <v>52480.01602580645</v>
      </c>
      <c r="T92" s="115"/>
      <c r="U92" s="115">
        <v>5.8250000000000002</v>
      </c>
      <c r="V92" s="119"/>
      <c r="W92" s="119"/>
      <c r="X92" s="119"/>
      <c r="Y92" s="119"/>
    </row>
    <row r="93" spans="1:25" s="8" customFormat="1" ht="26.25">
      <c r="A93" s="258" t="s">
        <v>586</v>
      </c>
      <c r="B93" s="258"/>
      <c r="C93" s="107" t="s">
        <v>11</v>
      </c>
      <c r="D93" s="259" t="s">
        <v>747</v>
      </c>
      <c r="E93" s="259" t="s">
        <v>467</v>
      </c>
      <c r="F93" s="101">
        <f t="shared" si="25"/>
        <v>654.35335999999995</v>
      </c>
      <c r="G93" s="101">
        <v>2092.6934099999999</v>
      </c>
      <c r="H93" s="260">
        <v>73.150000000000006</v>
      </c>
      <c r="I93" s="101">
        <f t="shared" si="26"/>
        <v>153.08052294149999</v>
      </c>
      <c r="J93" s="261">
        <f t="shared" si="27"/>
        <v>0.31268477115336257</v>
      </c>
      <c r="K93" s="261">
        <f t="shared" si="28"/>
        <v>2.6847711533625751E-3</v>
      </c>
      <c r="L93" s="101"/>
      <c r="M93" s="101">
        <f t="shared" si="29"/>
        <v>0</v>
      </c>
      <c r="N93" s="259" t="s">
        <v>2</v>
      </c>
      <c r="O93" s="262">
        <v>191.78</v>
      </c>
      <c r="P93" s="262">
        <v>359.26190476190476</v>
      </c>
      <c r="Q93" s="263" t="s">
        <v>211</v>
      </c>
      <c r="R93" s="264">
        <v>0.31</v>
      </c>
      <c r="S93" s="115">
        <f t="shared" si="30"/>
        <v>2110.8172903225804</v>
      </c>
      <c r="T93" s="115"/>
      <c r="U93" s="115">
        <v>5.8250000000000002</v>
      </c>
      <c r="V93" s="119"/>
      <c r="W93" s="119"/>
      <c r="X93" s="119"/>
      <c r="Y93" s="119"/>
    </row>
    <row r="94" spans="1:25" s="8" customFormat="1" ht="26.25">
      <c r="A94" s="258" t="s">
        <v>586</v>
      </c>
      <c r="B94" s="258" t="s">
        <v>237</v>
      </c>
      <c r="C94" s="107" t="s">
        <v>237</v>
      </c>
      <c r="D94" s="259" t="s">
        <v>747</v>
      </c>
      <c r="E94" s="259" t="s">
        <v>467</v>
      </c>
      <c r="F94" s="101">
        <f t="shared" si="25"/>
        <v>249.07599999999999</v>
      </c>
      <c r="G94" s="101">
        <v>932</v>
      </c>
      <c r="H94" s="260">
        <v>73.150000000000006</v>
      </c>
      <c r="I94" s="101">
        <f t="shared" si="26"/>
        <v>68.17580000000001</v>
      </c>
      <c r="J94" s="261">
        <f t="shared" si="27"/>
        <v>0.26724892703862663</v>
      </c>
      <c r="K94" s="261">
        <f t="shared" si="28"/>
        <v>-4.2751072961373371E-2</v>
      </c>
      <c r="L94" s="101">
        <f>IF(G94&gt;0,(T94*H94)/1000)</f>
        <v>9.4018987096774183</v>
      </c>
      <c r="M94" s="101">
        <f t="shared" si="29"/>
        <v>926.73293645299714</v>
      </c>
      <c r="N94" s="259" t="s">
        <v>28</v>
      </c>
      <c r="O94" s="262">
        <v>73</v>
      </c>
      <c r="P94" s="262">
        <v>161</v>
      </c>
      <c r="Q94" s="263" t="s">
        <v>211</v>
      </c>
      <c r="R94" s="264">
        <v>0.31</v>
      </c>
      <c r="S94" s="115">
        <f t="shared" si="30"/>
        <v>803.47096774193551</v>
      </c>
      <c r="T94" s="213">
        <f>G94-S94</f>
        <v>128.52903225806449</v>
      </c>
      <c r="U94" s="115">
        <v>5.8250000000000002</v>
      </c>
      <c r="V94" s="119"/>
      <c r="W94" s="119"/>
      <c r="X94" s="119"/>
      <c r="Y94" s="119"/>
    </row>
    <row r="95" spans="1:25" s="8" customFormat="1" ht="26.25">
      <c r="A95" s="258" t="s">
        <v>586</v>
      </c>
      <c r="B95" s="258"/>
      <c r="C95" s="107" t="s">
        <v>241</v>
      </c>
      <c r="D95" s="259" t="s">
        <v>747</v>
      </c>
      <c r="E95" s="259" t="s">
        <v>467</v>
      </c>
      <c r="F95" s="101">
        <f t="shared" si="25"/>
        <v>1751.7105640000002</v>
      </c>
      <c r="G95" s="101">
        <v>5694.0566399999998</v>
      </c>
      <c r="H95" s="260">
        <v>73.150000000000006</v>
      </c>
      <c r="I95" s="101">
        <f t="shared" si="26"/>
        <v>416.52024321600004</v>
      </c>
      <c r="J95" s="261">
        <f t="shared" si="27"/>
        <v>0.30763841576398515</v>
      </c>
      <c r="K95" s="261">
        <f t="shared" si="28"/>
        <v>-2.3615842360148465E-3</v>
      </c>
      <c r="L95" s="101"/>
      <c r="M95" s="101">
        <f t="shared" si="29"/>
        <v>0</v>
      </c>
      <c r="N95" s="259" t="s">
        <v>2</v>
      </c>
      <c r="O95" s="262">
        <v>513.39700000000005</v>
      </c>
      <c r="P95" s="262">
        <v>977.52380952380952</v>
      </c>
      <c r="Q95" s="263" t="s">
        <v>211</v>
      </c>
      <c r="R95" s="264">
        <v>0.31</v>
      </c>
      <c r="S95" s="115">
        <f t="shared" si="30"/>
        <v>5650.6792387096784</v>
      </c>
      <c r="T95" s="115"/>
      <c r="U95" s="115">
        <v>5.8250000000000002</v>
      </c>
      <c r="V95" s="119"/>
      <c r="W95" s="119"/>
      <c r="X95" s="119"/>
      <c r="Y95" s="119"/>
    </row>
    <row r="96" spans="1:25" s="8" customFormat="1" ht="26.25">
      <c r="A96" s="258" t="s">
        <v>586</v>
      </c>
      <c r="B96" s="258" t="s">
        <v>481</v>
      </c>
      <c r="C96" s="107" t="s">
        <v>249</v>
      </c>
      <c r="D96" s="259" t="s">
        <v>747</v>
      </c>
      <c r="E96" s="259" t="s">
        <v>467</v>
      </c>
      <c r="F96" s="101">
        <f t="shared" si="25"/>
        <v>453.79599999999999</v>
      </c>
      <c r="G96" s="101">
        <v>1888</v>
      </c>
      <c r="H96" s="260">
        <v>73.150000000000006</v>
      </c>
      <c r="I96" s="101">
        <f t="shared" si="26"/>
        <v>138.10720000000001</v>
      </c>
      <c r="J96" s="261">
        <f t="shared" si="27"/>
        <v>0.24035805084745762</v>
      </c>
      <c r="K96" s="261">
        <f t="shared" si="28"/>
        <v>-6.9641949152542376E-2</v>
      </c>
      <c r="L96" s="101">
        <f>IF(G96&gt;0,(T96*H96)/1000)</f>
        <v>31.02598258064517</v>
      </c>
      <c r="M96" s="101">
        <f t="shared" si="29"/>
        <v>3058.1907794545214</v>
      </c>
      <c r="N96" s="259" t="s">
        <v>28</v>
      </c>
      <c r="O96" s="262">
        <v>133</v>
      </c>
      <c r="P96" s="262">
        <v>326</v>
      </c>
      <c r="Q96" s="263" t="s">
        <v>211</v>
      </c>
      <c r="R96" s="264">
        <v>0.31</v>
      </c>
      <c r="S96" s="115">
        <f t="shared" si="30"/>
        <v>1463.8580645161289</v>
      </c>
      <c r="T96" s="213">
        <f>G96-S96</f>
        <v>424.14193548387107</v>
      </c>
      <c r="U96" s="115">
        <v>5.8250000000000002</v>
      </c>
      <c r="V96" s="119"/>
      <c r="W96" s="119"/>
      <c r="X96" s="119"/>
      <c r="Y96" s="119"/>
    </row>
    <row r="97" spans="1:25" s="8" customFormat="1" ht="26.25">
      <c r="A97" s="258" t="s">
        <v>586</v>
      </c>
      <c r="B97" s="258" t="s">
        <v>480</v>
      </c>
      <c r="C97" s="107" t="s">
        <v>249</v>
      </c>
      <c r="D97" s="259" t="s">
        <v>747</v>
      </c>
      <c r="E97" s="259" t="s">
        <v>467</v>
      </c>
      <c r="F97" s="101">
        <f t="shared" si="25"/>
        <v>3821.44</v>
      </c>
      <c r="G97" s="101">
        <v>11735</v>
      </c>
      <c r="H97" s="260">
        <v>73.150000000000006</v>
      </c>
      <c r="I97" s="101">
        <f t="shared" si="26"/>
        <v>858.41525000000013</v>
      </c>
      <c r="J97" s="261">
        <f t="shared" si="27"/>
        <v>0.32564465274818916</v>
      </c>
      <c r="K97" s="261">
        <f t="shared" si="28"/>
        <v>1.5644652748189158E-2</v>
      </c>
      <c r="L97" s="101"/>
      <c r="M97" s="101">
        <f t="shared" si="29"/>
        <v>0</v>
      </c>
      <c r="N97" s="259" t="s">
        <v>28</v>
      </c>
      <c r="O97" s="262">
        <v>1120</v>
      </c>
      <c r="P97" s="262">
        <v>1964</v>
      </c>
      <c r="Q97" s="263" t="s">
        <v>211</v>
      </c>
      <c r="R97" s="264">
        <v>0.31</v>
      </c>
      <c r="S97" s="115">
        <f t="shared" si="30"/>
        <v>12327.225806451614</v>
      </c>
      <c r="T97" s="115"/>
      <c r="U97" s="115">
        <v>5.8250000000000002</v>
      </c>
      <c r="V97" s="119"/>
      <c r="W97" s="119"/>
      <c r="X97" s="119"/>
      <c r="Y97" s="119"/>
    </row>
    <row r="98" spans="1:25" s="8" customFormat="1" ht="26.25">
      <c r="A98" s="258" t="s">
        <v>586</v>
      </c>
      <c r="B98" s="258"/>
      <c r="C98" s="107" t="s">
        <v>244</v>
      </c>
      <c r="D98" s="259" t="s">
        <v>747</v>
      </c>
      <c r="E98" s="259" t="s">
        <v>467</v>
      </c>
      <c r="F98" s="101">
        <f t="shared" si="25"/>
        <v>9833.384</v>
      </c>
      <c r="G98" s="101">
        <v>27090.872459999999</v>
      </c>
      <c r="H98" s="260">
        <v>73.150000000000006</v>
      </c>
      <c r="I98" s="101">
        <f t="shared" si="26"/>
        <v>1981.697320449</v>
      </c>
      <c r="J98" s="261">
        <f t="shared" si="27"/>
        <v>0.36297775254448195</v>
      </c>
      <c r="K98" s="261">
        <f t="shared" si="28"/>
        <v>5.2977752544481949E-2</v>
      </c>
      <c r="L98" s="101"/>
      <c r="M98" s="101">
        <f t="shared" si="29"/>
        <v>0</v>
      </c>
      <c r="N98" s="259" t="s">
        <v>2</v>
      </c>
      <c r="O98" s="262">
        <v>2882</v>
      </c>
      <c r="P98" s="262">
        <v>4650.8095238095239</v>
      </c>
      <c r="Q98" s="263" t="s">
        <v>211</v>
      </c>
      <c r="R98" s="264">
        <v>0.31</v>
      </c>
      <c r="S98" s="115">
        <f t="shared" si="30"/>
        <v>31720.593548387096</v>
      </c>
      <c r="T98" s="115"/>
      <c r="U98" s="115">
        <v>5.8250000000000002</v>
      </c>
      <c r="V98" s="119"/>
      <c r="W98" s="119"/>
      <c r="X98" s="119"/>
      <c r="Y98" s="119"/>
    </row>
    <row r="99" spans="1:25" s="8" customFormat="1" ht="26.25">
      <c r="A99" s="258" t="s">
        <v>586</v>
      </c>
      <c r="B99" s="258" t="s">
        <v>482</v>
      </c>
      <c r="C99" s="107" t="s">
        <v>246</v>
      </c>
      <c r="D99" s="259" t="s">
        <v>747</v>
      </c>
      <c r="E99" s="259" t="s">
        <v>467</v>
      </c>
      <c r="F99" s="101">
        <f t="shared" si="25"/>
        <v>20.472000000000001</v>
      </c>
      <c r="G99" s="101">
        <v>985</v>
      </c>
      <c r="H99" s="260">
        <v>73.150000000000006</v>
      </c>
      <c r="I99" s="101">
        <f t="shared" si="26"/>
        <v>72.052750000000003</v>
      </c>
      <c r="J99" s="261">
        <f t="shared" si="27"/>
        <v>2.0783756345177665E-2</v>
      </c>
      <c r="K99" s="261">
        <f t="shared" si="28"/>
        <v>-0.28921624365482235</v>
      </c>
      <c r="L99" s="101">
        <f>IF(G99&gt;0,(T99*H99)/1000)</f>
        <v>67.222018387096782</v>
      </c>
      <c r="M99" s="101">
        <f t="shared" si="29"/>
        <v>6625.9869860168901</v>
      </c>
      <c r="N99" s="259" t="s">
        <v>28</v>
      </c>
      <c r="O99" s="262">
        <v>6</v>
      </c>
      <c r="P99" s="262">
        <v>170</v>
      </c>
      <c r="Q99" s="263" t="s">
        <v>211</v>
      </c>
      <c r="R99" s="264">
        <v>0.31</v>
      </c>
      <c r="S99" s="115">
        <f t="shared" si="30"/>
        <v>66.038709677419362</v>
      </c>
      <c r="T99" s="213">
        <f>G99-S99</f>
        <v>918.96129032258068</v>
      </c>
      <c r="U99" s="115">
        <v>5.8250000000000002</v>
      </c>
      <c r="V99" s="119"/>
      <c r="W99" s="119"/>
      <c r="X99" s="119"/>
      <c r="Y99" s="119"/>
    </row>
    <row r="100" spans="1:25" s="8" customFormat="1" ht="26.25">
      <c r="A100" s="258" t="s">
        <v>586</v>
      </c>
      <c r="B100" s="258"/>
      <c r="C100" s="107" t="s">
        <v>410</v>
      </c>
      <c r="D100" s="259" t="s">
        <v>747</v>
      </c>
      <c r="E100" s="259" t="s">
        <v>467</v>
      </c>
      <c r="F100" s="101">
        <f t="shared" si="25"/>
        <v>925.98950400000001</v>
      </c>
      <c r="G100" s="101">
        <v>3252.8352599999998</v>
      </c>
      <c r="H100" s="260">
        <v>73.150000000000006</v>
      </c>
      <c r="I100" s="101">
        <f t="shared" si="26"/>
        <v>237.94489926900002</v>
      </c>
      <c r="J100" s="261">
        <f t="shared" si="27"/>
        <v>0.28467150346863862</v>
      </c>
      <c r="K100" s="261">
        <f t="shared" si="28"/>
        <v>-2.5328496531361377E-2</v>
      </c>
      <c r="L100" s="101">
        <f>IF(G100&gt;0,(T100*H100)/1000)</f>
        <v>19.441246954161286</v>
      </c>
      <c r="M100" s="101">
        <f t="shared" si="29"/>
        <v>1916.2984450782219</v>
      </c>
      <c r="N100" s="259" t="s">
        <v>2</v>
      </c>
      <c r="O100" s="262">
        <v>271.392</v>
      </c>
      <c r="P100" s="262">
        <v>558.42857142857144</v>
      </c>
      <c r="Q100" s="263" t="s">
        <v>211</v>
      </c>
      <c r="R100" s="264">
        <v>0.31</v>
      </c>
      <c r="S100" s="115">
        <f t="shared" si="30"/>
        <v>2987.0629161290321</v>
      </c>
      <c r="T100" s="213">
        <f>G100-S100</f>
        <v>265.77234387096769</v>
      </c>
      <c r="U100" s="115">
        <v>5.8250000000000002</v>
      </c>
      <c r="V100" s="119"/>
      <c r="W100" s="119"/>
      <c r="X100" s="119"/>
      <c r="Y100" s="119"/>
    </row>
    <row r="101" spans="1:25" s="8" customFormat="1" ht="13.5">
      <c r="A101" s="258" t="s">
        <v>625</v>
      </c>
      <c r="B101" s="258" t="s">
        <v>243</v>
      </c>
      <c r="C101" s="107" t="s">
        <v>243</v>
      </c>
      <c r="D101" s="259" t="s">
        <v>747</v>
      </c>
      <c r="E101" s="259" t="s">
        <v>467</v>
      </c>
      <c r="F101" s="101">
        <f t="shared" si="25"/>
        <v>3227.752</v>
      </c>
      <c r="G101" s="101">
        <v>9205</v>
      </c>
      <c r="H101" s="260">
        <v>73.150000000000006</v>
      </c>
      <c r="I101" s="101">
        <f t="shared" si="26"/>
        <v>673.34574999999995</v>
      </c>
      <c r="J101" s="261">
        <f t="shared" si="27"/>
        <v>0.35065203693644759</v>
      </c>
      <c r="K101" s="261">
        <f t="shared" si="28"/>
        <v>4.0652036936447589E-2</v>
      </c>
      <c r="L101" s="101"/>
      <c r="M101" s="101">
        <f t="shared" si="29"/>
        <v>0</v>
      </c>
      <c r="N101" s="259" t="s">
        <v>28</v>
      </c>
      <c r="O101" s="262">
        <v>946</v>
      </c>
      <c r="P101" s="262">
        <v>1587</v>
      </c>
      <c r="Q101" s="263" t="s">
        <v>211</v>
      </c>
      <c r="R101" s="264">
        <v>0.31</v>
      </c>
      <c r="S101" s="115">
        <f t="shared" si="30"/>
        <v>10412.103225806452</v>
      </c>
      <c r="T101" s="115"/>
      <c r="U101" s="115">
        <v>5.8250000000000002</v>
      </c>
      <c r="V101" s="119"/>
      <c r="W101" s="119"/>
      <c r="X101" s="119"/>
      <c r="Y101" s="119"/>
    </row>
    <row r="102" spans="1:25" s="8" customFormat="1" ht="26.25">
      <c r="A102" s="258" t="s">
        <v>620</v>
      </c>
      <c r="B102" s="258"/>
      <c r="C102" s="107" t="s">
        <v>245</v>
      </c>
      <c r="D102" s="259" t="s">
        <v>747</v>
      </c>
      <c r="E102" s="259" t="s">
        <v>467</v>
      </c>
      <c r="F102" s="101">
        <f t="shared" si="25"/>
        <v>1321.505132</v>
      </c>
      <c r="G102" s="101">
        <v>4235.8699800000004</v>
      </c>
      <c r="H102" s="260">
        <v>73.150000000000006</v>
      </c>
      <c r="I102" s="101">
        <f t="shared" si="26"/>
        <v>309.8538890370001</v>
      </c>
      <c r="J102" s="261">
        <f t="shared" si="27"/>
        <v>0.31197962596576201</v>
      </c>
      <c r="K102" s="261">
        <f t="shared" si="28"/>
        <v>1.9796259657620108E-3</v>
      </c>
      <c r="L102" s="101"/>
      <c r="M102" s="101">
        <f t="shared" si="29"/>
        <v>0</v>
      </c>
      <c r="N102" s="259" t="s">
        <v>2</v>
      </c>
      <c r="O102" s="262">
        <v>387.31099999999998</v>
      </c>
      <c r="P102" s="262">
        <v>727.19047619047615</v>
      </c>
      <c r="Q102" s="263" t="s">
        <v>211</v>
      </c>
      <c r="R102" s="264">
        <v>0.31</v>
      </c>
      <c r="S102" s="115">
        <f t="shared" si="30"/>
        <v>4262.9197806451612</v>
      </c>
      <c r="T102" s="115"/>
      <c r="U102" s="115">
        <v>5.8250000000000002</v>
      </c>
      <c r="V102" s="119"/>
      <c r="W102" s="119"/>
      <c r="X102" s="119"/>
      <c r="Y102" s="119"/>
    </row>
    <row r="103" spans="1:25" s="8" customFormat="1" ht="13.5">
      <c r="A103" s="258" t="s">
        <v>609</v>
      </c>
      <c r="B103" s="258" t="s">
        <v>247</v>
      </c>
      <c r="C103" s="107" t="s">
        <v>247</v>
      </c>
      <c r="D103" s="259" t="s">
        <v>747</v>
      </c>
      <c r="E103" s="259" t="s">
        <v>467</v>
      </c>
      <c r="F103" s="101">
        <f t="shared" si="25"/>
        <v>2118.8519999999999</v>
      </c>
      <c r="G103" s="101">
        <v>6563</v>
      </c>
      <c r="H103" s="260">
        <v>73.150000000000006</v>
      </c>
      <c r="I103" s="101">
        <f t="shared" si="26"/>
        <v>480.08345000000003</v>
      </c>
      <c r="J103" s="261">
        <f t="shared" si="27"/>
        <v>0.32284808776474172</v>
      </c>
      <c r="K103" s="261">
        <f t="shared" si="28"/>
        <v>1.2848087764741722E-2</v>
      </c>
      <c r="L103" s="101"/>
      <c r="M103" s="101">
        <f t="shared" si="29"/>
        <v>0</v>
      </c>
      <c r="N103" s="259" t="s">
        <v>28</v>
      </c>
      <c r="O103" s="262">
        <v>621</v>
      </c>
      <c r="P103" s="262">
        <v>1193</v>
      </c>
      <c r="Q103" s="263" t="s">
        <v>211</v>
      </c>
      <c r="R103" s="264">
        <v>0.31</v>
      </c>
      <c r="S103" s="115">
        <f t="shared" si="30"/>
        <v>6835.0064516129032</v>
      </c>
      <c r="T103" s="115"/>
      <c r="U103" s="115">
        <v>5.8250000000000002</v>
      </c>
      <c r="V103" s="119"/>
      <c r="W103" s="119"/>
      <c r="X103" s="119"/>
      <c r="Y103" s="119"/>
    </row>
    <row r="104" spans="1:25" s="8" customFormat="1" ht="26.25">
      <c r="A104" s="258" t="s">
        <v>514</v>
      </c>
      <c r="B104" s="258"/>
      <c r="C104" s="107" t="s">
        <v>234</v>
      </c>
      <c r="D104" s="259" t="s">
        <v>747</v>
      </c>
      <c r="E104" s="259" t="s">
        <v>467</v>
      </c>
      <c r="F104" s="101">
        <f t="shared" si="25"/>
        <v>1227.753608</v>
      </c>
      <c r="G104" s="101">
        <v>4086.3621600000001</v>
      </c>
      <c r="H104" s="260">
        <v>73.150000000000006</v>
      </c>
      <c r="I104" s="101">
        <f t="shared" si="26"/>
        <v>298.91739200400002</v>
      </c>
      <c r="J104" s="261">
        <f t="shared" si="27"/>
        <v>0.30045149204298621</v>
      </c>
      <c r="K104" s="261">
        <f t="shared" si="28"/>
        <v>-9.5485079570137854E-3</v>
      </c>
      <c r="L104" s="101">
        <f>IF(G104&gt;0,(T104*H104)/1000)</f>
        <v>9.2071454710967924</v>
      </c>
      <c r="M104" s="101">
        <f t="shared" si="29"/>
        <v>907.53636284092647</v>
      </c>
      <c r="N104" s="259" t="s">
        <v>2</v>
      </c>
      <c r="O104" s="262">
        <v>359.834</v>
      </c>
      <c r="P104" s="262">
        <v>701.52380952380952</v>
      </c>
      <c r="Q104" s="263" t="s">
        <v>211</v>
      </c>
      <c r="R104" s="264">
        <v>0.31</v>
      </c>
      <c r="S104" s="115">
        <f t="shared" si="30"/>
        <v>3960.4955096774192</v>
      </c>
      <c r="T104" s="213">
        <f>G104-S104</f>
        <v>125.86665032258088</v>
      </c>
      <c r="U104" s="115">
        <v>5.8250000000000002</v>
      </c>
      <c r="V104" s="119"/>
      <c r="W104" s="119"/>
      <c r="X104" s="119"/>
      <c r="Y104" s="119"/>
    </row>
    <row r="105" spans="1:25" s="8" customFormat="1" ht="26.25">
      <c r="A105" s="258" t="s">
        <v>516</v>
      </c>
      <c r="B105" s="258"/>
      <c r="C105" s="107" t="s">
        <v>235</v>
      </c>
      <c r="D105" s="259" t="s">
        <v>747</v>
      </c>
      <c r="E105" s="259" t="s">
        <v>467</v>
      </c>
      <c r="F105" s="101">
        <f t="shared" si="25"/>
        <v>6152.7401799999998</v>
      </c>
      <c r="G105" s="101">
        <v>18324.832320000001</v>
      </c>
      <c r="H105" s="260">
        <v>73.150000000000006</v>
      </c>
      <c r="I105" s="101">
        <f t="shared" si="26"/>
        <v>1340.4614842080002</v>
      </c>
      <c r="J105" s="261">
        <f t="shared" si="27"/>
        <v>0.33575969878233514</v>
      </c>
      <c r="K105" s="261">
        <f t="shared" si="28"/>
        <v>2.5759698782335139E-2</v>
      </c>
      <c r="L105" s="101"/>
      <c r="M105" s="101">
        <f t="shared" si="29"/>
        <v>0</v>
      </c>
      <c r="N105" s="259" t="s">
        <v>2</v>
      </c>
      <c r="O105" s="262">
        <v>1803.2650000000001</v>
      </c>
      <c r="P105" s="262">
        <v>3145.9047619047619</v>
      </c>
      <c r="Q105" s="263" t="s">
        <v>211</v>
      </c>
      <c r="R105" s="264">
        <v>0.31</v>
      </c>
      <c r="S105" s="115">
        <f t="shared" si="30"/>
        <v>19847.548967741935</v>
      </c>
      <c r="T105" s="115"/>
      <c r="U105" s="115">
        <v>5.8250000000000002</v>
      </c>
      <c r="V105" s="119"/>
      <c r="W105" s="119"/>
      <c r="X105" s="119"/>
      <c r="Y105" s="119"/>
    </row>
    <row r="106" spans="1:25" s="8" customFormat="1" ht="26.25">
      <c r="A106" s="258" t="s">
        <v>520</v>
      </c>
      <c r="B106" s="258"/>
      <c r="C106" s="107" t="s">
        <v>232</v>
      </c>
      <c r="D106" s="259" t="s">
        <v>747</v>
      </c>
      <c r="E106" s="259" t="s">
        <v>467</v>
      </c>
      <c r="F106" s="101">
        <f t="shared" si="25"/>
        <v>6599.4938119999997</v>
      </c>
      <c r="G106" s="101">
        <v>20525.28786</v>
      </c>
      <c r="H106" s="260">
        <v>73.150000000000006</v>
      </c>
      <c r="I106" s="101">
        <f t="shared" si="26"/>
        <v>1501.4248069590001</v>
      </c>
      <c r="J106" s="261">
        <f t="shared" si="27"/>
        <v>0.32152990286977634</v>
      </c>
      <c r="K106" s="261">
        <f t="shared" si="28"/>
        <v>1.1529902869776343E-2</v>
      </c>
      <c r="L106" s="101"/>
      <c r="M106" s="101">
        <f t="shared" si="29"/>
        <v>0</v>
      </c>
      <c r="N106" s="259" t="s">
        <v>2</v>
      </c>
      <c r="O106" s="262">
        <v>1934.201</v>
      </c>
      <c r="P106" s="262">
        <v>3523.6666666666665</v>
      </c>
      <c r="Q106" s="263" t="s">
        <v>211</v>
      </c>
      <c r="R106" s="264">
        <v>0.31</v>
      </c>
      <c r="S106" s="115">
        <f t="shared" si="30"/>
        <v>21288.689716129033</v>
      </c>
      <c r="T106" s="115"/>
      <c r="U106" s="115">
        <v>5.8250000000000002</v>
      </c>
      <c r="V106" s="119"/>
      <c r="W106" s="119"/>
      <c r="X106" s="119"/>
      <c r="Y106" s="119"/>
    </row>
    <row r="107" spans="1:25" s="8" customFormat="1" ht="26.25">
      <c r="A107" s="258" t="s">
        <v>520</v>
      </c>
      <c r="B107" s="258"/>
      <c r="C107" s="107" t="s">
        <v>236</v>
      </c>
      <c r="D107" s="259" t="s">
        <v>747</v>
      </c>
      <c r="E107" s="259" t="s">
        <v>467</v>
      </c>
      <c r="F107" s="101">
        <f t="shared" si="25"/>
        <v>17116.547075999999</v>
      </c>
      <c r="G107" s="101">
        <v>50932.376909999999</v>
      </c>
      <c r="H107" s="260">
        <v>73.150000000000006</v>
      </c>
      <c r="I107" s="101">
        <f t="shared" si="26"/>
        <v>3725.7033709665002</v>
      </c>
      <c r="J107" s="261">
        <f t="shared" si="27"/>
        <v>0.3360641720343383</v>
      </c>
      <c r="K107" s="261">
        <f t="shared" si="28"/>
        <v>2.6064172034338307E-2</v>
      </c>
      <c r="L107" s="101"/>
      <c r="M107" s="101">
        <f t="shared" si="29"/>
        <v>0</v>
      </c>
      <c r="N107" s="259" t="s">
        <v>2</v>
      </c>
      <c r="O107" s="262">
        <v>5016.5730000000003</v>
      </c>
      <c r="P107" s="262">
        <v>8743.7857142857138</v>
      </c>
      <c r="Q107" s="263" t="s">
        <v>211</v>
      </c>
      <c r="R107" s="264">
        <v>0.31</v>
      </c>
      <c r="S107" s="115">
        <f t="shared" si="30"/>
        <v>55214.667987096771</v>
      </c>
      <c r="T107" s="115"/>
      <c r="U107" s="115">
        <v>5.8250000000000002</v>
      </c>
      <c r="V107" s="119"/>
      <c r="W107" s="119"/>
      <c r="X107" s="119"/>
      <c r="Y107" s="119"/>
    </row>
    <row r="108" spans="1:25" s="8" customFormat="1" ht="26.25">
      <c r="A108" s="258" t="s">
        <v>520</v>
      </c>
      <c r="B108" s="258"/>
      <c r="C108" s="107" t="s">
        <v>238</v>
      </c>
      <c r="D108" s="259" t="s">
        <v>747</v>
      </c>
      <c r="E108" s="259" t="s">
        <v>467</v>
      </c>
      <c r="F108" s="101">
        <f t="shared" si="25"/>
        <v>9025.6987719999997</v>
      </c>
      <c r="G108" s="101">
        <v>27659.08539</v>
      </c>
      <c r="H108" s="260">
        <v>73.150000000000006</v>
      </c>
      <c r="I108" s="101">
        <f t="shared" si="26"/>
        <v>2023.2620962785002</v>
      </c>
      <c r="J108" s="261">
        <f t="shared" si="27"/>
        <v>0.32631949483272482</v>
      </c>
      <c r="K108" s="261">
        <f t="shared" si="28"/>
        <v>1.6319494832724823E-2</v>
      </c>
      <c r="L108" s="101"/>
      <c r="M108" s="101">
        <f t="shared" si="29"/>
        <v>0</v>
      </c>
      <c r="N108" s="259" t="s">
        <v>2</v>
      </c>
      <c r="O108" s="262">
        <v>2645.2809999999999</v>
      </c>
      <c r="P108" s="262">
        <v>4748.3571428571431</v>
      </c>
      <c r="Q108" s="263" t="s">
        <v>211</v>
      </c>
      <c r="R108" s="264">
        <v>0.31</v>
      </c>
      <c r="S108" s="115">
        <f t="shared" si="30"/>
        <v>29115.157329032256</v>
      </c>
      <c r="T108" s="115"/>
      <c r="U108" s="115">
        <v>5.8250000000000002</v>
      </c>
      <c r="V108" s="119"/>
      <c r="W108" s="119"/>
      <c r="X108" s="119"/>
      <c r="Y108" s="119"/>
    </row>
    <row r="109" spans="1:25" s="8" customFormat="1" ht="26.25">
      <c r="A109" s="258" t="s">
        <v>453</v>
      </c>
      <c r="B109" s="258" t="s">
        <v>220</v>
      </c>
      <c r="C109" s="107" t="s">
        <v>219</v>
      </c>
      <c r="D109" s="259" t="s">
        <v>747</v>
      </c>
      <c r="E109" s="259" t="s">
        <v>467</v>
      </c>
      <c r="F109" s="101">
        <f t="shared" si="25"/>
        <v>55219.807999999997</v>
      </c>
      <c r="G109" s="101">
        <v>157683</v>
      </c>
      <c r="H109" s="260">
        <v>73.150000000000006</v>
      </c>
      <c r="I109" s="101">
        <f t="shared" si="26"/>
        <v>11534.511450000002</v>
      </c>
      <c r="J109" s="261">
        <f t="shared" si="27"/>
        <v>0.35019506224513736</v>
      </c>
      <c r="K109" s="261">
        <f t="shared" si="28"/>
        <v>4.0195062245137358E-2</v>
      </c>
      <c r="L109" s="101"/>
      <c r="M109" s="101">
        <f t="shared" si="29"/>
        <v>0</v>
      </c>
      <c r="N109" s="259" t="s">
        <v>28</v>
      </c>
      <c r="O109" s="262">
        <v>16184</v>
      </c>
      <c r="P109" s="262">
        <v>27093</v>
      </c>
      <c r="Q109" s="263" t="s">
        <v>211</v>
      </c>
      <c r="R109" s="264">
        <v>0.31</v>
      </c>
      <c r="S109" s="115">
        <f t="shared" si="30"/>
        <v>178128.41290322581</v>
      </c>
      <c r="T109" s="115"/>
      <c r="U109" s="115">
        <v>5.8250000000000002</v>
      </c>
      <c r="V109" s="119"/>
      <c r="W109" s="119"/>
      <c r="X109" s="119"/>
      <c r="Y109" s="119"/>
    </row>
    <row r="110" spans="1:25" s="8" customFormat="1" ht="26.25">
      <c r="A110" s="258" t="s">
        <v>753</v>
      </c>
      <c r="B110" s="258" t="s">
        <v>224</v>
      </c>
      <c r="C110" s="107" t="s">
        <v>225</v>
      </c>
      <c r="D110" s="259" t="s">
        <v>747</v>
      </c>
      <c r="E110" s="259" t="s">
        <v>467</v>
      </c>
      <c r="F110" s="101">
        <f t="shared" si="25"/>
        <v>899.47144000000003</v>
      </c>
      <c r="G110" s="101">
        <v>4527</v>
      </c>
      <c r="H110" s="260">
        <v>73.150000000000006</v>
      </c>
      <c r="I110" s="101">
        <f t="shared" si="26"/>
        <v>331.15005000000002</v>
      </c>
      <c r="J110" s="261">
        <f t="shared" si="27"/>
        <v>0.19869039982328254</v>
      </c>
      <c r="K110" s="261">
        <f t="shared" si="28"/>
        <v>-0.11130960017671745</v>
      </c>
      <c r="L110" s="101">
        <f>IF(G110&gt;0,(T110*H110)/1000)</f>
        <v>118.90380536774195</v>
      </c>
      <c r="M110" s="101">
        <f t="shared" si="29"/>
        <v>11720.193559462828</v>
      </c>
      <c r="N110" s="259" t="s">
        <v>28</v>
      </c>
      <c r="O110" s="262">
        <v>263.62</v>
      </c>
      <c r="P110" s="262">
        <v>774</v>
      </c>
      <c r="Q110" s="263" t="s">
        <v>211</v>
      </c>
      <c r="R110" s="264">
        <v>0.31</v>
      </c>
      <c r="S110" s="115">
        <f t="shared" si="30"/>
        <v>2901.5207741935483</v>
      </c>
      <c r="T110" s="213">
        <f>G110-S110</f>
        <v>1625.4792258064517</v>
      </c>
      <c r="U110" s="115">
        <v>5.8250000000000002</v>
      </c>
      <c r="V110" s="119"/>
      <c r="W110" s="119"/>
      <c r="X110" s="119"/>
      <c r="Y110" s="119"/>
    </row>
    <row r="111" spans="1:25" s="8" customFormat="1" ht="13.5">
      <c r="A111" s="258" t="s">
        <v>546</v>
      </c>
      <c r="B111" s="258" t="s">
        <v>242</v>
      </c>
      <c r="C111" s="107" t="s">
        <v>242</v>
      </c>
      <c r="D111" s="259" t="s">
        <v>747</v>
      </c>
      <c r="E111" s="259" t="s">
        <v>467</v>
      </c>
      <c r="F111" s="101">
        <f t="shared" si="25"/>
        <v>1016.776</v>
      </c>
      <c r="G111" s="101">
        <v>4149</v>
      </c>
      <c r="H111" s="260">
        <v>73.150000000000006</v>
      </c>
      <c r="I111" s="101">
        <f t="shared" si="26"/>
        <v>303.49935000000005</v>
      </c>
      <c r="J111" s="261">
        <f t="shared" si="27"/>
        <v>0.24506531694384187</v>
      </c>
      <c r="K111" s="261">
        <f t="shared" si="28"/>
        <v>-6.4934683056158127E-2</v>
      </c>
      <c r="L111" s="101">
        <f>IF(G111&gt;0,(T111*H111)/1000)</f>
        <v>63.573013225806456</v>
      </c>
      <c r="M111" s="101">
        <f t="shared" si="29"/>
        <v>6266.3092897687939</v>
      </c>
      <c r="N111" s="259" t="s">
        <v>28</v>
      </c>
      <c r="O111" s="262">
        <v>298</v>
      </c>
      <c r="P111" s="262">
        <v>706</v>
      </c>
      <c r="Q111" s="263" t="s">
        <v>211</v>
      </c>
      <c r="R111" s="264">
        <v>0.31</v>
      </c>
      <c r="S111" s="115">
        <f t="shared" si="30"/>
        <v>3279.9225806451614</v>
      </c>
      <c r="T111" s="213">
        <f>G111-S111</f>
        <v>869.07741935483864</v>
      </c>
      <c r="U111" s="115">
        <v>5.8250000000000002</v>
      </c>
      <c r="V111" s="119"/>
      <c r="W111" s="119"/>
      <c r="X111" s="119"/>
      <c r="Y111" s="119"/>
    </row>
    <row r="112" spans="1:25" s="8" customFormat="1" ht="26.25">
      <c r="A112" s="258" t="s">
        <v>754</v>
      </c>
      <c r="B112" s="258" t="s">
        <v>231</v>
      </c>
      <c r="C112" s="107" t="s">
        <v>229</v>
      </c>
      <c r="D112" s="259" t="s">
        <v>747</v>
      </c>
      <c r="E112" s="259" t="s">
        <v>467</v>
      </c>
      <c r="F112" s="101">
        <f t="shared" si="25"/>
        <v>3855.56</v>
      </c>
      <c r="G112" s="101">
        <v>11170</v>
      </c>
      <c r="H112" s="260">
        <v>73.150000000000006</v>
      </c>
      <c r="I112" s="101">
        <f t="shared" si="26"/>
        <v>817.08550000000014</v>
      </c>
      <c r="J112" s="261">
        <f t="shared" si="27"/>
        <v>0.34517099373321397</v>
      </c>
      <c r="K112" s="261">
        <f t="shared" si="28"/>
        <v>3.5170993733213973E-2</v>
      </c>
      <c r="L112" s="101">
        <f>IF(G112&gt;0,(T112*H112)/1000)</f>
        <v>0</v>
      </c>
      <c r="M112" s="101"/>
      <c r="N112" s="259" t="s">
        <v>28</v>
      </c>
      <c r="O112" s="262">
        <v>1130</v>
      </c>
      <c r="P112" s="262">
        <v>1922</v>
      </c>
      <c r="Q112" s="263" t="s">
        <v>211</v>
      </c>
      <c r="R112" s="264">
        <v>0.31</v>
      </c>
      <c r="S112" s="115"/>
      <c r="T112" s="115"/>
      <c r="U112" s="115">
        <v>5.8250000000000002</v>
      </c>
      <c r="V112" s="119"/>
      <c r="W112" s="119"/>
      <c r="X112" s="119"/>
      <c r="Y112" s="119"/>
    </row>
    <row r="113" spans="1:25" s="8" customFormat="1" ht="14.25" thickBot="1">
      <c r="A113" s="346" t="s">
        <v>755</v>
      </c>
      <c r="B113" s="346"/>
      <c r="C113" s="347" t="s">
        <v>248</v>
      </c>
      <c r="D113" s="349" t="s">
        <v>747</v>
      </c>
      <c r="E113" s="349" t="s">
        <v>467</v>
      </c>
      <c r="F113" s="348">
        <f t="shared" si="25"/>
        <v>23555.922552</v>
      </c>
      <c r="G113" s="348">
        <v>64210.141439999999</v>
      </c>
      <c r="H113" s="845">
        <v>73.150000000000006</v>
      </c>
      <c r="I113" s="348">
        <f t="shared" si="26"/>
        <v>4696.9718463360005</v>
      </c>
      <c r="J113" s="846">
        <f>F113/G113</f>
        <v>0.36685673047475537</v>
      </c>
      <c r="K113" s="846">
        <f>J113-R113</f>
        <v>5.6856730474755368E-2</v>
      </c>
      <c r="L113" s="348"/>
      <c r="M113" s="348">
        <f>(T113/U113)*42</f>
        <v>0</v>
      </c>
      <c r="N113" s="349" t="s">
        <v>2</v>
      </c>
      <c r="O113" s="262">
        <v>6903.8459999999995</v>
      </c>
      <c r="P113" s="262">
        <v>11023.238095238095</v>
      </c>
      <c r="Q113" s="263" t="s">
        <v>211</v>
      </c>
      <c r="R113" s="264">
        <v>0.31</v>
      </c>
      <c r="S113" s="115">
        <f>F113/R113</f>
        <v>75986.846941935481</v>
      </c>
      <c r="T113" s="115"/>
      <c r="U113" s="115">
        <v>5.8250000000000002</v>
      </c>
      <c r="V113" s="119"/>
      <c r="W113" s="119"/>
      <c r="X113" s="119"/>
      <c r="Y113" s="119"/>
    </row>
    <row r="114" spans="1:25" s="8" customFormat="1" ht="14.25" thickBot="1">
      <c r="A114" s="847"/>
      <c r="B114" s="847"/>
      <c r="C114" s="848"/>
      <c r="D114" s="849"/>
      <c r="E114" s="849"/>
      <c r="F114" s="850"/>
      <c r="G114" s="850"/>
      <c r="H114" s="851"/>
      <c r="I114" s="850"/>
      <c r="J114" s="852"/>
      <c r="K114" s="852"/>
      <c r="L114" s="850"/>
      <c r="M114" s="850"/>
      <c r="N114" s="849"/>
      <c r="O114" s="262"/>
      <c r="P114" s="262"/>
      <c r="Q114" s="263"/>
      <c r="R114" s="264"/>
      <c r="S114" s="115"/>
      <c r="T114" s="115"/>
      <c r="U114" s="115"/>
      <c r="V114" s="119"/>
      <c r="W114" s="119"/>
      <c r="X114" s="119"/>
      <c r="Y114" s="119"/>
    </row>
    <row r="115" spans="1:25" s="33" customFormat="1" ht="13.5" thickBot="1">
      <c r="A115" s="303" t="s">
        <v>8</v>
      </c>
      <c r="B115" s="303"/>
      <c r="C115" s="304"/>
      <c r="D115" s="307"/>
      <c r="E115" s="307"/>
      <c r="F115" s="306">
        <f>SUM(F116:F180)</f>
        <v>706616.43798400019</v>
      </c>
      <c r="G115" s="306">
        <f>SUM(G116:G180)</f>
        <v>2111939.4570399988</v>
      </c>
      <c r="H115" s="853"/>
      <c r="I115" s="306">
        <f>SUM(I116:I180)</f>
        <v>154429.12160246866</v>
      </c>
      <c r="J115" s="854">
        <f>SUMPRODUCT(J116:J180,O116:O180)/SUM(O116:O180)</f>
        <v>0.33952097007290805</v>
      </c>
      <c r="K115" s="854">
        <f>SUMPRODUCT(K116:K180,O116:O180)/SUM(O116:O180)</f>
        <v>2.9520970072907923E-2</v>
      </c>
      <c r="L115" s="306">
        <f>SUM(L116:L180)</f>
        <v>2255.3570735007847</v>
      </c>
      <c r="M115" s="306"/>
      <c r="N115" s="307"/>
      <c r="O115" s="592">
        <f>SUM(O116:O180)</f>
        <v>207097.43199999997</v>
      </c>
      <c r="P115" s="592"/>
      <c r="Q115" s="574"/>
      <c r="R115" s="855"/>
      <c r="S115" s="309"/>
      <c r="T115" s="309"/>
      <c r="U115" s="309"/>
      <c r="V115" s="178"/>
      <c r="W115" s="178"/>
      <c r="X115" s="178"/>
      <c r="Y115" s="178"/>
    </row>
    <row r="116" spans="1:25" s="8" customFormat="1" ht="26.25">
      <c r="A116" s="359" t="s">
        <v>496</v>
      </c>
      <c r="B116" s="359"/>
      <c r="C116" s="856" t="s">
        <v>90</v>
      </c>
      <c r="D116" s="582" t="s">
        <v>747</v>
      </c>
      <c r="E116" s="582" t="s">
        <v>467</v>
      </c>
      <c r="F116" s="250">
        <f t="shared" ref="F116:F179" si="31">((O116*1000)*3412)/1000000</f>
        <v>6312.9915840000003</v>
      </c>
      <c r="G116" s="250">
        <v>22924.208790000001</v>
      </c>
      <c r="H116" s="616">
        <v>73.150000000000006</v>
      </c>
      <c r="I116" s="250">
        <f t="shared" ref="I116:I179" si="32">(G116*H116)/1000</f>
        <v>1676.9058729885003</v>
      </c>
      <c r="J116" s="857">
        <f t="shared" ref="J116:J136" si="33">F116/G116</f>
        <v>0.2753853640852309</v>
      </c>
      <c r="K116" s="857">
        <f t="shared" ref="K116:K136" si="34">J116-R116</f>
        <v>-3.4614635914769099E-2</v>
      </c>
      <c r="L116" s="250">
        <f>IF(G116&gt;0,(T116*H116)/1000)</f>
        <v>187.2435040543065</v>
      </c>
      <c r="M116" s="250">
        <f t="shared" ref="M116:M136" si="35">(T116/U116)*42</f>
        <v>18456.348839983391</v>
      </c>
      <c r="N116" s="582" t="s">
        <v>2</v>
      </c>
      <c r="O116" s="262">
        <v>1850.232</v>
      </c>
      <c r="P116" s="262">
        <v>3935.5</v>
      </c>
      <c r="Q116" s="263" t="s">
        <v>32</v>
      </c>
      <c r="R116" s="264">
        <v>0.31</v>
      </c>
      <c r="S116" s="115">
        <f t="shared" ref="S116:S136" si="36">F116/R116</f>
        <v>20364.488980645161</v>
      </c>
      <c r="T116" s="213">
        <f>G116-S116</f>
        <v>2559.7198093548395</v>
      </c>
      <c r="U116" s="115">
        <v>5.8250000000000002</v>
      </c>
      <c r="V116" s="119"/>
      <c r="W116" s="119"/>
      <c r="X116" s="119"/>
      <c r="Y116" s="119"/>
    </row>
    <row r="117" spans="1:25" s="8" customFormat="1" ht="13.5">
      <c r="A117" s="258" t="s">
        <v>497</v>
      </c>
      <c r="B117" s="258"/>
      <c r="C117" s="107" t="s">
        <v>91</v>
      </c>
      <c r="D117" s="259" t="s">
        <v>747</v>
      </c>
      <c r="E117" s="259" t="s">
        <v>467</v>
      </c>
      <c r="F117" s="101">
        <f t="shared" si="31"/>
        <v>3958.0121239999999</v>
      </c>
      <c r="G117" s="101">
        <v>13033.392750000001</v>
      </c>
      <c r="H117" s="260">
        <v>73.150000000000006</v>
      </c>
      <c r="I117" s="101">
        <f t="shared" si="32"/>
        <v>953.3926796625002</v>
      </c>
      <c r="J117" s="261">
        <f t="shared" si="33"/>
        <v>0.30368241024578957</v>
      </c>
      <c r="K117" s="261">
        <f t="shared" si="34"/>
        <v>-6.3175897542104287E-3</v>
      </c>
      <c r="L117" s="101">
        <f>IF(G117&gt;0,(T117*H117)/1000)</f>
        <v>19.42949620895174</v>
      </c>
      <c r="M117" s="101">
        <f t="shared" si="35"/>
        <v>1915.1401893950003</v>
      </c>
      <c r="N117" s="259" t="s">
        <v>2</v>
      </c>
      <c r="O117" s="262">
        <v>1160.027</v>
      </c>
      <c r="P117" s="262">
        <v>2237.5</v>
      </c>
      <c r="Q117" s="263" t="s">
        <v>32</v>
      </c>
      <c r="R117" s="264">
        <v>0.31</v>
      </c>
      <c r="S117" s="115">
        <f t="shared" si="36"/>
        <v>12767.78104516129</v>
      </c>
      <c r="T117" s="213">
        <f>G117-S117</f>
        <v>265.61170483871138</v>
      </c>
      <c r="U117" s="115">
        <v>5.8250000000000002</v>
      </c>
      <c r="V117" s="119"/>
      <c r="W117" s="119"/>
      <c r="X117" s="119"/>
      <c r="Y117" s="119"/>
    </row>
    <row r="118" spans="1:25" s="8" customFormat="1" ht="26.25">
      <c r="A118" s="258" t="s">
        <v>499</v>
      </c>
      <c r="B118" s="258"/>
      <c r="C118" s="107" t="s">
        <v>98</v>
      </c>
      <c r="D118" s="259" t="s">
        <v>747</v>
      </c>
      <c r="E118" s="259" t="s">
        <v>467</v>
      </c>
      <c r="F118" s="101">
        <f t="shared" si="31"/>
        <v>2711.0523680000001</v>
      </c>
      <c r="G118" s="101">
        <v>8886.0069899999999</v>
      </c>
      <c r="H118" s="260">
        <v>73.150000000000006</v>
      </c>
      <c r="I118" s="101">
        <f t="shared" si="32"/>
        <v>650.01141131850011</v>
      </c>
      <c r="J118" s="261">
        <f t="shared" si="33"/>
        <v>0.30509230648264435</v>
      </c>
      <c r="K118" s="261">
        <f t="shared" si="34"/>
        <v>-4.9076935173556491E-3</v>
      </c>
      <c r="L118" s="101"/>
      <c r="M118" s="101">
        <f t="shared" si="35"/>
        <v>0</v>
      </c>
      <c r="N118" s="259" t="s">
        <v>2</v>
      </c>
      <c r="O118" s="262">
        <v>794.56399999999996</v>
      </c>
      <c r="P118" s="262">
        <v>1525.5</v>
      </c>
      <c r="Q118" s="263" t="s">
        <v>32</v>
      </c>
      <c r="R118" s="264">
        <v>0.31</v>
      </c>
      <c r="S118" s="115">
        <f t="shared" si="36"/>
        <v>8745.3302193548388</v>
      </c>
      <c r="T118" s="115"/>
      <c r="U118" s="115">
        <v>5.8250000000000002</v>
      </c>
      <c r="V118" s="119"/>
      <c r="W118" s="119"/>
      <c r="X118" s="119"/>
      <c r="Y118" s="119"/>
    </row>
    <row r="119" spans="1:25" s="8" customFormat="1" ht="26.25">
      <c r="A119" s="258" t="s">
        <v>499</v>
      </c>
      <c r="B119" s="258"/>
      <c r="C119" s="107" t="s">
        <v>99</v>
      </c>
      <c r="D119" s="259" t="s">
        <v>747</v>
      </c>
      <c r="E119" s="259" t="s">
        <v>467</v>
      </c>
      <c r="F119" s="101">
        <f t="shared" si="31"/>
        <v>2341.532768</v>
      </c>
      <c r="G119" s="101">
        <v>7672.6081800000002</v>
      </c>
      <c r="H119" s="260">
        <v>73.150000000000006</v>
      </c>
      <c r="I119" s="101">
        <f t="shared" si="32"/>
        <v>561.25128836700003</v>
      </c>
      <c r="J119" s="261">
        <f t="shared" si="33"/>
        <v>0.30518080854221336</v>
      </c>
      <c r="K119" s="261">
        <f t="shared" si="34"/>
        <v>-4.8191914577866424E-3</v>
      </c>
      <c r="L119" s="101"/>
      <c r="M119" s="101">
        <f t="shared" si="35"/>
        <v>0</v>
      </c>
      <c r="N119" s="259" t="s">
        <v>2</v>
      </c>
      <c r="O119" s="262">
        <v>686.26400000000001</v>
      </c>
      <c r="P119" s="262">
        <v>1317.1904761904761</v>
      </c>
      <c r="Q119" s="263" t="s">
        <v>32</v>
      </c>
      <c r="R119" s="264">
        <v>0.31</v>
      </c>
      <c r="S119" s="115">
        <f t="shared" si="36"/>
        <v>7553.3315096774195</v>
      </c>
      <c r="T119" s="115"/>
      <c r="U119" s="115">
        <v>5.8250000000000002</v>
      </c>
      <c r="V119" s="119"/>
      <c r="W119" s="119"/>
      <c r="X119" s="119"/>
      <c r="Y119" s="119"/>
    </row>
    <row r="120" spans="1:25" s="8" customFormat="1" ht="26.25">
      <c r="A120" s="258" t="s">
        <v>499</v>
      </c>
      <c r="B120" s="258"/>
      <c r="C120" s="107" t="s">
        <v>388</v>
      </c>
      <c r="D120" s="259" t="s">
        <v>747</v>
      </c>
      <c r="E120" s="259" t="s">
        <v>467</v>
      </c>
      <c r="F120" s="101">
        <f t="shared" si="31"/>
        <v>4135.101748</v>
      </c>
      <c r="G120" s="101">
        <v>11743.29837</v>
      </c>
      <c r="H120" s="260">
        <v>73.150000000000006</v>
      </c>
      <c r="I120" s="101">
        <f t="shared" si="32"/>
        <v>859.02227576550013</v>
      </c>
      <c r="J120" s="261">
        <f t="shared" si="33"/>
        <v>0.3521243876902363</v>
      </c>
      <c r="K120" s="261">
        <f t="shared" si="34"/>
        <v>4.2124387690236298E-2</v>
      </c>
      <c r="L120" s="101"/>
      <c r="M120" s="101">
        <f t="shared" si="35"/>
        <v>0</v>
      </c>
      <c r="N120" s="259" t="s">
        <v>2</v>
      </c>
      <c r="O120" s="262">
        <v>1211.9290000000001</v>
      </c>
      <c r="P120" s="262">
        <v>2016.0238095238096</v>
      </c>
      <c r="Q120" s="263" t="s">
        <v>32</v>
      </c>
      <c r="R120" s="264">
        <v>0.31</v>
      </c>
      <c r="S120" s="115">
        <f t="shared" si="36"/>
        <v>13339.037896774194</v>
      </c>
      <c r="T120" s="115"/>
      <c r="U120" s="115">
        <v>5.8250000000000002</v>
      </c>
      <c r="V120" s="119"/>
      <c r="W120" s="119"/>
      <c r="X120" s="119"/>
      <c r="Y120" s="119"/>
    </row>
    <row r="121" spans="1:25" s="8" customFormat="1" ht="26.25">
      <c r="A121" s="258" t="s">
        <v>499</v>
      </c>
      <c r="B121" s="258"/>
      <c r="C121" s="107" t="s">
        <v>389</v>
      </c>
      <c r="D121" s="259" t="s">
        <v>747</v>
      </c>
      <c r="E121" s="259" t="s">
        <v>467</v>
      </c>
      <c r="F121" s="101">
        <f t="shared" si="31"/>
        <v>7186.2759239999996</v>
      </c>
      <c r="G121" s="101">
        <v>21369.216509999998</v>
      </c>
      <c r="H121" s="260">
        <v>73.150000000000006</v>
      </c>
      <c r="I121" s="101">
        <f t="shared" si="32"/>
        <v>1563.1581877065</v>
      </c>
      <c r="J121" s="261">
        <f t="shared" si="33"/>
        <v>0.33629103437821828</v>
      </c>
      <c r="K121" s="261">
        <f t="shared" si="34"/>
        <v>2.6291034378218281E-2</v>
      </c>
      <c r="L121" s="101"/>
      <c r="M121" s="101">
        <f t="shared" si="35"/>
        <v>0</v>
      </c>
      <c r="N121" s="259" t="s">
        <v>2</v>
      </c>
      <c r="O121" s="262">
        <v>2106.1770000000001</v>
      </c>
      <c r="P121" s="262">
        <v>3668.5476190476193</v>
      </c>
      <c r="Q121" s="263" t="s">
        <v>32</v>
      </c>
      <c r="R121" s="264">
        <v>0.31</v>
      </c>
      <c r="S121" s="115">
        <f t="shared" si="36"/>
        <v>23181.535238709675</v>
      </c>
      <c r="T121" s="115"/>
      <c r="U121" s="115">
        <v>5.8250000000000002</v>
      </c>
      <c r="V121" s="119"/>
      <c r="W121" s="119"/>
      <c r="X121" s="119"/>
      <c r="Y121" s="119"/>
    </row>
    <row r="122" spans="1:25" s="8" customFormat="1" ht="26.25">
      <c r="A122" s="258" t="s">
        <v>499</v>
      </c>
      <c r="B122" s="258"/>
      <c r="C122" s="107" t="s">
        <v>393</v>
      </c>
      <c r="D122" s="259" t="s">
        <v>747</v>
      </c>
      <c r="E122" s="259" t="s">
        <v>467</v>
      </c>
      <c r="F122" s="101">
        <f t="shared" si="31"/>
        <v>3178.6294360000002</v>
      </c>
      <c r="G122" s="101">
        <v>9520.6524300000001</v>
      </c>
      <c r="H122" s="260">
        <v>73.150000000000006</v>
      </c>
      <c r="I122" s="101">
        <f t="shared" si="32"/>
        <v>696.43572525450008</v>
      </c>
      <c r="J122" s="261">
        <f t="shared" si="33"/>
        <v>0.33386676589347986</v>
      </c>
      <c r="K122" s="261">
        <f t="shared" si="34"/>
        <v>2.3866765893479858E-2</v>
      </c>
      <c r="L122" s="101"/>
      <c r="M122" s="101">
        <f t="shared" si="35"/>
        <v>0</v>
      </c>
      <c r="N122" s="259" t="s">
        <v>2</v>
      </c>
      <c r="O122" s="262">
        <v>931.60299999999995</v>
      </c>
      <c r="P122" s="262">
        <v>1634.452380952381</v>
      </c>
      <c r="Q122" s="263" t="s">
        <v>32</v>
      </c>
      <c r="R122" s="264">
        <v>0.31</v>
      </c>
      <c r="S122" s="115">
        <f t="shared" si="36"/>
        <v>10253.643341935485</v>
      </c>
      <c r="T122" s="115"/>
      <c r="U122" s="115">
        <v>5.8250000000000002</v>
      </c>
      <c r="V122" s="119"/>
      <c r="W122" s="119"/>
      <c r="X122" s="119"/>
      <c r="Y122" s="119"/>
    </row>
    <row r="123" spans="1:25" s="8" customFormat="1" ht="26.25">
      <c r="A123" s="258" t="s">
        <v>499</v>
      </c>
      <c r="B123" s="258"/>
      <c r="C123" s="107" t="s">
        <v>84</v>
      </c>
      <c r="D123" s="259" t="s">
        <v>747</v>
      </c>
      <c r="E123" s="259" t="s">
        <v>467</v>
      </c>
      <c r="F123" s="101">
        <f t="shared" si="31"/>
        <v>4804.0448200000001</v>
      </c>
      <c r="G123" s="101">
        <v>13967.053830000001</v>
      </c>
      <c r="H123" s="260">
        <v>73.150000000000006</v>
      </c>
      <c r="I123" s="101">
        <f t="shared" si="32"/>
        <v>1021.6899876645001</v>
      </c>
      <c r="J123" s="261">
        <f t="shared" si="33"/>
        <v>0.34395548828496209</v>
      </c>
      <c r="K123" s="261">
        <f t="shared" si="34"/>
        <v>3.3955488284962088E-2</v>
      </c>
      <c r="L123" s="101"/>
      <c r="M123" s="101">
        <f t="shared" si="35"/>
        <v>0</v>
      </c>
      <c r="N123" s="259" t="s">
        <v>2</v>
      </c>
      <c r="O123" s="262">
        <v>1407.9849999999999</v>
      </c>
      <c r="P123" s="262">
        <v>2397.7857142857142</v>
      </c>
      <c r="Q123" s="263" t="s">
        <v>32</v>
      </c>
      <c r="R123" s="264">
        <v>0.31</v>
      </c>
      <c r="S123" s="115">
        <f t="shared" si="36"/>
        <v>15496.918774193549</v>
      </c>
      <c r="T123" s="115"/>
      <c r="U123" s="115">
        <v>5.8250000000000002</v>
      </c>
      <c r="V123" s="119"/>
      <c r="W123" s="119"/>
      <c r="X123" s="119"/>
      <c r="Y123" s="119"/>
    </row>
    <row r="124" spans="1:25" s="8" customFormat="1" ht="26.25">
      <c r="A124" s="258" t="s">
        <v>499</v>
      </c>
      <c r="B124" s="258"/>
      <c r="C124" s="107" t="s">
        <v>111</v>
      </c>
      <c r="D124" s="259" t="s">
        <v>747</v>
      </c>
      <c r="E124" s="259" t="s">
        <v>467</v>
      </c>
      <c r="F124" s="101">
        <f t="shared" si="31"/>
        <v>1776.74782</v>
      </c>
      <c r="G124" s="101">
        <v>5549.8190400000003</v>
      </c>
      <c r="H124" s="260">
        <v>73.150000000000006</v>
      </c>
      <c r="I124" s="101">
        <f t="shared" si="32"/>
        <v>405.96926277600005</v>
      </c>
      <c r="J124" s="261">
        <f t="shared" si="33"/>
        <v>0.32014518080575111</v>
      </c>
      <c r="K124" s="261">
        <f t="shared" si="34"/>
        <v>1.0145180805751108E-2</v>
      </c>
      <c r="L124" s="101"/>
      <c r="M124" s="101">
        <f t="shared" si="35"/>
        <v>0</v>
      </c>
      <c r="N124" s="259" t="s">
        <v>2</v>
      </c>
      <c r="O124" s="262">
        <v>520.73500000000001</v>
      </c>
      <c r="P124" s="262">
        <v>952.76190476190482</v>
      </c>
      <c r="Q124" s="263" t="s">
        <v>32</v>
      </c>
      <c r="R124" s="264">
        <v>0.31</v>
      </c>
      <c r="S124" s="115">
        <f t="shared" si="36"/>
        <v>5731.4445806451613</v>
      </c>
      <c r="T124" s="115"/>
      <c r="U124" s="115">
        <v>5.8250000000000002</v>
      </c>
      <c r="V124" s="119"/>
      <c r="W124" s="119"/>
      <c r="X124" s="119"/>
      <c r="Y124" s="119"/>
    </row>
    <row r="125" spans="1:25" s="8" customFormat="1" ht="26.25">
      <c r="A125" s="258" t="s">
        <v>499</v>
      </c>
      <c r="B125" s="258"/>
      <c r="C125" s="107" t="s">
        <v>112</v>
      </c>
      <c r="D125" s="259" t="s">
        <v>747</v>
      </c>
      <c r="E125" s="259" t="s">
        <v>467</v>
      </c>
      <c r="F125" s="101">
        <f t="shared" si="31"/>
        <v>0.464032</v>
      </c>
      <c r="G125" s="101">
        <v>8.8761600000000005</v>
      </c>
      <c r="H125" s="260">
        <v>73.150000000000006</v>
      </c>
      <c r="I125" s="101">
        <f t="shared" si="32"/>
        <v>0.64929110400000012</v>
      </c>
      <c r="J125" s="261">
        <f t="shared" si="33"/>
        <v>5.2278462758670416E-2</v>
      </c>
      <c r="K125" s="261">
        <f t="shared" si="34"/>
        <v>-0.25772153724132957</v>
      </c>
      <c r="L125" s="101">
        <f>IF(G125&gt;0,(T125*H125)/1000)</f>
        <v>0.53979452077419365</v>
      </c>
      <c r="M125" s="101">
        <f t="shared" si="35"/>
        <v>53.206844358299882</v>
      </c>
      <c r="N125" s="259" t="s">
        <v>2</v>
      </c>
      <c r="O125" s="265">
        <v>0.13600000000000001</v>
      </c>
      <c r="P125" s="262">
        <v>1.5238095238095237</v>
      </c>
      <c r="Q125" s="263" t="s">
        <v>32</v>
      </c>
      <c r="R125" s="264">
        <v>0.31</v>
      </c>
      <c r="S125" s="115">
        <f t="shared" si="36"/>
        <v>1.4968774193548386</v>
      </c>
      <c r="T125" s="213">
        <f>G125-S125</f>
        <v>7.3792825806451621</v>
      </c>
      <c r="U125" s="115">
        <v>5.8250000000000002</v>
      </c>
      <c r="V125" s="119"/>
      <c r="W125" s="119"/>
      <c r="X125" s="119"/>
      <c r="Y125" s="119"/>
    </row>
    <row r="126" spans="1:25" s="8" customFormat="1" ht="26.25">
      <c r="A126" s="258" t="s">
        <v>499</v>
      </c>
      <c r="B126" s="258"/>
      <c r="C126" s="107" t="s">
        <v>114</v>
      </c>
      <c r="D126" s="259" t="s">
        <v>747</v>
      </c>
      <c r="E126" s="259" t="s">
        <v>467</v>
      </c>
      <c r="F126" s="101">
        <f t="shared" si="31"/>
        <v>6771.6155639999997</v>
      </c>
      <c r="G126" s="101">
        <v>19859.159790000002</v>
      </c>
      <c r="H126" s="260">
        <v>73.150000000000006</v>
      </c>
      <c r="I126" s="101">
        <f t="shared" si="32"/>
        <v>1452.6975386385002</v>
      </c>
      <c r="J126" s="261">
        <f t="shared" si="33"/>
        <v>0.3409819768613685</v>
      </c>
      <c r="K126" s="261">
        <f t="shared" si="34"/>
        <v>3.0981976861368499E-2</v>
      </c>
      <c r="L126" s="101"/>
      <c r="M126" s="101">
        <f t="shared" si="35"/>
        <v>0</v>
      </c>
      <c r="N126" s="259" t="s">
        <v>2</v>
      </c>
      <c r="O126" s="262">
        <v>1984.6469999999999</v>
      </c>
      <c r="P126" s="262">
        <v>3409.3095238095239</v>
      </c>
      <c r="Q126" s="263" t="s">
        <v>32</v>
      </c>
      <c r="R126" s="264">
        <v>0.31</v>
      </c>
      <c r="S126" s="115">
        <f t="shared" si="36"/>
        <v>21843.921174193547</v>
      </c>
      <c r="T126" s="115"/>
      <c r="U126" s="115">
        <v>5.8250000000000002</v>
      </c>
      <c r="V126" s="119"/>
      <c r="W126" s="119"/>
      <c r="X126" s="119"/>
      <c r="Y126" s="119"/>
    </row>
    <row r="127" spans="1:25" s="8" customFormat="1" ht="26.25">
      <c r="A127" s="258" t="s">
        <v>499</v>
      </c>
      <c r="B127" s="258"/>
      <c r="C127" s="107" t="s">
        <v>88</v>
      </c>
      <c r="D127" s="259" t="s">
        <v>748</v>
      </c>
      <c r="E127" s="259" t="s">
        <v>467</v>
      </c>
      <c r="F127" s="101">
        <f t="shared" si="31"/>
        <v>9100.1520240000009</v>
      </c>
      <c r="G127" s="101">
        <v>26101.180619999999</v>
      </c>
      <c r="H127" s="260">
        <v>70.88</v>
      </c>
      <c r="I127" s="101">
        <f t="shared" si="32"/>
        <v>1850.0516823455998</v>
      </c>
      <c r="J127" s="261">
        <f t="shared" si="33"/>
        <v>0.34864905754596481</v>
      </c>
      <c r="K127" s="261">
        <f t="shared" si="34"/>
        <v>3.8649057545964816E-2</v>
      </c>
      <c r="L127" s="101"/>
      <c r="M127" s="101">
        <f t="shared" si="35"/>
        <v>0</v>
      </c>
      <c r="N127" s="259" t="s">
        <v>2</v>
      </c>
      <c r="O127" s="262">
        <v>2667.1019999999999</v>
      </c>
      <c r="P127" s="262">
        <v>4480.9047619047615</v>
      </c>
      <c r="Q127" s="263" t="s">
        <v>32</v>
      </c>
      <c r="R127" s="264">
        <v>0.31</v>
      </c>
      <c r="S127" s="115">
        <f t="shared" si="36"/>
        <v>29355.329109677423</v>
      </c>
      <c r="T127" s="115"/>
      <c r="U127" s="115">
        <v>5.67</v>
      </c>
      <c r="V127" s="119"/>
      <c r="W127" s="119"/>
      <c r="X127" s="119"/>
      <c r="Y127" s="119"/>
    </row>
    <row r="128" spans="1:25" s="8" customFormat="1" ht="26.25">
      <c r="A128" s="258" t="s">
        <v>499</v>
      </c>
      <c r="B128" s="258"/>
      <c r="C128" s="107" t="s">
        <v>406</v>
      </c>
      <c r="D128" s="259" t="s">
        <v>747</v>
      </c>
      <c r="E128" s="259" t="s">
        <v>467</v>
      </c>
      <c r="F128" s="101">
        <f t="shared" si="31"/>
        <v>6879.0321480000002</v>
      </c>
      <c r="G128" s="101">
        <v>19685.519909999999</v>
      </c>
      <c r="H128" s="260">
        <v>73.150000000000006</v>
      </c>
      <c r="I128" s="101">
        <f t="shared" si="32"/>
        <v>1439.9957814165</v>
      </c>
      <c r="J128" s="261">
        <f t="shared" si="33"/>
        <v>0.34944630263514337</v>
      </c>
      <c r="K128" s="261">
        <f t="shared" si="34"/>
        <v>3.9446302635143371E-2</v>
      </c>
      <c r="L128" s="101"/>
      <c r="M128" s="101">
        <f t="shared" si="35"/>
        <v>0</v>
      </c>
      <c r="N128" s="259" t="s">
        <v>2</v>
      </c>
      <c r="O128" s="262">
        <v>2016.1289999999999</v>
      </c>
      <c r="P128" s="262">
        <v>3379.5</v>
      </c>
      <c r="Q128" s="263" t="s">
        <v>32</v>
      </c>
      <c r="R128" s="264">
        <v>0.31</v>
      </c>
      <c r="S128" s="115">
        <f t="shared" si="36"/>
        <v>22190.426283870969</v>
      </c>
      <c r="T128" s="115"/>
      <c r="U128" s="115">
        <v>5.8250000000000002</v>
      </c>
      <c r="V128" s="119"/>
      <c r="W128" s="119"/>
      <c r="X128" s="119"/>
      <c r="Y128" s="119"/>
    </row>
    <row r="129" spans="1:25" s="8" customFormat="1" ht="26.25">
      <c r="A129" s="258" t="s">
        <v>499</v>
      </c>
      <c r="B129" s="258"/>
      <c r="C129" s="107" t="s">
        <v>121</v>
      </c>
      <c r="D129" s="259" t="s">
        <v>747</v>
      </c>
      <c r="E129" s="259" t="s">
        <v>467</v>
      </c>
      <c r="F129" s="101">
        <f t="shared" si="31"/>
        <v>286.645532</v>
      </c>
      <c r="G129" s="101">
        <v>969.99785999999995</v>
      </c>
      <c r="H129" s="260">
        <v>73.150000000000006</v>
      </c>
      <c r="I129" s="101">
        <f t="shared" si="32"/>
        <v>70.955343458999991</v>
      </c>
      <c r="J129" s="261">
        <f t="shared" si="33"/>
        <v>0.29551150968518636</v>
      </c>
      <c r="K129" s="261">
        <f t="shared" si="34"/>
        <v>-1.448849031481364E-2</v>
      </c>
      <c r="L129" s="101">
        <f>IF(G129&gt;0,(T129*H129)/1000)</f>
        <v>3.3162445370645135</v>
      </c>
      <c r="M129" s="101">
        <f t="shared" si="35"/>
        <v>326.87791399695391</v>
      </c>
      <c r="N129" s="259" t="s">
        <v>2</v>
      </c>
      <c r="O129" s="262">
        <v>84.010999999999996</v>
      </c>
      <c r="P129" s="262">
        <v>166.52380952380952</v>
      </c>
      <c r="Q129" s="263" t="s">
        <v>32</v>
      </c>
      <c r="R129" s="264">
        <v>0.31</v>
      </c>
      <c r="S129" s="115">
        <f t="shared" si="36"/>
        <v>924.66300645161289</v>
      </c>
      <c r="T129" s="213">
        <f>G129-S129</f>
        <v>45.334853548387059</v>
      </c>
      <c r="U129" s="115">
        <v>5.8250000000000002</v>
      </c>
      <c r="V129" s="119"/>
      <c r="W129" s="119"/>
      <c r="X129" s="119"/>
      <c r="Y129" s="119"/>
    </row>
    <row r="130" spans="1:25" s="8" customFormat="1" ht="13.5">
      <c r="A130" s="258" t="s">
        <v>501</v>
      </c>
      <c r="B130" s="258"/>
      <c r="C130" s="107" t="s">
        <v>92</v>
      </c>
      <c r="D130" s="259" t="s">
        <v>747</v>
      </c>
      <c r="E130" s="259" t="s">
        <v>467</v>
      </c>
      <c r="F130" s="101">
        <f t="shared" si="31"/>
        <v>8849.0220000000008</v>
      </c>
      <c r="G130" s="101">
        <v>27987.225930000001</v>
      </c>
      <c r="H130" s="260">
        <v>73.150000000000006</v>
      </c>
      <c r="I130" s="101">
        <f t="shared" si="32"/>
        <v>2047.2655767795002</v>
      </c>
      <c r="J130" s="261">
        <f t="shared" si="33"/>
        <v>0.31618074696408471</v>
      </c>
      <c r="K130" s="261">
        <f t="shared" si="34"/>
        <v>6.1807469640847157E-3</v>
      </c>
      <c r="L130" s="101"/>
      <c r="M130" s="101">
        <f t="shared" si="35"/>
        <v>0</v>
      </c>
      <c r="N130" s="259" t="s">
        <v>2</v>
      </c>
      <c r="O130" s="262">
        <v>2593.5</v>
      </c>
      <c r="P130" s="262">
        <v>4804.6904761904761</v>
      </c>
      <c r="Q130" s="263" t="s">
        <v>32</v>
      </c>
      <c r="R130" s="264">
        <v>0.31</v>
      </c>
      <c r="S130" s="115">
        <f t="shared" si="36"/>
        <v>28545.23225806452</v>
      </c>
      <c r="T130" s="115"/>
      <c r="U130" s="115">
        <v>5.8250000000000002</v>
      </c>
      <c r="V130" s="119"/>
      <c r="W130" s="119"/>
      <c r="X130" s="119"/>
      <c r="Y130" s="119"/>
    </row>
    <row r="131" spans="1:25" s="8" customFormat="1" ht="26.25">
      <c r="A131" s="258" t="s">
        <v>502</v>
      </c>
      <c r="B131" s="258"/>
      <c r="C131" s="107" t="s">
        <v>93</v>
      </c>
      <c r="D131" s="259" t="s">
        <v>747</v>
      </c>
      <c r="E131" s="259" t="s">
        <v>467</v>
      </c>
      <c r="F131" s="101">
        <f t="shared" si="31"/>
        <v>1864.5726999999999</v>
      </c>
      <c r="G131" s="101">
        <v>7077.2120100000002</v>
      </c>
      <c r="H131" s="260">
        <v>73.150000000000006</v>
      </c>
      <c r="I131" s="101">
        <f t="shared" si="32"/>
        <v>517.69805853150001</v>
      </c>
      <c r="J131" s="261">
        <f t="shared" si="33"/>
        <v>0.2634614728745423</v>
      </c>
      <c r="K131" s="261">
        <f t="shared" si="34"/>
        <v>-4.6538527125457696E-2</v>
      </c>
      <c r="L131" s="101">
        <f>IF(G131&gt;0,(T131*H131)/1000)</f>
        <v>77.719048837951661</v>
      </c>
      <c r="M131" s="101">
        <f t="shared" si="35"/>
        <v>7660.6656348885545</v>
      </c>
      <c r="N131" s="259" t="s">
        <v>2</v>
      </c>
      <c r="O131" s="262">
        <v>546.47500000000002</v>
      </c>
      <c r="P131" s="262">
        <v>1214.9761904761904</v>
      </c>
      <c r="Q131" s="263" t="s">
        <v>32</v>
      </c>
      <c r="R131" s="264">
        <v>0.31</v>
      </c>
      <c r="S131" s="115">
        <f t="shared" si="36"/>
        <v>6014.7506451612899</v>
      </c>
      <c r="T131" s="213">
        <f>G131-S131</f>
        <v>1062.4613648387103</v>
      </c>
      <c r="U131" s="115">
        <v>5.8250000000000002</v>
      </c>
      <c r="V131" s="119"/>
      <c r="W131" s="119"/>
      <c r="X131" s="119"/>
      <c r="Y131" s="119"/>
    </row>
    <row r="132" spans="1:25" s="8" customFormat="1" ht="26.25">
      <c r="A132" s="258" t="s">
        <v>506</v>
      </c>
      <c r="B132" s="258"/>
      <c r="C132" s="107" t="s">
        <v>94</v>
      </c>
      <c r="D132" s="259" t="s">
        <v>747</v>
      </c>
      <c r="E132" s="259" t="s">
        <v>467</v>
      </c>
      <c r="F132" s="101">
        <f t="shared" si="31"/>
        <v>144887.16800000001</v>
      </c>
      <c r="G132" s="101">
        <v>426510.72188999999</v>
      </c>
      <c r="H132" s="260">
        <v>73.150000000000006</v>
      </c>
      <c r="I132" s="101">
        <f t="shared" si="32"/>
        <v>31199.259306253502</v>
      </c>
      <c r="J132" s="261">
        <f t="shared" si="33"/>
        <v>0.33970346010989</v>
      </c>
      <c r="K132" s="261">
        <f t="shared" si="34"/>
        <v>2.9703460109890001E-2</v>
      </c>
      <c r="L132" s="101"/>
      <c r="M132" s="101">
        <f t="shared" si="35"/>
        <v>0</v>
      </c>
      <c r="N132" s="259" t="s">
        <v>2</v>
      </c>
      <c r="O132" s="262">
        <v>42464</v>
      </c>
      <c r="P132" s="262">
        <v>73220.976190476184</v>
      </c>
      <c r="Q132" s="263" t="s">
        <v>32</v>
      </c>
      <c r="R132" s="264">
        <v>0.31</v>
      </c>
      <c r="S132" s="115">
        <f t="shared" si="36"/>
        <v>467377.96129032259</v>
      </c>
      <c r="T132" s="115"/>
      <c r="U132" s="115">
        <v>5.8250000000000002</v>
      </c>
      <c r="V132" s="119"/>
      <c r="W132" s="119"/>
      <c r="X132" s="119"/>
      <c r="Y132" s="119"/>
    </row>
    <row r="133" spans="1:25" s="8" customFormat="1" ht="26.25">
      <c r="A133" s="258" t="s">
        <v>509</v>
      </c>
      <c r="B133" s="258"/>
      <c r="C133" s="107" t="s">
        <v>72</v>
      </c>
      <c r="D133" s="259" t="s">
        <v>747</v>
      </c>
      <c r="E133" s="259" t="s">
        <v>467</v>
      </c>
      <c r="F133" s="101">
        <f t="shared" si="31"/>
        <v>1566.21036</v>
      </c>
      <c r="G133" s="101">
        <v>6177.2525999999998</v>
      </c>
      <c r="H133" s="260">
        <v>73.150000000000006</v>
      </c>
      <c r="I133" s="101">
        <f t="shared" si="32"/>
        <v>451.86602769000001</v>
      </c>
      <c r="J133" s="261">
        <f t="shared" si="33"/>
        <v>0.25354481375749471</v>
      </c>
      <c r="K133" s="261">
        <f t="shared" si="34"/>
        <v>-5.6455186242505284E-2</v>
      </c>
      <c r="L133" s="101">
        <f>IF(G133&gt;0,(T133*H133)/1000)</f>
        <v>82.290905644838716</v>
      </c>
      <c r="M133" s="101">
        <f t="shared" si="35"/>
        <v>8111.3076184410911</v>
      </c>
      <c r="N133" s="259" t="s">
        <v>2</v>
      </c>
      <c r="O133" s="262">
        <v>459.03</v>
      </c>
      <c r="P133" s="262">
        <v>1060.4761904761904</v>
      </c>
      <c r="Q133" s="263" t="s">
        <v>32</v>
      </c>
      <c r="R133" s="264">
        <v>0.31</v>
      </c>
      <c r="S133" s="115">
        <f t="shared" si="36"/>
        <v>5052.2914838709676</v>
      </c>
      <c r="T133" s="213">
        <f>G133-S133</f>
        <v>1124.9611161290322</v>
      </c>
      <c r="U133" s="115">
        <v>5.8250000000000002</v>
      </c>
      <c r="V133" s="119"/>
      <c r="W133" s="119"/>
      <c r="X133" s="119"/>
      <c r="Y133" s="119"/>
    </row>
    <row r="134" spans="1:25" s="8" customFormat="1" ht="13.5">
      <c r="A134" s="258" t="s">
        <v>605</v>
      </c>
      <c r="B134" s="258"/>
      <c r="C134" s="107" t="s">
        <v>35</v>
      </c>
      <c r="D134" s="259" t="s">
        <v>747</v>
      </c>
      <c r="E134" s="259" t="s">
        <v>467</v>
      </c>
      <c r="F134" s="101">
        <f t="shared" si="31"/>
        <v>2357.7636520000001</v>
      </c>
      <c r="G134" s="101">
        <v>6783.7439700000004</v>
      </c>
      <c r="H134" s="260">
        <v>73.150000000000006</v>
      </c>
      <c r="I134" s="101">
        <f t="shared" si="32"/>
        <v>496.23087140550007</v>
      </c>
      <c r="J134" s="261">
        <f t="shared" si="33"/>
        <v>0.34756082517660231</v>
      </c>
      <c r="K134" s="261">
        <f t="shared" si="34"/>
        <v>3.7560825176602308E-2</v>
      </c>
      <c r="L134" s="101"/>
      <c r="M134" s="101">
        <f t="shared" si="35"/>
        <v>0</v>
      </c>
      <c r="N134" s="259" t="s">
        <v>2</v>
      </c>
      <c r="O134" s="262">
        <v>691.02099999999996</v>
      </c>
      <c r="P134" s="262">
        <v>1164.5952380952381</v>
      </c>
      <c r="Q134" s="263" t="s">
        <v>32</v>
      </c>
      <c r="R134" s="264">
        <v>0.31</v>
      </c>
      <c r="S134" s="115">
        <f t="shared" si="36"/>
        <v>7605.6892000000007</v>
      </c>
      <c r="T134" s="115"/>
      <c r="U134" s="115">
        <v>5.8250000000000002</v>
      </c>
      <c r="V134" s="119"/>
      <c r="W134" s="119"/>
      <c r="X134" s="119"/>
      <c r="Y134" s="119"/>
    </row>
    <row r="135" spans="1:25" s="8" customFormat="1" ht="13.5">
      <c r="A135" s="258" t="s">
        <v>606</v>
      </c>
      <c r="B135" s="258"/>
      <c r="C135" s="107" t="s">
        <v>36</v>
      </c>
      <c r="D135" s="259" t="s">
        <v>747</v>
      </c>
      <c r="E135" s="259" t="s">
        <v>467</v>
      </c>
      <c r="F135" s="101">
        <f t="shared" si="31"/>
        <v>1603.7048279999999</v>
      </c>
      <c r="G135" s="101">
        <v>5367.1643100000001</v>
      </c>
      <c r="H135" s="260">
        <v>73.150000000000006</v>
      </c>
      <c r="I135" s="101">
        <f t="shared" si="32"/>
        <v>392.60806927650003</v>
      </c>
      <c r="J135" s="261">
        <f t="shared" si="33"/>
        <v>0.29879927935353257</v>
      </c>
      <c r="K135" s="261">
        <f t="shared" si="34"/>
        <v>-1.1200720646467432E-2</v>
      </c>
      <c r="L135" s="101">
        <f>IF(G135&gt;0,(T135*H135)/1000)</f>
        <v>14.185462282306455</v>
      </c>
      <c r="M135" s="101">
        <f t="shared" si="35"/>
        <v>1398.2425807559187</v>
      </c>
      <c r="N135" s="259" t="s">
        <v>2</v>
      </c>
      <c r="O135" s="262">
        <v>470.01900000000001</v>
      </c>
      <c r="P135" s="262">
        <v>921.40476190476193</v>
      </c>
      <c r="Q135" s="263" t="s">
        <v>32</v>
      </c>
      <c r="R135" s="264">
        <v>0.31</v>
      </c>
      <c r="S135" s="115">
        <f t="shared" si="36"/>
        <v>5173.2413806451614</v>
      </c>
      <c r="T135" s="213">
        <f>G135-S135</f>
        <v>193.92292935483874</v>
      </c>
      <c r="U135" s="115">
        <v>5.8250000000000002</v>
      </c>
      <c r="V135" s="119"/>
      <c r="W135" s="119"/>
      <c r="X135" s="119"/>
      <c r="Y135" s="119"/>
    </row>
    <row r="136" spans="1:25" s="8" customFormat="1" ht="13.5">
      <c r="A136" s="258" t="s">
        <v>608</v>
      </c>
      <c r="B136" s="258"/>
      <c r="C136" s="107" t="s">
        <v>74</v>
      </c>
      <c r="D136" s="259" t="s">
        <v>747</v>
      </c>
      <c r="E136" s="259" t="s">
        <v>467</v>
      </c>
      <c r="F136" s="101">
        <f t="shared" si="31"/>
        <v>1764.1745999999998</v>
      </c>
      <c r="G136" s="101">
        <v>8192.0022300000001</v>
      </c>
      <c r="H136" s="260">
        <v>73.150000000000006</v>
      </c>
      <c r="I136" s="101">
        <f t="shared" si="32"/>
        <v>599.24496312450003</v>
      </c>
      <c r="J136" s="261">
        <f t="shared" si="33"/>
        <v>0.21535328610378074</v>
      </c>
      <c r="K136" s="261">
        <f t="shared" si="34"/>
        <v>-9.4646713896219259E-2</v>
      </c>
      <c r="L136" s="101">
        <f>IF(G136&gt;0,(T136*H136)/1000)</f>
        <v>182.95666638256455</v>
      </c>
      <c r="M136" s="101">
        <f t="shared" si="35"/>
        <v>18033.800822151465</v>
      </c>
      <c r="N136" s="259" t="s">
        <v>2</v>
      </c>
      <c r="O136" s="262">
        <v>517.04999999999995</v>
      </c>
      <c r="P136" s="262">
        <v>1406.3571428571429</v>
      </c>
      <c r="Q136" s="263" t="s">
        <v>32</v>
      </c>
      <c r="R136" s="264">
        <v>0.31</v>
      </c>
      <c r="S136" s="115">
        <f t="shared" si="36"/>
        <v>5690.8858064516126</v>
      </c>
      <c r="T136" s="213">
        <f>G136-S136</f>
        <v>2501.1164235483875</v>
      </c>
      <c r="U136" s="115">
        <v>5.8250000000000002</v>
      </c>
      <c r="V136" s="119"/>
      <c r="W136" s="119"/>
      <c r="X136" s="119"/>
      <c r="Y136" s="119"/>
    </row>
    <row r="137" spans="1:25" s="8" customFormat="1" ht="13.5">
      <c r="A137" s="258" t="s">
        <v>610</v>
      </c>
      <c r="B137" s="258"/>
      <c r="C137" s="107" t="s">
        <v>77</v>
      </c>
      <c r="D137" s="259" t="s">
        <v>747</v>
      </c>
      <c r="E137" s="259" t="s">
        <v>467</v>
      </c>
      <c r="F137" s="101">
        <f t="shared" si="31"/>
        <v>0</v>
      </c>
      <c r="G137" s="101">
        <v>3959.46081</v>
      </c>
      <c r="H137" s="260">
        <v>73.150000000000006</v>
      </c>
      <c r="I137" s="101">
        <f t="shared" si="32"/>
        <v>289.63455825150004</v>
      </c>
      <c r="J137" s="261"/>
      <c r="K137" s="261"/>
      <c r="L137" s="101">
        <f>(P137*H137)/1000</f>
        <v>49.722841666666667</v>
      </c>
      <c r="M137" s="101"/>
      <c r="N137" s="259" t="s">
        <v>2</v>
      </c>
      <c r="O137" s="262">
        <v>0</v>
      </c>
      <c r="P137" s="262">
        <v>679.73809523809518</v>
      </c>
      <c r="Q137" s="263" t="s">
        <v>32</v>
      </c>
      <c r="R137" s="264">
        <v>0.31</v>
      </c>
      <c r="S137" s="115"/>
      <c r="T137" s="115"/>
      <c r="U137" s="115">
        <v>5.8250000000000002</v>
      </c>
      <c r="V137" s="119"/>
      <c r="W137" s="119"/>
      <c r="X137" s="119"/>
      <c r="Y137" s="119"/>
    </row>
    <row r="138" spans="1:25" s="8" customFormat="1" ht="13.5">
      <c r="A138" s="258" t="s">
        <v>756</v>
      </c>
      <c r="B138" s="258"/>
      <c r="C138" s="107" t="s">
        <v>38</v>
      </c>
      <c r="D138" s="259" t="s">
        <v>747</v>
      </c>
      <c r="E138" s="259" t="s">
        <v>467</v>
      </c>
      <c r="F138" s="101">
        <f t="shared" si="31"/>
        <v>522.48638400000004</v>
      </c>
      <c r="G138" s="101">
        <v>1912.1190300000001</v>
      </c>
      <c r="H138" s="260">
        <v>73.150000000000006</v>
      </c>
      <c r="I138" s="101">
        <f t="shared" si="32"/>
        <v>139.87150704449999</v>
      </c>
      <c r="J138" s="261">
        <f>F138/G138</f>
        <v>0.27324992628727723</v>
      </c>
      <c r="K138" s="261">
        <f>J138-R138</f>
        <v>-3.6750073712722764E-2</v>
      </c>
      <c r="L138" s="101">
        <f>IF(G138&gt;0,(T138*H138)/1000)</f>
        <v>16.581574819983874</v>
      </c>
      <c r="M138" s="101">
        <f>(T138/U138)*42</f>
        <v>1634.4242794406759</v>
      </c>
      <c r="N138" s="259" t="s">
        <v>2</v>
      </c>
      <c r="O138" s="262">
        <v>153.13200000000001</v>
      </c>
      <c r="P138" s="262">
        <v>328.26190476190476</v>
      </c>
      <c r="Q138" s="263" t="s">
        <v>32</v>
      </c>
      <c r="R138" s="264">
        <v>0.31</v>
      </c>
      <c r="S138" s="115">
        <f>F138/R138</f>
        <v>1685.4399483870968</v>
      </c>
      <c r="T138" s="213">
        <f>G138-S138</f>
        <v>226.67908161290325</v>
      </c>
      <c r="U138" s="115">
        <v>5.8250000000000002</v>
      </c>
      <c r="V138" s="119"/>
      <c r="W138" s="119"/>
      <c r="X138" s="119"/>
      <c r="Y138" s="119"/>
    </row>
    <row r="139" spans="1:25" s="8" customFormat="1" ht="13.5">
      <c r="A139" s="258" t="s">
        <v>612</v>
      </c>
      <c r="B139" s="258"/>
      <c r="C139" s="107" t="s">
        <v>39</v>
      </c>
      <c r="D139" s="259" t="s">
        <v>747</v>
      </c>
      <c r="E139" s="259" t="s">
        <v>467</v>
      </c>
      <c r="F139" s="101">
        <f t="shared" si="31"/>
        <v>7194.8707519999998</v>
      </c>
      <c r="G139" s="101">
        <v>26682.70779</v>
      </c>
      <c r="H139" s="260">
        <v>73.150000000000006</v>
      </c>
      <c r="I139" s="101">
        <f t="shared" si="32"/>
        <v>1951.8400748385002</v>
      </c>
      <c r="J139" s="261">
        <f>F139/G139</f>
        <v>0.26964545010294849</v>
      </c>
      <c r="K139" s="261">
        <f>J139-R139</f>
        <v>-4.0354549897051506E-2</v>
      </c>
      <c r="L139" s="101">
        <f>IF(G139&gt;0,(T139*H139)/1000)</f>
        <v>254.08266997140331</v>
      </c>
      <c r="M139" s="101">
        <f>(T139/U139)*42</f>
        <v>25044.598555614015</v>
      </c>
      <c r="N139" s="259" t="s">
        <v>2</v>
      </c>
      <c r="O139" s="262">
        <v>2108.6959999999999</v>
      </c>
      <c r="P139" s="262">
        <v>4580.7380952380954</v>
      </c>
      <c r="Q139" s="263" t="s">
        <v>32</v>
      </c>
      <c r="R139" s="264">
        <v>0.31</v>
      </c>
      <c r="S139" s="115">
        <f>F139/R139</f>
        <v>23209.26049032258</v>
      </c>
      <c r="T139" s="213">
        <f>G139-S139</f>
        <v>3473.4472996774202</v>
      </c>
      <c r="U139" s="115">
        <v>5.8250000000000002</v>
      </c>
      <c r="V139" s="119"/>
      <c r="W139" s="119"/>
      <c r="X139" s="119"/>
      <c r="Y139" s="119"/>
    </row>
    <row r="140" spans="1:25" s="8" customFormat="1" ht="13.5">
      <c r="A140" s="258" t="s">
        <v>616</v>
      </c>
      <c r="B140" s="258"/>
      <c r="C140" s="107" t="s">
        <v>166</v>
      </c>
      <c r="D140" s="259" t="s">
        <v>747</v>
      </c>
      <c r="E140" s="259" t="s">
        <v>467</v>
      </c>
      <c r="F140" s="101">
        <f t="shared" si="31"/>
        <v>0</v>
      </c>
      <c r="G140" s="101">
        <v>3583.3335299999999</v>
      </c>
      <c r="H140" s="260">
        <v>73.150000000000006</v>
      </c>
      <c r="I140" s="101">
        <f t="shared" si="32"/>
        <v>262.12084771950003</v>
      </c>
      <c r="J140" s="261"/>
      <c r="K140" s="261"/>
      <c r="L140" s="101">
        <f>(P140*H140)/1000</f>
        <v>44.999441666666662</v>
      </c>
      <c r="M140" s="101"/>
      <c r="N140" s="259" t="s">
        <v>2</v>
      </c>
      <c r="O140" s="262">
        <v>0</v>
      </c>
      <c r="P140" s="262">
        <v>615.16666666666663</v>
      </c>
      <c r="Q140" s="263" t="s">
        <v>32</v>
      </c>
      <c r="R140" s="264">
        <v>0.31</v>
      </c>
      <c r="S140" s="115"/>
      <c r="T140" s="115"/>
      <c r="U140" s="115">
        <v>5.8250000000000002</v>
      </c>
      <c r="V140" s="119"/>
      <c r="W140" s="119"/>
      <c r="X140" s="119"/>
      <c r="Y140" s="119"/>
    </row>
    <row r="141" spans="1:25" s="8" customFormat="1" ht="13.5">
      <c r="A141" s="258" t="s">
        <v>618</v>
      </c>
      <c r="B141" s="258"/>
      <c r="C141" s="107" t="s">
        <v>113</v>
      </c>
      <c r="D141" s="259" t="s">
        <v>747</v>
      </c>
      <c r="E141" s="259" t="s">
        <v>467</v>
      </c>
      <c r="F141" s="101">
        <f t="shared" si="31"/>
        <v>784.76682400000004</v>
      </c>
      <c r="G141" s="101">
        <v>2791.8296999999998</v>
      </c>
      <c r="H141" s="260">
        <v>73.150000000000006</v>
      </c>
      <c r="I141" s="101">
        <f t="shared" si="32"/>
        <v>204.22234255500001</v>
      </c>
      <c r="J141" s="261">
        <f t="shared" ref="J141:J165" si="37">F141/G141</f>
        <v>0.28109408822465071</v>
      </c>
      <c r="K141" s="261">
        <f t="shared" ref="K141:K165" si="38">J141-R141</f>
        <v>-2.8905911775349291E-2</v>
      </c>
      <c r="L141" s="101">
        <f>IF(G141&gt;0,(T141*H141)/1000)</f>
        <v>19.042687149838688</v>
      </c>
      <c r="M141" s="101">
        <f t="shared" ref="M141:M165" si="39">(T141/U141)*42</f>
        <v>1877.0129231621183</v>
      </c>
      <c r="N141" s="259" t="s">
        <v>2</v>
      </c>
      <c r="O141" s="262">
        <v>230.00200000000001</v>
      </c>
      <c r="P141" s="262">
        <v>479.28571428571428</v>
      </c>
      <c r="Q141" s="263" t="s">
        <v>32</v>
      </c>
      <c r="R141" s="264">
        <v>0.31</v>
      </c>
      <c r="S141" s="115">
        <f t="shared" ref="S141:S165" si="40">F141/R141</f>
        <v>2531.5058838709679</v>
      </c>
      <c r="T141" s="213">
        <f>G141-S141</f>
        <v>260.32381612903191</v>
      </c>
      <c r="U141" s="115">
        <v>5.8250000000000002</v>
      </c>
      <c r="V141" s="119"/>
      <c r="W141" s="119"/>
      <c r="X141" s="119"/>
      <c r="Y141" s="119"/>
    </row>
    <row r="142" spans="1:25" s="8" customFormat="1" ht="26.25">
      <c r="A142" s="258" t="s">
        <v>757</v>
      </c>
      <c r="B142" s="258" t="s">
        <v>421</v>
      </c>
      <c r="C142" s="107" t="s">
        <v>31</v>
      </c>
      <c r="D142" s="259" t="s">
        <v>747</v>
      </c>
      <c r="E142" s="259" t="s">
        <v>467</v>
      </c>
      <c r="F142" s="101">
        <f t="shared" si="31"/>
        <v>9226.0480000000007</v>
      </c>
      <c r="G142" s="101">
        <v>26587</v>
      </c>
      <c r="H142" s="260">
        <v>73.150000000000006</v>
      </c>
      <c r="I142" s="101">
        <f t="shared" si="32"/>
        <v>1944.83905</v>
      </c>
      <c r="J142" s="261">
        <f t="shared" si="37"/>
        <v>0.34701350283973376</v>
      </c>
      <c r="K142" s="261">
        <f t="shared" si="38"/>
        <v>3.7013502839733758E-2</v>
      </c>
      <c r="L142" s="101"/>
      <c r="M142" s="101">
        <f t="shared" si="39"/>
        <v>0</v>
      </c>
      <c r="N142" s="259" t="s">
        <v>28</v>
      </c>
      <c r="O142" s="262">
        <v>2704</v>
      </c>
      <c r="P142" s="262">
        <v>4584</v>
      </c>
      <c r="Q142" s="263" t="s">
        <v>32</v>
      </c>
      <c r="R142" s="264">
        <v>0.31</v>
      </c>
      <c r="S142" s="115">
        <f t="shared" si="40"/>
        <v>29761.445161290325</v>
      </c>
      <c r="T142" s="115"/>
      <c r="U142" s="115">
        <v>5.8250000000000002</v>
      </c>
      <c r="V142" s="119"/>
      <c r="W142" s="119"/>
      <c r="X142" s="119"/>
      <c r="Y142" s="119"/>
    </row>
    <row r="143" spans="1:25" s="8" customFormat="1" ht="13.5">
      <c r="A143" s="258" t="s">
        <v>757</v>
      </c>
      <c r="B143" s="258" t="s">
        <v>31</v>
      </c>
      <c r="C143" s="107" t="s">
        <v>31</v>
      </c>
      <c r="D143" s="259" t="s">
        <v>747</v>
      </c>
      <c r="E143" s="259" t="s">
        <v>467</v>
      </c>
      <c r="F143" s="101">
        <f t="shared" si="31"/>
        <v>100404.924</v>
      </c>
      <c r="G143" s="101">
        <v>283400</v>
      </c>
      <c r="H143" s="260">
        <v>73.150000000000006</v>
      </c>
      <c r="I143" s="101">
        <f t="shared" si="32"/>
        <v>20730.71</v>
      </c>
      <c r="J143" s="261">
        <f t="shared" si="37"/>
        <v>0.35428695836273816</v>
      </c>
      <c r="K143" s="261">
        <f t="shared" si="38"/>
        <v>4.428695836273816E-2</v>
      </c>
      <c r="L143" s="101"/>
      <c r="M143" s="101">
        <f t="shared" si="39"/>
        <v>0</v>
      </c>
      <c r="N143" s="259" t="s">
        <v>28</v>
      </c>
      <c r="O143" s="262">
        <v>29427</v>
      </c>
      <c r="P143" s="262">
        <v>48862</v>
      </c>
      <c r="Q143" s="263" t="s">
        <v>32</v>
      </c>
      <c r="R143" s="264">
        <v>0.31</v>
      </c>
      <c r="S143" s="115">
        <f t="shared" si="40"/>
        <v>323886.85161290324</v>
      </c>
      <c r="T143" s="115"/>
      <c r="U143" s="115">
        <v>5.8250000000000002</v>
      </c>
      <c r="V143" s="119"/>
      <c r="W143" s="119"/>
      <c r="X143" s="119"/>
      <c r="Y143" s="119"/>
    </row>
    <row r="144" spans="1:25" s="8" customFormat="1" ht="13.5">
      <c r="A144" s="258" t="s">
        <v>757</v>
      </c>
      <c r="B144" s="258"/>
      <c r="C144" s="107" t="s">
        <v>44</v>
      </c>
      <c r="D144" s="259" t="s">
        <v>747</v>
      </c>
      <c r="E144" s="259" t="s">
        <v>467</v>
      </c>
      <c r="F144" s="101">
        <f t="shared" si="31"/>
        <v>118954.036808</v>
      </c>
      <c r="G144" s="101">
        <v>344217.90087000001</v>
      </c>
      <c r="H144" s="260">
        <v>73.150000000000006</v>
      </c>
      <c r="I144" s="101">
        <f t="shared" si="32"/>
        <v>25179.539448640502</v>
      </c>
      <c r="J144" s="261">
        <f t="shared" si="37"/>
        <v>0.34557771837939683</v>
      </c>
      <c r="K144" s="261">
        <f t="shared" si="38"/>
        <v>3.5577718379396828E-2</v>
      </c>
      <c r="L144" s="101"/>
      <c r="M144" s="101">
        <f t="shared" si="39"/>
        <v>0</v>
      </c>
      <c r="N144" s="259" t="s">
        <v>2</v>
      </c>
      <c r="O144" s="262">
        <v>34863.434000000001</v>
      </c>
      <c r="P144" s="262">
        <v>59093.404761904763</v>
      </c>
      <c r="Q144" s="263" t="s">
        <v>32</v>
      </c>
      <c r="R144" s="264">
        <v>0.31</v>
      </c>
      <c r="S144" s="115">
        <f t="shared" si="40"/>
        <v>383722.69938064518</v>
      </c>
      <c r="T144" s="115"/>
      <c r="U144" s="115">
        <v>5.8250000000000002</v>
      </c>
      <c r="V144" s="119"/>
      <c r="W144" s="119"/>
      <c r="X144" s="119"/>
      <c r="Y144" s="119"/>
    </row>
    <row r="145" spans="1:25" s="8" customFormat="1" ht="26.25">
      <c r="A145" s="258" t="s">
        <v>758</v>
      </c>
      <c r="B145" s="258"/>
      <c r="C145" s="107" t="s">
        <v>76</v>
      </c>
      <c r="D145" s="259" t="s">
        <v>747</v>
      </c>
      <c r="E145" s="259" t="s">
        <v>467</v>
      </c>
      <c r="F145" s="101">
        <f t="shared" si="31"/>
        <v>2514.6439999999998</v>
      </c>
      <c r="G145" s="101">
        <v>9056.4570000000003</v>
      </c>
      <c r="H145" s="260">
        <v>73.150000000000006</v>
      </c>
      <c r="I145" s="101">
        <f t="shared" si="32"/>
        <v>662.47982954999998</v>
      </c>
      <c r="J145" s="261">
        <f t="shared" si="37"/>
        <v>0.27766310821108076</v>
      </c>
      <c r="K145" s="261">
        <f t="shared" si="38"/>
        <v>-3.2336891788919242E-2</v>
      </c>
      <c r="L145" s="101">
        <f>IF(G145&gt;0,(T145*H145)/1000)</f>
        <v>69.104963098387174</v>
      </c>
      <c r="M145" s="101">
        <f t="shared" si="39"/>
        <v>6811.5863990031912</v>
      </c>
      <c r="N145" s="259" t="s">
        <v>2</v>
      </c>
      <c r="O145" s="262">
        <v>737</v>
      </c>
      <c r="P145" s="262">
        <v>1554.7619047619048</v>
      </c>
      <c r="Q145" s="263" t="s">
        <v>32</v>
      </c>
      <c r="R145" s="264">
        <v>0.31</v>
      </c>
      <c r="S145" s="115">
        <f t="shared" si="40"/>
        <v>8111.7548387096767</v>
      </c>
      <c r="T145" s="213">
        <f>G145-S145</f>
        <v>944.7021612903236</v>
      </c>
      <c r="U145" s="115">
        <v>5.8250000000000002</v>
      </c>
      <c r="V145" s="119"/>
      <c r="W145" s="119"/>
      <c r="X145" s="119"/>
      <c r="Y145" s="119"/>
    </row>
    <row r="146" spans="1:25" s="8" customFormat="1" ht="13.5">
      <c r="A146" s="258" t="s">
        <v>641</v>
      </c>
      <c r="B146" s="258"/>
      <c r="C146" s="107" t="s">
        <v>37</v>
      </c>
      <c r="D146" s="259" t="s">
        <v>747</v>
      </c>
      <c r="E146" s="259" t="s">
        <v>467</v>
      </c>
      <c r="F146" s="101">
        <f t="shared" si="31"/>
        <v>9732.545752</v>
      </c>
      <c r="G146" s="101">
        <v>29872.716479999999</v>
      </c>
      <c r="H146" s="260">
        <v>73.150000000000006</v>
      </c>
      <c r="I146" s="101">
        <f t="shared" si="32"/>
        <v>2185.189210512</v>
      </c>
      <c r="J146" s="261">
        <f t="shared" si="37"/>
        <v>0.32580049285159624</v>
      </c>
      <c r="K146" s="261">
        <f t="shared" si="38"/>
        <v>1.5800492851596237E-2</v>
      </c>
      <c r="L146" s="101"/>
      <c r="M146" s="101">
        <f t="shared" si="39"/>
        <v>0</v>
      </c>
      <c r="N146" s="259" t="s">
        <v>2</v>
      </c>
      <c r="O146" s="262">
        <v>2852.4459999999999</v>
      </c>
      <c r="P146" s="262">
        <v>5128.3809523809523</v>
      </c>
      <c r="Q146" s="263" t="s">
        <v>32</v>
      </c>
      <c r="R146" s="264">
        <v>0.31</v>
      </c>
      <c r="S146" s="115">
        <f t="shared" si="40"/>
        <v>31395.308877419357</v>
      </c>
      <c r="T146" s="115"/>
      <c r="U146" s="115">
        <v>5.8250000000000002</v>
      </c>
      <c r="V146" s="119"/>
      <c r="W146" s="119"/>
      <c r="X146" s="119"/>
      <c r="Y146" s="119"/>
    </row>
    <row r="147" spans="1:25" s="8" customFormat="1" ht="26.25">
      <c r="A147" s="258" t="s">
        <v>518</v>
      </c>
      <c r="B147" s="258"/>
      <c r="C147" s="107" t="s">
        <v>78</v>
      </c>
      <c r="D147" s="259" t="s">
        <v>747</v>
      </c>
      <c r="E147" s="259" t="s">
        <v>467</v>
      </c>
      <c r="F147" s="101">
        <f t="shared" si="31"/>
        <v>771.21094800000003</v>
      </c>
      <c r="G147" s="101">
        <v>2862.5616</v>
      </c>
      <c r="H147" s="260">
        <v>73.150000000000006</v>
      </c>
      <c r="I147" s="101">
        <f t="shared" si="32"/>
        <v>209.39638103999999</v>
      </c>
      <c r="J147" s="261">
        <f t="shared" si="37"/>
        <v>0.26941287411946002</v>
      </c>
      <c r="K147" s="261">
        <f t="shared" si="38"/>
        <v>-4.0587125880539976E-2</v>
      </c>
      <c r="L147" s="101">
        <f>IF(G147&gt;0,(T147*H147)/1000)</f>
        <v>27.415475084516114</v>
      </c>
      <c r="M147" s="101">
        <f t="shared" si="39"/>
        <v>2702.3077480271336</v>
      </c>
      <c r="N147" s="259" t="s">
        <v>2</v>
      </c>
      <c r="O147" s="262">
        <v>226.029</v>
      </c>
      <c r="P147" s="262">
        <v>491.42857142857144</v>
      </c>
      <c r="Q147" s="263" t="s">
        <v>32</v>
      </c>
      <c r="R147" s="264">
        <v>0.31</v>
      </c>
      <c r="S147" s="115">
        <f t="shared" si="40"/>
        <v>2487.7772516129035</v>
      </c>
      <c r="T147" s="213">
        <f>G147-S147</f>
        <v>374.78434838709654</v>
      </c>
      <c r="U147" s="115">
        <v>5.8250000000000002</v>
      </c>
      <c r="V147" s="119"/>
      <c r="W147" s="119"/>
      <c r="X147" s="119"/>
      <c r="Y147" s="119"/>
    </row>
    <row r="148" spans="1:25" s="8" customFormat="1" ht="26.25">
      <c r="A148" s="258" t="s">
        <v>519</v>
      </c>
      <c r="B148" s="258"/>
      <c r="C148" s="107" t="s">
        <v>85</v>
      </c>
      <c r="D148" s="259" t="s">
        <v>747</v>
      </c>
      <c r="E148" s="259" t="s">
        <v>467</v>
      </c>
      <c r="F148" s="101">
        <f t="shared" si="31"/>
        <v>784.00936000000002</v>
      </c>
      <c r="G148" s="101">
        <v>2470.9010400000002</v>
      </c>
      <c r="H148" s="260">
        <v>73.150000000000006</v>
      </c>
      <c r="I148" s="101">
        <f t="shared" si="32"/>
        <v>180.74641107600002</v>
      </c>
      <c r="J148" s="261">
        <f t="shared" si="37"/>
        <v>0.31729694848483286</v>
      </c>
      <c r="K148" s="261">
        <f t="shared" si="38"/>
        <v>7.2969484848328658E-3</v>
      </c>
      <c r="L148" s="101"/>
      <c r="M148" s="101">
        <f t="shared" si="39"/>
        <v>0</v>
      </c>
      <c r="N148" s="259" t="s">
        <v>2</v>
      </c>
      <c r="O148" s="262">
        <v>229.78</v>
      </c>
      <c r="P148" s="262">
        <v>424.1904761904762</v>
      </c>
      <c r="Q148" s="263" t="s">
        <v>32</v>
      </c>
      <c r="R148" s="264">
        <v>0.31</v>
      </c>
      <c r="S148" s="115">
        <f t="shared" si="40"/>
        <v>2529.0624516129033</v>
      </c>
      <c r="T148" s="115"/>
      <c r="U148" s="115">
        <v>5.8250000000000002</v>
      </c>
      <c r="V148" s="119"/>
      <c r="W148" s="119"/>
      <c r="X148" s="119"/>
      <c r="Y148" s="119"/>
    </row>
    <row r="149" spans="1:25" s="8" customFormat="1" ht="26.25">
      <c r="A149" s="258" t="s">
        <v>623</v>
      </c>
      <c r="B149" s="258" t="s">
        <v>742</v>
      </c>
      <c r="C149" s="107" t="s">
        <v>395</v>
      </c>
      <c r="D149" s="259" t="s">
        <v>747</v>
      </c>
      <c r="E149" s="259" t="s">
        <v>467</v>
      </c>
      <c r="F149" s="101">
        <f t="shared" si="31"/>
        <v>945.12400000000002</v>
      </c>
      <c r="G149" s="101">
        <v>5887</v>
      </c>
      <c r="H149" s="260">
        <v>73.150000000000006</v>
      </c>
      <c r="I149" s="101">
        <f t="shared" si="32"/>
        <v>430.63405000000006</v>
      </c>
      <c r="J149" s="261">
        <f t="shared" si="37"/>
        <v>0.16054425004246645</v>
      </c>
      <c r="K149" s="261">
        <f t="shared" si="38"/>
        <v>-0.14945574995753355</v>
      </c>
      <c r="L149" s="101">
        <f>IF(G149&gt;0,(T149*H149)/1000)</f>
        <v>207.61527387096774</v>
      </c>
      <c r="M149" s="101">
        <f t="shared" si="39"/>
        <v>20464.367714246157</v>
      </c>
      <c r="N149" s="259" t="s">
        <v>28</v>
      </c>
      <c r="O149" s="262">
        <v>277</v>
      </c>
      <c r="P149" s="262">
        <v>1020</v>
      </c>
      <c r="Q149" s="263" t="s">
        <v>32</v>
      </c>
      <c r="R149" s="264">
        <v>0.31</v>
      </c>
      <c r="S149" s="115">
        <f t="shared" si="40"/>
        <v>3048.7870967741937</v>
      </c>
      <c r="T149" s="213">
        <f>G149-S149</f>
        <v>2838.2129032258063</v>
      </c>
      <c r="U149" s="115">
        <v>5.8250000000000002</v>
      </c>
      <c r="V149" s="119"/>
      <c r="W149" s="119"/>
      <c r="X149" s="119"/>
      <c r="Y149" s="119"/>
    </row>
    <row r="150" spans="1:25" s="8" customFormat="1" ht="13.5">
      <c r="A150" s="258" t="s">
        <v>522</v>
      </c>
      <c r="B150" s="258"/>
      <c r="C150" s="107" t="s">
        <v>101</v>
      </c>
      <c r="D150" s="259" t="s">
        <v>747</v>
      </c>
      <c r="E150" s="259" t="s">
        <v>467</v>
      </c>
      <c r="F150" s="101">
        <f t="shared" si="31"/>
        <v>5655.9290959999998</v>
      </c>
      <c r="G150" s="101">
        <v>20884.21758</v>
      </c>
      <c r="H150" s="260">
        <v>73.150000000000006</v>
      </c>
      <c r="I150" s="101">
        <f t="shared" si="32"/>
        <v>1527.6805159770001</v>
      </c>
      <c r="J150" s="261">
        <f t="shared" si="37"/>
        <v>0.27082312633136241</v>
      </c>
      <c r="K150" s="261">
        <f t="shared" si="38"/>
        <v>-3.9176873668637591E-2</v>
      </c>
      <c r="L150" s="101">
        <f>IF(G150&gt;0,(T150*H150)/1000)</f>
        <v>193.06369864667741</v>
      </c>
      <c r="M150" s="101">
        <f t="shared" si="39"/>
        <v>19030.037856624665</v>
      </c>
      <c r="N150" s="259" t="s">
        <v>2</v>
      </c>
      <c r="O150" s="262">
        <v>1657.6579999999999</v>
      </c>
      <c r="P150" s="262">
        <v>3585.2857142857142</v>
      </c>
      <c r="Q150" s="263" t="s">
        <v>32</v>
      </c>
      <c r="R150" s="264">
        <v>0.31</v>
      </c>
      <c r="S150" s="115">
        <f t="shared" si="40"/>
        <v>18244.932567741937</v>
      </c>
      <c r="T150" s="213">
        <f>G150-S150</f>
        <v>2639.2850122580639</v>
      </c>
      <c r="U150" s="115">
        <v>5.8250000000000002</v>
      </c>
      <c r="V150" s="119"/>
      <c r="W150" s="119"/>
      <c r="X150" s="119"/>
      <c r="Y150" s="119"/>
    </row>
    <row r="151" spans="1:25" s="8" customFormat="1" ht="26.25">
      <c r="A151" s="258" t="s">
        <v>523</v>
      </c>
      <c r="B151" s="258"/>
      <c r="C151" s="107" t="s">
        <v>79</v>
      </c>
      <c r="D151" s="259" t="s">
        <v>747</v>
      </c>
      <c r="E151" s="259" t="s">
        <v>467</v>
      </c>
      <c r="F151" s="101">
        <f t="shared" si="31"/>
        <v>1520.6567480000001</v>
      </c>
      <c r="G151" s="101">
        <v>5322.2287500000002</v>
      </c>
      <c r="H151" s="260">
        <v>73.150000000000006</v>
      </c>
      <c r="I151" s="101">
        <f t="shared" si="32"/>
        <v>389.32103306250008</v>
      </c>
      <c r="J151" s="261">
        <f t="shared" si="37"/>
        <v>0.28571803645230393</v>
      </c>
      <c r="K151" s="261">
        <f t="shared" si="38"/>
        <v>-2.4281963547696073E-2</v>
      </c>
      <c r="L151" s="101">
        <f>IF(G151&gt;0,(T151*H151)/1000)</f>
        <v>30.495093977983878</v>
      </c>
      <c r="M151" s="101">
        <f t="shared" si="39"/>
        <v>3005.8617798698601</v>
      </c>
      <c r="N151" s="259" t="s">
        <v>2</v>
      </c>
      <c r="O151" s="262">
        <v>445.67899999999997</v>
      </c>
      <c r="P151" s="262">
        <v>913.69047619047615</v>
      </c>
      <c r="Q151" s="263" t="s">
        <v>32</v>
      </c>
      <c r="R151" s="264">
        <v>0.31</v>
      </c>
      <c r="S151" s="115">
        <f t="shared" si="40"/>
        <v>4905.3443483870969</v>
      </c>
      <c r="T151" s="213">
        <f>G151-S151</f>
        <v>416.88440161290328</v>
      </c>
      <c r="U151" s="115">
        <v>5.8250000000000002</v>
      </c>
      <c r="V151" s="119"/>
      <c r="W151" s="119"/>
      <c r="X151" s="119"/>
      <c r="Y151" s="119"/>
    </row>
    <row r="152" spans="1:25" s="8" customFormat="1" ht="26.25">
      <c r="A152" s="258" t="s">
        <v>526</v>
      </c>
      <c r="B152" s="258"/>
      <c r="C152" s="107" t="s">
        <v>103</v>
      </c>
      <c r="D152" s="259" t="s">
        <v>747</v>
      </c>
      <c r="E152" s="259" t="s">
        <v>467</v>
      </c>
      <c r="F152" s="101">
        <f t="shared" si="31"/>
        <v>4755.3862879999997</v>
      </c>
      <c r="G152" s="101">
        <v>16139.07792</v>
      </c>
      <c r="H152" s="260">
        <v>73.150000000000006</v>
      </c>
      <c r="I152" s="101">
        <f t="shared" si="32"/>
        <v>1180.5735498480001</v>
      </c>
      <c r="J152" s="261">
        <f t="shared" si="37"/>
        <v>0.29465043242073891</v>
      </c>
      <c r="K152" s="261">
        <f t="shared" si="38"/>
        <v>-1.5349567579261092E-2</v>
      </c>
      <c r="L152" s="101">
        <f>IF(G152&gt;0,(T152*H152)/1000)</f>
        <v>58.455785437677484</v>
      </c>
      <c r="M152" s="101">
        <f t="shared" si="39"/>
        <v>5761.9107973972095</v>
      </c>
      <c r="N152" s="259" t="s">
        <v>2</v>
      </c>
      <c r="O152" s="262">
        <v>1393.7239999999999</v>
      </c>
      <c r="P152" s="262">
        <v>2770.6666666666665</v>
      </c>
      <c r="Q152" s="263" t="s">
        <v>32</v>
      </c>
      <c r="R152" s="264">
        <v>0.31</v>
      </c>
      <c r="S152" s="115">
        <f t="shared" si="40"/>
        <v>15339.955767741934</v>
      </c>
      <c r="T152" s="213">
        <f>G152-S152</f>
        <v>799.1221522580654</v>
      </c>
      <c r="U152" s="115">
        <v>5.8250000000000002</v>
      </c>
      <c r="V152" s="119"/>
      <c r="W152" s="119"/>
      <c r="X152" s="119"/>
      <c r="Y152" s="119"/>
    </row>
    <row r="153" spans="1:25" s="8" customFormat="1" ht="26.25">
      <c r="A153" s="258" t="s">
        <v>527</v>
      </c>
      <c r="B153" s="258"/>
      <c r="C153" s="107" t="s">
        <v>104</v>
      </c>
      <c r="D153" s="259" t="s">
        <v>747</v>
      </c>
      <c r="E153" s="259" t="s">
        <v>467</v>
      </c>
      <c r="F153" s="101">
        <f t="shared" si="31"/>
        <v>3000.7379919999998</v>
      </c>
      <c r="G153" s="101">
        <v>9380.0207699999992</v>
      </c>
      <c r="H153" s="260">
        <v>73.150000000000006</v>
      </c>
      <c r="I153" s="101">
        <f t="shared" si="32"/>
        <v>686.14851932550005</v>
      </c>
      <c r="J153" s="261">
        <f t="shared" si="37"/>
        <v>0.31990739312616684</v>
      </c>
      <c r="K153" s="261">
        <f t="shared" si="38"/>
        <v>9.9073931261668413E-3</v>
      </c>
      <c r="L153" s="101"/>
      <c r="M153" s="101">
        <f t="shared" si="39"/>
        <v>0</v>
      </c>
      <c r="N153" s="259" t="s">
        <v>2</v>
      </c>
      <c r="O153" s="262">
        <v>879.46600000000001</v>
      </c>
      <c r="P153" s="262">
        <v>1610.3095238095239</v>
      </c>
      <c r="Q153" s="263" t="s">
        <v>32</v>
      </c>
      <c r="R153" s="264">
        <v>0.31</v>
      </c>
      <c r="S153" s="115">
        <f t="shared" si="40"/>
        <v>9679.7999741935473</v>
      </c>
      <c r="T153" s="115"/>
      <c r="U153" s="115">
        <v>5.8250000000000002</v>
      </c>
      <c r="V153" s="119"/>
      <c r="W153" s="119"/>
      <c r="X153" s="119"/>
      <c r="Y153" s="119"/>
    </row>
    <row r="154" spans="1:25" s="8" customFormat="1" ht="26.25">
      <c r="A154" s="258" t="s">
        <v>529</v>
      </c>
      <c r="B154" s="258"/>
      <c r="C154" s="107" t="s">
        <v>81</v>
      </c>
      <c r="D154" s="259" t="s">
        <v>747</v>
      </c>
      <c r="E154" s="259" t="s">
        <v>467</v>
      </c>
      <c r="F154" s="101">
        <f t="shared" si="31"/>
        <v>1332.7272</v>
      </c>
      <c r="G154" s="101">
        <v>5003.3804399999999</v>
      </c>
      <c r="H154" s="260">
        <v>73.150000000000006</v>
      </c>
      <c r="I154" s="101">
        <f t="shared" si="32"/>
        <v>365.99727918600001</v>
      </c>
      <c r="J154" s="261">
        <f t="shared" si="37"/>
        <v>0.26636535358082825</v>
      </c>
      <c r="K154" s="261">
        <f t="shared" si="38"/>
        <v>-4.3634646419171752E-2</v>
      </c>
      <c r="L154" s="101">
        <f>IF(G154&gt;0,(T154*H154)/1000)</f>
        <v>51.516651186000004</v>
      </c>
      <c r="M154" s="101">
        <f t="shared" si="39"/>
        <v>5077.9293527896998</v>
      </c>
      <c r="N154" s="259" t="s">
        <v>2</v>
      </c>
      <c r="O154" s="262">
        <v>390.6</v>
      </c>
      <c r="P154" s="262">
        <v>858.95238095238096</v>
      </c>
      <c r="Q154" s="263" t="s">
        <v>32</v>
      </c>
      <c r="R154" s="264">
        <v>0.31</v>
      </c>
      <c r="S154" s="115">
        <f t="shared" si="40"/>
        <v>4299.12</v>
      </c>
      <c r="T154" s="213">
        <f>G154-S154</f>
        <v>704.26044000000002</v>
      </c>
      <c r="U154" s="115">
        <v>5.8250000000000002</v>
      </c>
      <c r="V154" s="119"/>
      <c r="W154" s="119"/>
      <c r="X154" s="119"/>
      <c r="Y154" s="119"/>
    </row>
    <row r="155" spans="1:25" s="8" customFormat="1" ht="26.25">
      <c r="A155" s="258" t="s">
        <v>530</v>
      </c>
      <c r="B155" s="258"/>
      <c r="C155" s="107" t="s">
        <v>105</v>
      </c>
      <c r="D155" s="259" t="s">
        <v>747</v>
      </c>
      <c r="E155" s="259" t="s">
        <v>467</v>
      </c>
      <c r="F155" s="101">
        <f t="shared" si="31"/>
        <v>304.73254400000002</v>
      </c>
      <c r="G155" s="101">
        <v>1226.9904300000001</v>
      </c>
      <c r="H155" s="260">
        <v>73.150000000000006</v>
      </c>
      <c r="I155" s="101">
        <f t="shared" si="32"/>
        <v>89.754349954500015</v>
      </c>
      <c r="J155" s="261">
        <f t="shared" si="37"/>
        <v>0.24835771864985126</v>
      </c>
      <c r="K155" s="261">
        <f t="shared" si="38"/>
        <v>-6.1642281350148737E-2</v>
      </c>
      <c r="L155" s="101">
        <f>IF(G155&gt;0,(T155*H155)/1000)</f>
        <v>17.847299652564519</v>
      </c>
      <c r="M155" s="101">
        <f t="shared" si="39"/>
        <v>1759.1851311643361</v>
      </c>
      <c r="N155" s="259" t="s">
        <v>2</v>
      </c>
      <c r="O155" s="262">
        <v>89.311999999999998</v>
      </c>
      <c r="P155" s="262">
        <v>210.64285714285714</v>
      </c>
      <c r="Q155" s="263" t="s">
        <v>32</v>
      </c>
      <c r="R155" s="264">
        <v>0.31</v>
      </c>
      <c r="S155" s="115">
        <f t="shared" si="40"/>
        <v>983.00820645161298</v>
      </c>
      <c r="T155" s="213">
        <f>G155-S155</f>
        <v>243.98222354838708</v>
      </c>
      <c r="U155" s="115">
        <v>5.8250000000000002</v>
      </c>
      <c r="V155" s="119"/>
      <c r="W155" s="119"/>
      <c r="X155" s="119"/>
      <c r="Y155" s="119"/>
    </row>
    <row r="156" spans="1:25" s="8" customFormat="1" ht="26.25">
      <c r="A156" s="258" t="s">
        <v>532</v>
      </c>
      <c r="B156" s="258"/>
      <c r="C156" s="107" t="s">
        <v>82</v>
      </c>
      <c r="D156" s="259" t="s">
        <v>747</v>
      </c>
      <c r="E156" s="259" t="s">
        <v>467</v>
      </c>
      <c r="F156" s="101">
        <f t="shared" si="31"/>
        <v>4823.5443999999998</v>
      </c>
      <c r="G156" s="101">
        <v>13538.64042</v>
      </c>
      <c r="H156" s="260">
        <v>73.150000000000006</v>
      </c>
      <c r="I156" s="101">
        <f t="shared" si="32"/>
        <v>990.35154672299996</v>
      </c>
      <c r="J156" s="261">
        <f t="shared" si="37"/>
        <v>0.35627982207684633</v>
      </c>
      <c r="K156" s="261">
        <f t="shared" si="38"/>
        <v>4.6279822076846333E-2</v>
      </c>
      <c r="L156" s="101"/>
      <c r="M156" s="101">
        <f t="shared" si="39"/>
        <v>0</v>
      </c>
      <c r="N156" s="259" t="s">
        <v>2</v>
      </c>
      <c r="O156" s="262">
        <v>1413.7</v>
      </c>
      <c r="P156" s="262">
        <v>2324.2380952380954</v>
      </c>
      <c r="Q156" s="263" t="s">
        <v>32</v>
      </c>
      <c r="R156" s="264">
        <v>0.31</v>
      </c>
      <c r="S156" s="115">
        <f t="shared" si="40"/>
        <v>15559.82064516129</v>
      </c>
      <c r="T156" s="115"/>
      <c r="U156" s="115">
        <v>5.8250000000000002</v>
      </c>
      <c r="V156" s="119"/>
      <c r="W156" s="119"/>
      <c r="X156" s="119"/>
      <c r="Y156" s="119"/>
    </row>
    <row r="157" spans="1:25" s="8" customFormat="1" ht="26.25">
      <c r="A157" s="258" t="s">
        <v>615</v>
      </c>
      <c r="B157" s="258"/>
      <c r="C157" s="107" t="s">
        <v>165</v>
      </c>
      <c r="D157" s="259" t="s">
        <v>747</v>
      </c>
      <c r="E157" s="259" t="s">
        <v>467</v>
      </c>
      <c r="F157" s="101">
        <f t="shared" si="31"/>
        <v>9597.2736000000004</v>
      </c>
      <c r="G157" s="101">
        <v>29977.15005</v>
      </c>
      <c r="H157" s="260">
        <v>73.150000000000006</v>
      </c>
      <c r="I157" s="101">
        <f t="shared" si="32"/>
        <v>2192.8285261575002</v>
      </c>
      <c r="J157" s="261">
        <f t="shared" si="37"/>
        <v>0.32015296931137055</v>
      </c>
      <c r="K157" s="261">
        <f t="shared" si="38"/>
        <v>1.0152969311370552E-2</v>
      </c>
      <c r="L157" s="101"/>
      <c r="M157" s="101">
        <f t="shared" si="39"/>
        <v>0</v>
      </c>
      <c r="N157" s="259" t="s">
        <v>2</v>
      </c>
      <c r="O157" s="262">
        <v>2812.8</v>
      </c>
      <c r="P157" s="262">
        <v>5146.3095238095239</v>
      </c>
      <c r="Q157" s="263" t="s">
        <v>32</v>
      </c>
      <c r="R157" s="264">
        <v>0.31</v>
      </c>
      <c r="S157" s="115">
        <f t="shared" si="40"/>
        <v>30958.947096774195</v>
      </c>
      <c r="T157" s="115"/>
      <c r="U157" s="115">
        <v>5.8250000000000002</v>
      </c>
      <c r="V157" s="119"/>
      <c r="W157" s="119"/>
      <c r="X157" s="119"/>
      <c r="Y157" s="119"/>
    </row>
    <row r="158" spans="1:25" s="8" customFormat="1" ht="26.25">
      <c r="A158" s="258" t="s">
        <v>534</v>
      </c>
      <c r="B158" s="258"/>
      <c r="C158" s="107" t="s">
        <v>96</v>
      </c>
      <c r="D158" s="259" t="s">
        <v>747</v>
      </c>
      <c r="E158" s="259" t="s">
        <v>467</v>
      </c>
      <c r="F158" s="101">
        <f t="shared" si="31"/>
        <v>809.10803199999998</v>
      </c>
      <c r="G158" s="101">
        <v>3217.3306200000002</v>
      </c>
      <c r="H158" s="260">
        <v>73.150000000000006</v>
      </c>
      <c r="I158" s="101">
        <f t="shared" si="32"/>
        <v>235.34773485300002</v>
      </c>
      <c r="J158" s="261">
        <f t="shared" si="37"/>
        <v>0.25148426679257474</v>
      </c>
      <c r="K158" s="261">
        <f t="shared" si="38"/>
        <v>-5.8515733207425258E-2</v>
      </c>
      <c r="L158" s="101">
        <f>IF(G158&gt;0,(T158*H158)/1000)</f>
        <v>44.42433956009679</v>
      </c>
      <c r="M158" s="101">
        <f t="shared" si="39"/>
        <v>4378.8494134847033</v>
      </c>
      <c r="N158" s="259" t="s">
        <v>2</v>
      </c>
      <c r="O158" s="262">
        <v>237.136</v>
      </c>
      <c r="P158" s="262">
        <v>552.33333333333337</v>
      </c>
      <c r="Q158" s="263" t="s">
        <v>32</v>
      </c>
      <c r="R158" s="264">
        <v>0.31</v>
      </c>
      <c r="S158" s="115">
        <f t="shared" si="40"/>
        <v>2610.0259096774193</v>
      </c>
      <c r="T158" s="213">
        <f>G158-S158</f>
        <v>607.30471032258083</v>
      </c>
      <c r="U158" s="115">
        <v>5.8250000000000002</v>
      </c>
      <c r="V158" s="119"/>
      <c r="W158" s="119"/>
      <c r="X158" s="119"/>
      <c r="Y158" s="119"/>
    </row>
    <row r="159" spans="1:25" s="8" customFormat="1" ht="26.25">
      <c r="A159" s="258" t="s">
        <v>534</v>
      </c>
      <c r="B159" s="258"/>
      <c r="C159" s="107" t="s">
        <v>97</v>
      </c>
      <c r="D159" s="259" t="s">
        <v>747</v>
      </c>
      <c r="E159" s="259" t="s">
        <v>467</v>
      </c>
      <c r="F159" s="101">
        <f t="shared" si="31"/>
        <v>937.023912</v>
      </c>
      <c r="G159" s="101">
        <v>3225.9294</v>
      </c>
      <c r="H159" s="260">
        <v>73.150000000000006</v>
      </c>
      <c r="I159" s="101">
        <f t="shared" si="32"/>
        <v>235.97673560999999</v>
      </c>
      <c r="J159" s="261">
        <f t="shared" si="37"/>
        <v>0.29046634188584536</v>
      </c>
      <c r="K159" s="261">
        <f t="shared" si="38"/>
        <v>-1.9533658114154639E-2</v>
      </c>
      <c r="L159" s="101">
        <f>IF(G159&gt;0,(T159*H159)/1000)</f>
        <v>14.86931895580644</v>
      </c>
      <c r="M159" s="101">
        <f t="shared" si="39"/>
        <v>1465.6494442752307</v>
      </c>
      <c r="N159" s="259" t="s">
        <v>2</v>
      </c>
      <c r="O159" s="262">
        <v>274.62599999999998</v>
      </c>
      <c r="P159" s="262">
        <v>553.80952380952385</v>
      </c>
      <c r="Q159" s="263" t="s">
        <v>32</v>
      </c>
      <c r="R159" s="264">
        <v>0.31</v>
      </c>
      <c r="S159" s="115">
        <f t="shared" si="40"/>
        <v>3022.6577806451614</v>
      </c>
      <c r="T159" s="213">
        <f>G159-S159</f>
        <v>203.27161935483855</v>
      </c>
      <c r="U159" s="115">
        <v>5.8250000000000002</v>
      </c>
      <c r="V159" s="119"/>
      <c r="W159" s="119"/>
      <c r="X159" s="119"/>
      <c r="Y159" s="119"/>
    </row>
    <row r="160" spans="1:25" s="8" customFormat="1" ht="26.25">
      <c r="A160" s="258" t="s">
        <v>534</v>
      </c>
      <c r="B160" s="258"/>
      <c r="C160" s="107" t="s">
        <v>115</v>
      </c>
      <c r="D160" s="259" t="s">
        <v>747</v>
      </c>
      <c r="E160" s="259" t="s">
        <v>467</v>
      </c>
      <c r="F160" s="101">
        <f t="shared" si="31"/>
        <v>508.53812799999997</v>
      </c>
      <c r="G160" s="101">
        <v>2016.82998</v>
      </c>
      <c r="H160" s="260">
        <v>73.150000000000006</v>
      </c>
      <c r="I160" s="101">
        <f t="shared" si="32"/>
        <v>147.53111303700001</v>
      </c>
      <c r="J160" s="261">
        <f t="shared" si="37"/>
        <v>0.25214724743431272</v>
      </c>
      <c r="K160" s="261">
        <f t="shared" si="38"/>
        <v>-5.7852752565687282E-2</v>
      </c>
      <c r="L160" s="101">
        <f>IF(G160&gt;0,(T160*H160)/1000)</f>
        <v>27.532519284741941</v>
      </c>
      <c r="M160" s="101">
        <f t="shared" si="39"/>
        <v>2713.8446427246304</v>
      </c>
      <c r="N160" s="259" t="s">
        <v>2</v>
      </c>
      <c r="O160" s="262">
        <v>149.04400000000001</v>
      </c>
      <c r="P160" s="262">
        <v>346.23809523809524</v>
      </c>
      <c r="Q160" s="263" t="s">
        <v>32</v>
      </c>
      <c r="R160" s="264">
        <v>0.31</v>
      </c>
      <c r="S160" s="115">
        <f t="shared" si="40"/>
        <v>1640.4455741935483</v>
      </c>
      <c r="T160" s="213">
        <f>G160-S160</f>
        <v>376.3844058064517</v>
      </c>
      <c r="U160" s="115">
        <v>5.8250000000000002</v>
      </c>
      <c r="V160" s="119"/>
      <c r="W160" s="119"/>
      <c r="X160" s="119"/>
      <c r="Y160" s="119"/>
    </row>
    <row r="161" spans="1:25" s="8" customFormat="1" ht="26.25">
      <c r="A161" s="258" t="s">
        <v>534</v>
      </c>
      <c r="B161" s="258"/>
      <c r="C161" s="107" t="s">
        <v>116</v>
      </c>
      <c r="D161" s="259" t="s">
        <v>747</v>
      </c>
      <c r="E161" s="259" t="s">
        <v>467</v>
      </c>
      <c r="F161" s="101">
        <f t="shared" si="31"/>
        <v>865.94171600000004</v>
      </c>
      <c r="G161" s="101">
        <v>3862.9325699999999</v>
      </c>
      <c r="H161" s="260">
        <v>73.150000000000006</v>
      </c>
      <c r="I161" s="101">
        <f t="shared" si="32"/>
        <v>282.57351749550003</v>
      </c>
      <c r="J161" s="261">
        <f t="shared" si="37"/>
        <v>0.22416692507785607</v>
      </c>
      <c r="K161" s="261">
        <f t="shared" si="38"/>
        <v>-8.5833074922143926E-2</v>
      </c>
      <c r="L161" s="101">
        <f>IF(G161&gt;0,(T161*H161)/1000)</f>
        <v>78.239206123241928</v>
      </c>
      <c r="M161" s="101">
        <f t="shared" si="39"/>
        <v>7711.9368624671179</v>
      </c>
      <c r="N161" s="259" t="s">
        <v>2</v>
      </c>
      <c r="O161" s="262">
        <v>253.79300000000001</v>
      </c>
      <c r="P161" s="262">
        <v>663.16666666666663</v>
      </c>
      <c r="Q161" s="263" t="s">
        <v>32</v>
      </c>
      <c r="R161" s="264">
        <v>0.31</v>
      </c>
      <c r="S161" s="115">
        <f t="shared" si="40"/>
        <v>2793.3603741935485</v>
      </c>
      <c r="T161" s="213">
        <f>G161-S161</f>
        <v>1069.5721958064514</v>
      </c>
      <c r="U161" s="115">
        <v>5.8250000000000002</v>
      </c>
      <c r="V161" s="119"/>
      <c r="W161" s="119"/>
      <c r="X161" s="119"/>
      <c r="Y161" s="119"/>
    </row>
    <row r="162" spans="1:25" s="8" customFormat="1" ht="26.25">
      <c r="A162" s="258" t="s">
        <v>534</v>
      </c>
      <c r="B162" s="258"/>
      <c r="C162" s="107" t="s">
        <v>117</v>
      </c>
      <c r="D162" s="259" t="s">
        <v>747</v>
      </c>
      <c r="E162" s="259" t="s">
        <v>467</v>
      </c>
      <c r="F162" s="101">
        <f t="shared" si="31"/>
        <v>493.781228</v>
      </c>
      <c r="G162" s="101">
        <v>2152.7461800000001</v>
      </c>
      <c r="H162" s="260">
        <v>73.150000000000006</v>
      </c>
      <c r="I162" s="101">
        <f t="shared" si="32"/>
        <v>157.47338306700001</v>
      </c>
      <c r="J162" s="261">
        <f t="shared" si="37"/>
        <v>0.22937271127801978</v>
      </c>
      <c r="K162" s="261">
        <f t="shared" si="38"/>
        <v>-8.0627288721980217E-2</v>
      </c>
      <c r="L162" s="101">
        <f>IF(G162&gt;0,(T162*H162)/1000)</f>
        <v>40.956941685709687</v>
      </c>
      <c r="M162" s="101">
        <f t="shared" si="39"/>
        <v>4037.0725114772263</v>
      </c>
      <c r="N162" s="259" t="s">
        <v>2</v>
      </c>
      <c r="O162" s="262">
        <v>144.71899999999999</v>
      </c>
      <c r="P162" s="262">
        <v>369.57142857142856</v>
      </c>
      <c r="Q162" s="263" t="s">
        <v>32</v>
      </c>
      <c r="R162" s="264">
        <v>0.31</v>
      </c>
      <c r="S162" s="115">
        <f t="shared" si="40"/>
        <v>1592.8426709677419</v>
      </c>
      <c r="T162" s="213">
        <f>G162-S162</f>
        <v>559.90350903225817</v>
      </c>
      <c r="U162" s="115">
        <v>5.8250000000000002</v>
      </c>
      <c r="V162" s="119"/>
      <c r="W162" s="119"/>
      <c r="X162" s="119"/>
      <c r="Y162" s="119"/>
    </row>
    <row r="163" spans="1:25" s="8" customFormat="1" ht="13.5">
      <c r="A163" s="258" t="s">
        <v>535</v>
      </c>
      <c r="B163" s="258"/>
      <c r="C163" s="107" t="s">
        <v>83</v>
      </c>
      <c r="D163" s="259" t="s">
        <v>747</v>
      </c>
      <c r="E163" s="259" t="s">
        <v>467</v>
      </c>
      <c r="F163" s="101">
        <f t="shared" si="31"/>
        <v>76564.976332000006</v>
      </c>
      <c r="G163" s="101">
        <v>218369.76272999999</v>
      </c>
      <c r="H163" s="260">
        <v>73.150000000000006</v>
      </c>
      <c r="I163" s="101">
        <f t="shared" si="32"/>
        <v>15973.7481436995</v>
      </c>
      <c r="J163" s="261">
        <f t="shared" si="37"/>
        <v>0.35062077906210676</v>
      </c>
      <c r="K163" s="261">
        <f t="shared" si="38"/>
        <v>4.062077906210676E-2</v>
      </c>
      <c r="L163" s="101"/>
      <c r="M163" s="101">
        <f t="shared" si="39"/>
        <v>0</v>
      </c>
      <c r="N163" s="259" t="s">
        <v>2</v>
      </c>
      <c r="O163" s="262">
        <v>22439.911</v>
      </c>
      <c r="P163" s="262">
        <v>37488.5</v>
      </c>
      <c r="Q163" s="263" t="s">
        <v>32</v>
      </c>
      <c r="R163" s="264">
        <v>0.31</v>
      </c>
      <c r="S163" s="115">
        <f t="shared" si="40"/>
        <v>246983.79461935486</v>
      </c>
      <c r="T163" s="115"/>
      <c r="U163" s="115">
        <v>5.8250000000000002</v>
      </c>
      <c r="V163" s="119"/>
      <c r="W163" s="119"/>
      <c r="X163" s="119"/>
      <c r="Y163" s="119"/>
    </row>
    <row r="164" spans="1:25" s="8" customFormat="1" ht="26.25">
      <c r="A164" s="258" t="s">
        <v>537</v>
      </c>
      <c r="B164" s="258"/>
      <c r="C164" s="107" t="s">
        <v>109</v>
      </c>
      <c r="D164" s="259" t="s">
        <v>747</v>
      </c>
      <c r="E164" s="259" t="s">
        <v>467</v>
      </c>
      <c r="F164" s="101">
        <f t="shared" si="31"/>
        <v>3489.9471400000002</v>
      </c>
      <c r="G164" s="101">
        <v>10781.067150000001</v>
      </c>
      <c r="H164" s="260">
        <v>73.150000000000006</v>
      </c>
      <c r="I164" s="101">
        <f t="shared" si="32"/>
        <v>788.63506202250005</v>
      </c>
      <c r="J164" s="261">
        <f t="shared" si="37"/>
        <v>0.32371073210503098</v>
      </c>
      <c r="K164" s="261">
        <f t="shared" si="38"/>
        <v>1.3710732105030987E-2</v>
      </c>
      <c r="L164" s="101"/>
      <c r="M164" s="101">
        <f t="shared" si="39"/>
        <v>0</v>
      </c>
      <c r="N164" s="259" t="s">
        <v>2</v>
      </c>
      <c r="O164" s="262">
        <v>1022.845</v>
      </c>
      <c r="P164" s="262">
        <v>1850.8333333333333</v>
      </c>
      <c r="Q164" s="263" t="s">
        <v>32</v>
      </c>
      <c r="R164" s="264">
        <v>0.31</v>
      </c>
      <c r="S164" s="115">
        <f t="shared" si="40"/>
        <v>11257.894</v>
      </c>
      <c r="T164" s="115"/>
      <c r="U164" s="115">
        <v>5.8250000000000002</v>
      </c>
      <c r="V164" s="119"/>
      <c r="W164" s="119"/>
      <c r="X164" s="119"/>
      <c r="Y164" s="119"/>
    </row>
    <row r="165" spans="1:25" s="8" customFormat="1" ht="26.25">
      <c r="A165" s="258" t="s">
        <v>538</v>
      </c>
      <c r="B165" s="258"/>
      <c r="C165" s="107" t="s">
        <v>95</v>
      </c>
      <c r="D165" s="259" t="s">
        <v>747</v>
      </c>
      <c r="E165" s="259" t="s">
        <v>467</v>
      </c>
      <c r="F165" s="101">
        <f t="shared" si="31"/>
        <v>3164.551524</v>
      </c>
      <c r="G165" s="101">
        <v>10093.02606</v>
      </c>
      <c r="H165" s="260">
        <v>73.150000000000006</v>
      </c>
      <c r="I165" s="101">
        <f t="shared" si="32"/>
        <v>738.30485628899999</v>
      </c>
      <c r="J165" s="261">
        <f t="shared" si="37"/>
        <v>0.31353842793902387</v>
      </c>
      <c r="K165" s="261">
        <f t="shared" si="38"/>
        <v>3.5384279390238693E-3</v>
      </c>
      <c r="L165" s="101"/>
      <c r="M165" s="101">
        <f t="shared" si="39"/>
        <v>0</v>
      </c>
      <c r="N165" s="259" t="s">
        <v>2</v>
      </c>
      <c r="O165" s="262">
        <v>927.47699999999998</v>
      </c>
      <c r="P165" s="262">
        <v>1732.7142857142858</v>
      </c>
      <c r="Q165" s="263" t="s">
        <v>32</v>
      </c>
      <c r="R165" s="264">
        <v>0.31</v>
      </c>
      <c r="S165" s="115">
        <f t="shared" si="40"/>
        <v>10208.230722580645</v>
      </c>
      <c r="T165" s="115"/>
      <c r="U165" s="115">
        <v>5.8250000000000002</v>
      </c>
      <c r="V165" s="119"/>
      <c r="W165" s="119"/>
      <c r="X165" s="119"/>
      <c r="Y165" s="119"/>
    </row>
    <row r="166" spans="1:25" s="8" customFormat="1" ht="26.25">
      <c r="A166" s="258" t="s">
        <v>539</v>
      </c>
      <c r="B166" s="258"/>
      <c r="C166" s="107" t="s">
        <v>40</v>
      </c>
      <c r="D166" s="259" t="s">
        <v>747</v>
      </c>
      <c r="E166" s="259" t="s">
        <v>467</v>
      </c>
      <c r="F166" s="101">
        <f t="shared" si="31"/>
        <v>0</v>
      </c>
      <c r="G166" s="101">
        <v>4691.7440100000003</v>
      </c>
      <c r="H166" s="260">
        <v>73.150000000000006</v>
      </c>
      <c r="I166" s="101">
        <f t="shared" si="32"/>
        <v>343.20107433150002</v>
      </c>
      <c r="J166" s="261"/>
      <c r="K166" s="261"/>
      <c r="L166" s="101">
        <f>(P166*H166)/1000</f>
        <v>58.918841666666673</v>
      </c>
      <c r="M166" s="101"/>
      <c r="N166" s="259" t="s">
        <v>2</v>
      </c>
      <c r="O166" s="262">
        <v>0</v>
      </c>
      <c r="P166" s="262">
        <v>805.45238095238096</v>
      </c>
      <c r="Q166" s="263" t="s">
        <v>32</v>
      </c>
      <c r="R166" s="264">
        <v>0.31</v>
      </c>
      <c r="S166" s="115"/>
      <c r="T166" s="115"/>
      <c r="U166" s="115">
        <v>5.8250000000000002</v>
      </c>
      <c r="V166" s="119"/>
      <c r="W166" s="119"/>
      <c r="X166" s="119"/>
      <c r="Y166" s="119"/>
    </row>
    <row r="167" spans="1:25" s="8" customFormat="1" ht="26.25">
      <c r="A167" s="258" t="s">
        <v>540</v>
      </c>
      <c r="B167" s="258"/>
      <c r="C167" s="107" t="s">
        <v>80</v>
      </c>
      <c r="D167" s="259" t="s">
        <v>747</v>
      </c>
      <c r="E167" s="259" t="s">
        <v>467</v>
      </c>
      <c r="F167" s="101">
        <f t="shared" si="31"/>
        <v>0</v>
      </c>
      <c r="G167" s="101">
        <v>5292.27171</v>
      </c>
      <c r="H167" s="260">
        <v>73.150000000000006</v>
      </c>
      <c r="I167" s="101">
        <f t="shared" si="32"/>
        <v>387.12967558650001</v>
      </c>
      <c r="J167" s="261"/>
      <c r="K167" s="261"/>
      <c r="L167" s="101">
        <f>(P167*H167)/1000</f>
        <v>66.460258333333329</v>
      </c>
      <c r="M167" s="101"/>
      <c r="N167" s="259" t="s">
        <v>2</v>
      </c>
      <c r="O167" s="262">
        <v>0</v>
      </c>
      <c r="P167" s="262">
        <v>908.54761904761904</v>
      </c>
      <c r="Q167" s="263" t="s">
        <v>32</v>
      </c>
      <c r="R167" s="264">
        <v>0.31</v>
      </c>
      <c r="S167" s="115"/>
      <c r="T167" s="115"/>
      <c r="U167" s="115">
        <v>5.8250000000000002</v>
      </c>
      <c r="V167" s="119"/>
      <c r="W167" s="119"/>
      <c r="X167" s="119"/>
      <c r="Y167" s="119"/>
    </row>
    <row r="168" spans="1:25" s="8" customFormat="1" ht="26.25">
      <c r="A168" s="258" t="s">
        <v>544</v>
      </c>
      <c r="B168" s="258"/>
      <c r="C168" s="107" t="s">
        <v>75</v>
      </c>
      <c r="D168" s="259" t="s">
        <v>747</v>
      </c>
      <c r="E168" s="259" t="s">
        <v>467</v>
      </c>
      <c r="F168" s="101">
        <f t="shared" si="31"/>
        <v>62785.576800000003</v>
      </c>
      <c r="G168" s="101">
        <v>171800.98929</v>
      </c>
      <c r="H168" s="260">
        <v>73.150000000000006</v>
      </c>
      <c r="I168" s="101">
        <f t="shared" si="32"/>
        <v>12567.242366563501</v>
      </c>
      <c r="J168" s="261">
        <f t="shared" ref="J168:J180" si="41">F168/G168</f>
        <v>0.36545526925935201</v>
      </c>
      <c r="K168" s="261">
        <f t="shared" ref="K168:K180" si="42">J168-R168</f>
        <v>5.5455269259352014E-2</v>
      </c>
      <c r="L168" s="101"/>
      <c r="M168" s="101">
        <f t="shared" ref="M168:M180" si="43">(T168/U168)*42</f>
        <v>0</v>
      </c>
      <c r="N168" s="259" t="s">
        <v>2</v>
      </c>
      <c r="O168" s="262">
        <v>18401.400000000001</v>
      </c>
      <c r="P168" s="262">
        <v>29493.833333333332</v>
      </c>
      <c r="Q168" s="263" t="s">
        <v>32</v>
      </c>
      <c r="R168" s="264">
        <v>0.31</v>
      </c>
      <c r="S168" s="115">
        <f t="shared" ref="S168:S180" si="44">F168/R168</f>
        <v>202534.11870967742</v>
      </c>
      <c r="T168" s="115"/>
      <c r="U168" s="115">
        <v>5.8250000000000002</v>
      </c>
      <c r="V168" s="119"/>
      <c r="W168" s="119"/>
      <c r="X168" s="119"/>
      <c r="Y168" s="119"/>
    </row>
    <row r="169" spans="1:25" s="8" customFormat="1" ht="26.25">
      <c r="A169" s="258" t="s">
        <v>545</v>
      </c>
      <c r="B169" s="258"/>
      <c r="C169" s="107" t="s">
        <v>86</v>
      </c>
      <c r="D169" s="259" t="s">
        <v>747</v>
      </c>
      <c r="E169" s="259" t="s">
        <v>467</v>
      </c>
      <c r="F169" s="101">
        <f t="shared" si="31"/>
        <v>901.50157999999999</v>
      </c>
      <c r="G169" s="101">
        <v>3203.6003099999998</v>
      </c>
      <c r="H169" s="260">
        <v>73.150000000000006</v>
      </c>
      <c r="I169" s="101">
        <f t="shared" si="32"/>
        <v>234.34336267649999</v>
      </c>
      <c r="J169" s="261">
        <f t="shared" si="41"/>
        <v>0.28140263852078351</v>
      </c>
      <c r="K169" s="261">
        <f t="shared" si="42"/>
        <v>-2.8597361479216488E-2</v>
      </c>
      <c r="L169" s="101">
        <f>IF(G169&gt;0,(T169*H169)/1000)</f>
        <v>21.61807049262902</v>
      </c>
      <c r="M169" s="101">
        <f t="shared" si="43"/>
        <v>2130.8651121140788</v>
      </c>
      <c r="N169" s="259" t="s">
        <v>2</v>
      </c>
      <c r="O169" s="262">
        <v>264.21499999999997</v>
      </c>
      <c r="P169" s="262">
        <v>549.97619047619048</v>
      </c>
      <c r="Q169" s="263" t="s">
        <v>32</v>
      </c>
      <c r="R169" s="264">
        <v>0.31</v>
      </c>
      <c r="S169" s="115">
        <f t="shared" si="44"/>
        <v>2908.0696129032258</v>
      </c>
      <c r="T169" s="213">
        <f>G169-S169</f>
        <v>295.53069709677402</v>
      </c>
      <c r="U169" s="115">
        <v>5.8250000000000002</v>
      </c>
      <c r="V169" s="119"/>
      <c r="W169" s="119"/>
      <c r="X169" s="119"/>
      <c r="Y169" s="119"/>
    </row>
    <row r="170" spans="1:25" s="8" customFormat="1" ht="26.25">
      <c r="A170" s="258" t="s">
        <v>547</v>
      </c>
      <c r="B170" s="258"/>
      <c r="C170" s="107" t="s">
        <v>87</v>
      </c>
      <c r="D170" s="259" t="s">
        <v>747</v>
      </c>
      <c r="E170" s="259" t="s">
        <v>467</v>
      </c>
      <c r="F170" s="101">
        <f t="shared" si="31"/>
        <v>1346.2387200000001</v>
      </c>
      <c r="G170" s="101">
        <v>5288.8044600000003</v>
      </c>
      <c r="H170" s="260">
        <v>73.150000000000006</v>
      </c>
      <c r="I170" s="101">
        <f t="shared" si="32"/>
        <v>386.87604624900007</v>
      </c>
      <c r="J170" s="261">
        <f t="shared" si="41"/>
        <v>0.25454499786895129</v>
      </c>
      <c r="K170" s="261">
        <f t="shared" si="42"/>
        <v>-5.5455002131048703E-2</v>
      </c>
      <c r="L170" s="101">
        <f>IF(G170&gt;0,(T170*H170)/1000)</f>
        <v>69.207135384483863</v>
      </c>
      <c r="M170" s="101">
        <f t="shared" si="43"/>
        <v>6821.6573884535492</v>
      </c>
      <c r="N170" s="259" t="s">
        <v>2</v>
      </c>
      <c r="O170" s="262">
        <v>394.56</v>
      </c>
      <c r="P170" s="262">
        <v>907.95238095238096</v>
      </c>
      <c r="Q170" s="263" t="s">
        <v>32</v>
      </c>
      <c r="R170" s="264">
        <v>0.31</v>
      </c>
      <c r="S170" s="115">
        <f t="shared" si="44"/>
        <v>4342.7055483870972</v>
      </c>
      <c r="T170" s="213">
        <f>G170-S170</f>
        <v>946.09891161290307</v>
      </c>
      <c r="U170" s="115">
        <v>5.8250000000000002</v>
      </c>
      <c r="V170" s="119"/>
      <c r="W170" s="119"/>
      <c r="X170" s="119"/>
      <c r="Y170" s="119"/>
    </row>
    <row r="171" spans="1:25" s="8" customFormat="1" ht="26.25">
      <c r="A171" s="258" t="s">
        <v>549</v>
      </c>
      <c r="B171" s="258"/>
      <c r="C171" s="107" t="s">
        <v>102</v>
      </c>
      <c r="D171" s="259" t="s">
        <v>747</v>
      </c>
      <c r="E171" s="259" t="s">
        <v>467</v>
      </c>
      <c r="F171" s="101">
        <f t="shared" si="31"/>
        <v>3478.2576279999998</v>
      </c>
      <c r="G171" s="101">
        <v>11325.148020000001</v>
      </c>
      <c r="H171" s="260">
        <v>73.150000000000006</v>
      </c>
      <c r="I171" s="101">
        <f t="shared" si="32"/>
        <v>828.43457766300014</v>
      </c>
      <c r="J171" s="261">
        <f t="shared" si="41"/>
        <v>0.30712690217006094</v>
      </c>
      <c r="K171" s="261">
        <f t="shared" si="42"/>
        <v>-2.873097829939053E-3</v>
      </c>
      <c r="L171" s="101"/>
      <c r="M171" s="101">
        <f t="shared" si="43"/>
        <v>0</v>
      </c>
      <c r="N171" s="259" t="s">
        <v>2</v>
      </c>
      <c r="O171" s="262">
        <v>1019.419</v>
      </c>
      <c r="P171" s="262">
        <v>1944.2380952380952</v>
      </c>
      <c r="Q171" s="263" t="s">
        <v>32</v>
      </c>
      <c r="R171" s="264">
        <v>0.31</v>
      </c>
      <c r="S171" s="115">
        <f t="shared" si="44"/>
        <v>11220.185896774194</v>
      </c>
      <c r="T171" s="115"/>
      <c r="U171" s="115">
        <v>5.8250000000000002</v>
      </c>
      <c r="V171" s="119"/>
      <c r="W171" s="119"/>
      <c r="X171" s="119"/>
      <c r="Y171" s="119"/>
    </row>
    <row r="172" spans="1:25" s="8" customFormat="1" ht="26.25">
      <c r="A172" s="258" t="s">
        <v>553</v>
      </c>
      <c r="B172" s="258"/>
      <c r="C172" s="107" t="s">
        <v>401</v>
      </c>
      <c r="D172" s="259" t="s">
        <v>747</v>
      </c>
      <c r="E172" s="259" t="s">
        <v>467</v>
      </c>
      <c r="F172" s="101">
        <f t="shared" si="31"/>
        <v>20200.698231999999</v>
      </c>
      <c r="G172" s="101">
        <v>59823.792809999999</v>
      </c>
      <c r="H172" s="260">
        <v>73.150000000000006</v>
      </c>
      <c r="I172" s="101">
        <f t="shared" si="32"/>
        <v>4376.1104440515001</v>
      </c>
      <c r="J172" s="261">
        <f t="shared" si="41"/>
        <v>0.33766996847152925</v>
      </c>
      <c r="K172" s="261">
        <f t="shared" si="42"/>
        <v>2.7669968471529249E-2</v>
      </c>
      <c r="L172" s="101"/>
      <c r="M172" s="101">
        <f t="shared" si="43"/>
        <v>0</v>
      </c>
      <c r="N172" s="259" t="s">
        <v>2</v>
      </c>
      <c r="O172" s="262">
        <v>5920.4859999999999</v>
      </c>
      <c r="P172" s="262">
        <v>10270.214285714286</v>
      </c>
      <c r="Q172" s="263" t="s">
        <v>32</v>
      </c>
      <c r="R172" s="264">
        <v>0.31</v>
      </c>
      <c r="S172" s="115">
        <f t="shared" si="44"/>
        <v>65163.542683870961</v>
      </c>
      <c r="T172" s="115"/>
      <c r="U172" s="115">
        <v>5.8250000000000002</v>
      </c>
      <c r="V172" s="119"/>
      <c r="W172" s="119"/>
      <c r="X172" s="119"/>
      <c r="Y172" s="119"/>
    </row>
    <row r="173" spans="1:25" s="8" customFormat="1" ht="26.25">
      <c r="A173" s="258" t="s">
        <v>555</v>
      </c>
      <c r="B173" s="258"/>
      <c r="C173" s="107" t="s">
        <v>167</v>
      </c>
      <c r="D173" s="259" t="s">
        <v>747</v>
      </c>
      <c r="E173" s="259" t="s">
        <v>467</v>
      </c>
      <c r="F173" s="101">
        <f t="shared" si="31"/>
        <v>825.41739199999995</v>
      </c>
      <c r="G173" s="101">
        <v>2762.0113500000002</v>
      </c>
      <c r="H173" s="260">
        <v>73.150000000000006</v>
      </c>
      <c r="I173" s="101">
        <f t="shared" si="32"/>
        <v>202.04113025250004</v>
      </c>
      <c r="J173" s="261">
        <f t="shared" si="41"/>
        <v>0.29884648808557573</v>
      </c>
      <c r="K173" s="261">
        <f t="shared" si="42"/>
        <v>-1.1153511914424263E-2</v>
      </c>
      <c r="L173" s="101">
        <f>IF(G173&gt;0,(T173*H173)/1000)</f>
        <v>7.2692521079838892</v>
      </c>
      <c r="M173" s="101">
        <f t="shared" si="43"/>
        <v>716.52073265956142</v>
      </c>
      <c r="N173" s="259" t="s">
        <v>2</v>
      </c>
      <c r="O173" s="262">
        <v>241.916</v>
      </c>
      <c r="P173" s="262">
        <v>474.16666666666669</v>
      </c>
      <c r="Q173" s="263" t="s">
        <v>32</v>
      </c>
      <c r="R173" s="264">
        <v>0.31</v>
      </c>
      <c r="S173" s="115">
        <f t="shared" si="44"/>
        <v>2662.6367483870968</v>
      </c>
      <c r="T173" s="213">
        <f>G173-S173</f>
        <v>99.374601612903462</v>
      </c>
      <c r="U173" s="115">
        <v>5.8250000000000002</v>
      </c>
      <c r="V173" s="119"/>
      <c r="W173" s="119"/>
      <c r="X173" s="119"/>
      <c r="Y173" s="119"/>
    </row>
    <row r="174" spans="1:25" s="8" customFormat="1" ht="26.25">
      <c r="A174" s="258" t="s">
        <v>556</v>
      </c>
      <c r="B174" s="258"/>
      <c r="C174" s="107" t="s">
        <v>156</v>
      </c>
      <c r="D174" s="259" t="s">
        <v>747</v>
      </c>
      <c r="E174" s="259" t="s">
        <v>467</v>
      </c>
      <c r="F174" s="101">
        <f t="shared" si="31"/>
        <v>2166.2788</v>
      </c>
      <c r="G174" s="101">
        <v>7412.7031200000001</v>
      </c>
      <c r="H174" s="260">
        <v>73.150000000000006</v>
      </c>
      <c r="I174" s="101">
        <f t="shared" si="32"/>
        <v>542.23923322799999</v>
      </c>
      <c r="J174" s="261">
        <f t="shared" si="41"/>
        <v>0.29223871035050974</v>
      </c>
      <c r="K174" s="261">
        <f t="shared" si="42"/>
        <v>-1.7761289649490253E-2</v>
      </c>
      <c r="L174" s="101">
        <f>IF(G174&gt;0,(T174*H174)/1000)</f>
        <v>31.067316389290337</v>
      </c>
      <c r="M174" s="101">
        <f t="shared" si="43"/>
        <v>3062.2649992523893</v>
      </c>
      <c r="N174" s="259" t="s">
        <v>2</v>
      </c>
      <c r="O174" s="262">
        <v>634.9</v>
      </c>
      <c r="P174" s="262">
        <v>1272.5714285714287</v>
      </c>
      <c r="Q174" s="263" t="s">
        <v>32</v>
      </c>
      <c r="R174" s="264">
        <v>0.31</v>
      </c>
      <c r="S174" s="115">
        <f t="shared" si="44"/>
        <v>6987.9961290322581</v>
      </c>
      <c r="T174" s="213">
        <f>G174-S174</f>
        <v>424.70699096774206</v>
      </c>
      <c r="U174" s="115">
        <v>5.8250000000000002</v>
      </c>
      <c r="V174" s="119"/>
      <c r="W174" s="119"/>
      <c r="X174" s="119"/>
      <c r="Y174" s="119"/>
    </row>
    <row r="175" spans="1:25" s="8" customFormat="1" ht="13.5">
      <c r="A175" s="258" t="s">
        <v>560</v>
      </c>
      <c r="B175" s="258"/>
      <c r="C175" s="107" t="s">
        <v>43</v>
      </c>
      <c r="D175" s="259" t="s">
        <v>747</v>
      </c>
      <c r="E175" s="259" t="s">
        <v>467</v>
      </c>
      <c r="F175" s="101">
        <f t="shared" si="31"/>
        <v>14351.8956</v>
      </c>
      <c r="G175" s="101">
        <v>42566.734799999998</v>
      </c>
      <c r="H175" s="260">
        <v>73.150000000000006</v>
      </c>
      <c r="I175" s="101">
        <f t="shared" si="32"/>
        <v>3113.7566506200001</v>
      </c>
      <c r="J175" s="261">
        <f t="shared" si="41"/>
        <v>0.33716223871604079</v>
      </c>
      <c r="K175" s="261">
        <f t="shared" si="42"/>
        <v>2.7162238716040787E-2</v>
      </c>
      <c r="L175" s="101"/>
      <c r="M175" s="101">
        <f t="shared" si="43"/>
        <v>0</v>
      </c>
      <c r="N175" s="259" t="s">
        <v>2</v>
      </c>
      <c r="O175" s="262">
        <v>4206.3</v>
      </c>
      <c r="P175" s="262">
        <v>7307.6190476190477</v>
      </c>
      <c r="Q175" s="263" t="s">
        <v>32</v>
      </c>
      <c r="R175" s="264">
        <v>0.31</v>
      </c>
      <c r="S175" s="115">
        <f t="shared" si="44"/>
        <v>46296.437419354836</v>
      </c>
      <c r="T175" s="115"/>
      <c r="U175" s="115">
        <v>5.8250000000000002</v>
      </c>
      <c r="V175" s="119"/>
      <c r="W175" s="119"/>
      <c r="X175" s="119"/>
      <c r="Y175" s="119"/>
    </row>
    <row r="176" spans="1:25" s="8" customFormat="1" ht="26.25">
      <c r="A176" s="258" t="s">
        <v>561</v>
      </c>
      <c r="B176" s="258"/>
      <c r="C176" s="107" t="s">
        <v>119</v>
      </c>
      <c r="D176" s="259" t="s">
        <v>747</v>
      </c>
      <c r="E176" s="259" t="s">
        <v>467</v>
      </c>
      <c r="F176" s="101">
        <f t="shared" si="31"/>
        <v>2120.8821400000002</v>
      </c>
      <c r="G176" s="101">
        <v>6560.17569</v>
      </c>
      <c r="H176" s="260">
        <v>73.150000000000006</v>
      </c>
      <c r="I176" s="101">
        <f t="shared" si="32"/>
        <v>479.87685172350007</v>
      </c>
      <c r="J176" s="261">
        <f t="shared" si="41"/>
        <v>0.32329654573626215</v>
      </c>
      <c r="K176" s="261">
        <f t="shared" si="42"/>
        <v>1.3296545736262155E-2</v>
      </c>
      <c r="L176" s="101"/>
      <c r="M176" s="101">
        <f t="shared" si="43"/>
        <v>0</v>
      </c>
      <c r="N176" s="259" t="s">
        <v>2</v>
      </c>
      <c r="O176" s="262">
        <v>621.59500000000003</v>
      </c>
      <c r="P176" s="262">
        <v>1126.2142857142858</v>
      </c>
      <c r="Q176" s="263" t="s">
        <v>32</v>
      </c>
      <c r="R176" s="264">
        <v>0.31</v>
      </c>
      <c r="S176" s="115">
        <f t="shared" si="44"/>
        <v>6841.5552903225816</v>
      </c>
      <c r="T176" s="115"/>
      <c r="U176" s="115">
        <v>5.8250000000000002</v>
      </c>
      <c r="V176" s="119"/>
      <c r="W176" s="119"/>
      <c r="X176" s="119"/>
      <c r="Y176" s="119"/>
    </row>
    <row r="177" spans="1:25" s="8" customFormat="1" ht="26.25">
      <c r="A177" s="258" t="s">
        <v>562</v>
      </c>
      <c r="B177" s="258"/>
      <c r="C177" s="107" t="s">
        <v>120</v>
      </c>
      <c r="D177" s="259" t="s">
        <v>747</v>
      </c>
      <c r="E177" s="259" t="s">
        <v>467</v>
      </c>
      <c r="F177" s="101">
        <f t="shared" si="31"/>
        <v>3226.0801200000001</v>
      </c>
      <c r="G177" s="101">
        <v>11050.264440000001</v>
      </c>
      <c r="H177" s="260">
        <v>73.150000000000006</v>
      </c>
      <c r="I177" s="101">
        <f t="shared" si="32"/>
        <v>808.32684378600015</v>
      </c>
      <c r="J177" s="261">
        <f t="shared" si="41"/>
        <v>0.29194596541257067</v>
      </c>
      <c r="K177" s="261">
        <f t="shared" si="42"/>
        <v>-1.8054034587429324E-2</v>
      </c>
      <c r="L177" s="101">
        <f>IF(G177&gt;0,(T177*H177)/1000)</f>
        <v>47.076002566645165</v>
      </c>
      <c r="M177" s="101">
        <f t="shared" si="43"/>
        <v>4640.2203897549489</v>
      </c>
      <c r="N177" s="259" t="s">
        <v>2</v>
      </c>
      <c r="O177" s="262">
        <v>945.51</v>
      </c>
      <c r="P177" s="262">
        <v>1897.047619047619</v>
      </c>
      <c r="Q177" s="263" t="s">
        <v>32</v>
      </c>
      <c r="R177" s="264">
        <v>0.31</v>
      </c>
      <c r="S177" s="115">
        <f t="shared" si="44"/>
        <v>10406.71006451613</v>
      </c>
      <c r="T177" s="213">
        <f>G177-S177</f>
        <v>643.5543754838709</v>
      </c>
      <c r="U177" s="115">
        <v>5.8250000000000002</v>
      </c>
      <c r="V177" s="119"/>
      <c r="W177" s="119"/>
      <c r="X177" s="119"/>
      <c r="Y177" s="119"/>
    </row>
    <row r="178" spans="1:25" s="8" customFormat="1" ht="26.25">
      <c r="A178" s="258" t="s">
        <v>563</v>
      </c>
      <c r="B178" s="258"/>
      <c r="C178" s="107" t="s">
        <v>89</v>
      </c>
      <c r="D178" s="259" t="s">
        <v>747</v>
      </c>
      <c r="E178" s="259" t="s">
        <v>467</v>
      </c>
      <c r="F178" s="101">
        <f t="shared" si="31"/>
        <v>978.16922</v>
      </c>
      <c r="G178" s="101">
        <v>4379.6915099999997</v>
      </c>
      <c r="H178" s="260">
        <v>73.150000000000006</v>
      </c>
      <c r="I178" s="101">
        <f t="shared" si="32"/>
        <v>320.37443395650001</v>
      </c>
      <c r="J178" s="261">
        <f t="shared" si="41"/>
        <v>0.22334203625222912</v>
      </c>
      <c r="K178" s="261">
        <f t="shared" si="42"/>
        <v>-8.6657963747770878E-2</v>
      </c>
      <c r="L178" s="101">
        <f>IF(G178&gt;0,(T178*H178)/1000)</f>
        <v>89.55805188230643</v>
      </c>
      <c r="M178" s="101">
        <f t="shared" si="43"/>
        <v>8827.620778180808</v>
      </c>
      <c r="N178" s="259" t="s">
        <v>2</v>
      </c>
      <c r="O178" s="262">
        <v>286.685</v>
      </c>
      <c r="P178" s="262">
        <v>751.88095238095241</v>
      </c>
      <c r="Q178" s="263" t="s">
        <v>32</v>
      </c>
      <c r="R178" s="264">
        <v>0.31</v>
      </c>
      <c r="S178" s="115">
        <f t="shared" si="44"/>
        <v>3155.3845806451613</v>
      </c>
      <c r="T178" s="213">
        <f>G178-S178</f>
        <v>1224.3069293548383</v>
      </c>
      <c r="U178" s="115">
        <v>5.8250000000000002</v>
      </c>
      <c r="V178" s="119"/>
      <c r="W178" s="119"/>
      <c r="X178" s="119"/>
      <c r="Y178" s="119"/>
    </row>
    <row r="179" spans="1:25" s="8" customFormat="1" ht="26.25">
      <c r="A179" s="258" t="s">
        <v>564</v>
      </c>
      <c r="B179" s="258"/>
      <c r="C179" s="107" t="s">
        <v>396</v>
      </c>
      <c r="D179" s="259" t="s">
        <v>747</v>
      </c>
      <c r="E179" s="259" t="s">
        <v>467</v>
      </c>
      <c r="F179" s="101">
        <f t="shared" si="31"/>
        <v>970.84365600000001</v>
      </c>
      <c r="G179" s="101">
        <v>3442.9792499999999</v>
      </c>
      <c r="H179" s="260">
        <v>73.150000000000006</v>
      </c>
      <c r="I179" s="101">
        <f t="shared" si="32"/>
        <v>251.85393213750001</v>
      </c>
      <c r="J179" s="261">
        <f t="shared" si="41"/>
        <v>0.28197778304937504</v>
      </c>
      <c r="K179" s="261">
        <f t="shared" si="42"/>
        <v>-2.8022216950624956E-2</v>
      </c>
      <c r="L179" s="101">
        <f>IF(G179&gt;0,(T179*H179)/1000)</f>
        <v>22.766146858790322</v>
      </c>
      <c r="M179" s="101">
        <f t="shared" si="43"/>
        <v>2244.029507406894</v>
      </c>
      <c r="N179" s="259" t="s">
        <v>2</v>
      </c>
      <c r="O179" s="262">
        <v>284.53800000000001</v>
      </c>
      <c r="P179" s="262">
        <v>591.07142857142856</v>
      </c>
      <c r="Q179" s="263" t="s">
        <v>32</v>
      </c>
      <c r="R179" s="264">
        <v>0.31</v>
      </c>
      <c r="S179" s="115">
        <f t="shared" si="44"/>
        <v>3131.753729032258</v>
      </c>
      <c r="T179" s="213">
        <f>G179-S179</f>
        <v>311.22552096774189</v>
      </c>
      <c r="U179" s="115">
        <v>5.8250000000000002</v>
      </c>
      <c r="V179" s="119"/>
      <c r="W179" s="119"/>
      <c r="X179" s="119"/>
      <c r="Y179" s="119"/>
    </row>
    <row r="180" spans="1:25" s="8" customFormat="1" ht="27" thickBot="1">
      <c r="A180" s="346" t="s">
        <v>567</v>
      </c>
      <c r="B180" s="346"/>
      <c r="C180" s="347" t="s">
        <v>110</v>
      </c>
      <c r="D180" s="349" t="s">
        <v>747</v>
      </c>
      <c r="E180" s="349" t="s">
        <v>467</v>
      </c>
      <c r="F180" s="348">
        <f t="shared" ref="F180" si="45">((O180*1000)*3412)/1000000</f>
        <v>1270.1613560000001</v>
      </c>
      <c r="G180" s="348">
        <v>4476.9132</v>
      </c>
      <c r="H180" s="845">
        <v>73.150000000000006</v>
      </c>
      <c r="I180" s="348">
        <f t="shared" ref="I180" si="46">(G180*H180)/1000</f>
        <v>327.48620058</v>
      </c>
      <c r="J180" s="846">
        <f t="shared" si="41"/>
        <v>0.28371364358817591</v>
      </c>
      <c r="K180" s="846">
        <f t="shared" si="42"/>
        <v>-2.6286356411824086E-2</v>
      </c>
      <c r="L180" s="348">
        <f>IF(G180&gt;0,(T180*H180)/1000)</f>
        <v>27.769093510967735</v>
      </c>
      <c r="M180" s="348">
        <f t="shared" si="43"/>
        <v>2737.1634567354276</v>
      </c>
      <c r="N180" s="349" t="s">
        <v>2</v>
      </c>
      <c r="O180" s="262">
        <v>372.26299999999998</v>
      </c>
      <c r="P180" s="262">
        <v>768.57142857142856</v>
      </c>
      <c r="Q180" s="263" t="s">
        <v>32</v>
      </c>
      <c r="R180" s="264">
        <v>0.31</v>
      </c>
      <c r="S180" s="115">
        <f t="shared" si="44"/>
        <v>4097.2946967741937</v>
      </c>
      <c r="T180" s="213">
        <f>G180-S180</f>
        <v>379.61850322580631</v>
      </c>
      <c r="U180" s="115">
        <v>5.8250000000000002</v>
      </c>
      <c r="V180" s="119"/>
      <c r="W180" s="119"/>
      <c r="X180" s="119"/>
      <c r="Y180" s="119"/>
    </row>
    <row r="181" spans="1:25" s="8" customFormat="1" ht="14.25" thickBot="1">
      <c r="A181" s="847"/>
      <c r="B181" s="847"/>
      <c r="C181" s="848"/>
      <c r="D181" s="849"/>
      <c r="E181" s="849"/>
      <c r="F181" s="850"/>
      <c r="G181" s="850"/>
      <c r="H181" s="851"/>
      <c r="I181" s="850"/>
      <c r="J181" s="852"/>
      <c r="K181" s="852"/>
      <c r="L181" s="850"/>
      <c r="M181" s="850"/>
      <c r="N181" s="849"/>
      <c r="O181" s="262"/>
      <c r="P181" s="262"/>
      <c r="Q181" s="263"/>
      <c r="R181" s="264"/>
      <c r="S181" s="115"/>
      <c r="T181" s="213"/>
      <c r="U181" s="115"/>
      <c r="V181" s="119"/>
      <c r="W181" s="119"/>
      <c r="X181" s="119"/>
      <c r="Y181" s="119"/>
    </row>
    <row r="182" spans="1:25" s="33" customFormat="1" ht="13.5" thickBot="1">
      <c r="A182" s="303" t="s">
        <v>9</v>
      </c>
      <c r="B182" s="303"/>
      <c r="C182" s="304"/>
      <c r="D182" s="307"/>
      <c r="E182" s="307"/>
      <c r="F182" s="306">
        <f>SUM(F183:F234)</f>
        <v>3327259.55094</v>
      </c>
      <c r="G182" s="306">
        <f>SUM(G183:G234)</f>
        <v>10984620.80204</v>
      </c>
      <c r="H182" s="853"/>
      <c r="I182" s="306">
        <f>SUM(I183:I234)</f>
        <v>950821.34447953047</v>
      </c>
      <c r="J182" s="854">
        <f>SUMPRODUCT(J183:J234,O183:O234)/SUM(O183:O234)</f>
        <v>0.34042682256984835</v>
      </c>
      <c r="K182" s="854">
        <f>SUMPRODUCT(K183:K234,O183:O234)/SUM(O183:O234)</f>
        <v>2.2226396548171903E-2</v>
      </c>
      <c r="L182" s="306">
        <f>SUM(L183:L234)</f>
        <v>206985.32222022876</v>
      </c>
      <c r="M182" s="306"/>
      <c r="N182" s="307"/>
      <c r="O182" s="592">
        <f>SUM(O183:O234)</f>
        <v>975163.99499999988</v>
      </c>
      <c r="P182" s="592"/>
      <c r="Q182" s="574"/>
      <c r="R182" s="855"/>
      <c r="S182" s="309"/>
      <c r="T182" s="293"/>
      <c r="U182" s="309"/>
      <c r="V182" s="178"/>
      <c r="W182" s="178"/>
      <c r="X182" s="178"/>
      <c r="Y182" s="178"/>
    </row>
    <row r="183" spans="1:25" s="8" customFormat="1" ht="26.25">
      <c r="A183" s="359" t="s">
        <v>586</v>
      </c>
      <c r="B183" s="359"/>
      <c r="C183" s="856" t="s">
        <v>372</v>
      </c>
      <c r="D183" s="582" t="s">
        <v>747</v>
      </c>
      <c r="E183" s="582" t="s">
        <v>467</v>
      </c>
      <c r="F183" s="250">
        <f t="shared" ref="F183:F234" si="47">((O183*1000)*3412)/1000000</f>
        <v>2207.9222599999998</v>
      </c>
      <c r="G183" s="250">
        <v>6644.3605200000002</v>
      </c>
      <c r="H183" s="616">
        <v>73.150000000000006</v>
      </c>
      <c r="I183" s="250">
        <f t="shared" ref="I183:I234" si="48">(G183*H183)/1000</f>
        <v>486.03497203800009</v>
      </c>
      <c r="J183" s="857">
        <f t="shared" ref="J183:J211" si="49">F183/G183</f>
        <v>0.33230018951470136</v>
      </c>
      <c r="K183" s="857">
        <f t="shared" ref="K183:K211" si="50">J183-R183</f>
        <v>2.2300189514701363E-2</v>
      </c>
      <c r="L183" s="250"/>
      <c r="M183" s="250">
        <f t="shared" ref="M183:M210" si="51">(T183/U183)*42</f>
        <v>0</v>
      </c>
      <c r="N183" s="582" t="s">
        <v>2</v>
      </c>
      <c r="O183" s="262">
        <v>647.10500000000002</v>
      </c>
      <c r="P183" s="262">
        <v>1140.6666666666667</v>
      </c>
      <c r="Q183" s="263" t="s">
        <v>123</v>
      </c>
      <c r="R183" s="264">
        <v>0.31</v>
      </c>
      <c r="S183" s="115">
        <f t="shared" ref="S183:S211" si="52">F183/R183</f>
        <v>7122.329870967741</v>
      </c>
      <c r="T183" s="115"/>
      <c r="U183" s="115">
        <v>5.8250000000000002</v>
      </c>
      <c r="V183" s="119"/>
      <c r="W183" s="119"/>
      <c r="X183" s="119"/>
      <c r="Y183" s="119"/>
    </row>
    <row r="184" spans="1:25" s="8" customFormat="1" ht="26.25">
      <c r="A184" s="258" t="s">
        <v>586</v>
      </c>
      <c r="B184" s="258"/>
      <c r="C184" s="107" t="s">
        <v>374</v>
      </c>
      <c r="D184" s="259" t="s">
        <v>747</v>
      </c>
      <c r="E184" s="259" t="s">
        <v>467</v>
      </c>
      <c r="F184" s="101">
        <f t="shared" si="47"/>
        <v>2088.1917680000001</v>
      </c>
      <c r="G184" s="101">
        <v>6743.52387</v>
      </c>
      <c r="H184" s="260">
        <v>73.150000000000006</v>
      </c>
      <c r="I184" s="101">
        <f t="shared" si="48"/>
        <v>493.28877109050006</v>
      </c>
      <c r="J184" s="261">
        <f t="shared" si="49"/>
        <v>0.30965883835449376</v>
      </c>
      <c r="K184" s="261">
        <f t="shared" si="50"/>
        <v>-3.4116164550623829E-4</v>
      </c>
      <c r="L184" s="101"/>
      <c r="M184" s="101">
        <f t="shared" si="51"/>
        <v>0</v>
      </c>
      <c r="N184" s="259" t="s">
        <v>2</v>
      </c>
      <c r="O184" s="262">
        <v>612.01400000000001</v>
      </c>
      <c r="P184" s="262">
        <v>1157.6904761904761</v>
      </c>
      <c r="Q184" s="263" t="s">
        <v>123</v>
      </c>
      <c r="R184" s="264">
        <v>0.31</v>
      </c>
      <c r="S184" s="115">
        <f t="shared" si="52"/>
        <v>6736.1024774193556</v>
      </c>
      <c r="T184" s="115"/>
      <c r="U184" s="115">
        <v>5.8250000000000002</v>
      </c>
      <c r="V184" s="119"/>
      <c r="W184" s="119"/>
      <c r="X184" s="119"/>
      <c r="Y184" s="119"/>
    </row>
    <row r="185" spans="1:25" s="8" customFormat="1" ht="26.25">
      <c r="A185" s="258" t="s">
        <v>586</v>
      </c>
      <c r="B185" s="258"/>
      <c r="C185" s="107" t="s">
        <v>377</v>
      </c>
      <c r="D185" s="259" t="s">
        <v>747</v>
      </c>
      <c r="E185" s="259" t="s">
        <v>467</v>
      </c>
      <c r="F185" s="101">
        <f t="shared" si="47"/>
        <v>1119.6375640000001</v>
      </c>
      <c r="G185" s="101">
        <v>3601.0858499999999</v>
      </c>
      <c r="H185" s="260">
        <v>73.150000000000006</v>
      </c>
      <c r="I185" s="101">
        <f t="shared" si="48"/>
        <v>263.4194299275</v>
      </c>
      <c r="J185" s="261">
        <f t="shared" si="49"/>
        <v>0.3109166542086188</v>
      </c>
      <c r="K185" s="261">
        <f t="shared" si="50"/>
        <v>9.1665420861880564E-4</v>
      </c>
      <c r="L185" s="101"/>
      <c r="M185" s="101">
        <f t="shared" si="51"/>
        <v>0</v>
      </c>
      <c r="N185" s="259" t="s">
        <v>2</v>
      </c>
      <c r="O185" s="262">
        <v>328.14699999999999</v>
      </c>
      <c r="P185" s="262">
        <v>618.21428571428567</v>
      </c>
      <c r="Q185" s="263" t="s">
        <v>123</v>
      </c>
      <c r="R185" s="264">
        <v>0.31</v>
      </c>
      <c r="S185" s="115">
        <f t="shared" si="52"/>
        <v>3611.7340774193553</v>
      </c>
      <c r="T185" s="115"/>
      <c r="U185" s="115">
        <v>5.8250000000000002</v>
      </c>
      <c r="V185" s="119"/>
      <c r="W185" s="119"/>
      <c r="X185" s="119"/>
      <c r="Y185" s="119"/>
    </row>
    <row r="186" spans="1:25" s="8" customFormat="1" ht="26.25">
      <c r="A186" s="258" t="s">
        <v>586</v>
      </c>
      <c r="B186" s="258"/>
      <c r="C186" s="107" t="s">
        <v>381</v>
      </c>
      <c r="D186" s="259" t="s">
        <v>747</v>
      </c>
      <c r="E186" s="259" t="s">
        <v>467</v>
      </c>
      <c r="F186" s="101">
        <f t="shared" si="47"/>
        <v>2583.7097039999999</v>
      </c>
      <c r="G186" s="101">
        <v>7909.6293900000001</v>
      </c>
      <c r="H186" s="260">
        <v>73.150000000000006</v>
      </c>
      <c r="I186" s="101">
        <f t="shared" si="48"/>
        <v>578.58938987850001</v>
      </c>
      <c r="J186" s="261">
        <f t="shared" si="49"/>
        <v>0.32665369976329572</v>
      </c>
      <c r="K186" s="261">
        <f t="shared" si="50"/>
        <v>1.6653699763295726E-2</v>
      </c>
      <c r="L186" s="101"/>
      <c r="M186" s="101">
        <f t="shared" si="51"/>
        <v>0</v>
      </c>
      <c r="N186" s="259" t="s">
        <v>2</v>
      </c>
      <c r="O186" s="262">
        <v>757.24199999999996</v>
      </c>
      <c r="P186" s="262">
        <v>1357.8809523809523</v>
      </c>
      <c r="Q186" s="263" t="s">
        <v>123</v>
      </c>
      <c r="R186" s="264">
        <v>0.31</v>
      </c>
      <c r="S186" s="115">
        <f t="shared" si="52"/>
        <v>8334.5474322580649</v>
      </c>
      <c r="T186" s="115"/>
      <c r="U186" s="115">
        <v>5.8250000000000002</v>
      </c>
      <c r="V186" s="119"/>
      <c r="W186" s="119"/>
      <c r="X186" s="119"/>
      <c r="Y186" s="119"/>
    </row>
    <row r="187" spans="1:25" s="8" customFormat="1" ht="26.25">
      <c r="A187" s="258" t="s">
        <v>586</v>
      </c>
      <c r="B187" s="258"/>
      <c r="C187" s="107" t="s">
        <v>383</v>
      </c>
      <c r="D187" s="259" t="s">
        <v>747</v>
      </c>
      <c r="E187" s="259" t="s">
        <v>467</v>
      </c>
      <c r="F187" s="101">
        <f t="shared" si="47"/>
        <v>318.2543</v>
      </c>
      <c r="G187" s="101">
        <v>1532.5245</v>
      </c>
      <c r="H187" s="260">
        <v>73.150000000000006</v>
      </c>
      <c r="I187" s="101">
        <f t="shared" si="48"/>
        <v>112.10416717500001</v>
      </c>
      <c r="J187" s="261">
        <f t="shared" si="49"/>
        <v>0.20766669635624097</v>
      </c>
      <c r="K187" s="261">
        <f t="shared" si="50"/>
        <v>-0.10233330364375903</v>
      </c>
      <c r="L187" s="101">
        <f>IF(G187&gt;0,(T187*H187)/1000)</f>
        <v>37.006418642741927</v>
      </c>
      <c r="M187" s="101">
        <f t="shared" si="51"/>
        <v>3647.6745895057443</v>
      </c>
      <c r="N187" s="259" t="s">
        <v>2</v>
      </c>
      <c r="O187" s="262">
        <v>93.275000000000006</v>
      </c>
      <c r="P187" s="262">
        <v>263.09523809523807</v>
      </c>
      <c r="Q187" s="263" t="s">
        <v>123</v>
      </c>
      <c r="R187" s="264">
        <v>0.31</v>
      </c>
      <c r="S187" s="115">
        <f t="shared" si="52"/>
        <v>1026.6267741935485</v>
      </c>
      <c r="T187" s="213">
        <f>G187-S187</f>
        <v>505.89772580645149</v>
      </c>
      <c r="U187" s="115">
        <v>5.8250000000000002</v>
      </c>
      <c r="V187" s="119"/>
      <c r="W187" s="119"/>
      <c r="X187" s="119"/>
      <c r="Y187" s="119"/>
    </row>
    <row r="188" spans="1:25" s="8" customFormat="1" ht="26.25">
      <c r="A188" s="258" t="s">
        <v>586</v>
      </c>
      <c r="B188" s="258"/>
      <c r="C188" s="107" t="s">
        <v>394</v>
      </c>
      <c r="D188" s="259" t="s">
        <v>747</v>
      </c>
      <c r="E188" s="259" t="s">
        <v>467</v>
      </c>
      <c r="F188" s="101">
        <f t="shared" si="47"/>
        <v>1116.9523200000001</v>
      </c>
      <c r="G188" s="101">
        <v>4225.7456099999999</v>
      </c>
      <c r="H188" s="260">
        <v>73.150000000000006</v>
      </c>
      <c r="I188" s="101">
        <f t="shared" si="48"/>
        <v>309.1132913715</v>
      </c>
      <c r="J188" s="261">
        <f t="shared" si="49"/>
        <v>0.26432076681492434</v>
      </c>
      <c r="K188" s="261">
        <f t="shared" si="50"/>
        <v>-4.5679233185075663E-2</v>
      </c>
      <c r="L188" s="101">
        <f>IF(G188&gt;0,(T188*H188)/1000)</f>
        <v>45.548574571499955</v>
      </c>
      <c r="M188" s="101">
        <f t="shared" si="51"/>
        <v>4489.6637974248879</v>
      </c>
      <c r="N188" s="259" t="s">
        <v>2</v>
      </c>
      <c r="O188" s="262">
        <v>327.36</v>
      </c>
      <c r="P188" s="262">
        <v>725.45238095238096</v>
      </c>
      <c r="Q188" s="263" t="s">
        <v>123</v>
      </c>
      <c r="R188" s="264">
        <v>0.31</v>
      </c>
      <c r="S188" s="115">
        <f t="shared" si="52"/>
        <v>3603.0720000000006</v>
      </c>
      <c r="T188" s="213">
        <f>G188-S188</f>
        <v>622.67360999999937</v>
      </c>
      <c r="U188" s="115">
        <v>5.8250000000000002</v>
      </c>
      <c r="V188" s="119"/>
      <c r="W188" s="119"/>
      <c r="X188" s="119"/>
      <c r="Y188" s="119"/>
    </row>
    <row r="189" spans="1:25" s="8" customFormat="1" ht="26.25">
      <c r="A189" s="258" t="s">
        <v>586</v>
      </c>
      <c r="B189" s="258"/>
      <c r="C189" s="107" t="s">
        <v>182</v>
      </c>
      <c r="D189" s="259" t="s">
        <v>747</v>
      </c>
      <c r="E189" s="259" t="s">
        <v>467</v>
      </c>
      <c r="F189" s="101">
        <f t="shared" si="47"/>
        <v>4719.1644960000003</v>
      </c>
      <c r="G189" s="101">
        <v>14092.15221</v>
      </c>
      <c r="H189" s="260">
        <v>73.150000000000006</v>
      </c>
      <c r="I189" s="101">
        <f t="shared" si="48"/>
        <v>1030.8409341615002</v>
      </c>
      <c r="J189" s="261">
        <f t="shared" si="49"/>
        <v>0.33487890463255227</v>
      </c>
      <c r="K189" s="261">
        <f t="shared" si="50"/>
        <v>2.4878904632552268E-2</v>
      </c>
      <c r="L189" s="101"/>
      <c r="M189" s="101">
        <f t="shared" si="51"/>
        <v>0</v>
      </c>
      <c r="N189" s="259" t="s">
        <v>2</v>
      </c>
      <c r="O189" s="262">
        <v>1383.1079999999999</v>
      </c>
      <c r="P189" s="262">
        <v>2419.2619047619046</v>
      </c>
      <c r="Q189" s="263" t="s">
        <v>123</v>
      </c>
      <c r="R189" s="264">
        <v>0.31</v>
      </c>
      <c r="S189" s="115">
        <f t="shared" si="52"/>
        <v>15223.111277419355</v>
      </c>
      <c r="T189" s="115"/>
      <c r="U189" s="115">
        <v>5.8250000000000002</v>
      </c>
      <c r="V189" s="119"/>
      <c r="W189" s="119"/>
      <c r="X189" s="119"/>
      <c r="Y189" s="119"/>
    </row>
    <row r="190" spans="1:25" s="8" customFormat="1" ht="26.25">
      <c r="A190" s="258" t="s">
        <v>586</v>
      </c>
      <c r="B190" s="258"/>
      <c r="C190" s="107" t="s">
        <v>403</v>
      </c>
      <c r="D190" s="259" t="s">
        <v>747</v>
      </c>
      <c r="E190" s="259" t="s">
        <v>467</v>
      </c>
      <c r="F190" s="101">
        <f t="shared" si="47"/>
        <v>1554.534496</v>
      </c>
      <c r="G190" s="101">
        <v>4894.0927199999996</v>
      </c>
      <c r="H190" s="260">
        <v>73.150000000000006</v>
      </c>
      <c r="I190" s="101">
        <f t="shared" si="48"/>
        <v>358.002882468</v>
      </c>
      <c r="J190" s="261">
        <f t="shared" si="49"/>
        <v>0.31763486818451614</v>
      </c>
      <c r="K190" s="261">
        <f t="shared" si="50"/>
        <v>7.6348681845161415E-3</v>
      </c>
      <c r="L190" s="101"/>
      <c r="M190" s="101">
        <f t="shared" si="51"/>
        <v>0</v>
      </c>
      <c r="N190" s="259" t="s">
        <v>2</v>
      </c>
      <c r="O190" s="262">
        <v>455.608</v>
      </c>
      <c r="P190" s="262">
        <v>840.19047619047615</v>
      </c>
      <c r="Q190" s="263" t="s">
        <v>123</v>
      </c>
      <c r="R190" s="264">
        <v>0.31</v>
      </c>
      <c r="S190" s="115">
        <f t="shared" si="52"/>
        <v>5014.6274064516128</v>
      </c>
      <c r="T190" s="115"/>
      <c r="U190" s="115">
        <v>5.8250000000000002</v>
      </c>
      <c r="V190" s="119"/>
      <c r="W190" s="119"/>
      <c r="X190" s="119"/>
      <c r="Y190" s="119"/>
    </row>
    <row r="191" spans="1:25" s="8" customFormat="1" ht="26.25">
      <c r="A191" s="258" t="s">
        <v>586</v>
      </c>
      <c r="B191" s="258"/>
      <c r="C191" s="107" t="s">
        <v>404</v>
      </c>
      <c r="D191" s="259" t="s">
        <v>747</v>
      </c>
      <c r="E191" s="259" t="s">
        <v>467</v>
      </c>
      <c r="F191" s="101">
        <f t="shared" si="47"/>
        <v>850.55018399999994</v>
      </c>
      <c r="G191" s="101">
        <v>2116.5480899999998</v>
      </c>
      <c r="H191" s="260">
        <v>73.150000000000006</v>
      </c>
      <c r="I191" s="101">
        <f t="shared" si="48"/>
        <v>154.82549278350001</v>
      </c>
      <c r="J191" s="261">
        <f t="shared" si="49"/>
        <v>0.4018572448311345</v>
      </c>
      <c r="K191" s="261">
        <f t="shared" si="50"/>
        <v>9.1857244831134499E-2</v>
      </c>
      <c r="L191" s="101"/>
      <c r="M191" s="101">
        <f t="shared" si="51"/>
        <v>0</v>
      </c>
      <c r="N191" s="259" t="s">
        <v>2</v>
      </c>
      <c r="O191" s="262">
        <v>249.28200000000001</v>
      </c>
      <c r="P191" s="262">
        <v>363.35714285714283</v>
      </c>
      <c r="Q191" s="263" t="s">
        <v>123</v>
      </c>
      <c r="R191" s="264">
        <v>0.31</v>
      </c>
      <c r="S191" s="115">
        <f t="shared" si="52"/>
        <v>2743.710270967742</v>
      </c>
      <c r="T191" s="115"/>
      <c r="U191" s="115">
        <v>5.8250000000000002</v>
      </c>
      <c r="V191" s="119"/>
      <c r="W191" s="119"/>
      <c r="X191" s="119"/>
      <c r="Y191" s="119"/>
    </row>
    <row r="192" spans="1:25" s="8" customFormat="1" ht="26.25">
      <c r="A192" s="258" t="s">
        <v>586</v>
      </c>
      <c r="B192" s="258"/>
      <c r="C192" s="107" t="s">
        <v>188</v>
      </c>
      <c r="D192" s="259" t="s">
        <v>747</v>
      </c>
      <c r="E192" s="259" t="s">
        <v>467</v>
      </c>
      <c r="F192" s="101">
        <f t="shared" si="47"/>
        <v>39626.241243999997</v>
      </c>
      <c r="G192" s="101">
        <v>113407.64513999999</v>
      </c>
      <c r="H192" s="260">
        <v>73.150000000000006</v>
      </c>
      <c r="I192" s="101">
        <f t="shared" si="48"/>
        <v>8295.7692419909999</v>
      </c>
      <c r="J192" s="261">
        <f t="shared" si="49"/>
        <v>0.34941419685667585</v>
      </c>
      <c r="K192" s="261">
        <f t="shared" si="50"/>
        <v>3.9414196856675854E-2</v>
      </c>
      <c r="L192" s="101"/>
      <c r="M192" s="101">
        <f t="shared" si="51"/>
        <v>0</v>
      </c>
      <c r="N192" s="259" t="s">
        <v>2</v>
      </c>
      <c r="O192" s="262">
        <v>11613.787</v>
      </c>
      <c r="P192" s="262">
        <v>19469.190476190477</v>
      </c>
      <c r="Q192" s="263" t="s">
        <v>123</v>
      </c>
      <c r="R192" s="264">
        <v>0.31</v>
      </c>
      <c r="S192" s="115">
        <f t="shared" si="52"/>
        <v>127826.5846580645</v>
      </c>
      <c r="T192" s="115"/>
      <c r="U192" s="115">
        <v>5.8250000000000002</v>
      </c>
      <c r="V192" s="119"/>
      <c r="W192" s="119"/>
      <c r="X192" s="119"/>
      <c r="Y192" s="119"/>
    </row>
    <row r="193" spans="1:25" s="8" customFormat="1" ht="26.25">
      <c r="A193" s="258" t="s">
        <v>499</v>
      </c>
      <c r="B193" s="258"/>
      <c r="C193" s="107" t="s">
        <v>122</v>
      </c>
      <c r="D193" s="259" t="s">
        <v>747</v>
      </c>
      <c r="E193" s="259" t="s">
        <v>467</v>
      </c>
      <c r="F193" s="101">
        <f t="shared" si="47"/>
        <v>6238.8692959999998</v>
      </c>
      <c r="G193" s="101">
        <v>18671.41863</v>
      </c>
      <c r="H193" s="260">
        <v>73.150000000000006</v>
      </c>
      <c r="I193" s="101">
        <f t="shared" si="48"/>
        <v>1365.8142727845002</v>
      </c>
      <c r="J193" s="261">
        <f t="shared" si="49"/>
        <v>0.33414007899623638</v>
      </c>
      <c r="K193" s="261">
        <f t="shared" si="50"/>
        <v>2.414007899623638E-2</v>
      </c>
      <c r="L193" s="101"/>
      <c r="M193" s="101">
        <f t="shared" si="51"/>
        <v>0</v>
      </c>
      <c r="N193" s="259" t="s">
        <v>2</v>
      </c>
      <c r="O193" s="262">
        <v>1828.508</v>
      </c>
      <c r="P193" s="262">
        <v>3205.4047619047619</v>
      </c>
      <c r="Q193" s="263" t="s">
        <v>123</v>
      </c>
      <c r="R193" s="264">
        <v>0.31</v>
      </c>
      <c r="S193" s="115">
        <f t="shared" si="52"/>
        <v>20125.38482580645</v>
      </c>
      <c r="T193" s="115"/>
      <c r="U193" s="115">
        <v>5.8250000000000002</v>
      </c>
      <c r="V193" s="119"/>
      <c r="W193" s="119"/>
      <c r="X193" s="119"/>
      <c r="Y193" s="119"/>
    </row>
    <row r="194" spans="1:25" s="8" customFormat="1" ht="26.25">
      <c r="A194" s="258" t="s">
        <v>499</v>
      </c>
      <c r="B194" s="258"/>
      <c r="C194" s="107" t="s">
        <v>168</v>
      </c>
      <c r="D194" s="259" t="s">
        <v>747</v>
      </c>
      <c r="E194" s="259" t="s">
        <v>467</v>
      </c>
      <c r="F194" s="101">
        <f t="shared" si="47"/>
        <v>1593.3937639999999</v>
      </c>
      <c r="G194" s="101">
        <v>5228.1969300000001</v>
      </c>
      <c r="H194" s="260">
        <v>73.150000000000006</v>
      </c>
      <c r="I194" s="101">
        <f t="shared" si="48"/>
        <v>382.44260542950008</v>
      </c>
      <c r="J194" s="261">
        <f t="shared" si="49"/>
        <v>0.30476927042608548</v>
      </c>
      <c r="K194" s="261">
        <f t="shared" si="50"/>
        <v>-5.2307295739145165E-3</v>
      </c>
      <c r="L194" s="101">
        <f>IF(G194&gt;0,(T194*H194)/1000)</f>
        <v>6.4530769243387276</v>
      </c>
      <c r="M194" s="101">
        <f t="shared" si="51"/>
        <v>636.07140556555612</v>
      </c>
      <c r="N194" s="259" t="s">
        <v>2</v>
      </c>
      <c r="O194" s="262">
        <v>466.99700000000001</v>
      </c>
      <c r="P194" s="262">
        <v>897.54761904761904</v>
      </c>
      <c r="Q194" s="263" t="s">
        <v>123</v>
      </c>
      <c r="R194" s="264">
        <v>0.31</v>
      </c>
      <c r="S194" s="115">
        <f t="shared" si="52"/>
        <v>5139.9798838709676</v>
      </c>
      <c r="T194" s="213">
        <f>G194-S194</f>
        <v>88.217046129032497</v>
      </c>
      <c r="U194" s="115">
        <v>5.8250000000000002</v>
      </c>
      <c r="V194" s="119"/>
      <c r="W194" s="119"/>
      <c r="X194" s="119"/>
      <c r="Y194" s="119"/>
    </row>
    <row r="195" spans="1:25" s="8" customFormat="1" ht="26.25">
      <c r="A195" s="258" t="s">
        <v>499</v>
      </c>
      <c r="B195" s="258"/>
      <c r="C195" s="107" t="s">
        <v>376</v>
      </c>
      <c r="D195" s="259" t="s">
        <v>748</v>
      </c>
      <c r="E195" s="259" t="s">
        <v>467</v>
      </c>
      <c r="F195" s="101">
        <f t="shared" si="47"/>
        <v>7948.7794480000002</v>
      </c>
      <c r="G195" s="101">
        <v>25534.770659999998</v>
      </c>
      <c r="H195" s="260">
        <v>70.88</v>
      </c>
      <c r="I195" s="101">
        <f t="shared" si="48"/>
        <v>1809.9045443808</v>
      </c>
      <c r="J195" s="261">
        <f t="shared" si="49"/>
        <v>0.31129237672973098</v>
      </c>
      <c r="K195" s="261">
        <f t="shared" si="50"/>
        <v>1.2923767297309818E-3</v>
      </c>
      <c r="L195" s="101"/>
      <c r="M195" s="101">
        <f t="shared" si="51"/>
        <v>0</v>
      </c>
      <c r="N195" s="259" t="s">
        <v>2</v>
      </c>
      <c r="O195" s="262">
        <v>2329.654</v>
      </c>
      <c r="P195" s="262">
        <v>4383.666666666667</v>
      </c>
      <c r="Q195" s="263" t="s">
        <v>123</v>
      </c>
      <c r="R195" s="264">
        <v>0.31</v>
      </c>
      <c r="S195" s="115">
        <f t="shared" si="52"/>
        <v>25641.224025806452</v>
      </c>
      <c r="T195" s="115"/>
      <c r="U195" s="115">
        <v>5.67</v>
      </c>
      <c r="V195" s="119"/>
      <c r="W195" s="119"/>
      <c r="X195" s="119"/>
      <c r="Y195" s="119"/>
    </row>
    <row r="196" spans="1:25" s="8" customFormat="1" ht="26.25">
      <c r="A196" s="258" t="s">
        <v>499</v>
      </c>
      <c r="B196" s="258"/>
      <c r="C196" s="107" t="s">
        <v>125</v>
      </c>
      <c r="D196" s="259" t="s">
        <v>748</v>
      </c>
      <c r="E196" s="259" t="s">
        <v>467</v>
      </c>
      <c r="F196" s="101">
        <f t="shared" si="47"/>
        <v>9965.8856080000005</v>
      </c>
      <c r="G196" s="101">
        <v>29785.064399999999</v>
      </c>
      <c r="H196" s="260">
        <v>70.88</v>
      </c>
      <c r="I196" s="101">
        <f t="shared" si="48"/>
        <v>2111.1653646719997</v>
      </c>
      <c r="J196" s="261">
        <f t="shared" si="49"/>
        <v>0.33459338795319177</v>
      </c>
      <c r="K196" s="261">
        <f t="shared" si="50"/>
        <v>2.459338795319177E-2</v>
      </c>
      <c r="L196" s="101"/>
      <c r="M196" s="101">
        <f t="shared" si="51"/>
        <v>0</v>
      </c>
      <c r="N196" s="259" t="s">
        <v>2</v>
      </c>
      <c r="O196" s="262">
        <v>2920.8339999999998</v>
      </c>
      <c r="P196" s="262">
        <v>5113.333333333333</v>
      </c>
      <c r="Q196" s="263" t="s">
        <v>123</v>
      </c>
      <c r="R196" s="264">
        <v>0.31</v>
      </c>
      <c r="S196" s="115">
        <f t="shared" si="52"/>
        <v>32148.018090322581</v>
      </c>
      <c r="T196" s="115"/>
      <c r="U196" s="115">
        <v>5.67</v>
      </c>
      <c r="V196" s="119"/>
      <c r="W196" s="119"/>
      <c r="X196" s="119"/>
      <c r="Y196" s="119"/>
    </row>
    <row r="197" spans="1:25" s="8" customFormat="1" ht="26.25">
      <c r="A197" s="258" t="s">
        <v>499</v>
      </c>
      <c r="B197" s="258"/>
      <c r="C197" s="107" t="s">
        <v>175</v>
      </c>
      <c r="D197" s="259" t="s">
        <v>747</v>
      </c>
      <c r="E197" s="259" t="s">
        <v>467</v>
      </c>
      <c r="F197" s="101">
        <f t="shared" si="47"/>
        <v>1973.5008</v>
      </c>
      <c r="G197" s="101">
        <v>6506.0865899999999</v>
      </c>
      <c r="H197" s="260">
        <v>73.150000000000006</v>
      </c>
      <c r="I197" s="101">
        <f t="shared" si="48"/>
        <v>475.92023405850006</v>
      </c>
      <c r="J197" s="261">
        <f t="shared" si="49"/>
        <v>0.30333146857180088</v>
      </c>
      <c r="K197" s="261">
        <f t="shared" si="50"/>
        <v>-6.6685314281991204E-3</v>
      </c>
      <c r="L197" s="101">
        <f>IF(G197&gt;0,(T197*H197)/1000)</f>
        <v>10.237706574629033</v>
      </c>
      <c r="M197" s="101">
        <f t="shared" si="51"/>
        <v>1009.1174314273848</v>
      </c>
      <c r="N197" s="259" t="s">
        <v>2</v>
      </c>
      <c r="O197" s="262">
        <v>578.4</v>
      </c>
      <c r="P197" s="262">
        <v>1116.9285714285713</v>
      </c>
      <c r="Q197" s="263" t="s">
        <v>123</v>
      </c>
      <c r="R197" s="264">
        <v>0.31</v>
      </c>
      <c r="S197" s="115">
        <f t="shared" si="52"/>
        <v>6366.1316129032257</v>
      </c>
      <c r="T197" s="213">
        <f>G197-S197</f>
        <v>139.9549770967742</v>
      </c>
      <c r="U197" s="115">
        <v>5.8250000000000002</v>
      </c>
      <c r="V197" s="119"/>
      <c r="W197" s="119"/>
      <c r="X197" s="119"/>
      <c r="Y197" s="119"/>
    </row>
    <row r="198" spans="1:25" s="8" customFormat="1" ht="26.25">
      <c r="A198" s="258" t="s">
        <v>499</v>
      </c>
      <c r="B198" s="258"/>
      <c r="C198" s="107" t="s">
        <v>176</v>
      </c>
      <c r="D198" s="259" t="s">
        <v>747</v>
      </c>
      <c r="E198" s="259" t="s">
        <v>467</v>
      </c>
      <c r="F198" s="101">
        <f t="shared" si="47"/>
        <v>2205.7863480000001</v>
      </c>
      <c r="G198" s="101">
        <v>6912.8643599999996</v>
      </c>
      <c r="H198" s="260">
        <v>73.150000000000006</v>
      </c>
      <c r="I198" s="101">
        <f t="shared" si="48"/>
        <v>505.67602793399999</v>
      </c>
      <c r="J198" s="261">
        <f t="shared" si="49"/>
        <v>0.31908428013767659</v>
      </c>
      <c r="K198" s="261">
        <f t="shared" si="50"/>
        <v>9.0842801376765925E-3</v>
      </c>
      <c r="L198" s="101"/>
      <c r="M198" s="101">
        <f t="shared" si="51"/>
        <v>0</v>
      </c>
      <c r="N198" s="259" t="s">
        <v>2</v>
      </c>
      <c r="O198" s="262">
        <v>646.47900000000004</v>
      </c>
      <c r="P198" s="262">
        <v>1186.7619047619048</v>
      </c>
      <c r="Q198" s="263" t="s">
        <v>123</v>
      </c>
      <c r="R198" s="264">
        <v>0.31</v>
      </c>
      <c r="S198" s="115">
        <f t="shared" si="52"/>
        <v>7115.4398322580646</v>
      </c>
      <c r="T198" s="115"/>
      <c r="U198" s="115">
        <v>5.8250000000000002</v>
      </c>
      <c r="V198" s="119"/>
      <c r="W198" s="119"/>
      <c r="X198" s="119"/>
      <c r="Y198" s="119"/>
    </row>
    <row r="199" spans="1:25" s="8" customFormat="1" ht="26.25">
      <c r="A199" s="258" t="s">
        <v>499</v>
      </c>
      <c r="B199" s="258"/>
      <c r="C199" s="107" t="s">
        <v>386</v>
      </c>
      <c r="D199" s="259" t="s">
        <v>748</v>
      </c>
      <c r="E199" s="259" t="s">
        <v>467</v>
      </c>
      <c r="F199" s="101">
        <f t="shared" si="47"/>
        <v>9364.4011879999998</v>
      </c>
      <c r="G199" s="101">
        <v>27803.87775</v>
      </c>
      <c r="H199" s="260">
        <v>70.88</v>
      </c>
      <c r="I199" s="101">
        <f t="shared" si="48"/>
        <v>1970.7388549199998</v>
      </c>
      <c r="J199" s="261">
        <f t="shared" si="49"/>
        <v>0.33680198396067251</v>
      </c>
      <c r="K199" s="261">
        <f t="shared" si="50"/>
        <v>2.6801983960672515E-2</v>
      </c>
      <c r="L199" s="101"/>
      <c r="M199" s="101">
        <f t="shared" si="51"/>
        <v>0</v>
      </c>
      <c r="N199" s="259" t="s">
        <v>2</v>
      </c>
      <c r="O199" s="262">
        <v>2744.549</v>
      </c>
      <c r="P199" s="262">
        <v>4773.2142857142853</v>
      </c>
      <c r="Q199" s="263" t="s">
        <v>123</v>
      </c>
      <c r="R199" s="264">
        <v>0.31</v>
      </c>
      <c r="S199" s="115">
        <f t="shared" si="52"/>
        <v>30207.745767741933</v>
      </c>
      <c r="T199" s="115"/>
      <c r="U199" s="115">
        <v>5.67</v>
      </c>
      <c r="V199" s="119"/>
      <c r="W199" s="119"/>
      <c r="X199" s="119"/>
      <c r="Y199" s="119"/>
    </row>
    <row r="200" spans="1:25" s="8" customFormat="1" ht="26.25">
      <c r="A200" s="258" t="s">
        <v>499</v>
      </c>
      <c r="B200" s="258"/>
      <c r="C200" s="107" t="s">
        <v>387</v>
      </c>
      <c r="D200" s="259" t="s">
        <v>747</v>
      </c>
      <c r="E200" s="259" t="s">
        <v>467</v>
      </c>
      <c r="F200" s="101">
        <f t="shared" si="47"/>
        <v>3236.7528560000001</v>
      </c>
      <c r="G200" s="101">
        <v>9747.9653400000007</v>
      </c>
      <c r="H200" s="260">
        <v>73.150000000000006</v>
      </c>
      <c r="I200" s="101">
        <f t="shared" si="48"/>
        <v>713.06366462100004</v>
      </c>
      <c r="J200" s="261">
        <f t="shared" si="49"/>
        <v>0.33204394384931202</v>
      </c>
      <c r="K200" s="261">
        <f t="shared" si="50"/>
        <v>2.204394384931202E-2</v>
      </c>
      <c r="L200" s="101"/>
      <c r="M200" s="101">
        <f t="shared" si="51"/>
        <v>0</v>
      </c>
      <c r="N200" s="259" t="s">
        <v>2</v>
      </c>
      <c r="O200" s="262">
        <v>948.63800000000003</v>
      </c>
      <c r="P200" s="262">
        <v>1673.4761904761904</v>
      </c>
      <c r="Q200" s="263" t="s">
        <v>123</v>
      </c>
      <c r="R200" s="264">
        <v>0.31</v>
      </c>
      <c r="S200" s="115">
        <f t="shared" si="52"/>
        <v>10441.13824516129</v>
      </c>
      <c r="T200" s="115"/>
      <c r="U200" s="115">
        <v>5.8250000000000002</v>
      </c>
      <c r="V200" s="119"/>
      <c r="W200" s="119"/>
      <c r="X200" s="119"/>
      <c r="Y200" s="119"/>
    </row>
    <row r="201" spans="1:25" s="8" customFormat="1" ht="26.25">
      <c r="A201" s="258" t="s">
        <v>499</v>
      </c>
      <c r="B201" s="258"/>
      <c r="C201" s="107" t="s">
        <v>178</v>
      </c>
      <c r="D201" s="259" t="s">
        <v>747</v>
      </c>
      <c r="E201" s="259" t="s">
        <v>467</v>
      </c>
      <c r="F201" s="101">
        <f t="shared" si="47"/>
        <v>2595.3412119999998</v>
      </c>
      <c r="G201" s="101">
        <v>7441.1345700000002</v>
      </c>
      <c r="H201" s="260">
        <v>73.150000000000006</v>
      </c>
      <c r="I201" s="101">
        <f t="shared" si="48"/>
        <v>544.31899379549998</v>
      </c>
      <c r="J201" s="261">
        <f t="shared" si="49"/>
        <v>0.34878299640803295</v>
      </c>
      <c r="K201" s="261">
        <f t="shared" si="50"/>
        <v>3.8782996408032955E-2</v>
      </c>
      <c r="L201" s="101"/>
      <c r="M201" s="101">
        <f t="shared" si="51"/>
        <v>0</v>
      </c>
      <c r="N201" s="259" t="s">
        <v>2</v>
      </c>
      <c r="O201" s="262">
        <v>760.65099999999995</v>
      </c>
      <c r="P201" s="262">
        <v>1277.452380952381</v>
      </c>
      <c r="Q201" s="263" t="s">
        <v>123</v>
      </c>
      <c r="R201" s="264">
        <v>0.31</v>
      </c>
      <c r="S201" s="115">
        <f t="shared" si="52"/>
        <v>8372.0684258064503</v>
      </c>
      <c r="T201" s="115"/>
      <c r="U201" s="115">
        <v>5.8250000000000002</v>
      </c>
      <c r="V201" s="119"/>
      <c r="W201" s="119"/>
      <c r="X201" s="119"/>
      <c r="Y201" s="119"/>
    </row>
    <row r="202" spans="1:25" s="8" customFormat="1" ht="26.25">
      <c r="A202" s="258" t="s">
        <v>499</v>
      </c>
      <c r="B202" s="258"/>
      <c r="C202" s="107" t="s">
        <v>128</v>
      </c>
      <c r="D202" s="259" t="s">
        <v>747</v>
      </c>
      <c r="E202" s="259" t="s">
        <v>467</v>
      </c>
      <c r="F202" s="101">
        <f t="shared" si="47"/>
        <v>4219.9650119999997</v>
      </c>
      <c r="G202" s="101">
        <v>12161.032649999999</v>
      </c>
      <c r="H202" s="260">
        <v>73.150000000000006</v>
      </c>
      <c r="I202" s="101">
        <f t="shared" si="48"/>
        <v>889.57953834750003</v>
      </c>
      <c r="J202" s="261">
        <f t="shared" si="49"/>
        <v>0.34700712788564053</v>
      </c>
      <c r="K202" s="261">
        <f t="shared" si="50"/>
        <v>3.7007127885640534E-2</v>
      </c>
      <c r="L202" s="101"/>
      <c r="M202" s="101">
        <f t="shared" si="51"/>
        <v>0</v>
      </c>
      <c r="N202" s="259" t="s">
        <v>2</v>
      </c>
      <c r="O202" s="262">
        <v>1236.8009999999999</v>
      </c>
      <c r="P202" s="262">
        <v>2087.7380952380954</v>
      </c>
      <c r="Q202" s="263" t="s">
        <v>123</v>
      </c>
      <c r="R202" s="264">
        <v>0.31</v>
      </c>
      <c r="S202" s="115">
        <f t="shared" si="52"/>
        <v>13612.790361290321</v>
      </c>
      <c r="T202" s="115"/>
      <c r="U202" s="115">
        <v>5.8250000000000002</v>
      </c>
      <c r="V202" s="119"/>
      <c r="W202" s="119"/>
      <c r="X202" s="119"/>
      <c r="Y202" s="119"/>
    </row>
    <row r="203" spans="1:25" s="8" customFormat="1" ht="26.25">
      <c r="A203" s="258" t="s">
        <v>499</v>
      </c>
      <c r="B203" s="258"/>
      <c r="C203" s="107" t="s">
        <v>181</v>
      </c>
      <c r="D203" s="259" t="s">
        <v>747</v>
      </c>
      <c r="E203" s="259" t="s">
        <v>467</v>
      </c>
      <c r="F203" s="101">
        <f t="shared" si="47"/>
        <v>2176.1940719999998</v>
      </c>
      <c r="G203" s="101">
        <v>7253.6256899999998</v>
      </c>
      <c r="H203" s="260">
        <v>73.150000000000006</v>
      </c>
      <c r="I203" s="101">
        <f t="shared" si="48"/>
        <v>530.6027192235</v>
      </c>
      <c r="J203" s="261">
        <f t="shared" si="49"/>
        <v>0.30001466370123653</v>
      </c>
      <c r="K203" s="261">
        <f t="shared" si="50"/>
        <v>-9.9853362987634697E-3</v>
      </c>
      <c r="L203" s="101">
        <f>IF(G203&gt;0,(T203*H203)/1000)</f>
        <v>17.091118040274221</v>
      </c>
      <c r="M203" s="101">
        <f t="shared" si="51"/>
        <v>1684.6492924269719</v>
      </c>
      <c r="N203" s="259" t="s">
        <v>2</v>
      </c>
      <c r="O203" s="262">
        <v>637.80600000000004</v>
      </c>
      <c r="P203" s="262">
        <v>1245.2619047619048</v>
      </c>
      <c r="Q203" s="263" t="s">
        <v>123</v>
      </c>
      <c r="R203" s="264">
        <v>0.31</v>
      </c>
      <c r="S203" s="115">
        <f t="shared" si="52"/>
        <v>7019.9808774193543</v>
      </c>
      <c r="T203" s="213">
        <f>G203-S203</f>
        <v>233.64481258064552</v>
      </c>
      <c r="U203" s="115">
        <v>5.8250000000000002</v>
      </c>
      <c r="V203" s="119"/>
      <c r="W203" s="119"/>
      <c r="X203" s="119"/>
      <c r="Y203" s="119"/>
    </row>
    <row r="204" spans="1:25" s="8" customFormat="1" ht="26.25">
      <c r="A204" s="258" t="s">
        <v>499</v>
      </c>
      <c r="B204" s="258"/>
      <c r="C204" s="107" t="s">
        <v>129</v>
      </c>
      <c r="D204" s="259" t="s">
        <v>748</v>
      </c>
      <c r="E204" s="259" t="s">
        <v>467</v>
      </c>
      <c r="F204" s="101">
        <f t="shared" si="47"/>
        <v>9140.4852759999994</v>
      </c>
      <c r="G204" s="101">
        <v>25613.407889999999</v>
      </c>
      <c r="H204" s="260">
        <v>70.88</v>
      </c>
      <c r="I204" s="101">
        <f t="shared" si="48"/>
        <v>1815.4783512431998</v>
      </c>
      <c r="J204" s="261">
        <f t="shared" si="49"/>
        <v>0.35686330047352399</v>
      </c>
      <c r="K204" s="261">
        <f t="shared" si="50"/>
        <v>4.6863300473523994E-2</v>
      </c>
      <c r="L204" s="101"/>
      <c r="M204" s="101">
        <f t="shared" si="51"/>
        <v>0</v>
      </c>
      <c r="N204" s="259" t="s">
        <v>2</v>
      </c>
      <c r="O204" s="262">
        <v>2678.9229999999998</v>
      </c>
      <c r="P204" s="262">
        <v>4397.166666666667</v>
      </c>
      <c r="Q204" s="263" t="s">
        <v>123</v>
      </c>
      <c r="R204" s="264">
        <v>0.31</v>
      </c>
      <c r="S204" s="115">
        <f t="shared" si="52"/>
        <v>29485.436374193549</v>
      </c>
      <c r="T204" s="115"/>
      <c r="U204" s="115">
        <v>5.67</v>
      </c>
      <c r="V204" s="119"/>
      <c r="W204" s="119"/>
      <c r="X204" s="119"/>
      <c r="Y204" s="119"/>
    </row>
    <row r="205" spans="1:25" s="8" customFormat="1" ht="26.25">
      <c r="A205" s="258" t="s">
        <v>499</v>
      </c>
      <c r="B205" s="258"/>
      <c r="C205" s="107" t="s">
        <v>183</v>
      </c>
      <c r="D205" s="259" t="s">
        <v>747</v>
      </c>
      <c r="E205" s="259" t="s">
        <v>467</v>
      </c>
      <c r="F205" s="101">
        <f t="shared" si="47"/>
        <v>3666.7058000000002</v>
      </c>
      <c r="G205" s="101">
        <v>11082.44052</v>
      </c>
      <c r="H205" s="260">
        <v>73.150000000000006</v>
      </c>
      <c r="I205" s="101">
        <f t="shared" si="48"/>
        <v>810.68052403800004</v>
      </c>
      <c r="J205" s="261">
        <f t="shared" si="49"/>
        <v>0.33085725056523924</v>
      </c>
      <c r="K205" s="261">
        <f t="shared" si="50"/>
        <v>2.0857250565239238E-2</v>
      </c>
      <c r="L205" s="101"/>
      <c r="M205" s="101">
        <f t="shared" si="51"/>
        <v>0</v>
      </c>
      <c r="N205" s="259" t="s">
        <v>2</v>
      </c>
      <c r="O205" s="262">
        <v>1074.6500000000001</v>
      </c>
      <c r="P205" s="262">
        <v>1902.5714285714287</v>
      </c>
      <c r="Q205" s="263" t="s">
        <v>123</v>
      </c>
      <c r="R205" s="264">
        <v>0.31</v>
      </c>
      <c r="S205" s="115">
        <f t="shared" si="52"/>
        <v>11828.083225806453</v>
      </c>
      <c r="T205" s="115"/>
      <c r="U205" s="115">
        <v>5.8250000000000002</v>
      </c>
      <c r="V205" s="119"/>
      <c r="W205" s="119"/>
      <c r="X205" s="119"/>
      <c r="Y205" s="119"/>
    </row>
    <row r="206" spans="1:25" s="8" customFormat="1" ht="26.25">
      <c r="A206" s="258" t="s">
        <v>499</v>
      </c>
      <c r="B206" s="258"/>
      <c r="C206" s="107" t="s">
        <v>131</v>
      </c>
      <c r="D206" s="259" t="s">
        <v>747</v>
      </c>
      <c r="E206" s="259" t="s">
        <v>467</v>
      </c>
      <c r="F206" s="101">
        <f t="shared" si="47"/>
        <v>5569.1414640000003</v>
      </c>
      <c r="G206" s="101">
        <v>17603.36694</v>
      </c>
      <c r="H206" s="260">
        <v>73.150000000000006</v>
      </c>
      <c r="I206" s="101">
        <f t="shared" si="48"/>
        <v>1287.686291661</v>
      </c>
      <c r="J206" s="261">
        <f t="shared" si="49"/>
        <v>0.31636797000153882</v>
      </c>
      <c r="K206" s="261">
        <f t="shared" si="50"/>
        <v>6.3679700015388252E-3</v>
      </c>
      <c r="L206" s="101"/>
      <c r="M206" s="101">
        <f t="shared" si="51"/>
        <v>0</v>
      </c>
      <c r="N206" s="259" t="s">
        <v>2</v>
      </c>
      <c r="O206" s="262">
        <v>1632.222</v>
      </c>
      <c r="P206" s="262">
        <v>3022.0476190476193</v>
      </c>
      <c r="Q206" s="263" t="s">
        <v>123</v>
      </c>
      <c r="R206" s="264">
        <v>0.31</v>
      </c>
      <c r="S206" s="115">
        <f t="shared" si="52"/>
        <v>17964.97246451613</v>
      </c>
      <c r="T206" s="115"/>
      <c r="U206" s="115">
        <v>5.8250000000000002</v>
      </c>
      <c r="V206" s="119"/>
      <c r="W206" s="119"/>
      <c r="X206" s="119"/>
      <c r="Y206" s="119"/>
    </row>
    <row r="207" spans="1:25" s="8" customFormat="1" ht="26.25">
      <c r="A207" s="258" t="s">
        <v>499</v>
      </c>
      <c r="B207" s="258"/>
      <c r="C207" s="107" t="s">
        <v>132</v>
      </c>
      <c r="D207" s="259" t="s">
        <v>747</v>
      </c>
      <c r="E207" s="259" t="s">
        <v>467</v>
      </c>
      <c r="F207" s="101">
        <f t="shared" si="47"/>
        <v>2855.9190640000002</v>
      </c>
      <c r="G207" s="101">
        <v>8466.0536699999993</v>
      </c>
      <c r="H207" s="260">
        <v>73.150000000000006</v>
      </c>
      <c r="I207" s="101">
        <f t="shared" si="48"/>
        <v>619.29182596050009</v>
      </c>
      <c r="J207" s="261">
        <f t="shared" si="49"/>
        <v>0.33733769892342302</v>
      </c>
      <c r="K207" s="261">
        <f t="shared" si="50"/>
        <v>2.7337698923423026E-2</v>
      </c>
      <c r="L207" s="101"/>
      <c r="M207" s="101">
        <f t="shared" si="51"/>
        <v>0</v>
      </c>
      <c r="N207" s="259" t="s">
        <v>2</v>
      </c>
      <c r="O207" s="262">
        <v>837.02200000000005</v>
      </c>
      <c r="P207" s="262">
        <v>1453.4047619047619</v>
      </c>
      <c r="Q207" s="263" t="s">
        <v>123</v>
      </c>
      <c r="R207" s="264">
        <v>0.31</v>
      </c>
      <c r="S207" s="115">
        <f t="shared" si="52"/>
        <v>9212.6421419354847</v>
      </c>
      <c r="T207" s="115"/>
      <c r="U207" s="115">
        <v>5.8250000000000002</v>
      </c>
      <c r="V207" s="119"/>
      <c r="W207" s="119"/>
      <c r="X207" s="119"/>
      <c r="Y207" s="119"/>
    </row>
    <row r="208" spans="1:25" s="8" customFormat="1" ht="26.25">
      <c r="A208" s="258" t="s">
        <v>499</v>
      </c>
      <c r="B208" s="258"/>
      <c r="C208" s="107" t="s">
        <v>133</v>
      </c>
      <c r="D208" s="259" t="s">
        <v>748</v>
      </c>
      <c r="E208" s="259" t="s">
        <v>467</v>
      </c>
      <c r="F208" s="101">
        <f t="shared" si="47"/>
        <v>10009.787812</v>
      </c>
      <c r="G208" s="101">
        <v>29018.940839999999</v>
      </c>
      <c r="H208" s="260">
        <v>70.88</v>
      </c>
      <c r="I208" s="101">
        <f t="shared" si="48"/>
        <v>2056.8625267391999</v>
      </c>
      <c r="J208" s="261">
        <f t="shared" si="49"/>
        <v>0.34493980559767395</v>
      </c>
      <c r="K208" s="261">
        <f t="shared" si="50"/>
        <v>3.4939805597673956E-2</v>
      </c>
      <c r="L208" s="101"/>
      <c r="M208" s="101">
        <f t="shared" si="51"/>
        <v>0</v>
      </c>
      <c r="N208" s="259" t="s">
        <v>2</v>
      </c>
      <c r="O208" s="262">
        <v>2933.701</v>
      </c>
      <c r="P208" s="262">
        <v>4981.8095238095239</v>
      </c>
      <c r="Q208" s="263" t="s">
        <v>123</v>
      </c>
      <c r="R208" s="264">
        <v>0.31</v>
      </c>
      <c r="S208" s="115">
        <f t="shared" si="52"/>
        <v>32289.638103225807</v>
      </c>
      <c r="T208" s="115"/>
      <c r="U208" s="115">
        <v>5.67</v>
      </c>
      <c r="V208" s="119"/>
      <c r="W208" s="119"/>
      <c r="X208" s="119"/>
      <c r="Y208" s="119"/>
    </row>
    <row r="209" spans="1:25" s="8" customFormat="1" ht="26.25">
      <c r="A209" s="258" t="s">
        <v>499</v>
      </c>
      <c r="B209" s="258"/>
      <c r="C209" s="107" t="s">
        <v>134</v>
      </c>
      <c r="D209" s="259" t="s">
        <v>747</v>
      </c>
      <c r="E209" s="259" t="s">
        <v>467</v>
      </c>
      <c r="F209" s="101">
        <f t="shared" si="47"/>
        <v>5906.2436520000001</v>
      </c>
      <c r="G209" s="101">
        <v>18054.38682</v>
      </c>
      <c r="H209" s="260">
        <v>73.150000000000006</v>
      </c>
      <c r="I209" s="101">
        <f t="shared" si="48"/>
        <v>1320.6783958829999</v>
      </c>
      <c r="J209" s="261">
        <f t="shared" si="49"/>
        <v>0.32713620855055991</v>
      </c>
      <c r="K209" s="261">
        <f t="shared" si="50"/>
        <v>1.7136208550559917E-2</v>
      </c>
      <c r="L209" s="101"/>
      <c r="M209" s="101">
        <f t="shared" si="51"/>
        <v>0</v>
      </c>
      <c r="N209" s="259" t="s">
        <v>2</v>
      </c>
      <c r="O209" s="262">
        <v>1731.021</v>
      </c>
      <c r="P209" s="262">
        <v>3099.4761904761904</v>
      </c>
      <c r="Q209" s="263" t="s">
        <v>123</v>
      </c>
      <c r="R209" s="264">
        <v>0.31</v>
      </c>
      <c r="S209" s="115">
        <f t="shared" si="52"/>
        <v>19052.398877419357</v>
      </c>
      <c r="T209" s="115"/>
      <c r="U209" s="115">
        <v>5.8250000000000002</v>
      </c>
      <c r="V209" s="119"/>
      <c r="W209" s="119"/>
      <c r="X209" s="119"/>
      <c r="Y209" s="119"/>
    </row>
    <row r="210" spans="1:25" s="8" customFormat="1" ht="26.25">
      <c r="A210" s="258" t="s">
        <v>499</v>
      </c>
      <c r="B210" s="258"/>
      <c r="C210" s="107" t="s">
        <v>185</v>
      </c>
      <c r="D210" s="259" t="s">
        <v>747</v>
      </c>
      <c r="E210" s="259" t="s">
        <v>467</v>
      </c>
      <c r="F210" s="101">
        <f t="shared" si="47"/>
        <v>1315.353296</v>
      </c>
      <c r="G210" s="101">
        <v>4728.4968600000002</v>
      </c>
      <c r="H210" s="260">
        <v>73.150000000000006</v>
      </c>
      <c r="I210" s="101">
        <f t="shared" si="48"/>
        <v>345.88954530900008</v>
      </c>
      <c r="J210" s="261">
        <f t="shared" si="49"/>
        <v>0.27817577867652427</v>
      </c>
      <c r="K210" s="261">
        <f t="shared" si="50"/>
        <v>-3.1824221323475732E-2</v>
      </c>
      <c r="L210" s="101">
        <f>IF(G210&gt;0,(T210*H210)/1000)</f>
        <v>35.508598204483853</v>
      </c>
      <c r="M210" s="101">
        <f t="shared" si="51"/>
        <v>3500.0363755780127</v>
      </c>
      <c r="N210" s="259" t="s">
        <v>2</v>
      </c>
      <c r="O210" s="262">
        <v>385.50799999999998</v>
      </c>
      <c r="P210" s="262">
        <v>811.76190476190482</v>
      </c>
      <c r="Q210" s="263" t="s">
        <v>123</v>
      </c>
      <c r="R210" s="264">
        <v>0.31</v>
      </c>
      <c r="S210" s="115">
        <f t="shared" si="52"/>
        <v>4243.0751483870972</v>
      </c>
      <c r="T210" s="213">
        <f>G210-S210</f>
        <v>485.42171161290298</v>
      </c>
      <c r="U210" s="115">
        <v>5.8250000000000002</v>
      </c>
      <c r="V210" s="119"/>
      <c r="W210" s="119"/>
      <c r="X210" s="119"/>
      <c r="Y210" s="119"/>
    </row>
    <row r="211" spans="1:25" s="8" customFormat="1" ht="26.25">
      <c r="A211" s="258" t="s">
        <v>503</v>
      </c>
      <c r="B211" s="258" t="s">
        <v>159</v>
      </c>
      <c r="C211" s="107" t="s">
        <v>160</v>
      </c>
      <c r="D211" s="259" t="s">
        <v>759</v>
      </c>
      <c r="E211" s="259" t="s">
        <v>484</v>
      </c>
      <c r="F211" s="101">
        <f t="shared" si="47"/>
        <v>604286.38852000004</v>
      </c>
      <c r="G211" s="101">
        <v>3254580</v>
      </c>
      <c r="H211" s="260">
        <v>97.09</v>
      </c>
      <c r="I211" s="101">
        <f t="shared" si="48"/>
        <v>315987.17219999997</v>
      </c>
      <c r="J211" s="261">
        <f t="shared" si="49"/>
        <v>0.18567261782472702</v>
      </c>
      <c r="K211" s="261">
        <f t="shared" si="50"/>
        <v>-0.14432738217527299</v>
      </c>
      <c r="L211" s="101">
        <f>IF(G211&gt;0,(T211*H211)/1000)</f>
        <v>138198.79201391878</v>
      </c>
      <c r="M211" s="101">
        <f>T211/U211</f>
        <v>71213.184195365699</v>
      </c>
      <c r="N211" s="259" t="s">
        <v>28</v>
      </c>
      <c r="O211" s="262">
        <v>177106.21</v>
      </c>
      <c r="P211" s="262">
        <v>216972</v>
      </c>
      <c r="Q211" s="263" t="s">
        <v>123</v>
      </c>
      <c r="R211" s="264">
        <v>0.33</v>
      </c>
      <c r="S211" s="115">
        <f t="shared" si="52"/>
        <v>1831170.8743030303</v>
      </c>
      <c r="T211" s="213">
        <f>G211-S211</f>
        <v>1423409.1256969697</v>
      </c>
      <c r="U211" s="115">
        <v>19.988</v>
      </c>
      <c r="V211" s="119"/>
      <c r="W211" s="119"/>
      <c r="X211" s="119"/>
      <c r="Y211" s="119"/>
    </row>
    <row r="212" spans="1:25" s="8" customFormat="1" ht="26.25">
      <c r="A212" s="258" t="s">
        <v>505</v>
      </c>
      <c r="B212" s="258"/>
      <c r="C212" s="107" t="s">
        <v>169</v>
      </c>
      <c r="D212" s="259" t="s">
        <v>747</v>
      </c>
      <c r="E212" s="259" t="s">
        <v>467</v>
      </c>
      <c r="F212" s="101">
        <f t="shared" si="47"/>
        <v>0</v>
      </c>
      <c r="G212" s="101">
        <v>4238.3663999999999</v>
      </c>
      <c r="H212" s="260">
        <v>73.150000000000006</v>
      </c>
      <c r="I212" s="101">
        <f t="shared" si="48"/>
        <v>310.03650216000005</v>
      </c>
      <c r="J212" s="261"/>
      <c r="K212" s="261"/>
      <c r="L212" s="101">
        <f>(P212*H212)/1000</f>
        <v>53.225333333333339</v>
      </c>
      <c r="M212" s="101"/>
      <c r="N212" s="259" t="s">
        <v>2</v>
      </c>
      <c r="O212" s="262">
        <v>0</v>
      </c>
      <c r="P212" s="262">
        <v>727.61904761904759</v>
      </c>
      <c r="Q212" s="263" t="s">
        <v>123</v>
      </c>
      <c r="R212" s="264">
        <v>0.31</v>
      </c>
      <c r="S212" s="115"/>
      <c r="T212" s="115"/>
      <c r="U212" s="115">
        <v>5.8250000000000002</v>
      </c>
      <c r="V212" s="119"/>
      <c r="W212" s="119"/>
      <c r="X212" s="119"/>
      <c r="Y212" s="119"/>
    </row>
    <row r="213" spans="1:25" s="8" customFormat="1" ht="13.5">
      <c r="A213" s="258" t="s">
        <v>607</v>
      </c>
      <c r="B213" s="258"/>
      <c r="C213" s="107" t="s">
        <v>170</v>
      </c>
      <c r="D213" s="259" t="s">
        <v>747</v>
      </c>
      <c r="E213" s="259" t="s">
        <v>467</v>
      </c>
      <c r="F213" s="101">
        <f t="shared" si="47"/>
        <v>1653.861228</v>
      </c>
      <c r="G213" s="101">
        <v>6236.3345399999998</v>
      </c>
      <c r="H213" s="260">
        <v>73.150000000000006</v>
      </c>
      <c r="I213" s="101">
        <f t="shared" si="48"/>
        <v>456.18787160100004</v>
      </c>
      <c r="J213" s="261">
        <f>F213/G213</f>
        <v>0.26519764412766733</v>
      </c>
      <c r="K213" s="261">
        <f>J213-R213</f>
        <v>-4.4802355872332666E-2</v>
      </c>
      <c r="L213" s="101">
        <f>IF(G213&gt;0,(T213*H213)/1000)</f>
        <v>65.929972155193525</v>
      </c>
      <c r="M213" s="101">
        <f>(T213/U213)*42</f>
        <v>6498.631668171116</v>
      </c>
      <c r="N213" s="259" t="s">
        <v>2</v>
      </c>
      <c r="O213" s="262">
        <v>484.71899999999999</v>
      </c>
      <c r="P213" s="262">
        <v>1070.6190476190477</v>
      </c>
      <c r="Q213" s="263" t="s">
        <v>123</v>
      </c>
      <c r="R213" s="264">
        <v>0.31</v>
      </c>
      <c r="S213" s="115">
        <f>F213/R213</f>
        <v>5335.036219354839</v>
      </c>
      <c r="T213" s="213">
        <f>G213-S213</f>
        <v>901.29832064516086</v>
      </c>
      <c r="U213" s="115">
        <v>5.8250000000000002</v>
      </c>
      <c r="V213" s="119"/>
      <c r="W213" s="119"/>
      <c r="X213" s="119"/>
      <c r="Y213" s="119"/>
    </row>
    <row r="214" spans="1:25" s="8" customFormat="1" ht="26.25">
      <c r="A214" s="258" t="s">
        <v>511</v>
      </c>
      <c r="B214" s="258"/>
      <c r="C214" s="107" t="s">
        <v>172</v>
      </c>
      <c r="D214" s="259" t="s">
        <v>747</v>
      </c>
      <c r="E214" s="259" t="s">
        <v>467</v>
      </c>
      <c r="F214" s="101">
        <f t="shared" si="47"/>
        <v>1167.44992</v>
      </c>
      <c r="G214" s="101">
        <v>4520.6005500000001</v>
      </c>
      <c r="H214" s="260">
        <v>73.150000000000006</v>
      </c>
      <c r="I214" s="101">
        <f t="shared" si="48"/>
        <v>330.68193023250001</v>
      </c>
      <c r="J214" s="261">
        <f>F214/G214</f>
        <v>0.25825106799139774</v>
      </c>
      <c r="K214" s="261">
        <f>J214-R214</f>
        <v>-5.1748932008602255E-2</v>
      </c>
      <c r="L214" s="101">
        <f>IF(G214&gt;0,(T214*H214)/1000)</f>
        <v>55.201408787338707</v>
      </c>
      <c r="M214" s="101">
        <f>(T214/U214)*42</f>
        <v>5441.1311205870124</v>
      </c>
      <c r="N214" s="259" t="s">
        <v>2</v>
      </c>
      <c r="O214" s="262">
        <v>342.16</v>
      </c>
      <c r="P214" s="262">
        <v>776.07142857142856</v>
      </c>
      <c r="Q214" s="263" t="s">
        <v>123</v>
      </c>
      <c r="R214" s="264">
        <v>0.31</v>
      </c>
      <c r="S214" s="115">
        <f>F214/R214</f>
        <v>3765.967483870968</v>
      </c>
      <c r="T214" s="213">
        <f>G214-S214</f>
        <v>754.63306612903216</v>
      </c>
      <c r="U214" s="115">
        <v>5.8250000000000002</v>
      </c>
      <c r="V214" s="119"/>
      <c r="W214" s="119"/>
      <c r="X214" s="119"/>
      <c r="Y214" s="119"/>
    </row>
    <row r="215" spans="1:25" s="8" customFormat="1" ht="13.5">
      <c r="A215" s="258" t="s">
        <v>611</v>
      </c>
      <c r="B215" s="258"/>
      <c r="C215" s="107" t="s">
        <v>174</v>
      </c>
      <c r="D215" s="259" t="s">
        <v>747</v>
      </c>
      <c r="E215" s="259" t="s">
        <v>467</v>
      </c>
      <c r="F215" s="101">
        <f t="shared" si="47"/>
        <v>26518.207304</v>
      </c>
      <c r="G215" s="101">
        <v>79719.844140000001</v>
      </c>
      <c r="H215" s="260">
        <v>73.150000000000006</v>
      </c>
      <c r="I215" s="101">
        <f t="shared" si="48"/>
        <v>5831.5065988410006</v>
      </c>
      <c r="J215" s="261">
        <f>F215/G215</f>
        <v>0.33264248807900393</v>
      </c>
      <c r="K215" s="261">
        <f>J215-R215</f>
        <v>2.2642488079003931E-2</v>
      </c>
      <c r="L215" s="101"/>
      <c r="M215" s="101">
        <f>(T215/U215)*42</f>
        <v>0</v>
      </c>
      <c r="N215" s="259" t="s">
        <v>2</v>
      </c>
      <c r="O215" s="262">
        <v>7772.0420000000004</v>
      </c>
      <c r="P215" s="262">
        <v>13685.857142857143</v>
      </c>
      <c r="Q215" s="263" t="s">
        <v>123</v>
      </c>
      <c r="R215" s="264">
        <v>0.31</v>
      </c>
      <c r="S215" s="115">
        <f>F215/R215</f>
        <v>85542.604206451608</v>
      </c>
      <c r="T215" s="115"/>
      <c r="U215" s="115">
        <v>5.8250000000000002</v>
      </c>
      <c r="V215" s="119"/>
      <c r="W215" s="119"/>
      <c r="X215" s="119"/>
      <c r="Y215" s="119"/>
    </row>
    <row r="216" spans="1:25" s="8" customFormat="1" ht="13.5">
      <c r="A216" s="258" t="s">
        <v>614</v>
      </c>
      <c r="B216" s="258"/>
      <c r="C216" s="107" t="s">
        <v>179</v>
      </c>
      <c r="D216" s="259" t="s">
        <v>747</v>
      </c>
      <c r="E216" s="259" t="s">
        <v>467</v>
      </c>
      <c r="F216" s="101">
        <f t="shared" si="47"/>
        <v>332.478928</v>
      </c>
      <c r="G216" s="101">
        <v>1294.6711499999999</v>
      </c>
      <c r="H216" s="260">
        <v>73.150000000000006</v>
      </c>
      <c r="I216" s="101">
        <f t="shared" si="48"/>
        <v>94.705194622500002</v>
      </c>
      <c r="J216" s="261">
        <f>F216/G216</f>
        <v>0.25680569772486245</v>
      </c>
      <c r="K216" s="261">
        <f>J216-R216</f>
        <v>-5.319430227513755E-2</v>
      </c>
      <c r="L216" s="101">
        <f>IF(G216&gt;0,(T216*H216)/1000)</f>
        <v>16.250892741209668</v>
      </c>
      <c r="M216" s="101">
        <f>(T216/U216)*42</f>
        <v>1601.8293767132757</v>
      </c>
      <c r="N216" s="259" t="s">
        <v>2</v>
      </c>
      <c r="O216" s="262">
        <v>97.444000000000003</v>
      </c>
      <c r="P216" s="262">
        <v>222.26190476190476</v>
      </c>
      <c r="Q216" s="263" t="s">
        <v>123</v>
      </c>
      <c r="R216" s="264">
        <v>0.31</v>
      </c>
      <c r="S216" s="115">
        <f>F216/R216</f>
        <v>1072.512670967742</v>
      </c>
      <c r="T216" s="213">
        <f>G216-S216</f>
        <v>222.1584790322579</v>
      </c>
      <c r="U216" s="115">
        <v>5.8250000000000002</v>
      </c>
      <c r="V216" s="119"/>
      <c r="W216" s="119"/>
      <c r="X216" s="119"/>
      <c r="Y216" s="119"/>
    </row>
    <row r="217" spans="1:25" s="8" customFormat="1" ht="13.5">
      <c r="A217" s="258" t="s">
        <v>619</v>
      </c>
      <c r="B217" s="258"/>
      <c r="C217" s="107" t="s">
        <v>184</v>
      </c>
      <c r="D217" s="259" t="s">
        <v>747</v>
      </c>
      <c r="E217" s="259" t="s">
        <v>467</v>
      </c>
      <c r="F217" s="101">
        <f t="shared" si="47"/>
        <v>0</v>
      </c>
      <c r="G217" s="101">
        <v>3661.4160000000002</v>
      </c>
      <c r="H217" s="260">
        <v>73.150000000000006</v>
      </c>
      <c r="I217" s="101">
        <f t="shared" si="48"/>
        <v>267.83258040000004</v>
      </c>
      <c r="J217" s="261"/>
      <c r="K217" s="261"/>
      <c r="L217" s="101">
        <f>(P217*H217)/1000</f>
        <v>45.98</v>
      </c>
      <c r="M217" s="101"/>
      <c r="N217" s="259" t="s">
        <v>2</v>
      </c>
      <c r="O217" s="262">
        <v>0</v>
      </c>
      <c r="P217" s="262">
        <v>628.57142857142856</v>
      </c>
      <c r="Q217" s="263" t="s">
        <v>123</v>
      </c>
      <c r="R217" s="264">
        <v>0.31</v>
      </c>
      <c r="S217" s="115"/>
      <c r="T217" s="115"/>
      <c r="U217" s="115">
        <v>5.8250000000000002</v>
      </c>
      <c r="V217" s="119"/>
      <c r="W217" s="119"/>
      <c r="X217" s="119"/>
      <c r="Y217" s="119"/>
    </row>
    <row r="218" spans="1:25" s="8" customFormat="1" ht="26.25">
      <c r="A218" s="258" t="s">
        <v>449</v>
      </c>
      <c r="B218" s="258" t="s">
        <v>157</v>
      </c>
      <c r="C218" s="107" t="s">
        <v>158</v>
      </c>
      <c r="D218" s="259" t="s">
        <v>747</v>
      </c>
      <c r="E218" s="259" t="s">
        <v>469</v>
      </c>
      <c r="F218" s="101">
        <f t="shared" si="47"/>
        <v>-491.32799999999997</v>
      </c>
      <c r="G218" s="101">
        <v>696</v>
      </c>
      <c r="H218" s="260">
        <v>73.150000000000006</v>
      </c>
      <c r="I218" s="101">
        <f t="shared" si="48"/>
        <v>50.912399999999998</v>
      </c>
      <c r="J218" s="261"/>
      <c r="K218" s="261"/>
      <c r="L218" s="101">
        <f>(P218*H218)/1000</f>
        <v>9.2169000000000008</v>
      </c>
      <c r="M218" s="101"/>
      <c r="N218" s="259" t="s">
        <v>28</v>
      </c>
      <c r="O218" s="262">
        <v>-144</v>
      </c>
      <c r="P218" s="262">
        <v>126</v>
      </c>
      <c r="Q218" s="263" t="s">
        <v>123</v>
      </c>
      <c r="R218" s="264">
        <v>0.31</v>
      </c>
      <c r="S218" s="115"/>
      <c r="T218" s="115"/>
      <c r="U218" s="115">
        <v>5.8250000000000002</v>
      </c>
      <c r="V218" s="119"/>
      <c r="W218" s="119"/>
      <c r="X218" s="119"/>
      <c r="Y218" s="119"/>
    </row>
    <row r="219" spans="1:25" s="8" customFormat="1" ht="26.25">
      <c r="A219" s="258" t="s">
        <v>449</v>
      </c>
      <c r="B219" s="258" t="s">
        <v>160</v>
      </c>
      <c r="C219" s="107" t="s">
        <v>160</v>
      </c>
      <c r="D219" s="259" t="s">
        <v>747</v>
      </c>
      <c r="E219" s="259" t="s">
        <v>469</v>
      </c>
      <c r="F219" s="101">
        <f t="shared" si="47"/>
        <v>343.39732800000002</v>
      </c>
      <c r="G219" s="101">
        <v>2501</v>
      </c>
      <c r="H219" s="260">
        <v>73.150000000000006</v>
      </c>
      <c r="I219" s="101">
        <f t="shared" si="48"/>
        <v>182.94815000000003</v>
      </c>
      <c r="J219" s="261">
        <f>F219/G219</f>
        <v>0.13730400959616154</v>
      </c>
      <c r="K219" s="261">
        <f>J219-R219</f>
        <v>-0.17269599040383846</v>
      </c>
      <c r="L219" s="101">
        <f>IF(G219&gt;0,(T219*H219)/1000)</f>
        <v>101.91745792516129</v>
      </c>
      <c r="M219" s="101">
        <f>(T219/U219)*42</f>
        <v>10045.871368683373</v>
      </c>
      <c r="N219" s="259" t="s">
        <v>28</v>
      </c>
      <c r="O219" s="262">
        <v>100.64400000000001</v>
      </c>
      <c r="P219" s="262">
        <v>454</v>
      </c>
      <c r="Q219" s="263" t="s">
        <v>123</v>
      </c>
      <c r="R219" s="264">
        <v>0.31</v>
      </c>
      <c r="S219" s="115">
        <f>F219/R219</f>
        <v>1107.7333161290323</v>
      </c>
      <c r="T219" s="213">
        <f>G219-S219</f>
        <v>1393.2666838709677</v>
      </c>
      <c r="U219" s="115">
        <v>5.8250000000000002</v>
      </c>
      <c r="V219" s="119"/>
      <c r="W219" s="119"/>
      <c r="X219" s="119"/>
      <c r="Y219" s="119"/>
    </row>
    <row r="220" spans="1:25" s="8" customFormat="1" ht="26.25">
      <c r="A220" s="258" t="s">
        <v>449</v>
      </c>
      <c r="B220" s="258" t="s">
        <v>160</v>
      </c>
      <c r="C220" s="107" t="s">
        <v>160</v>
      </c>
      <c r="D220" s="259" t="s">
        <v>747</v>
      </c>
      <c r="E220" s="259" t="s">
        <v>467</v>
      </c>
      <c r="F220" s="101">
        <f t="shared" si="47"/>
        <v>-30.707999999999998</v>
      </c>
      <c r="G220" s="101">
        <v>1060</v>
      </c>
      <c r="H220" s="260">
        <v>73.150000000000006</v>
      </c>
      <c r="I220" s="101">
        <f t="shared" si="48"/>
        <v>77.539000000000001</v>
      </c>
      <c r="J220" s="261"/>
      <c r="K220" s="261"/>
      <c r="L220" s="101">
        <f>(P220*H220)/1000</f>
        <v>14.0448</v>
      </c>
      <c r="M220" s="101"/>
      <c r="N220" s="259" t="s">
        <v>28</v>
      </c>
      <c r="O220" s="262">
        <v>-9</v>
      </c>
      <c r="P220" s="262">
        <v>192</v>
      </c>
      <c r="Q220" s="263" t="s">
        <v>123</v>
      </c>
      <c r="R220" s="264">
        <v>0.31</v>
      </c>
      <c r="S220" s="115"/>
      <c r="T220" s="115"/>
      <c r="U220" s="115">
        <v>5.8250000000000002</v>
      </c>
      <c r="V220" s="119"/>
      <c r="W220" s="119"/>
      <c r="X220" s="119"/>
      <c r="Y220" s="119"/>
    </row>
    <row r="221" spans="1:25" s="8" customFormat="1" ht="26.25">
      <c r="A221" s="258" t="s">
        <v>449</v>
      </c>
      <c r="B221" s="258" t="s">
        <v>160</v>
      </c>
      <c r="C221" s="107" t="s">
        <v>160</v>
      </c>
      <c r="D221" s="259" t="s">
        <v>760</v>
      </c>
      <c r="E221" s="259" t="s">
        <v>469</v>
      </c>
      <c r="F221" s="101">
        <f t="shared" si="47"/>
        <v>17873.270671999999</v>
      </c>
      <c r="G221" s="101">
        <v>129967</v>
      </c>
      <c r="H221" s="260">
        <v>78.8</v>
      </c>
      <c r="I221" s="101">
        <f t="shared" si="48"/>
        <v>10241.399599999999</v>
      </c>
      <c r="J221" s="261">
        <f t="shared" ref="J221:J234" si="53">F221/G221</f>
        <v>0.137521606807882</v>
      </c>
      <c r="K221" s="261">
        <f t="shared" ref="K221:K234" si="54">J221-R221</f>
        <v>-0.172478393192118</v>
      </c>
      <c r="L221" s="101">
        <f>IF(G221&gt;0,(T221*H221)/1000)</f>
        <v>5698.1295066012908</v>
      </c>
      <c r="M221" s="101">
        <f>(T221/U221)*42</f>
        <v>483072.06974761043</v>
      </c>
      <c r="N221" s="259" t="s">
        <v>28</v>
      </c>
      <c r="O221" s="262">
        <v>5238.3559999999998</v>
      </c>
      <c r="P221" s="262">
        <v>22028</v>
      </c>
      <c r="Q221" s="263" t="s">
        <v>123</v>
      </c>
      <c r="R221" s="264">
        <v>0.31</v>
      </c>
      <c r="S221" s="115">
        <f t="shared" ref="S221:S234" si="55">F221/R221</f>
        <v>57655.711845161284</v>
      </c>
      <c r="T221" s="213">
        <f>G221-S221</f>
        <v>72311.288154838723</v>
      </c>
      <c r="U221" s="115">
        <v>6.2869999999999999</v>
      </c>
      <c r="V221" s="119"/>
      <c r="W221" s="119"/>
      <c r="X221" s="119"/>
      <c r="Y221" s="119"/>
    </row>
    <row r="222" spans="1:25" s="8" customFormat="1" ht="26.25">
      <c r="A222" s="258" t="s">
        <v>449</v>
      </c>
      <c r="B222" s="258" t="s">
        <v>161</v>
      </c>
      <c r="C222" s="107" t="s">
        <v>161</v>
      </c>
      <c r="D222" s="259" t="s">
        <v>747</v>
      </c>
      <c r="E222" s="259" t="s">
        <v>484</v>
      </c>
      <c r="F222" s="101">
        <f t="shared" si="47"/>
        <v>732.55298800000003</v>
      </c>
      <c r="G222" s="101">
        <v>2840</v>
      </c>
      <c r="H222" s="260">
        <v>73.150000000000006</v>
      </c>
      <c r="I222" s="101">
        <f t="shared" si="48"/>
        <v>207.74600000000004</v>
      </c>
      <c r="J222" s="261">
        <f t="shared" si="53"/>
        <v>0.25794119295774648</v>
      </c>
      <c r="K222" s="261">
        <f t="shared" si="54"/>
        <v>-5.2058807042253519E-2</v>
      </c>
      <c r="L222" s="101">
        <f>IF(G222&gt;0,(T222*H222)/1000)</f>
        <v>34.887125573548367</v>
      </c>
      <c r="M222" s="101">
        <f>(T222/U222)*42</f>
        <v>3438.7786260556531</v>
      </c>
      <c r="N222" s="259" t="s">
        <v>28</v>
      </c>
      <c r="O222" s="262">
        <v>214.69900000000001</v>
      </c>
      <c r="P222" s="262">
        <v>498</v>
      </c>
      <c r="Q222" s="263" t="s">
        <v>123</v>
      </c>
      <c r="R222" s="264">
        <v>0.31</v>
      </c>
      <c r="S222" s="115">
        <f t="shared" si="55"/>
        <v>2363.07415483871</v>
      </c>
      <c r="T222" s="213">
        <f>G222-S222</f>
        <v>476.92584516129</v>
      </c>
      <c r="U222" s="115">
        <v>5.8250000000000002</v>
      </c>
      <c r="V222" s="119"/>
      <c r="W222" s="119"/>
      <c r="X222" s="119"/>
      <c r="Y222" s="119"/>
    </row>
    <row r="223" spans="1:25" s="8" customFormat="1" ht="26.25">
      <c r="A223" s="258" t="s">
        <v>449</v>
      </c>
      <c r="B223" s="258" t="s">
        <v>161</v>
      </c>
      <c r="C223" s="107" t="s">
        <v>161</v>
      </c>
      <c r="D223" s="259" t="s">
        <v>759</v>
      </c>
      <c r="E223" s="259" t="s">
        <v>484</v>
      </c>
      <c r="F223" s="101">
        <f t="shared" si="47"/>
        <v>751869.34360000002</v>
      </c>
      <c r="G223" s="101">
        <v>2921670</v>
      </c>
      <c r="H223" s="260">
        <v>97.09</v>
      </c>
      <c r="I223" s="101">
        <f t="shared" si="48"/>
        <v>283664.94030000002</v>
      </c>
      <c r="J223" s="261">
        <f t="shared" si="53"/>
        <v>0.25734232257578715</v>
      </c>
      <c r="K223" s="261">
        <f t="shared" si="54"/>
        <v>-7.2657677424212863E-2</v>
      </c>
      <c r="L223" s="101">
        <f>IF(G223&gt;0,(T223*H223)/1000)</f>
        <v>62455.865845078806</v>
      </c>
      <c r="M223" s="101">
        <f>T223/U223</f>
        <v>32183.212412295867</v>
      </c>
      <c r="N223" s="259" t="s">
        <v>28</v>
      </c>
      <c r="O223" s="262">
        <v>220360.3</v>
      </c>
      <c r="P223" s="262">
        <v>210256</v>
      </c>
      <c r="Q223" s="263" t="s">
        <v>123</v>
      </c>
      <c r="R223" s="264">
        <v>0.33</v>
      </c>
      <c r="S223" s="115">
        <f t="shared" si="55"/>
        <v>2278391.9503030302</v>
      </c>
      <c r="T223" s="213">
        <f>G223-S223</f>
        <v>643278.0496969698</v>
      </c>
      <c r="U223" s="115">
        <v>19.988</v>
      </c>
      <c r="V223" s="119"/>
      <c r="W223" s="119"/>
      <c r="X223" s="119"/>
      <c r="Y223" s="119"/>
    </row>
    <row r="224" spans="1:25" s="8" customFormat="1" ht="26.25">
      <c r="A224" s="258" t="s">
        <v>449</v>
      </c>
      <c r="B224" s="258" t="s">
        <v>163</v>
      </c>
      <c r="C224" s="107" t="s">
        <v>163</v>
      </c>
      <c r="D224" s="259" t="s">
        <v>747</v>
      </c>
      <c r="E224" s="259" t="s">
        <v>469</v>
      </c>
      <c r="F224" s="101">
        <f t="shared" si="47"/>
        <v>13465.277163999999</v>
      </c>
      <c r="G224" s="101">
        <v>33497</v>
      </c>
      <c r="H224" s="260">
        <v>73.150000000000006</v>
      </c>
      <c r="I224" s="101">
        <f t="shared" si="48"/>
        <v>2450.3055500000005</v>
      </c>
      <c r="J224" s="261">
        <f t="shared" si="53"/>
        <v>0.40198457067797111</v>
      </c>
      <c r="K224" s="261">
        <f t="shared" si="54"/>
        <v>9.1984570677971111E-2</v>
      </c>
      <c r="L224" s="101"/>
      <c r="M224" s="101">
        <f t="shared" ref="M224:M234" si="56">(T224/U224)*42</f>
        <v>0</v>
      </c>
      <c r="N224" s="259" t="s">
        <v>28</v>
      </c>
      <c r="O224" s="262">
        <v>3946.4470000000001</v>
      </c>
      <c r="P224" s="262">
        <v>6090</v>
      </c>
      <c r="Q224" s="263" t="s">
        <v>123</v>
      </c>
      <c r="R224" s="264">
        <v>0.31</v>
      </c>
      <c r="S224" s="115">
        <f t="shared" si="55"/>
        <v>43436.377948387097</v>
      </c>
      <c r="T224" s="115"/>
      <c r="U224" s="115">
        <v>5.8250000000000002</v>
      </c>
      <c r="V224" s="119"/>
      <c r="W224" s="119"/>
      <c r="X224" s="119"/>
      <c r="Y224" s="119"/>
    </row>
    <row r="225" spans="1:25" s="8" customFormat="1" ht="26.25">
      <c r="A225" s="258" t="s">
        <v>449</v>
      </c>
      <c r="B225" s="258" t="s">
        <v>163</v>
      </c>
      <c r="C225" s="107" t="s">
        <v>163</v>
      </c>
      <c r="D225" s="255" t="s">
        <v>855</v>
      </c>
      <c r="E225" s="259" t="s">
        <v>469</v>
      </c>
      <c r="F225" s="101">
        <f t="shared" si="47"/>
        <v>1321603.15876</v>
      </c>
      <c r="G225" s="188">
        <v>2992519</v>
      </c>
      <c r="H225" s="260">
        <v>70.88</v>
      </c>
      <c r="I225" s="101">
        <f t="shared" si="48"/>
        <v>212109.74672</v>
      </c>
      <c r="J225" s="261">
        <f t="shared" si="53"/>
        <v>0.44163567842342855</v>
      </c>
      <c r="K225" s="261">
        <f t="shared" si="54"/>
        <v>0.13163567842342855</v>
      </c>
      <c r="L225" s="101"/>
      <c r="M225" s="101">
        <f t="shared" si="56"/>
        <v>0</v>
      </c>
      <c r="N225" s="259" t="s">
        <v>28</v>
      </c>
      <c r="O225" s="262">
        <v>387339.73</v>
      </c>
      <c r="P225" s="262">
        <v>621233</v>
      </c>
      <c r="Q225" s="263" t="s">
        <v>123</v>
      </c>
      <c r="R225" s="264">
        <v>0.31</v>
      </c>
      <c r="S225" s="115">
        <f t="shared" si="55"/>
        <v>4263235.9960000003</v>
      </c>
      <c r="T225" s="115"/>
      <c r="U225" s="115">
        <v>5.67</v>
      </c>
      <c r="V225" s="119"/>
      <c r="W225" s="119"/>
      <c r="X225" s="119"/>
      <c r="Y225" s="119"/>
    </row>
    <row r="226" spans="1:25" s="8" customFormat="1" ht="26.25">
      <c r="A226" s="258" t="s">
        <v>449</v>
      </c>
      <c r="B226" s="258" t="s">
        <v>163</v>
      </c>
      <c r="C226" s="107" t="s">
        <v>163</v>
      </c>
      <c r="D226" s="255" t="s">
        <v>856</v>
      </c>
      <c r="E226" s="259" t="s">
        <v>469</v>
      </c>
      <c r="F226" s="101">
        <f t="shared" si="47"/>
        <v>414318.54583999998</v>
      </c>
      <c r="G226" s="188">
        <v>1028021</v>
      </c>
      <c r="H226" s="260">
        <v>78.8</v>
      </c>
      <c r="I226" s="101">
        <f t="shared" si="48"/>
        <v>81008.054799999998</v>
      </c>
      <c r="J226" s="261">
        <f t="shared" si="53"/>
        <v>0.40302537189415388</v>
      </c>
      <c r="K226" s="261">
        <f t="shared" si="54"/>
        <v>9.3025371894153885E-2</v>
      </c>
      <c r="L226" s="101"/>
      <c r="M226" s="101">
        <f t="shared" si="56"/>
        <v>0</v>
      </c>
      <c r="N226" s="259" t="s">
        <v>28</v>
      </c>
      <c r="O226" s="262">
        <v>121429.82</v>
      </c>
      <c r="P226" s="262">
        <v>175056</v>
      </c>
      <c r="Q226" s="263" t="s">
        <v>123</v>
      </c>
      <c r="R226" s="264">
        <v>0.31</v>
      </c>
      <c r="S226" s="115">
        <f t="shared" si="55"/>
        <v>1336511.4381935482</v>
      </c>
      <c r="T226" s="115"/>
      <c r="U226" s="115">
        <v>6.2869999999999999</v>
      </c>
      <c r="V226" s="119"/>
      <c r="W226" s="119"/>
      <c r="X226" s="119"/>
      <c r="Y226" s="119"/>
    </row>
    <row r="227" spans="1:25" s="8" customFormat="1" ht="26.25">
      <c r="A227" s="258" t="s">
        <v>591</v>
      </c>
      <c r="B227" s="258"/>
      <c r="C227" s="107" t="s">
        <v>173</v>
      </c>
      <c r="D227" s="259" t="s">
        <v>747</v>
      </c>
      <c r="E227" s="259" t="s">
        <v>467</v>
      </c>
      <c r="F227" s="101">
        <f t="shared" si="47"/>
        <v>10266.708000000001</v>
      </c>
      <c r="G227" s="101">
        <v>25125.773850000001</v>
      </c>
      <c r="H227" s="260">
        <v>73.150000000000006</v>
      </c>
      <c r="I227" s="101">
        <f t="shared" si="48"/>
        <v>1837.9503571275002</v>
      </c>
      <c r="J227" s="261">
        <f t="shared" si="53"/>
        <v>0.40861260876150091</v>
      </c>
      <c r="K227" s="261">
        <f t="shared" si="54"/>
        <v>9.8612608761500908E-2</v>
      </c>
      <c r="L227" s="101"/>
      <c r="M227" s="101">
        <f t="shared" si="56"/>
        <v>0</v>
      </c>
      <c r="N227" s="259" t="s">
        <v>2</v>
      </c>
      <c r="O227" s="262">
        <v>3009</v>
      </c>
      <c r="P227" s="262">
        <v>4313.4523809523807</v>
      </c>
      <c r="Q227" s="263" t="s">
        <v>123</v>
      </c>
      <c r="R227" s="264">
        <v>0.31</v>
      </c>
      <c r="S227" s="115">
        <f t="shared" si="55"/>
        <v>33118.412903225806</v>
      </c>
      <c r="T227" s="115"/>
      <c r="U227" s="115">
        <v>5.8250000000000002</v>
      </c>
      <c r="V227" s="119"/>
      <c r="W227" s="119"/>
      <c r="X227" s="119"/>
      <c r="Y227" s="119"/>
    </row>
    <row r="228" spans="1:25" s="8" customFormat="1" ht="26.25">
      <c r="A228" s="258" t="s">
        <v>517</v>
      </c>
      <c r="B228" s="258"/>
      <c r="C228" s="107" t="s">
        <v>177</v>
      </c>
      <c r="D228" s="259" t="s">
        <v>747</v>
      </c>
      <c r="E228" s="259" t="s">
        <v>467</v>
      </c>
      <c r="F228" s="101">
        <f t="shared" si="47"/>
        <v>1010.39556</v>
      </c>
      <c r="G228" s="101">
        <v>3274.1935199999998</v>
      </c>
      <c r="H228" s="260">
        <v>73.150000000000006</v>
      </c>
      <c r="I228" s="101">
        <f t="shared" si="48"/>
        <v>239.50725598800003</v>
      </c>
      <c r="J228" s="261">
        <f t="shared" si="53"/>
        <v>0.30859372050800471</v>
      </c>
      <c r="K228" s="261">
        <f t="shared" si="54"/>
        <v>-1.4062794919952881E-3</v>
      </c>
      <c r="L228" s="101"/>
      <c r="M228" s="101">
        <f t="shared" si="56"/>
        <v>0</v>
      </c>
      <c r="N228" s="259" t="s">
        <v>2</v>
      </c>
      <c r="O228" s="262">
        <v>296.13</v>
      </c>
      <c r="P228" s="262">
        <v>562.09523809523807</v>
      </c>
      <c r="Q228" s="263" t="s">
        <v>123</v>
      </c>
      <c r="R228" s="264">
        <v>0.31</v>
      </c>
      <c r="S228" s="115">
        <f t="shared" si="55"/>
        <v>3259.3405161290325</v>
      </c>
      <c r="T228" s="115"/>
      <c r="U228" s="115">
        <v>5.8250000000000002</v>
      </c>
      <c r="V228" s="119"/>
      <c r="W228" s="119"/>
      <c r="X228" s="119"/>
      <c r="Y228" s="119"/>
    </row>
    <row r="229" spans="1:25" s="8" customFormat="1" ht="13.5">
      <c r="A229" s="258" t="s">
        <v>524</v>
      </c>
      <c r="B229" s="258"/>
      <c r="C229" s="107" t="s">
        <v>127</v>
      </c>
      <c r="D229" s="259" t="s">
        <v>747</v>
      </c>
      <c r="E229" s="259" t="s">
        <v>467</v>
      </c>
      <c r="F229" s="101">
        <f t="shared" si="47"/>
        <v>6202.101584</v>
      </c>
      <c r="G229" s="101">
        <v>20130.853500000001</v>
      </c>
      <c r="H229" s="260">
        <v>73.150000000000006</v>
      </c>
      <c r="I229" s="101">
        <f t="shared" si="48"/>
        <v>1472.5719335250003</v>
      </c>
      <c r="J229" s="261">
        <f t="shared" si="53"/>
        <v>0.30808935070736071</v>
      </c>
      <c r="K229" s="261">
        <f t="shared" si="54"/>
        <v>-1.9106492926392882E-3</v>
      </c>
      <c r="L229" s="101"/>
      <c r="M229" s="101">
        <f t="shared" si="56"/>
        <v>0</v>
      </c>
      <c r="N229" s="259" t="s">
        <v>2</v>
      </c>
      <c r="O229" s="262">
        <v>1817.732</v>
      </c>
      <c r="P229" s="262">
        <v>3455.9523809523807</v>
      </c>
      <c r="Q229" s="263" t="s">
        <v>123</v>
      </c>
      <c r="R229" s="264">
        <v>0.31</v>
      </c>
      <c r="S229" s="115">
        <f t="shared" si="55"/>
        <v>20006.779303225805</v>
      </c>
      <c r="T229" s="115"/>
      <c r="U229" s="115">
        <v>5.8250000000000002</v>
      </c>
      <c r="V229" s="119"/>
      <c r="W229" s="119"/>
      <c r="X229" s="119"/>
      <c r="Y229" s="119"/>
    </row>
    <row r="230" spans="1:25" s="8" customFormat="1" ht="13.5">
      <c r="A230" s="258" t="s">
        <v>531</v>
      </c>
      <c r="B230" s="258"/>
      <c r="C230" s="107" t="s">
        <v>180</v>
      </c>
      <c r="D230" s="259" t="s">
        <v>747</v>
      </c>
      <c r="E230" s="259" t="s">
        <v>467</v>
      </c>
      <c r="F230" s="101">
        <f t="shared" si="47"/>
        <v>999.44304</v>
      </c>
      <c r="G230" s="101">
        <v>3847.3992899999998</v>
      </c>
      <c r="H230" s="260">
        <v>73.150000000000006</v>
      </c>
      <c r="I230" s="101">
        <f t="shared" si="48"/>
        <v>281.4372580635</v>
      </c>
      <c r="J230" s="261">
        <f t="shared" si="53"/>
        <v>0.25977107252624149</v>
      </c>
      <c r="K230" s="261">
        <f t="shared" si="54"/>
        <v>-5.0228927473758511E-2</v>
      </c>
      <c r="L230" s="101">
        <f>IF(G230&gt;0,(T230*H230)/1000)</f>
        <v>45.600940721564513</v>
      </c>
      <c r="M230" s="101">
        <f t="shared" si="56"/>
        <v>4494.8254607780691</v>
      </c>
      <c r="N230" s="259" t="s">
        <v>2</v>
      </c>
      <c r="O230" s="262">
        <v>292.92</v>
      </c>
      <c r="P230" s="262">
        <v>660.5</v>
      </c>
      <c r="Q230" s="263" t="s">
        <v>123</v>
      </c>
      <c r="R230" s="264">
        <v>0.31</v>
      </c>
      <c r="S230" s="115">
        <f t="shared" si="55"/>
        <v>3224.0098064516128</v>
      </c>
      <c r="T230" s="213">
        <f>G230-S230</f>
        <v>623.38948354838703</v>
      </c>
      <c r="U230" s="115">
        <v>5.8250000000000002</v>
      </c>
      <c r="V230" s="119"/>
      <c r="W230" s="119"/>
      <c r="X230" s="119"/>
      <c r="Y230" s="119"/>
    </row>
    <row r="231" spans="1:25" s="8" customFormat="1" ht="26.25">
      <c r="A231" s="258" t="s">
        <v>543</v>
      </c>
      <c r="B231" s="258"/>
      <c r="C231" s="107" t="s">
        <v>130</v>
      </c>
      <c r="D231" s="259" t="s">
        <v>747</v>
      </c>
      <c r="E231" s="259" t="s">
        <v>467</v>
      </c>
      <c r="F231" s="101">
        <f t="shared" si="47"/>
        <v>2796.550264</v>
      </c>
      <c r="G231" s="101">
        <v>9011.79882</v>
      </c>
      <c r="H231" s="260">
        <v>73.150000000000006</v>
      </c>
      <c r="I231" s="101">
        <f t="shared" si="48"/>
        <v>659.21308368300004</v>
      </c>
      <c r="J231" s="261">
        <f t="shared" si="53"/>
        <v>0.31032098250946083</v>
      </c>
      <c r="K231" s="261">
        <f t="shared" si="54"/>
        <v>3.2098250946083207E-4</v>
      </c>
      <c r="L231" s="101"/>
      <c r="M231" s="101">
        <f t="shared" si="56"/>
        <v>0</v>
      </c>
      <c r="N231" s="259" t="s">
        <v>2</v>
      </c>
      <c r="O231" s="262">
        <v>819.62199999999996</v>
      </c>
      <c r="P231" s="262">
        <v>1547.0952380952381</v>
      </c>
      <c r="Q231" s="263" t="s">
        <v>123</v>
      </c>
      <c r="R231" s="264">
        <v>0.31</v>
      </c>
      <c r="S231" s="115">
        <f t="shared" si="55"/>
        <v>9021.1298838709681</v>
      </c>
      <c r="T231" s="115"/>
      <c r="U231" s="115">
        <v>5.8250000000000002</v>
      </c>
      <c r="V231" s="119"/>
      <c r="W231" s="119"/>
      <c r="X231" s="119"/>
      <c r="Y231" s="119"/>
    </row>
    <row r="232" spans="1:25" s="2" customFormat="1" ht="26.25">
      <c r="A232" s="254" t="s">
        <v>554</v>
      </c>
      <c r="B232" s="254"/>
      <c r="C232" s="93" t="s">
        <v>186</v>
      </c>
      <c r="D232" s="255" t="s">
        <v>747</v>
      </c>
      <c r="E232" s="255" t="s">
        <v>467</v>
      </c>
      <c r="F232" s="188">
        <f t="shared" si="47"/>
        <v>974.13623600000005</v>
      </c>
      <c r="G232" s="188">
        <v>3667.79574</v>
      </c>
      <c r="H232" s="256">
        <v>73.150000000000006</v>
      </c>
      <c r="I232" s="188">
        <f t="shared" si="48"/>
        <v>268.29925838100002</v>
      </c>
      <c r="J232" s="257">
        <f t="shared" si="53"/>
        <v>0.26559173548742931</v>
      </c>
      <c r="K232" s="257">
        <f t="shared" si="54"/>
        <v>-4.4408264512570683E-2</v>
      </c>
      <c r="L232" s="101">
        <f>IF(G232&gt;0,(T232*H232)/1000)</f>
        <v>38.434530434548364</v>
      </c>
      <c r="M232" s="101">
        <f t="shared" si="56"/>
        <v>3788.4417127509323</v>
      </c>
      <c r="N232" s="255" t="s">
        <v>2</v>
      </c>
      <c r="O232" s="251">
        <v>285.50299999999999</v>
      </c>
      <c r="P232" s="251">
        <v>629.66666666666663</v>
      </c>
      <c r="Q232" s="252" t="s">
        <v>123</v>
      </c>
      <c r="R232" s="253">
        <v>0.31</v>
      </c>
      <c r="S232" s="115">
        <f t="shared" si="55"/>
        <v>3142.37495483871</v>
      </c>
      <c r="T232" s="205">
        <f>G232-S232</f>
        <v>525.42078516129004</v>
      </c>
      <c r="U232" s="116">
        <v>5.8250000000000002</v>
      </c>
      <c r="V232" s="81"/>
      <c r="W232" s="81"/>
      <c r="X232" s="81"/>
      <c r="Y232" s="81"/>
    </row>
    <row r="233" spans="1:25" s="2" customFormat="1" ht="26.25">
      <c r="A233" s="254" t="s">
        <v>557</v>
      </c>
      <c r="B233" s="254"/>
      <c r="C233" s="93" t="s">
        <v>187</v>
      </c>
      <c r="D233" s="255" t="s">
        <v>747</v>
      </c>
      <c r="E233" s="255" t="s">
        <v>467</v>
      </c>
      <c r="F233" s="188">
        <f t="shared" si="47"/>
        <v>4313.8769000000002</v>
      </c>
      <c r="G233" s="188">
        <v>13035.19572</v>
      </c>
      <c r="H233" s="256">
        <v>73.150000000000006</v>
      </c>
      <c r="I233" s="188">
        <f t="shared" si="48"/>
        <v>953.524566918</v>
      </c>
      <c r="J233" s="257">
        <f t="shared" si="53"/>
        <v>0.33094070796199754</v>
      </c>
      <c r="K233" s="257">
        <f t="shared" si="54"/>
        <v>2.094070796199754E-2</v>
      </c>
      <c r="L233" s="101"/>
      <c r="M233" s="101">
        <f t="shared" si="56"/>
        <v>0</v>
      </c>
      <c r="N233" s="255" t="s">
        <v>2</v>
      </c>
      <c r="O233" s="251">
        <v>1264.325</v>
      </c>
      <c r="P233" s="251">
        <v>2237.8095238095239</v>
      </c>
      <c r="Q233" s="252" t="s">
        <v>123</v>
      </c>
      <c r="R233" s="253">
        <v>0.31</v>
      </c>
      <c r="S233" s="115">
        <f t="shared" si="55"/>
        <v>13915.731935483871</v>
      </c>
      <c r="T233" s="116"/>
      <c r="U233" s="116">
        <v>5.8250000000000002</v>
      </c>
      <c r="V233" s="81"/>
      <c r="W233" s="81"/>
      <c r="X233" s="81"/>
      <c r="Y233" s="81"/>
    </row>
    <row r="234" spans="1:25" s="2" customFormat="1" ht="27" thickBot="1">
      <c r="A234" s="561" t="s">
        <v>568</v>
      </c>
      <c r="B234" s="561"/>
      <c r="C234" s="546" t="s">
        <v>164</v>
      </c>
      <c r="D234" s="550" t="s">
        <v>747</v>
      </c>
      <c r="E234" s="550" t="s">
        <v>467</v>
      </c>
      <c r="F234" s="547">
        <f t="shared" si="47"/>
        <v>886.77879999999993</v>
      </c>
      <c r="G234" s="547">
        <v>2725.1198100000001</v>
      </c>
      <c r="H234" s="549">
        <v>73.150000000000006</v>
      </c>
      <c r="I234" s="547">
        <f t="shared" si="48"/>
        <v>199.3425141015</v>
      </c>
      <c r="J234" s="858">
        <f t="shared" si="53"/>
        <v>0.32540910559084735</v>
      </c>
      <c r="K234" s="858">
        <f t="shared" si="54"/>
        <v>1.540910559084735E-2</v>
      </c>
      <c r="L234" s="348"/>
      <c r="M234" s="348">
        <f t="shared" si="56"/>
        <v>0</v>
      </c>
      <c r="N234" s="550" t="s">
        <v>2</v>
      </c>
      <c r="O234" s="251">
        <v>259.89999999999998</v>
      </c>
      <c r="P234" s="251">
        <v>467.83333333333331</v>
      </c>
      <c r="Q234" s="252" t="s">
        <v>123</v>
      </c>
      <c r="R234" s="253">
        <v>0.31</v>
      </c>
      <c r="S234" s="115">
        <f t="shared" si="55"/>
        <v>2860.5767741935483</v>
      </c>
      <c r="T234" s="116"/>
      <c r="U234" s="116">
        <v>5.8250000000000002</v>
      </c>
      <c r="V234" s="81"/>
      <c r="W234" s="81"/>
      <c r="X234" s="81"/>
      <c r="Y234" s="81"/>
    </row>
  </sheetData>
  <mergeCells count="5">
    <mergeCell ref="A1:N1"/>
    <mergeCell ref="A2:N2"/>
    <mergeCell ref="A4:N4"/>
    <mergeCell ref="A3:N3"/>
    <mergeCell ref="A5:N5"/>
  </mergeCells>
  <conditionalFormatting sqref="L6:M8 K235:L1048576 L14:M234">
    <cfRule type="cellIs" dxfId="0" priority="1" operator="lessThan">
      <formula>0</formula>
    </cfRule>
  </conditionalFormatting>
  <pageMargins left="0.25" right="0.25" top="0.75" bottom="0.75" header="0.3" footer="0.3"/>
  <pageSetup orientation="landscape" r:id="rId1"/>
  <legacyDrawing r:id="rId2"/>
</worksheet>
</file>

<file path=xl/worksheets/sheet4.xml><?xml version="1.0" encoding="utf-8"?>
<worksheet xmlns="http://schemas.openxmlformats.org/spreadsheetml/2006/main" xmlns:r="http://schemas.openxmlformats.org/officeDocument/2006/relationships">
  <sheetPr>
    <tabColor theme="4"/>
  </sheetPr>
  <dimension ref="A1:Q156"/>
  <sheetViews>
    <sheetView topLeftCell="A34" zoomScaleNormal="100" workbookViewId="0">
      <selection activeCell="M61" sqref="M61"/>
    </sheetView>
  </sheetViews>
  <sheetFormatPr defaultColWidth="9.140625" defaultRowHeight="15.75"/>
  <cols>
    <col min="1" max="1" width="27.5703125" style="81" customWidth="1"/>
    <col min="2" max="2" width="14.28515625" style="81" customWidth="1"/>
    <col min="3" max="3" width="10.5703125" style="81" customWidth="1"/>
    <col min="4" max="4" width="10.7109375" style="81" customWidth="1"/>
    <col min="5" max="5" width="12.28515625" style="81" customWidth="1"/>
    <col min="6" max="6" width="10.85546875" style="81" customWidth="1"/>
    <col min="7" max="7" width="9" style="81" customWidth="1"/>
    <col min="8" max="8" width="9.5703125" style="81" customWidth="1"/>
    <col min="9" max="9" width="7.7109375" style="81" customWidth="1"/>
    <col min="10" max="10" width="14.28515625" style="81" customWidth="1"/>
    <col min="11" max="11" width="9.140625" style="119"/>
    <col min="12" max="12" width="17.140625" style="119" bestFit="1" customWidth="1"/>
    <col min="13" max="13" width="23.140625" style="119" bestFit="1" customWidth="1"/>
    <col min="14" max="14" width="20.7109375" style="119" bestFit="1" customWidth="1"/>
    <col min="15" max="15" width="10.28515625" style="81" bestFit="1" customWidth="1"/>
    <col min="16" max="17" width="9.140625" style="81"/>
    <col min="18" max="16384" width="9.140625" style="18"/>
  </cols>
  <sheetData>
    <row r="1" spans="1:15">
      <c r="A1" s="130" t="s">
        <v>900</v>
      </c>
    </row>
    <row r="2" spans="1:15">
      <c r="A2" s="130" t="s">
        <v>672</v>
      </c>
    </row>
    <row r="3" spans="1:15">
      <c r="A3" s="130" t="s">
        <v>671</v>
      </c>
    </row>
    <row r="4" spans="1:15" ht="16.5" thickBot="1">
      <c r="A4" s="130" t="s">
        <v>986</v>
      </c>
    </row>
    <row r="5" spans="1:15" ht="16.5" thickBot="1">
      <c r="A5" s="903" t="s">
        <v>670</v>
      </c>
      <c r="B5" s="904"/>
      <c r="C5" s="904"/>
      <c r="D5" s="904"/>
      <c r="E5" s="904"/>
      <c r="F5" s="904"/>
      <c r="G5" s="904"/>
      <c r="H5" s="904"/>
      <c r="I5" s="904"/>
      <c r="J5" s="904"/>
      <c r="K5" s="905"/>
    </row>
    <row r="6" spans="1:15" ht="16.5" thickBot="1">
      <c r="A6" s="116"/>
      <c r="B6" s="116"/>
      <c r="C6" s="897" t="s">
        <v>411</v>
      </c>
      <c r="D6" s="898"/>
      <c r="E6" s="899"/>
      <c r="F6" s="900" t="s">
        <v>412</v>
      </c>
      <c r="G6" s="901"/>
      <c r="H6" s="901"/>
      <c r="I6" s="901"/>
      <c r="J6" s="902"/>
      <c r="K6" s="131"/>
    </row>
    <row r="7" spans="1:15" ht="66.599999999999994" customHeight="1" thickBot="1">
      <c r="A7" s="111" t="s">
        <v>23</v>
      </c>
      <c r="B7" s="111" t="s">
        <v>25</v>
      </c>
      <c r="C7" s="111" t="s">
        <v>413</v>
      </c>
      <c r="D7" s="111" t="s">
        <v>414</v>
      </c>
      <c r="E7" s="111" t="s">
        <v>415</v>
      </c>
      <c r="F7" s="111" t="s">
        <v>416</v>
      </c>
      <c r="G7" s="111" t="s">
        <v>417</v>
      </c>
      <c r="H7" s="111" t="s">
        <v>418</v>
      </c>
      <c r="I7" s="111" t="s">
        <v>419</v>
      </c>
      <c r="J7" s="111" t="s">
        <v>997</v>
      </c>
      <c r="K7" s="132" t="s">
        <v>998</v>
      </c>
      <c r="L7" s="113" t="s">
        <v>593</v>
      </c>
      <c r="M7" s="113" t="s">
        <v>489</v>
      </c>
      <c r="N7" s="113" t="s">
        <v>4</v>
      </c>
      <c r="O7" s="113" t="s">
        <v>631</v>
      </c>
    </row>
    <row r="8" spans="1:15">
      <c r="A8" s="133" t="s">
        <v>496</v>
      </c>
      <c r="B8" s="133" t="s">
        <v>90</v>
      </c>
      <c r="C8" s="134">
        <v>0</v>
      </c>
      <c r="D8" s="134">
        <v>1761</v>
      </c>
      <c r="E8" s="134">
        <v>1761</v>
      </c>
      <c r="F8" s="134">
        <v>1561</v>
      </c>
      <c r="G8" s="134">
        <v>0</v>
      </c>
      <c r="H8" s="134">
        <v>100</v>
      </c>
      <c r="I8" s="134">
        <v>0</v>
      </c>
      <c r="J8" s="134">
        <v>100</v>
      </c>
      <c r="K8" s="135" t="s">
        <v>28</v>
      </c>
      <c r="L8" s="119" t="s">
        <v>32</v>
      </c>
      <c r="M8" s="119" t="s">
        <v>491</v>
      </c>
      <c r="N8" s="119" t="s">
        <v>352</v>
      </c>
      <c r="O8" s="119" t="s">
        <v>16</v>
      </c>
    </row>
    <row r="9" spans="1:15">
      <c r="A9" s="133" t="s">
        <v>660</v>
      </c>
      <c r="B9" s="136" t="s">
        <v>35</v>
      </c>
      <c r="C9" s="92">
        <v>653</v>
      </c>
      <c r="D9" s="92">
        <v>0</v>
      </c>
      <c r="E9" s="92">
        <v>653</v>
      </c>
      <c r="F9" s="92">
        <v>405</v>
      </c>
      <c r="G9" s="92">
        <v>0</v>
      </c>
      <c r="H9" s="92">
        <v>0</v>
      </c>
      <c r="I9" s="92">
        <v>118</v>
      </c>
      <c r="J9" s="92">
        <v>130</v>
      </c>
      <c r="K9" s="137" t="s">
        <v>28</v>
      </c>
      <c r="L9" s="119" t="s">
        <v>32</v>
      </c>
      <c r="M9" s="119" t="s">
        <v>490</v>
      </c>
      <c r="N9" s="119" t="s">
        <v>350</v>
      </c>
      <c r="O9" s="119" t="s">
        <v>12</v>
      </c>
    </row>
    <row r="10" spans="1:15">
      <c r="A10" s="133" t="s">
        <v>626</v>
      </c>
      <c r="B10" s="136" t="s">
        <v>144</v>
      </c>
      <c r="C10" s="92">
        <v>1284995</v>
      </c>
      <c r="D10" s="92">
        <v>80651</v>
      </c>
      <c r="E10" s="92">
        <v>1365646</v>
      </c>
      <c r="F10" s="92">
        <v>1118752</v>
      </c>
      <c r="G10" s="92">
        <v>214333</v>
      </c>
      <c r="H10" s="92">
        <v>0</v>
      </c>
      <c r="I10" s="92">
        <v>0</v>
      </c>
      <c r="J10" s="92">
        <v>32561</v>
      </c>
      <c r="K10" s="137" t="s">
        <v>28</v>
      </c>
      <c r="L10" s="119" t="s">
        <v>27</v>
      </c>
      <c r="M10" s="119" t="s">
        <v>151</v>
      </c>
      <c r="N10" s="119" t="s">
        <v>144</v>
      </c>
      <c r="O10" s="119" t="s">
        <v>18</v>
      </c>
    </row>
    <row r="11" spans="1:15">
      <c r="A11" s="133" t="s">
        <v>501</v>
      </c>
      <c r="B11" s="136" t="s">
        <v>92</v>
      </c>
      <c r="C11" s="92">
        <v>2553</v>
      </c>
      <c r="D11" s="92">
        <v>0</v>
      </c>
      <c r="E11" s="92">
        <v>2553</v>
      </c>
      <c r="F11" s="92">
        <v>2100</v>
      </c>
      <c r="G11" s="92">
        <v>0</v>
      </c>
      <c r="H11" s="92">
        <v>0</v>
      </c>
      <c r="I11" s="92">
        <v>76</v>
      </c>
      <c r="J11" s="92">
        <v>377</v>
      </c>
      <c r="K11" s="137" t="s">
        <v>28</v>
      </c>
      <c r="L11" s="119" t="s">
        <v>32</v>
      </c>
      <c r="M11" s="119" t="s">
        <v>491</v>
      </c>
      <c r="N11" s="119" t="s">
        <v>352</v>
      </c>
      <c r="O11" s="119" t="s">
        <v>16</v>
      </c>
    </row>
    <row r="12" spans="1:15">
      <c r="A12" s="133" t="s">
        <v>679</v>
      </c>
      <c r="B12" s="136" t="s">
        <v>36</v>
      </c>
      <c r="C12" s="92">
        <v>357</v>
      </c>
      <c r="D12" s="92">
        <v>0</v>
      </c>
      <c r="E12" s="92">
        <v>357</v>
      </c>
      <c r="F12" s="92">
        <v>223</v>
      </c>
      <c r="G12" s="92">
        <v>0</v>
      </c>
      <c r="H12" s="92">
        <v>1</v>
      </c>
      <c r="I12" s="92">
        <v>34</v>
      </c>
      <c r="J12" s="92">
        <v>99</v>
      </c>
      <c r="K12" s="137" t="s">
        <v>28</v>
      </c>
      <c r="L12" s="119" t="s">
        <v>32</v>
      </c>
      <c r="M12" s="119" t="s">
        <v>490</v>
      </c>
      <c r="N12" s="119" t="s">
        <v>351</v>
      </c>
      <c r="O12" s="119" t="s">
        <v>12</v>
      </c>
    </row>
    <row r="13" spans="1:15">
      <c r="A13" s="133" t="s">
        <v>502</v>
      </c>
      <c r="B13" s="136" t="s">
        <v>93</v>
      </c>
      <c r="C13" s="92">
        <v>680</v>
      </c>
      <c r="D13" s="92"/>
      <c r="E13" s="92">
        <v>680</v>
      </c>
      <c r="F13" s="92">
        <v>412</v>
      </c>
      <c r="G13" s="92">
        <v>0</v>
      </c>
      <c r="H13" s="92">
        <v>108</v>
      </c>
      <c r="I13" s="92">
        <v>150</v>
      </c>
      <c r="J13" s="92">
        <v>10</v>
      </c>
      <c r="K13" s="137" t="s">
        <v>28</v>
      </c>
      <c r="L13" s="119" t="s">
        <v>32</v>
      </c>
      <c r="M13" s="119" t="s">
        <v>491</v>
      </c>
      <c r="N13" s="119" t="s">
        <v>352</v>
      </c>
      <c r="O13" s="119" t="s">
        <v>16</v>
      </c>
    </row>
    <row r="14" spans="1:15">
      <c r="A14" s="133" t="s">
        <v>633</v>
      </c>
      <c r="B14" s="136" t="s">
        <v>48</v>
      </c>
      <c r="C14" s="92">
        <v>47742</v>
      </c>
      <c r="D14" s="92">
        <v>0</v>
      </c>
      <c r="E14" s="92">
        <v>47742</v>
      </c>
      <c r="F14" s="92">
        <v>46238</v>
      </c>
      <c r="G14" s="92">
        <v>0</v>
      </c>
      <c r="H14" s="92">
        <v>0</v>
      </c>
      <c r="I14" s="92">
        <v>0</v>
      </c>
      <c r="J14" s="92">
        <v>1504</v>
      </c>
      <c r="K14" s="137" t="s">
        <v>28</v>
      </c>
      <c r="L14" s="119" t="s">
        <v>46</v>
      </c>
      <c r="M14" s="119" t="s">
        <v>363</v>
      </c>
      <c r="N14" s="119" t="s">
        <v>363</v>
      </c>
      <c r="O14" s="119" t="s">
        <v>13</v>
      </c>
    </row>
    <row r="15" spans="1:15">
      <c r="A15" s="133" t="s">
        <v>506</v>
      </c>
      <c r="B15" s="136" t="s">
        <v>94</v>
      </c>
      <c r="C15" s="92">
        <v>42342</v>
      </c>
      <c r="D15" s="92">
        <v>0</v>
      </c>
      <c r="E15" s="92">
        <v>42342</v>
      </c>
      <c r="F15" s="92">
        <v>38838</v>
      </c>
      <c r="G15" s="92">
        <v>692</v>
      </c>
      <c r="H15" s="92">
        <v>0</v>
      </c>
      <c r="I15" s="92">
        <v>619</v>
      </c>
      <c r="J15" s="92">
        <v>2193</v>
      </c>
      <c r="K15" s="137" t="s">
        <v>28</v>
      </c>
      <c r="L15" s="119" t="s">
        <v>32</v>
      </c>
      <c r="M15" s="119" t="s">
        <v>491</v>
      </c>
      <c r="N15" s="119" t="s">
        <v>352</v>
      </c>
      <c r="O15" s="119" t="s">
        <v>16</v>
      </c>
    </row>
    <row r="16" spans="1:15">
      <c r="A16" s="133" t="s">
        <v>622</v>
      </c>
      <c r="B16" s="136" t="s">
        <v>375</v>
      </c>
      <c r="C16" s="92">
        <v>85</v>
      </c>
      <c r="D16" s="92">
        <v>0</v>
      </c>
      <c r="E16" s="92">
        <v>85</v>
      </c>
      <c r="F16" s="92">
        <v>80</v>
      </c>
      <c r="G16" s="92">
        <v>0</v>
      </c>
      <c r="H16" s="92">
        <v>0</v>
      </c>
      <c r="I16" s="92">
        <v>0</v>
      </c>
      <c r="J16" s="92">
        <v>5</v>
      </c>
      <c r="K16" s="137" t="s">
        <v>28</v>
      </c>
      <c r="L16" s="119" t="s">
        <v>123</v>
      </c>
      <c r="M16" s="119" t="s">
        <v>492</v>
      </c>
      <c r="N16" s="119" t="s">
        <v>370</v>
      </c>
      <c r="O16" s="119" t="s">
        <v>19</v>
      </c>
    </row>
    <row r="17" spans="1:15">
      <c r="A17" s="133" t="s">
        <v>700</v>
      </c>
      <c r="B17" s="136" t="s">
        <v>200</v>
      </c>
      <c r="C17" s="92">
        <v>1496.058</v>
      </c>
      <c r="D17" s="92">
        <v>0</v>
      </c>
      <c r="E17" s="92">
        <v>1496.058</v>
      </c>
      <c r="F17" s="92">
        <v>1308.6110000000001</v>
      </c>
      <c r="G17" s="92">
        <v>0</v>
      </c>
      <c r="H17" s="92">
        <v>5.6230000000000002</v>
      </c>
      <c r="I17" s="92">
        <v>9.16</v>
      </c>
      <c r="J17" s="92">
        <v>172.66399999999976</v>
      </c>
      <c r="K17" s="136" t="s">
        <v>2</v>
      </c>
      <c r="L17" s="119" t="s">
        <v>46</v>
      </c>
      <c r="M17" s="119" t="s">
        <v>364</v>
      </c>
      <c r="N17" s="119" t="s">
        <v>364</v>
      </c>
      <c r="O17" s="119" t="s">
        <v>21</v>
      </c>
    </row>
    <row r="18" spans="1:15">
      <c r="A18" s="133" t="s">
        <v>587</v>
      </c>
      <c r="B18" s="136" t="s">
        <v>170</v>
      </c>
      <c r="C18" s="92">
        <v>408</v>
      </c>
      <c r="D18" s="92">
        <v>0</v>
      </c>
      <c r="E18" s="92">
        <v>408</v>
      </c>
      <c r="F18" s="92">
        <v>408</v>
      </c>
      <c r="G18" s="92">
        <v>0</v>
      </c>
      <c r="H18" s="92">
        <v>0</v>
      </c>
      <c r="I18" s="92">
        <v>0</v>
      </c>
      <c r="J18" s="92">
        <v>0</v>
      </c>
      <c r="K18" s="137" t="s">
        <v>28</v>
      </c>
      <c r="L18" s="119" t="s">
        <v>123</v>
      </c>
      <c r="M18" s="119" t="s">
        <v>492</v>
      </c>
      <c r="N18" s="119" t="s">
        <v>370</v>
      </c>
      <c r="O18" s="119" t="s">
        <v>19</v>
      </c>
    </row>
    <row r="19" spans="1:15">
      <c r="A19" s="133" t="s">
        <v>538</v>
      </c>
      <c r="B19" s="136" t="s">
        <v>95</v>
      </c>
      <c r="C19" s="92">
        <v>1174</v>
      </c>
      <c r="D19" s="92">
        <v>0</v>
      </c>
      <c r="E19" s="92">
        <v>1174</v>
      </c>
      <c r="F19" s="92">
        <v>955</v>
      </c>
      <c r="G19" s="92">
        <v>0</v>
      </c>
      <c r="H19" s="92">
        <v>34</v>
      </c>
      <c r="I19" s="92">
        <v>24</v>
      </c>
      <c r="J19" s="92">
        <v>161</v>
      </c>
      <c r="K19" s="137" t="s">
        <v>28</v>
      </c>
      <c r="L19" s="119" t="s">
        <v>32</v>
      </c>
      <c r="M19" s="119" t="s">
        <v>491</v>
      </c>
      <c r="N19" s="119" t="s">
        <v>352</v>
      </c>
      <c r="O19" s="119" t="s">
        <v>16</v>
      </c>
    </row>
    <row r="20" spans="1:15">
      <c r="A20" s="133" t="s">
        <v>681</v>
      </c>
      <c r="B20" s="136" t="s">
        <v>72</v>
      </c>
      <c r="C20" s="92">
        <v>601</v>
      </c>
      <c r="D20" s="92"/>
      <c r="E20" s="92">
        <v>601</v>
      </c>
      <c r="F20" s="92">
        <v>534</v>
      </c>
      <c r="G20" s="92"/>
      <c r="H20" s="92"/>
      <c r="I20" s="92">
        <v>9</v>
      </c>
      <c r="J20" s="92">
        <v>58</v>
      </c>
      <c r="K20" s="137" t="s">
        <v>2</v>
      </c>
      <c r="L20" s="119" t="s">
        <v>32</v>
      </c>
      <c r="M20" s="119" t="s">
        <v>15</v>
      </c>
      <c r="N20" s="119" t="s">
        <v>360</v>
      </c>
      <c r="O20" s="119" t="s">
        <v>15</v>
      </c>
    </row>
    <row r="21" spans="1:15">
      <c r="A21" s="133" t="s">
        <v>509</v>
      </c>
      <c r="B21" s="136" t="s">
        <v>73</v>
      </c>
      <c r="C21" s="92">
        <v>556</v>
      </c>
      <c r="D21" s="92"/>
      <c r="E21" s="92">
        <v>556</v>
      </c>
      <c r="F21" s="92">
        <v>517</v>
      </c>
      <c r="G21" s="92"/>
      <c r="H21" s="92"/>
      <c r="I21" s="92">
        <v>18</v>
      </c>
      <c r="J21" s="92">
        <v>21</v>
      </c>
      <c r="K21" s="136" t="s">
        <v>2</v>
      </c>
      <c r="L21" s="119" t="s">
        <v>32</v>
      </c>
      <c r="M21" s="119" t="s">
        <v>15</v>
      </c>
      <c r="N21" s="119" t="s">
        <v>360</v>
      </c>
      <c r="O21" s="119" t="s">
        <v>15</v>
      </c>
    </row>
    <row r="22" spans="1:15">
      <c r="A22" s="133" t="s">
        <v>588</v>
      </c>
      <c r="B22" s="136" t="s">
        <v>29</v>
      </c>
      <c r="C22" s="92">
        <v>432</v>
      </c>
      <c r="D22" s="92">
        <v>0</v>
      </c>
      <c r="E22" s="92">
        <v>432</v>
      </c>
      <c r="F22" s="92">
        <v>394</v>
      </c>
      <c r="G22" s="92">
        <v>0</v>
      </c>
      <c r="H22" s="92">
        <v>6</v>
      </c>
      <c r="I22" s="92">
        <v>12</v>
      </c>
      <c r="J22" s="92">
        <v>20</v>
      </c>
      <c r="K22" s="137" t="s">
        <v>28</v>
      </c>
      <c r="L22" s="119" t="s">
        <v>27</v>
      </c>
      <c r="M22" s="119" t="s">
        <v>494</v>
      </c>
      <c r="N22" s="119" t="s">
        <v>368</v>
      </c>
      <c r="O22" s="119" t="s">
        <v>10</v>
      </c>
    </row>
    <row r="23" spans="1:15">
      <c r="A23" s="133" t="s">
        <v>511</v>
      </c>
      <c r="B23" s="136" t="s">
        <v>172</v>
      </c>
      <c r="C23" s="92">
        <v>331.28</v>
      </c>
      <c r="D23" s="92">
        <v>0</v>
      </c>
      <c r="E23" s="92">
        <v>331.28</v>
      </c>
      <c r="F23" s="92">
        <v>289.67899999999997</v>
      </c>
      <c r="G23" s="92">
        <v>0</v>
      </c>
      <c r="H23" s="92">
        <v>0</v>
      </c>
      <c r="I23" s="92">
        <v>15.558</v>
      </c>
      <c r="J23" s="92">
        <v>26.043000000000006</v>
      </c>
      <c r="K23" s="136" t="s">
        <v>2</v>
      </c>
      <c r="L23" s="119" t="s">
        <v>123</v>
      </c>
      <c r="M23" s="119" t="s">
        <v>492</v>
      </c>
      <c r="N23" s="119" t="s">
        <v>370</v>
      </c>
      <c r="O23" s="119" t="s">
        <v>19</v>
      </c>
    </row>
    <row r="24" spans="1:15">
      <c r="A24" s="133" t="s">
        <v>590</v>
      </c>
      <c r="B24" s="136" t="s">
        <v>37</v>
      </c>
      <c r="C24" s="92">
        <v>2923</v>
      </c>
      <c r="D24" s="92">
        <v>0</v>
      </c>
      <c r="E24" s="92">
        <v>2923</v>
      </c>
      <c r="F24" s="92">
        <v>2605</v>
      </c>
      <c r="G24" s="92">
        <v>0</v>
      </c>
      <c r="H24" s="92">
        <v>0</v>
      </c>
      <c r="I24" s="92">
        <v>148</v>
      </c>
      <c r="J24" s="92">
        <v>170</v>
      </c>
      <c r="K24" s="137" t="s">
        <v>28</v>
      </c>
      <c r="L24" s="119" t="s">
        <v>32</v>
      </c>
      <c r="M24" s="119" t="s">
        <v>490</v>
      </c>
      <c r="N24" s="119" t="s">
        <v>350</v>
      </c>
      <c r="O24" s="119" t="s">
        <v>12</v>
      </c>
    </row>
    <row r="25" spans="1:15">
      <c r="A25" s="133" t="s">
        <v>512</v>
      </c>
      <c r="B25" s="136" t="s">
        <v>139</v>
      </c>
      <c r="C25" s="92">
        <v>25361</v>
      </c>
      <c r="D25" s="92">
        <v>0</v>
      </c>
      <c r="E25" s="92">
        <v>25361</v>
      </c>
      <c r="F25" s="92">
        <v>23482</v>
      </c>
      <c r="G25" s="92">
        <v>0</v>
      </c>
      <c r="H25" s="92">
        <v>0</v>
      </c>
      <c r="I25" s="92">
        <v>297</v>
      </c>
      <c r="J25" s="92">
        <v>1582</v>
      </c>
      <c r="K25" s="137" t="s">
        <v>28</v>
      </c>
      <c r="L25" s="119" t="s">
        <v>27</v>
      </c>
      <c r="M25" s="119" t="s">
        <v>494</v>
      </c>
      <c r="N25" s="119" t="s">
        <v>368</v>
      </c>
      <c r="O25" s="119" t="s">
        <v>17</v>
      </c>
    </row>
    <row r="26" spans="1:15">
      <c r="A26" s="133" t="s">
        <v>521</v>
      </c>
      <c r="B26" s="136" t="s">
        <v>201</v>
      </c>
      <c r="C26" s="92">
        <v>683</v>
      </c>
      <c r="D26" s="92">
        <v>0</v>
      </c>
      <c r="E26" s="92">
        <v>683</v>
      </c>
      <c r="F26" s="92">
        <v>655</v>
      </c>
      <c r="G26" s="92">
        <v>0</v>
      </c>
      <c r="H26" s="92">
        <v>4</v>
      </c>
      <c r="I26" s="92">
        <v>0</v>
      </c>
      <c r="J26" s="92">
        <v>24</v>
      </c>
      <c r="K26" s="137" t="s">
        <v>28</v>
      </c>
      <c r="L26" s="119" t="s">
        <v>46</v>
      </c>
      <c r="M26" s="119" t="s">
        <v>364</v>
      </c>
      <c r="N26" s="119" t="s">
        <v>364</v>
      </c>
      <c r="O26" s="119" t="s">
        <v>21</v>
      </c>
    </row>
    <row r="27" spans="1:15">
      <c r="A27" s="133" t="s">
        <v>513</v>
      </c>
      <c r="B27" s="136" t="s">
        <v>55</v>
      </c>
      <c r="C27" s="92">
        <v>441.70100000000002</v>
      </c>
      <c r="D27" s="92">
        <v>0</v>
      </c>
      <c r="E27" s="92">
        <v>441.70100000000002</v>
      </c>
      <c r="F27" s="92">
        <v>374.22800000000001</v>
      </c>
      <c r="G27" s="92">
        <v>0</v>
      </c>
      <c r="H27" s="92">
        <v>18.925999999999998</v>
      </c>
      <c r="I27" s="92">
        <v>14.047000000000001</v>
      </c>
      <c r="J27" s="92">
        <v>34.5</v>
      </c>
      <c r="K27" s="136" t="s">
        <v>2</v>
      </c>
      <c r="L27" s="119" t="s">
        <v>46</v>
      </c>
      <c r="M27" s="119" t="s">
        <v>14</v>
      </c>
      <c r="N27" s="119" t="s">
        <v>362</v>
      </c>
      <c r="O27" s="119" t="s">
        <v>14</v>
      </c>
    </row>
    <row r="28" spans="1:15">
      <c r="A28" s="133" t="s">
        <v>589</v>
      </c>
      <c r="B28" s="136" t="s">
        <v>76</v>
      </c>
      <c r="C28" s="92">
        <v>771</v>
      </c>
      <c r="D28" s="92">
        <v>0</v>
      </c>
      <c r="E28" s="92">
        <v>771</v>
      </c>
      <c r="F28" s="92">
        <v>657</v>
      </c>
      <c r="G28" s="92">
        <v>0</v>
      </c>
      <c r="H28" s="92">
        <v>15</v>
      </c>
      <c r="I28" s="92">
        <v>8</v>
      </c>
      <c r="J28" s="92">
        <v>91</v>
      </c>
      <c r="K28" s="137" t="s">
        <v>28</v>
      </c>
      <c r="L28" s="119" t="s">
        <v>32</v>
      </c>
      <c r="M28" s="119" t="s">
        <v>15</v>
      </c>
      <c r="N28" s="119" t="s">
        <v>360</v>
      </c>
      <c r="O28" s="119" t="s">
        <v>15</v>
      </c>
    </row>
    <row r="29" spans="1:15">
      <c r="A29" s="133" t="s">
        <v>514</v>
      </c>
      <c r="B29" s="136" t="s">
        <v>234</v>
      </c>
      <c r="C29" s="92">
        <v>377</v>
      </c>
      <c r="D29" s="92">
        <v>0</v>
      </c>
      <c r="E29" s="92">
        <v>377</v>
      </c>
      <c r="F29" s="92">
        <v>334</v>
      </c>
      <c r="G29" s="92">
        <v>0</v>
      </c>
      <c r="H29" s="92">
        <v>0</v>
      </c>
      <c r="I29" s="92">
        <v>43</v>
      </c>
      <c r="J29" s="92">
        <v>0</v>
      </c>
      <c r="K29" s="137" t="s">
        <v>28</v>
      </c>
      <c r="L29" s="119" t="s">
        <v>211</v>
      </c>
      <c r="M29" s="119" t="s">
        <v>493</v>
      </c>
      <c r="N29" s="119" t="s">
        <v>356</v>
      </c>
      <c r="O29" s="119" t="s">
        <v>22</v>
      </c>
    </row>
    <row r="30" spans="1:15">
      <c r="A30" s="133" t="s">
        <v>591</v>
      </c>
      <c r="B30" s="136" t="s">
        <v>173</v>
      </c>
      <c r="C30" s="92">
        <v>2308</v>
      </c>
      <c r="D30" s="92">
        <v>0</v>
      </c>
      <c r="E30" s="92">
        <v>2308</v>
      </c>
      <c r="F30" s="92">
        <v>2308</v>
      </c>
      <c r="G30" s="92">
        <v>0</v>
      </c>
      <c r="H30" s="92">
        <v>0</v>
      </c>
      <c r="I30" s="92">
        <v>0</v>
      </c>
      <c r="J30" s="92">
        <v>0</v>
      </c>
      <c r="K30" s="137" t="s">
        <v>28</v>
      </c>
      <c r="L30" s="119" t="s">
        <v>123</v>
      </c>
      <c r="M30" s="119" t="s">
        <v>492</v>
      </c>
      <c r="N30" s="119" t="s">
        <v>370</v>
      </c>
      <c r="O30" s="119" t="s">
        <v>19</v>
      </c>
    </row>
    <row r="31" spans="1:15">
      <c r="A31" s="133" t="s">
        <v>663</v>
      </c>
      <c r="B31" s="136" t="s">
        <v>174</v>
      </c>
      <c r="C31" s="92">
        <v>7641</v>
      </c>
      <c r="D31" s="92">
        <v>0</v>
      </c>
      <c r="E31" s="92">
        <v>7641</v>
      </c>
      <c r="F31" s="92">
        <v>4247</v>
      </c>
      <c r="G31" s="92">
        <v>0</v>
      </c>
      <c r="H31" s="92">
        <v>0</v>
      </c>
      <c r="I31" s="92">
        <v>657</v>
      </c>
      <c r="J31" s="92">
        <v>2737</v>
      </c>
      <c r="K31" s="137" t="s">
        <v>28</v>
      </c>
      <c r="L31" s="119" t="s">
        <v>123</v>
      </c>
      <c r="M31" s="119" t="s">
        <v>492</v>
      </c>
      <c r="N31" s="119" t="s">
        <v>370</v>
      </c>
      <c r="O31" s="119" t="s">
        <v>19</v>
      </c>
    </row>
    <row r="32" spans="1:15">
      <c r="A32" s="133" t="s">
        <v>516</v>
      </c>
      <c r="B32" s="136" t="s">
        <v>235</v>
      </c>
      <c r="C32" s="92">
        <v>1803</v>
      </c>
      <c r="D32" s="92">
        <v>0</v>
      </c>
      <c r="E32" s="92">
        <v>1803</v>
      </c>
      <c r="F32" s="92">
        <v>1565</v>
      </c>
      <c r="G32" s="92">
        <v>0</v>
      </c>
      <c r="H32" s="92">
        <v>0</v>
      </c>
      <c r="I32" s="92">
        <v>0</v>
      </c>
      <c r="J32" s="92">
        <v>238</v>
      </c>
      <c r="K32" s="137" t="s">
        <v>28</v>
      </c>
      <c r="L32" s="119" t="s">
        <v>211</v>
      </c>
      <c r="M32" s="119" t="s">
        <v>493</v>
      </c>
      <c r="N32" s="119" t="s">
        <v>356</v>
      </c>
      <c r="O32" s="119" t="s">
        <v>22</v>
      </c>
    </row>
    <row r="33" spans="1:15">
      <c r="A33" s="133" t="s">
        <v>661</v>
      </c>
      <c r="B33" s="136" t="s">
        <v>385</v>
      </c>
      <c r="C33" s="92">
        <v>0</v>
      </c>
      <c r="D33" s="92">
        <v>554939</v>
      </c>
      <c r="E33" s="92">
        <v>554939</v>
      </c>
      <c r="F33" s="92">
        <v>0</v>
      </c>
      <c r="G33" s="92">
        <v>554939</v>
      </c>
      <c r="H33" s="92">
        <v>0</v>
      </c>
      <c r="I33" s="92">
        <v>0</v>
      </c>
      <c r="J33" s="92">
        <v>0</v>
      </c>
      <c r="K33" s="137" t="s">
        <v>28</v>
      </c>
      <c r="L33" s="119" t="s">
        <v>27</v>
      </c>
      <c r="M33" s="119" t="s">
        <v>151</v>
      </c>
      <c r="N33" s="119" t="s">
        <v>357</v>
      </c>
      <c r="O33" s="119" t="s">
        <v>18</v>
      </c>
    </row>
    <row r="34" spans="1:15">
      <c r="A34" s="133" t="s">
        <v>517</v>
      </c>
      <c r="B34" s="136" t="s">
        <v>177</v>
      </c>
      <c r="C34" s="92">
        <v>243</v>
      </c>
      <c r="D34" s="92">
        <v>0</v>
      </c>
      <c r="E34" s="92">
        <v>243</v>
      </c>
      <c r="F34" s="92">
        <v>226</v>
      </c>
      <c r="G34" s="92">
        <v>0</v>
      </c>
      <c r="H34" s="92">
        <v>0</v>
      </c>
      <c r="I34" s="92">
        <v>0</v>
      </c>
      <c r="J34" s="92">
        <v>17</v>
      </c>
      <c r="K34" s="137" t="s">
        <v>28</v>
      </c>
      <c r="L34" s="119" t="s">
        <v>123</v>
      </c>
      <c r="M34" s="119" t="s">
        <v>492</v>
      </c>
      <c r="N34" s="119" t="s">
        <v>370</v>
      </c>
      <c r="O34" s="119" t="s">
        <v>19</v>
      </c>
    </row>
    <row r="35" spans="1:15">
      <c r="A35" s="133" t="s">
        <v>518</v>
      </c>
      <c r="B35" s="136" t="s">
        <v>78</v>
      </c>
      <c r="C35" s="92">
        <v>245</v>
      </c>
      <c r="D35" s="92">
        <v>0</v>
      </c>
      <c r="E35" s="92">
        <v>245</v>
      </c>
      <c r="F35" s="92">
        <v>202</v>
      </c>
      <c r="G35" s="92">
        <v>0</v>
      </c>
      <c r="H35" s="92">
        <v>0</v>
      </c>
      <c r="I35" s="92">
        <v>16</v>
      </c>
      <c r="J35" s="92">
        <v>27</v>
      </c>
      <c r="K35" s="137" t="s">
        <v>28</v>
      </c>
      <c r="L35" s="119" t="s">
        <v>32</v>
      </c>
      <c r="M35" s="119" t="s">
        <v>15</v>
      </c>
      <c r="N35" s="119" t="s">
        <v>360</v>
      </c>
      <c r="O35" s="119" t="s">
        <v>15</v>
      </c>
    </row>
    <row r="36" spans="1:15">
      <c r="A36" s="133" t="s">
        <v>640</v>
      </c>
      <c r="B36" s="136" t="s">
        <v>210</v>
      </c>
      <c r="C36" s="92">
        <v>105881</v>
      </c>
      <c r="D36" s="92">
        <v>226855</v>
      </c>
      <c r="E36" s="92">
        <v>332736</v>
      </c>
      <c r="F36" s="92">
        <v>310176</v>
      </c>
      <c r="G36" s="92">
        <v>0</v>
      </c>
      <c r="H36" s="92">
        <v>0</v>
      </c>
      <c r="I36" s="92">
        <v>3291</v>
      </c>
      <c r="J36" s="92">
        <v>19269</v>
      </c>
      <c r="K36" s="137" t="s">
        <v>28</v>
      </c>
      <c r="L36" s="119" t="s">
        <v>211</v>
      </c>
      <c r="M36" s="119" t="s">
        <v>493</v>
      </c>
      <c r="N36" s="119" t="s">
        <v>210</v>
      </c>
      <c r="O36" s="119" t="s">
        <v>22</v>
      </c>
    </row>
    <row r="37" spans="1:15">
      <c r="A37" s="133" t="s">
        <v>500</v>
      </c>
      <c r="B37" s="136" t="s">
        <v>195</v>
      </c>
      <c r="C37" s="92">
        <v>264.161</v>
      </c>
      <c r="D37" s="92">
        <v>0</v>
      </c>
      <c r="E37" s="92">
        <v>264.161</v>
      </c>
      <c r="F37" s="92">
        <v>226.738</v>
      </c>
      <c r="G37" s="92">
        <v>0</v>
      </c>
      <c r="H37" s="92">
        <v>5.84</v>
      </c>
      <c r="I37" s="92">
        <v>3.4940000000000002</v>
      </c>
      <c r="J37" s="92">
        <v>28.088999999999999</v>
      </c>
      <c r="K37" s="136" t="s">
        <v>2</v>
      </c>
      <c r="L37" s="119" t="s">
        <v>27</v>
      </c>
      <c r="M37" s="119" t="s">
        <v>191</v>
      </c>
      <c r="N37" s="119" t="s">
        <v>359</v>
      </c>
      <c r="O37" s="119" t="s">
        <v>20</v>
      </c>
    </row>
    <row r="38" spans="1:15">
      <c r="A38" s="133" t="s">
        <v>453</v>
      </c>
      <c r="B38" s="136" t="s">
        <v>219</v>
      </c>
      <c r="C38" s="92">
        <v>99723</v>
      </c>
      <c r="D38" s="92">
        <v>65843</v>
      </c>
      <c r="E38" s="92">
        <v>165566</v>
      </c>
      <c r="F38" s="92">
        <v>159340</v>
      </c>
      <c r="G38" s="92">
        <v>0</v>
      </c>
      <c r="H38" s="92">
        <v>1965</v>
      </c>
      <c r="I38" s="92">
        <v>130</v>
      </c>
      <c r="J38" s="92">
        <v>4131</v>
      </c>
      <c r="K38" s="137" t="s">
        <v>28</v>
      </c>
      <c r="L38" s="119" t="s">
        <v>211</v>
      </c>
      <c r="M38" s="119" t="s">
        <v>493</v>
      </c>
      <c r="N38" s="119" t="s">
        <v>358</v>
      </c>
      <c r="O38" s="119" t="s">
        <v>22</v>
      </c>
    </row>
    <row r="39" spans="1:15">
      <c r="A39" s="133" t="s">
        <v>685</v>
      </c>
      <c r="B39" s="136" t="s">
        <v>39</v>
      </c>
      <c r="C39" s="92">
        <v>4511</v>
      </c>
      <c r="D39" s="92">
        <v>0</v>
      </c>
      <c r="E39" s="92">
        <v>4511</v>
      </c>
      <c r="F39" s="92">
        <v>3811</v>
      </c>
      <c r="G39" s="92">
        <v>0</v>
      </c>
      <c r="H39" s="92">
        <v>0</v>
      </c>
      <c r="I39" s="92">
        <v>253</v>
      </c>
      <c r="J39" s="92">
        <v>447</v>
      </c>
      <c r="K39" s="137" t="s">
        <v>28</v>
      </c>
      <c r="L39" s="119" t="s">
        <v>32</v>
      </c>
      <c r="M39" s="119" t="s">
        <v>490</v>
      </c>
      <c r="N39" s="119" t="s">
        <v>350</v>
      </c>
      <c r="O39" s="119" t="s">
        <v>12</v>
      </c>
    </row>
    <row r="40" spans="1:15">
      <c r="A40" s="133" t="s">
        <v>522</v>
      </c>
      <c r="B40" s="136" t="s">
        <v>101</v>
      </c>
      <c r="C40" s="92">
        <v>1618.498</v>
      </c>
      <c r="D40" s="92">
        <v>0</v>
      </c>
      <c r="E40" s="92">
        <v>1618.498</v>
      </c>
      <c r="F40" s="92">
        <v>1452.7940000000001</v>
      </c>
      <c r="G40" s="92">
        <v>0</v>
      </c>
      <c r="H40" s="92">
        <v>21.033000000000001</v>
      </c>
      <c r="I40" s="92">
        <v>23.338000000000001</v>
      </c>
      <c r="J40" s="92">
        <v>121.33300000000008</v>
      </c>
      <c r="K40" s="136" t="s">
        <v>2</v>
      </c>
      <c r="L40" s="119" t="s">
        <v>32</v>
      </c>
      <c r="M40" s="119" t="s">
        <v>491</v>
      </c>
      <c r="N40" s="119" t="s">
        <v>352</v>
      </c>
      <c r="O40" s="119" t="s">
        <v>16</v>
      </c>
    </row>
    <row r="41" spans="1:15">
      <c r="A41" s="133" t="s">
        <v>454</v>
      </c>
      <c r="B41" s="136" t="s">
        <v>191</v>
      </c>
      <c r="C41" s="92">
        <v>21407</v>
      </c>
      <c r="D41" s="92">
        <v>119643</v>
      </c>
      <c r="E41" s="92">
        <v>141050</v>
      </c>
      <c r="F41" s="92">
        <v>136272</v>
      </c>
      <c r="G41" s="92">
        <v>0</v>
      </c>
      <c r="H41" s="92">
        <v>0</v>
      </c>
      <c r="I41" s="92">
        <v>395</v>
      </c>
      <c r="J41" s="92">
        <v>4383</v>
      </c>
      <c r="K41" s="137" t="s">
        <v>28</v>
      </c>
      <c r="L41" s="119" t="s">
        <v>27</v>
      </c>
      <c r="M41" s="119" t="s">
        <v>191</v>
      </c>
      <c r="N41" s="119" t="s">
        <v>359</v>
      </c>
      <c r="O41" s="119" t="s">
        <v>20</v>
      </c>
    </row>
    <row r="42" spans="1:15">
      <c r="A42" s="133" t="s">
        <v>523</v>
      </c>
      <c r="B42" s="136" t="s">
        <v>79</v>
      </c>
      <c r="C42" s="92">
        <v>477</v>
      </c>
      <c r="D42" s="92">
        <v>0</v>
      </c>
      <c r="E42" s="92">
        <v>477</v>
      </c>
      <c r="F42" s="92">
        <v>404</v>
      </c>
      <c r="G42" s="92">
        <v>0</v>
      </c>
      <c r="H42" s="92">
        <v>3</v>
      </c>
      <c r="I42" s="92">
        <v>20</v>
      </c>
      <c r="J42" s="92">
        <v>50</v>
      </c>
      <c r="K42" s="137" t="s">
        <v>28</v>
      </c>
      <c r="L42" s="119" t="s">
        <v>32</v>
      </c>
      <c r="M42" s="119" t="s">
        <v>15</v>
      </c>
      <c r="N42" s="119" t="s">
        <v>360</v>
      </c>
      <c r="O42" s="119" t="s">
        <v>15</v>
      </c>
    </row>
    <row r="43" spans="1:15">
      <c r="A43" s="133" t="s">
        <v>540</v>
      </c>
      <c r="B43" s="136" t="s">
        <v>80</v>
      </c>
      <c r="C43" s="92">
        <v>232.92</v>
      </c>
      <c r="D43" s="92">
        <v>0</v>
      </c>
      <c r="E43" s="92">
        <v>232.92</v>
      </c>
      <c r="F43" s="92">
        <v>525.01199999999994</v>
      </c>
      <c r="G43" s="92">
        <v>0</v>
      </c>
      <c r="H43" s="92">
        <v>0</v>
      </c>
      <c r="I43" s="92">
        <v>11.109</v>
      </c>
      <c r="J43" s="92">
        <v>-303.20100000000002</v>
      </c>
      <c r="K43" s="136" t="s">
        <v>2</v>
      </c>
      <c r="L43" s="119" t="s">
        <v>32</v>
      </c>
      <c r="M43" s="119" t="s">
        <v>15</v>
      </c>
      <c r="N43" s="119" t="s">
        <v>354</v>
      </c>
      <c r="O43" s="119" t="s">
        <v>15</v>
      </c>
    </row>
    <row r="44" spans="1:15">
      <c r="A44" s="133" t="s">
        <v>549</v>
      </c>
      <c r="B44" s="136" t="s">
        <v>102</v>
      </c>
      <c r="C44" s="92">
        <v>1065.1089999999999</v>
      </c>
      <c r="D44" s="92">
        <v>0</v>
      </c>
      <c r="E44" s="92">
        <v>1065.1089999999999</v>
      </c>
      <c r="F44" s="92">
        <v>929.76900000000001</v>
      </c>
      <c r="G44" s="92">
        <v>0</v>
      </c>
      <c r="H44" s="92">
        <v>14.462999999999999</v>
      </c>
      <c r="I44" s="92">
        <v>0</v>
      </c>
      <c r="J44" s="92">
        <v>120.87699999999995</v>
      </c>
      <c r="K44" s="136" t="s">
        <v>2</v>
      </c>
      <c r="L44" s="119" t="s">
        <v>32</v>
      </c>
      <c r="M44" s="119" t="s">
        <v>491</v>
      </c>
      <c r="N44" s="119" t="s">
        <v>352</v>
      </c>
      <c r="O44" s="119" t="s">
        <v>16</v>
      </c>
    </row>
    <row r="45" spans="1:15">
      <c r="A45" s="133" t="s">
        <v>524</v>
      </c>
      <c r="B45" s="136" t="s">
        <v>127</v>
      </c>
      <c r="C45" s="92">
        <v>1875.7</v>
      </c>
      <c r="D45" s="92">
        <v>0</v>
      </c>
      <c r="E45" s="92">
        <v>1876</v>
      </c>
      <c r="F45" s="92">
        <v>1609.922</v>
      </c>
      <c r="G45" s="92">
        <v>0</v>
      </c>
      <c r="H45" s="92">
        <v>0</v>
      </c>
      <c r="I45" s="92">
        <v>32</v>
      </c>
      <c r="J45" s="92">
        <v>234.07799999999997</v>
      </c>
      <c r="K45" s="136" t="s">
        <v>2</v>
      </c>
      <c r="L45" s="119" t="s">
        <v>123</v>
      </c>
      <c r="M45" s="119" t="s">
        <v>491</v>
      </c>
      <c r="N45" s="119" t="s">
        <v>369</v>
      </c>
      <c r="O45" s="119" t="s">
        <v>16</v>
      </c>
    </row>
    <row r="46" spans="1:15">
      <c r="A46" s="133" t="s">
        <v>525</v>
      </c>
      <c r="B46" s="136" t="s">
        <v>392</v>
      </c>
      <c r="C46" s="92">
        <v>21905</v>
      </c>
      <c r="D46" s="92">
        <v>0</v>
      </c>
      <c r="E46" s="92">
        <v>21905</v>
      </c>
      <c r="F46" s="92">
        <v>20380</v>
      </c>
      <c r="G46" s="92">
        <v>0</v>
      </c>
      <c r="H46" s="92">
        <v>0</v>
      </c>
      <c r="I46" s="92">
        <v>619</v>
      </c>
      <c r="J46" s="92">
        <v>906</v>
      </c>
      <c r="K46" s="137" t="s">
        <v>28</v>
      </c>
      <c r="L46" s="119" t="s">
        <v>46</v>
      </c>
      <c r="M46" s="119" t="s">
        <v>364</v>
      </c>
      <c r="N46" s="119" t="s">
        <v>364</v>
      </c>
      <c r="O46" s="119" t="s">
        <v>21</v>
      </c>
    </row>
    <row r="47" spans="1:15">
      <c r="A47" s="133" t="s">
        <v>526</v>
      </c>
      <c r="B47" s="136" t="s">
        <v>103</v>
      </c>
      <c r="C47" s="92">
        <v>1414</v>
      </c>
      <c r="D47" s="92">
        <v>0</v>
      </c>
      <c r="E47" s="92">
        <v>1414</v>
      </c>
      <c r="F47" s="92">
        <v>1001</v>
      </c>
      <c r="G47" s="92">
        <v>0</v>
      </c>
      <c r="H47" s="92">
        <v>155</v>
      </c>
      <c r="I47" s="92">
        <v>0</v>
      </c>
      <c r="J47" s="92">
        <v>258</v>
      </c>
      <c r="K47" s="137" t="s">
        <v>28</v>
      </c>
      <c r="L47" s="119" t="s">
        <v>32</v>
      </c>
      <c r="M47" s="119" t="s">
        <v>491</v>
      </c>
      <c r="N47" s="119" t="s">
        <v>352</v>
      </c>
      <c r="O47" s="119" t="s">
        <v>16</v>
      </c>
    </row>
    <row r="48" spans="1:15">
      <c r="A48" s="133" t="s">
        <v>527</v>
      </c>
      <c r="B48" s="136" t="s">
        <v>104</v>
      </c>
      <c r="C48" s="92">
        <v>892</v>
      </c>
      <c r="D48" s="92">
        <v>0</v>
      </c>
      <c r="E48" s="92">
        <v>892</v>
      </c>
      <c r="F48" s="92">
        <v>766</v>
      </c>
      <c r="G48" s="92">
        <v>0</v>
      </c>
      <c r="H48" s="92">
        <v>19</v>
      </c>
      <c r="I48" s="92">
        <v>0</v>
      </c>
      <c r="J48" s="92">
        <v>107</v>
      </c>
      <c r="K48" s="137" t="s">
        <v>28</v>
      </c>
      <c r="L48" s="119" t="s">
        <v>32</v>
      </c>
      <c r="M48" s="119" t="s">
        <v>491</v>
      </c>
      <c r="N48" s="119" t="s">
        <v>352</v>
      </c>
      <c r="O48" s="119" t="s">
        <v>16</v>
      </c>
    </row>
    <row r="49" spans="1:15">
      <c r="A49" s="133" t="s">
        <v>528</v>
      </c>
      <c r="B49" s="136" t="s">
        <v>196</v>
      </c>
      <c r="C49" s="92">
        <v>1195</v>
      </c>
      <c r="D49" s="92">
        <v>0</v>
      </c>
      <c r="E49" s="92">
        <v>1195</v>
      </c>
      <c r="F49" s="92">
        <v>687</v>
      </c>
      <c r="G49" s="92">
        <v>0</v>
      </c>
      <c r="H49" s="92">
        <v>0</v>
      </c>
      <c r="I49" s="92">
        <v>0</v>
      </c>
      <c r="J49" s="92">
        <v>508</v>
      </c>
      <c r="K49" s="137" t="s">
        <v>28</v>
      </c>
      <c r="L49" s="119" t="s">
        <v>27</v>
      </c>
      <c r="M49" s="119" t="s">
        <v>191</v>
      </c>
      <c r="N49" s="119" t="s">
        <v>359</v>
      </c>
      <c r="O49" s="119" t="s">
        <v>20</v>
      </c>
    </row>
    <row r="50" spans="1:15">
      <c r="A50" s="133" t="s">
        <v>529</v>
      </c>
      <c r="B50" s="136" t="s">
        <v>81</v>
      </c>
      <c r="C50" s="92">
        <v>188.72</v>
      </c>
      <c r="D50" s="92">
        <v>0</v>
      </c>
      <c r="E50" s="92">
        <v>188.72</v>
      </c>
      <c r="F50" s="92">
        <v>329.68400000000003</v>
      </c>
      <c r="G50" s="92">
        <v>0</v>
      </c>
      <c r="H50" s="92">
        <v>13.656000000000001</v>
      </c>
      <c r="I50" s="92">
        <v>37.898000000000003</v>
      </c>
      <c r="J50" s="92">
        <v>-192.51800000000006</v>
      </c>
      <c r="K50" s="136" t="s">
        <v>2</v>
      </c>
      <c r="L50" s="119" t="s">
        <v>32</v>
      </c>
      <c r="M50" s="119" t="s">
        <v>15</v>
      </c>
      <c r="N50" s="119" t="s">
        <v>360</v>
      </c>
      <c r="O50" s="119" t="s">
        <v>15</v>
      </c>
    </row>
    <row r="51" spans="1:15">
      <c r="A51" s="133" t="s">
        <v>530</v>
      </c>
      <c r="B51" s="136" t="s">
        <v>105</v>
      </c>
      <c r="C51" s="92">
        <v>80.944000000000003</v>
      </c>
      <c r="D51" s="92">
        <v>0</v>
      </c>
      <c r="E51" s="92">
        <v>80.944000000000003</v>
      </c>
      <c r="F51" s="92">
        <v>61.713000000000001</v>
      </c>
      <c r="G51" s="92">
        <v>0</v>
      </c>
      <c r="H51" s="92">
        <v>0</v>
      </c>
      <c r="I51" s="92">
        <v>2.0550000000000002</v>
      </c>
      <c r="J51" s="92">
        <v>17.176000000000002</v>
      </c>
      <c r="K51" s="136" t="s">
        <v>2</v>
      </c>
      <c r="L51" s="119" t="s">
        <v>32</v>
      </c>
      <c r="M51" s="119" t="s">
        <v>491</v>
      </c>
      <c r="N51" s="119" t="s">
        <v>352</v>
      </c>
      <c r="O51" s="119" t="s">
        <v>16</v>
      </c>
    </row>
    <row r="52" spans="1:15">
      <c r="A52" s="133" t="s">
        <v>531</v>
      </c>
      <c r="B52" s="136" t="s">
        <v>180</v>
      </c>
      <c r="C52" s="92">
        <v>304.8</v>
      </c>
      <c r="D52" s="92">
        <v>0</v>
      </c>
      <c r="E52" s="92">
        <v>304.8</v>
      </c>
      <c r="F52" s="92">
        <v>243.32</v>
      </c>
      <c r="G52" s="92">
        <v>0</v>
      </c>
      <c r="H52" s="92">
        <v>0</v>
      </c>
      <c r="I52" s="92">
        <v>12.496</v>
      </c>
      <c r="J52" s="92">
        <v>48.984000000000009</v>
      </c>
      <c r="K52" s="136" t="s">
        <v>2</v>
      </c>
      <c r="L52" s="119" t="s">
        <v>123</v>
      </c>
      <c r="M52" s="119" t="s">
        <v>492</v>
      </c>
      <c r="N52" s="119" t="s">
        <v>370</v>
      </c>
      <c r="O52" s="119" t="s">
        <v>19</v>
      </c>
    </row>
    <row r="53" spans="1:15">
      <c r="A53" s="133" t="s">
        <v>532</v>
      </c>
      <c r="B53" s="136" t="s">
        <v>82</v>
      </c>
      <c r="C53" s="92">
        <v>1355</v>
      </c>
      <c r="D53" s="92">
        <v>0</v>
      </c>
      <c r="E53" s="92">
        <v>1355</v>
      </c>
      <c r="F53" s="92">
        <v>1062</v>
      </c>
      <c r="G53" s="92">
        <v>0</v>
      </c>
      <c r="H53" s="92">
        <v>64</v>
      </c>
      <c r="I53" s="92">
        <v>0</v>
      </c>
      <c r="J53" s="92">
        <v>229</v>
      </c>
      <c r="K53" s="137" t="s">
        <v>28</v>
      </c>
      <c r="L53" s="119" t="s">
        <v>32</v>
      </c>
      <c r="M53" s="119" t="s">
        <v>15</v>
      </c>
      <c r="N53" s="119" t="s">
        <v>354</v>
      </c>
      <c r="O53" s="119" t="s">
        <v>15</v>
      </c>
    </row>
    <row r="54" spans="1:15">
      <c r="A54" s="133" t="s">
        <v>615</v>
      </c>
      <c r="B54" s="136" t="s">
        <v>165</v>
      </c>
      <c r="C54" s="92">
        <v>2741</v>
      </c>
      <c r="D54" s="92">
        <v>0</v>
      </c>
      <c r="E54" s="92">
        <v>2741</v>
      </c>
      <c r="F54" s="92">
        <v>2522</v>
      </c>
      <c r="G54" s="92">
        <v>0</v>
      </c>
      <c r="H54" s="92">
        <v>0</v>
      </c>
      <c r="I54" s="92">
        <v>120</v>
      </c>
      <c r="J54" s="92">
        <v>99</v>
      </c>
      <c r="K54" s="137" t="s">
        <v>28</v>
      </c>
      <c r="L54" s="119" t="s">
        <v>32</v>
      </c>
      <c r="M54" s="119" t="s">
        <v>492</v>
      </c>
      <c r="N54" s="119" t="s">
        <v>370</v>
      </c>
      <c r="O54" s="119" t="s">
        <v>19</v>
      </c>
    </row>
    <row r="55" spans="1:15">
      <c r="A55" s="133" t="s">
        <v>628</v>
      </c>
      <c r="B55" s="136" t="s">
        <v>225</v>
      </c>
      <c r="C55" s="92">
        <v>17294</v>
      </c>
      <c r="D55" s="92">
        <v>0</v>
      </c>
      <c r="E55" s="92">
        <v>17294</v>
      </c>
      <c r="F55" s="92">
        <v>15686</v>
      </c>
      <c r="G55" s="92">
        <v>0</v>
      </c>
      <c r="H55" s="92">
        <v>68</v>
      </c>
      <c r="I55" s="92">
        <v>220</v>
      </c>
      <c r="J55" s="92">
        <v>1320</v>
      </c>
      <c r="K55" s="137" t="s">
        <v>28</v>
      </c>
      <c r="L55" s="119" t="s">
        <v>211</v>
      </c>
      <c r="M55" s="119" t="s">
        <v>493</v>
      </c>
      <c r="N55" s="119" t="s">
        <v>366</v>
      </c>
      <c r="O55" s="119" t="s">
        <v>22</v>
      </c>
    </row>
    <row r="56" spans="1:15">
      <c r="A56" s="133" t="s">
        <v>662</v>
      </c>
      <c r="B56" s="136" t="s">
        <v>420</v>
      </c>
      <c r="C56" s="92">
        <v>287562</v>
      </c>
      <c r="D56" s="92">
        <v>0</v>
      </c>
      <c r="E56" s="92">
        <v>287562</v>
      </c>
      <c r="F56" s="92">
        <v>0</v>
      </c>
      <c r="G56" s="92">
        <v>287562</v>
      </c>
      <c r="H56" s="92">
        <v>0</v>
      </c>
      <c r="I56" s="92">
        <v>0</v>
      </c>
      <c r="J56" s="92">
        <v>0</v>
      </c>
      <c r="K56" s="137" t="s">
        <v>28</v>
      </c>
      <c r="L56" s="119" t="s">
        <v>27</v>
      </c>
      <c r="M56" s="119" t="s">
        <v>151</v>
      </c>
      <c r="N56" s="119" t="s">
        <v>144</v>
      </c>
      <c r="O56" s="119" t="s">
        <v>18</v>
      </c>
    </row>
    <row r="57" spans="1:15">
      <c r="A57" s="133" t="s">
        <v>586</v>
      </c>
      <c r="B57" s="136" t="s">
        <v>420</v>
      </c>
      <c r="C57" s="138">
        <v>29416.757000000001</v>
      </c>
      <c r="D57" s="138">
        <v>44008.684000000001</v>
      </c>
      <c r="E57" s="138">
        <v>73425.441000000006</v>
      </c>
      <c r="F57" s="138">
        <v>51006</v>
      </c>
      <c r="G57" s="138">
        <v>13425</v>
      </c>
      <c r="H57" s="138">
        <v>0</v>
      </c>
      <c r="I57" s="138">
        <v>918.67500000000007</v>
      </c>
      <c r="J57" s="138">
        <v>8075.7660000000033</v>
      </c>
      <c r="K57" s="136" t="s">
        <v>2</v>
      </c>
      <c r="O57" s="119"/>
    </row>
    <row r="58" spans="1:15">
      <c r="A58" s="133" t="s">
        <v>499</v>
      </c>
      <c r="B58" s="136" t="s">
        <v>420</v>
      </c>
      <c r="C58" s="92">
        <v>72617</v>
      </c>
      <c r="D58" s="92">
        <v>0</v>
      </c>
      <c r="E58" s="92">
        <v>72617</v>
      </c>
      <c r="F58" s="92">
        <v>68055</v>
      </c>
      <c r="G58" s="92">
        <v>0</v>
      </c>
      <c r="H58" s="92">
        <v>0</v>
      </c>
      <c r="I58" s="92">
        <v>1595</v>
      </c>
      <c r="J58" s="92">
        <v>2967</v>
      </c>
      <c r="K58" s="137" t="s">
        <v>28</v>
      </c>
      <c r="O58" s="119"/>
    </row>
    <row r="59" spans="1:15">
      <c r="A59" s="133" t="s">
        <v>373</v>
      </c>
      <c r="B59" s="136" t="s">
        <v>420</v>
      </c>
      <c r="C59" s="92">
        <v>2467183</v>
      </c>
      <c r="D59" s="92">
        <v>491702</v>
      </c>
      <c r="E59" s="92">
        <v>2958885</v>
      </c>
      <c r="F59" s="92">
        <v>1205832</v>
      </c>
      <c r="G59" s="92">
        <v>1579873</v>
      </c>
      <c r="H59" s="92">
        <v>0</v>
      </c>
      <c r="I59" s="92">
        <v>4834</v>
      </c>
      <c r="J59" s="92">
        <v>168346</v>
      </c>
      <c r="K59" s="137" t="s">
        <v>28</v>
      </c>
      <c r="L59" s="119" t="s">
        <v>27</v>
      </c>
      <c r="M59" s="119" t="s">
        <v>151</v>
      </c>
      <c r="N59" s="119" t="s">
        <v>144</v>
      </c>
      <c r="O59" s="119" t="s">
        <v>18</v>
      </c>
    </row>
    <row r="60" spans="1:15">
      <c r="A60" s="133" t="s">
        <v>634</v>
      </c>
      <c r="B60" s="136" t="s">
        <v>420</v>
      </c>
      <c r="C60" s="92">
        <v>32238</v>
      </c>
      <c r="D60" s="92">
        <v>45069</v>
      </c>
      <c r="E60" s="92">
        <v>77307</v>
      </c>
      <c r="F60" s="92">
        <v>72659</v>
      </c>
      <c r="G60" s="92">
        <v>0</v>
      </c>
      <c r="H60" s="92">
        <v>0</v>
      </c>
      <c r="I60" s="92">
        <v>229</v>
      </c>
      <c r="J60" s="92">
        <v>4419</v>
      </c>
      <c r="K60" s="137" t="s">
        <v>28</v>
      </c>
      <c r="L60" s="119" t="s">
        <v>27</v>
      </c>
      <c r="M60" s="119" t="s">
        <v>151</v>
      </c>
      <c r="N60" s="119" t="s">
        <v>368</v>
      </c>
      <c r="O60" s="119" t="s">
        <v>17</v>
      </c>
    </row>
    <row r="61" spans="1:15">
      <c r="A61" s="133" t="s">
        <v>449</v>
      </c>
      <c r="B61" s="136" t="s">
        <v>420</v>
      </c>
      <c r="C61" s="92">
        <v>738173</v>
      </c>
      <c r="D61" s="92">
        <v>681713</v>
      </c>
      <c r="E61" s="92">
        <v>1419886</v>
      </c>
      <c r="F61" s="92">
        <v>1334723</v>
      </c>
      <c r="G61" s="92">
        <v>187</v>
      </c>
      <c r="H61" s="92">
        <v>0</v>
      </c>
      <c r="I61" s="92">
        <v>8449</v>
      </c>
      <c r="J61" s="92">
        <v>76527</v>
      </c>
      <c r="K61" s="137" t="s">
        <v>28</v>
      </c>
      <c r="L61" s="119" t="s">
        <v>123</v>
      </c>
      <c r="M61" s="119" t="s">
        <v>151</v>
      </c>
      <c r="N61" s="119" t="s">
        <v>355</v>
      </c>
      <c r="O61" s="119" t="s">
        <v>19</v>
      </c>
    </row>
    <row r="62" spans="1:15">
      <c r="A62" s="133" t="s">
        <v>450</v>
      </c>
      <c r="B62" s="136" t="s">
        <v>420</v>
      </c>
      <c r="C62" s="92">
        <v>24</v>
      </c>
      <c r="D62" s="92">
        <v>554939</v>
      </c>
      <c r="E62" s="92">
        <v>554963</v>
      </c>
      <c r="F62" s="92">
        <v>522027</v>
      </c>
      <c r="G62" s="92">
        <v>0</v>
      </c>
      <c r="H62" s="92">
        <v>0</v>
      </c>
      <c r="I62" s="92">
        <v>2196</v>
      </c>
      <c r="J62" s="92">
        <v>30740</v>
      </c>
      <c r="K62" s="137" t="s">
        <v>28</v>
      </c>
      <c r="L62" s="119" t="s">
        <v>27</v>
      </c>
      <c r="M62" s="119" t="s">
        <v>151</v>
      </c>
      <c r="N62" s="119" t="s">
        <v>357</v>
      </c>
      <c r="O62" s="119" t="s">
        <v>18</v>
      </c>
    </row>
    <row r="63" spans="1:15">
      <c r="A63" s="133" t="s">
        <v>520</v>
      </c>
      <c r="B63" s="136" t="s">
        <v>420</v>
      </c>
      <c r="C63" s="92">
        <v>9610</v>
      </c>
      <c r="D63" s="92">
        <v>1914</v>
      </c>
      <c r="E63" s="92">
        <v>11524</v>
      </c>
      <c r="F63" s="92">
        <v>10258</v>
      </c>
      <c r="G63" s="92">
        <v>0</v>
      </c>
      <c r="H63" s="92">
        <v>0</v>
      </c>
      <c r="I63" s="92">
        <v>440</v>
      </c>
      <c r="J63" s="92">
        <v>826</v>
      </c>
      <c r="K63" s="137" t="s">
        <v>28</v>
      </c>
      <c r="L63" s="119" t="s">
        <v>211</v>
      </c>
      <c r="M63" s="119" t="s">
        <v>493</v>
      </c>
      <c r="N63" s="119" t="s">
        <v>11</v>
      </c>
      <c r="O63" s="119" t="s">
        <v>22</v>
      </c>
    </row>
    <row r="64" spans="1:15">
      <c r="A64" s="133" t="s">
        <v>664</v>
      </c>
      <c r="B64" s="136" t="s">
        <v>420</v>
      </c>
      <c r="C64" s="92"/>
      <c r="D64" s="92">
        <v>743273</v>
      </c>
      <c r="E64" s="92">
        <v>743273</v>
      </c>
      <c r="F64" s="92">
        <v>700924</v>
      </c>
      <c r="G64" s="92">
        <v>0</v>
      </c>
      <c r="H64" s="92">
        <v>0</v>
      </c>
      <c r="I64" s="92">
        <v>2590</v>
      </c>
      <c r="J64" s="92">
        <v>39759</v>
      </c>
      <c r="K64" s="137" t="s">
        <v>28</v>
      </c>
      <c r="L64" s="119" t="s">
        <v>27</v>
      </c>
      <c r="M64" s="119" t="s">
        <v>151</v>
      </c>
      <c r="N64" s="119" t="s">
        <v>397</v>
      </c>
      <c r="O64" s="119" t="s">
        <v>18</v>
      </c>
    </row>
    <row r="65" spans="1:17">
      <c r="A65" s="133" t="s">
        <v>534</v>
      </c>
      <c r="B65" s="136" t="s">
        <v>420</v>
      </c>
      <c r="C65" s="92">
        <v>1053</v>
      </c>
      <c r="D65" s="92">
        <v>0</v>
      </c>
      <c r="E65" s="92">
        <v>1053</v>
      </c>
      <c r="F65" s="92">
        <v>932</v>
      </c>
      <c r="G65" s="92">
        <v>0</v>
      </c>
      <c r="H65" s="92">
        <v>0</v>
      </c>
      <c r="I65" s="92">
        <v>0</v>
      </c>
      <c r="J65" s="92">
        <v>121</v>
      </c>
      <c r="K65" s="137" t="s">
        <v>28</v>
      </c>
      <c r="L65" s="119" t="s">
        <v>32</v>
      </c>
      <c r="M65" s="119" t="s">
        <v>491</v>
      </c>
      <c r="N65" s="119" t="s">
        <v>352</v>
      </c>
      <c r="O65" s="119" t="s">
        <v>16</v>
      </c>
    </row>
    <row r="66" spans="1:17">
      <c r="A66" s="133" t="s">
        <v>542</v>
      </c>
      <c r="B66" s="136" t="s">
        <v>420</v>
      </c>
      <c r="C66" s="92">
        <v>30909</v>
      </c>
      <c r="D66" s="92">
        <v>0</v>
      </c>
      <c r="E66" s="92">
        <v>30909</v>
      </c>
      <c r="F66" s="92">
        <v>27703</v>
      </c>
      <c r="G66" s="92">
        <v>0</v>
      </c>
      <c r="H66" s="92">
        <v>1001</v>
      </c>
      <c r="I66" s="92">
        <v>1599</v>
      </c>
      <c r="J66" s="92">
        <v>606</v>
      </c>
      <c r="K66" s="137" t="s">
        <v>28</v>
      </c>
      <c r="L66" s="119" t="s">
        <v>46</v>
      </c>
      <c r="M66" s="119" t="s">
        <v>364</v>
      </c>
      <c r="N66" s="119" t="s">
        <v>363</v>
      </c>
      <c r="O66" s="119" t="s">
        <v>13</v>
      </c>
    </row>
    <row r="67" spans="1:17">
      <c r="A67" s="133" t="s">
        <v>669</v>
      </c>
      <c r="B67" s="136" t="s">
        <v>420</v>
      </c>
      <c r="C67" s="92">
        <v>41000</v>
      </c>
      <c r="D67" s="92">
        <v>0</v>
      </c>
      <c r="E67" s="92">
        <v>41000</v>
      </c>
      <c r="F67" s="92">
        <v>41000</v>
      </c>
      <c r="G67" s="92">
        <v>0</v>
      </c>
      <c r="H67" s="92">
        <v>0</v>
      </c>
      <c r="I67" s="92">
        <v>0</v>
      </c>
      <c r="J67" s="92">
        <v>0</v>
      </c>
      <c r="K67" s="137" t="s">
        <v>28</v>
      </c>
      <c r="L67" s="119" t="s">
        <v>46</v>
      </c>
      <c r="M67" s="119" t="s">
        <v>363</v>
      </c>
      <c r="N67" s="119" t="s">
        <v>363</v>
      </c>
      <c r="O67" s="119" t="s">
        <v>13</v>
      </c>
    </row>
    <row r="68" spans="1:17">
      <c r="A68" s="133" t="s">
        <v>535</v>
      </c>
      <c r="B68" s="136" t="s">
        <v>83</v>
      </c>
      <c r="C68" s="92">
        <v>22128</v>
      </c>
      <c r="D68" s="92">
        <v>0</v>
      </c>
      <c r="E68" s="92">
        <v>22128</v>
      </c>
      <c r="F68" s="92">
        <v>20490</v>
      </c>
      <c r="G68" s="92">
        <v>0</v>
      </c>
      <c r="H68" s="92">
        <v>0</v>
      </c>
      <c r="I68" s="92">
        <v>0</v>
      </c>
      <c r="J68" s="92">
        <v>1638</v>
      </c>
      <c r="K68" s="137" t="s">
        <v>28</v>
      </c>
      <c r="L68" s="119" t="s">
        <v>32</v>
      </c>
      <c r="M68" s="119" t="s">
        <v>15</v>
      </c>
      <c r="N68" s="119" t="s">
        <v>15</v>
      </c>
      <c r="O68" s="119" t="s">
        <v>15</v>
      </c>
    </row>
    <row r="69" spans="1:17">
      <c r="A69" s="133" t="s">
        <v>536</v>
      </c>
      <c r="B69" s="136" t="s">
        <v>108</v>
      </c>
      <c r="C69" s="92">
        <v>0</v>
      </c>
      <c r="D69" s="92">
        <v>602</v>
      </c>
      <c r="E69" s="92">
        <v>602</v>
      </c>
      <c r="F69" s="92">
        <v>530</v>
      </c>
      <c r="G69" s="92">
        <v>0</v>
      </c>
      <c r="H69" s="92">
        <v>8</v>
      </c>
      <c r="I69" s="92">
        <v>0</v>
      </c>
      <c r="J69" s="92">
        <v>64</v>
      </c>
      <c r="K69" s="137" t="s">
        <v>28</v>
      </c>
      <c r="L69" s="119" t="s">
        <v>32</v>
      </c>
      <c r="M69" s="119" t="s">
        <v>491</v>
      </c>
      <c r="N69" s="119" t="s">
        <v>352</v>
      </c>
      <c r="O69" s="119" t="s">
        <v>16</v>
      </c>
    </row>
    <row r="70" spans="1:17">
      <c r="A70" s="133" t="s">
        <v>537</v>
      </c>
      <c r="B70" s="136" t="s">
        <v>109</v>
      </c>
      <c r="C70" s="92">
        <v>961.245</v>
      </c>
      <c r="D70" s="92">
        <v>0</v>
      </c>
      <c r="E70" s="92">
        <v>961.245</v>
      </c>
      <c r="F70" s="92">
        <v>729.61599999999999</v>
      </c>
      <c r="G70" s="92">
        <v>0</v>
      </c>
      <c r="H70" s="92">
        <v>45.564</v>
      </c>
      <c r="I70" s="92">
        <v>37.624000000000002</v>
      </c>
      <c r="J70" s="92">
        <v>148.44100000000003</v>
      </c>
      <c r="K70" s="136" t="s">
        <v>2</v>
      </c>
      <c r="L70" s="119" t="s">
        <v>32</v>
      </c>
      <c r="M70" s="119" t="s">
        <v>491</v>
      </c>
      <c r="N70" s="119" t="s">
        <v>352</v>
      </c>
      <c r="O70" s="119" t="s">
        <v>16</v>
      </c>
    </row>
    <row r="71" spans="1:17">
      <c r="A71" s="133" t="s">
        <v>665</v>
      </c>
      <c r="B71" s="136" t="s">
        <v>40</v>
      </c>
      <c r="C71" s="92">
        <v>444</v>
      </c>
      <c r="D71" s="92">
        <v>0</v>
      </c>
      <c r="E71" s="92">
        <v>444</v>
      </c>
      <c r="F71" s="92">
        <v>353</v>
      </c>
      <c r="G71" s="92">
        <v>0</v>
      </c>
      <c r="H71" s="92">
        <v>0</v>
      </c>
      <c r="I71" s="92">
        <v>57</v>
      </c>
      <c r="J71" s="92">
        <v>34</v>
      </c>
      <c r="K71" s="137" t="s">
        <v>28</v>
      </c>
      <c r="L71" s="119" t="s">
        <v>32</v>
      </c>
      <c r="M71" s="119" t="s">
        <v>490</v>
      </c>
      <c r="N71" s="119" t="s">
        <v>350</v>
      </c>
      <c r="O71" s="119" t="s">
        <v>12</v>
      </c>
    </row>
    <row r="72" spans="1:17">
      <c r="A72" s="133" t="s">
        <v>451</v>
      </c>
      <c r="B72" s="136" t="s">
        <v>395</v>
      </c>
      <c r="C72" s="92">
        <v>3158</v>
      </c>
      <c r="D72" s="92">
        <v>0</v>
      </c>
      <c r="E72" s="92">
        <v>3158</v>
      </c>
      <c r="F72" s="92">
        <v>2791</v>
      </c>
      <c r="G72" s="92">
        <v>0</v>
      </c>
      <c r="H72" s="92">
        <v>0</v>
      </c>
      <c r="I72" s="92">
        <v>0</v>
      </c>
      <c r="J72" s="92">
        <v>367</v>
      </c>
      <c r="K72" s="137" t="s">
        <v>28</v>
      </c>
      <c r="L72" s="119" t="s">
        <v>32</v>
      </c>
      <c r="M72" s="119" t="s">
        <v>15</v>
      </c>
      <c r="N72" s="119" t="s">
        <v>360</v>
      </c>
      <c r="O72" s="119" t="s">
        <v>15</v>
      </c>
    </row>
    <row r="73" spans="1:17">
      <c r="A73" s="133" t="s">
        <v>567</v>
      </c>
      <c r="B73" s="136" t="s">
        <v>110</v>
      </c>
      <c r="C73" s="92">
        <v>369.959</v>
      </c>
      <c r="D73" s="92">
        <v>0</v>
      </c>
      <c r="E73" s="92">
        <v>369.959</v>
      </c>
      <c r="F73" s="92">
        <v>189.97300000000001</v>
      </c>
      <c r="G73" s="92">
        <v>0</v>
      </c>
      <c r="H73" s="92">
        <v>2.38</v>
      </c>
      <c r="I73" s="92">
        <v>4.04</v>
      </c>
      <c r="J73" s="92">
        <v>173.566</v>
      </c>
      <c r="K73" s="136" t="s">
        <v>2</v>
      </c>
      <c r="L73" s="119" t="s">
        <v>32</v>
      </c>
      <c r="M73" s="119" t="s">
        <v>491</v>
      </c>
      <c r="N73" s="119" t="s">
        <v>352</v>
      </c>
      <c r="O73" s="119" t="s">
        <v>16</v>
      </c>
    </row>
    <row r="74" spans="1:17">
      <c r="A74" s="133" t="s">
        <v>564</v>
      </c>
      <c r="B74" s="136" t="s">
        <v>396</v>
      </c>
      <c r="C74" s="92">
        <v>303.73899999999998</v>
      </c>
      <c r="D74" s="92">
        <v>0</v>
      </c>
      <c r="E74" s="92">
        <v>303.73899999999998</v>
      </c>
      <c r="F74" s="92">
        <v>246.12299999999999</v>
      </c>
      <c r="G74" s="92">
        <v>0</v>
      </c>
      <c r="H74" s="92">
        <v>0</v>
      </c>
      <c r="I74" s="92">
        <v>151.38200000000001</v>
      </c>
      <c r="J74" s="92">
        <v>-93.76600000000002</v>
      </c>
      <c r="K74" s="136" t="s">
        <v>2</v>
      </c>
      <c r="L74" s="119" t="s">
        <v>32</v>
      </c>
      <c r="M74" s="119" t="s">
        <v>490</v>
      </c>
      <c r="N74" s="119" t="s">
        <v>351</v>
      </c>
      <c r="O74" s="119" t="s">
        <v>12</v>
      </c>
    </row>
    <row r="75" spans="1:17">
      <c r="A75" s="133" t="s">
        <v>541</v>
      </c>
      <c r="B75" s="136" t="s">
        <v>361</v>
      </c>
      <c r="C75" s="92">
        <v>41881</v>
      </c>
      <c r="D75" s="92">
        <v>0</v>
      </c>
      <c r="E75" s="92">
        <v>41881</v>
      </c>
      <c r="F75" s="92">
        <v>38015</v>
      </c>
      <c r="G75" s="92">
        <v>0</v>
      </c>
      <c r="H75" s="92">
        <v>0</v>
      </c>
      <c r="I75" s="92">
        <v>0</v>
      </c>
      <c r="J75" s="92">
        <v>3866</v>
      </c>
      <c r="K75" s="137" t="s">
        <v>28</v>
      </c>
      <c r="L75" s="119" t="s">
        <v>46</v>
      </c>
      <c r="M75" s="119" t="s">
        <v>14</v>
      </c>
      <c r="N75" s="119" t="s">
        <v>362</v>
      </c>
      <c r="O75" s="119" t="s">
        <v>14</v>
      </c>
    </row>
    <row r="76" spans="1:17" s="2" customFormat="1" ht="13.5">
      <c r="A76" s="133" t="s">
        <v>543</v>
      </c>
      <c r="B76" s="136" t="s">
        <v>130</v>
      </c>
      <c r="C76" s="92">
        <v>875.79700000000003</v>
      </c>
      <c r="D76" s="92">
        <v>0</v>
      </c>
      <c r="E76" s="92">
        <v>875.79700000000003</v>
      </c>
      <c r="F76" s="92">
        <v>827.07600000000002</v>
      </c>
      <c r="G76" s="92">
        <v>0</v>
      </c>
      <c r="H76" s="92">
        <v>4.4550000000000001</v>
      </c>
      <c r="I76" s="92">
        <v>19.190000000000001</v>
      </c>
      <c r="J76" s="92">
        <v>25.075999999999908</v>
      </c>
      <c r="K76" s="136" t="s">
        <v>2</v>
      </c>
      <c r="L76" s="119" t="s">
        <v>123</v>
      </c>
      <c r="M76" s="119" t="s">
        <v>491</v>
      </c>
      <c r="N76" s="119" t="s">
        <v>369</v>
      </c>
      <c r="O76" s="119" t="s">
        <v>16</v>
      </c>
      <c r="P76" s="81"/>
      <c r="Q76" s="81"/>
    </row>
    <row r="77" spans="1:17" s="2" customFormat="1" ht="13.5">
      <c r="A77" s="133" t="s">
        <v>666</v>
      </c>
      <c r="B77" s="136" t="s">
        <v>75</v>
      </c>
      <c r="C77" s="92">
        <v>18000</v>
      </c>
      <c r="D77" s="92">
        <v>0</v>
      </c>
      <c r="E77" s="92">
        <v>18000</v>
      </c>
      <c r="F77" s="92">
        <v>17000</v>
      </c>
      <c r="G77" s="92">
        <v>0</v>
      </c>
      <c r="H77" s="92">
        <v>0</v>
      </c>
      <c r="I77" s="92">
        <v>0</v>
      </c>
      <c r="J77" s="92">
        <v>1000</v>
      </c>
      <c r="K77" s="137" t="s">
        <v>28</v>
      </c>
      <c r="L77" s="119" t="s">
        <v>32</v>
      </c>
      <c r="M77" s="119" t="s">
        <v>15</v>
      </c>
      <c r="N77" s="119" t="s">
        <v>354</v>
      </c>
      <c r="O77" s="119" t="s">
        <v>15</v>
      </c>
      <c r="P77" s="81"/>
      <c r="Q77" s="81"/>
    </row>
    <row r="78" spans="1:17" s="2" customFormat="1" ht="13.5">
      <c r="A78" s="133" t="s">
        <v>689</v>
      </c>
      <c r="B78" s="136" t="s">
        <v>198</v>
      </c>
      <c r="C78" s="92">
        <v>663</v>
      </c>
      <c r="D78" s="92">
        <v>0</v>
      </c>
      <c r="E78" s="92">
        <v>663</v>
      </c>
      <c r="F78" s="92">
        <v>551</v>
      </c>
      <c r="G78" s="92">
        <v>0</v>
      </c>
      <c r="H78" s="92">
        <v>0</v>
      </c>
      <c r="I78" s="92">
        <v>0</v>
      </c>
      <c r="J78" s="92">
        <v>112</v>
      </c>
      <c r="K78" s="137" t="s">
        <v>28</v>
      </c>
      <c r="L78" s="119" t="s">
        <v>27</v>
      </c>
      <c r="M78" s="119" t="s">
        <v>191</v>
      </c>
      <c r="N78" s="119" t="s">
        <v>359</v>
      </c>
      <c r="O78" s="119" t="s">
        <v>20</v>
      </c>
      <c r="P78" s="81"/>
      <c r="Q78" s="81"/>
    </row>
    <row r="79" spans="1:17" s="2" customFormat="1" ht="13.5">
      <c r="A79" s="133" t="s">
        <v>667</v>
      </c>
      <c r="B79" s="136" t="s">
        <v>398</v>
      </c>
      <c r="C79" s="92">
        <v>180</v>
      </c>
      <c r="D79" s="92">
        <v>0</v>
      </c>
      <c r="E79" s="92">
        <v>180</v>
      </c>
      <c r="F79" s="92">
        <v>180</v>
      </c>
      <c r="G79" s="92">
        <v>0</v>
      </c>
      <c r="H79" s="92">
        <v>0</v>
      </c>
      <c r="I79" s="92">
        <v>0</v>
      </c>
      <c r="J79" s="92">
        <v>0</v>
      </c>
      <c r="K79" s="137" t="s">
        <v>28</v>
      </c>
      <c r="L79" s="119" t="s">
        <v>123</v>
      </c>
      <c r="M79" s="119" t="s">
        <v>494</v>
      </c>
      <c r="N79" s="119" t="s">
        <v>368</v>
      </c>
      <c r="O79" s="119">
        <v>0</v>
      </c>
      <c r="P79" s="81"/>
      <c r="Q79" s="81"/>
    </row>
    <row r="80" spans="1:17" s="2" customFormat="1" ht="13.5">
      <c r="A80" s="133" t="s">
        <v>545</v>
      </c>
      <c r="B80" s="136" t="s">
        <v>86</v>
      </c>
      <c r="C80" s="92">
        <v>245</v>
      </c>
      <c r="D80" s="92">
        <v>0</v>
      </c>
      <c r="E80" s="92">
        <v>245</v>
      </c>
      <c r="F80" s="92">
        <v>226</v>
      </c>
      <c r="G80" s="92">
        <v>0</v>
      </c>
      <c r="H80" s="92">
        <v>0</v>
      </c>
      <c r="I80" s="92">
        <v>0</v>
      </c>
      <c r="J80" s="92">
        <v>19</v>
      </c>
      <c r="K80" s="137" t="s">
        <v>28</v>
      </c>
      <c r="L80" s="119" t="s">
        <v>32</v>
      </c>
      <c r="M80" s="119" t="s">
        <v>15</v>
      </c>
      <c r="N80" s="119" t="s">
        <v>360</v>
      </c>
      <c r="O80" s="119" t="s">
        <v>15</v>
      </c>
      <c r="P80" s="81"/>
      <c r="Q80" s="81"/>
    </row>
    <row r="81" spans="1:17" s="2" customFormat="1" ht="13.5">
      <c r="A81" s="133" t="s">
        <v>546</v>
      </c>
      <c r="B81" s="136" t="s">
        <v>242</v>
      </c>
      <c r="C81" s="92">
        <v>1870</v>
      </c>
      <c r="D81" s="92">
        <v>0</v>
      </c>
      <c r="E81" s="92">
        <v>1870</v>
      </c>
      <c r="F81" s="92">
        <v>1495</v>
      </c>
      <c r="G81" s="92">
        <v>103</v>
      </c>
      <c r="H81" s="92">
        <v>0</v>
      </c>
      <c r="I81" s="92">
        <v>36</v>
      </c>
      <c r="J81" s="92">
        <v>236</v>
      </c>
      <c r="K81" s="137" t="s">
        <v>28</v>
      </c>
      <c r="L81" s="119" t="s">
        <v>211</v>
      </c>
      <c r="M81" s="119" t="s">
        <v>493</v>
      </c>
      <c r="N81" s="119" t="s">
        <v>356</v>
      </c>
      <c r="O81" s="119" t="s">
        <v>22</v>
      </c>
      <c r="P81" s="81"/>
      <c r="Q81" s="81"/>
    </row>
    <row r="82" spans="1:17" s="2" customFormat="1" ht="13.5">
      <c r="A82" s="133" t="s">
        <v>687</v>
      </c>
      <c r="B82" s="136" t="s">
        <v>399</v>
      </c>
      <c r="C82" s="92">
        <v>584</v>
      </c>
      <c r="D82" s="92">
        <v>0</v>
      </c>
      <c r="E82" s="92">
        <v>584</v>
      </c>
      <c r="F82" s="92">
        <v>298</v>
      </c>
      <c r="G82" s="92">
        <v>0</v>
      </c>
      <c r="H82" s="92">
        <v>78</v>
      </c>
      <c r="I82" s="92">
        <v>0</v>
      </c>
      <c r="J82" s="92">
        <v>208</v>
      </c>
      <c r="K82" s="137" t="s">
        <v>28</v>
      </c>
      <c r="L82" s="119" t="s">
        <v>32</v>
      </c>
      <c r="M82" s="119" t="s">
        <v>15</v>
      </c>
      <c r="N82" s="119" t="s">
        <v>360</v>
      </c>
      <c r="O82" s="119" t="s">
        <v>15</v>
      </c>
      <c r="P82" s="81"/>
      <c r="Q82" s="81"/>
    </row>
    <row r="83" spans="1:17" s="2" customFormat="1" ht="13.5">
      <c r="A83" s="133" t="s">
        <v>690</v>
      </c>
      <c r="B83" s="136" t="s">
        <v>243</v>
      </c>
      <c r="C83" s="92">
        <v>14122</v>
      </c>
      <c r="D83" s="92">
        <v>35988</v>
      </c>
      <c r="E83" s="92">
        <v>50110</v>
      </c>
      <c r="F83" s="92">
        <v>44509</v>
      </c>
      <c r="G83" s="92">
        <v>0</v>
      </c>
      <c r="H83" s="92">
        <v>0</v>
      </c>
      <c r="I83" s="92">
        <v>1189</v>
      </c>
      <c r="J83" s="92">
        <v>4412</v>
      </c>
      <c r="K83" s="137" t="s">
        <v>28</v>
      </c>
      <c r="L83" s="119" t="s">
        <v>211</v>
      </c>
      <c r="M83" s="119" t="s">
        <v>493</v>
      </c>
      <c r="N83" s="119" t="s">
        <v>365</v>
      </c>
      <c r="O83" s="119" t="s">
        <v>22</v>
      </c>
      <c r="P83" s="81"/>
      <c r="Q83" s="81"/>
    </row>
    <row r="84" spans="1:17" s="19" customFormat="1" ht="15">
      <c r="A84" s="133" t="s">
        <v>547</v>
      </c>
      <c r="B84" s="136" t="s">
        <v>87</v>
      </c>
      <c r="C84" s="92">
        <v>419.11399999999998</v>
      </c>
      <c r="D84" s="92">
        <v>0</v>
      </c>
      <c r="E84" s="92">
        <v>419.11399999999998</v>
      </c>
      <c r="F84" s="92">
        <v>372.67200000000003</v>
      </c>
      <c r="G84" s="92">
        <v>0</v>
      </c>
      <c r="H84" s="92">
        <v>0</v>
      </c>
      <c r="I84" s="92">
        <v>9.3559999999999999</v>
      </c>
      <c r="J84" s="92">
        <v>37.085999999999956</v>
      </c>
      <c r="K84" s="136" t="s">
        <v>2</v>
      </c>
      <c r="L84" s="119" t="s">
        <v>32</v>
      </c>
      <c r="M84" s="119" t="s">
        <v>15</v>
      </c>
      <c r="N84" s="119" t="s">
        <v>360</v>
      </c>
      <c r="O84" s="119" t="s">
        <v>15</v>
      </c>
      <c r="P84" s="139"/>
      <c r="Q84" s="139"/>
    </row>
    <row r="85" spans="1:17" s="2" customFormat="1" ht="13.5">
      <c r="A85" s="133" t="s">
        <v>556</v>
      </c>
      <c r="B85" s="136" t="s">
        <v>156</v>
      </c>
      <c r="C85" s="92">
        <v>607.19100000000003</v>
      </c>
      <c r="D85" s="92">
        <v>0</v>
      </c>
      <c r="E85" s="92">
        <v>607.19100000000003</v>
      </c>
      <c r="F85" s="92">
        <v>548.02099999999996</v>
      </c>
      <c r="G85" s="92">
        <v>0</v>
      </c>
      <c r="H85" s="92">
        <v>0</v>
      </c>
      <c r="I85" s="92">
        <v>18.975000000000001</v>
      </c>
      <c r="J85" s="92">
        <v>40.19500000000005</v>
      </c>
      <c r="K85" s="136" t="s">
        <v>2</v>
      </c>
      <c r="L85" s="119" t="s">
        <v>32</v>
      </c>
      <c r="M85" s="119" t="s">
        <v>15</v>
      </c>
      <c r="N85" s="119" t="s">
        <v>360</v>
      </c>
      <c r="O85" s="119" t="s">
        <v>18</v>
      </c>
      <c r="P85" s="81"/>
      <c r="Q85" s="81"/>
    </row>
    <row r="86" spans="1:17" s="2" customFormat="1" ht="13.5">
      <c r="A86" s="133" t="s">
        <v>553</v>
      </c>
      <c r="B86" s="136" t="s">
        <v>401</v>
      </c>
      <c r="C86" s="92">
        <v>5537</v>
      </c>
      <c r="D86" s="92">
        <v>0</v>
      </c>
      <c r="E86" s="92">
        <v>5537</v>
      </c>
      <c r="F86" s="92">
        <v>4743</v>
      </c>
      <c r="G86" s="92">
        <v>0</v>
      </c>
      <c r="H86" s="92">
        <v>0</v>
      </c>
      <c r="I86" s="92">
        <v>0</v>
      </c>
      <c r="J86" s="92">
        <v>794</v>
      </c>
      <c r="K86" s="137" t="s">
        <v>28</v>
      </c>
      <c r="L86" s="119" t="s">
        <v>32</v>
      </c>
      <c r="M86" s="119" t="s">
        <v>490</v>
      </c>
      <c r="N86" s="119" t="s">
        <v>351</v>
      </c>
      <c r="O86" s="119" t="s">
        <v>12</v>
      </c>
      <c r="P86" s="81"/>
      <c r="Q86" s="81"/>
    </row>
    <row r="87" spans="1:17" s="2" customFormat="1" ht="13.5">
      <c r="A87" s="133" t="s">
        <v>722</v>
      </c>
      <c r="B87" s="136" t="s">
        <v>43</v>
      </c>
      <c r="C87" s="92">
        <v>4343.5</v>
      </c>
      <c r="D87" s="92">
        <v>0</v>
      </c>
      <c r="E87" s="92">
        <v>4343.5</v>
      </c>
      <c r="F87" s="92">
        <v>4036.9740000000002</v>
      </c>
      <c r="G87" s="92">
        <v>0</v>
      </c>
      <c r="H87" s="92">
        <v>0</v>
      </c>
      <c r="I87" s="92">
        <v>160.4</v>
      </c>
      <c r="J87" s="92">
        <v>146.1260000000002</v>
      </c>
      <c r="K87" s="136" t="s">
        <v>2</v>
      </c>
      <c r="L87" s="119" t="s">
        <v>32</v>
      </c>
      <c r="M87" s="119" t="s">
        <v>490</v>
      </c>
      <c r="N87" s="119" t="s">
        <v>350</v>
      </c>
      <c r="O87" s="119" t="s">
        <v>12</v>
      </c>
      <c r="P87" s="81"/>
      <c r="Q87" s="81"/>
    </row>
    <row r="88" spans="1:17" s="2" customFormat="1" ht="13.5">
      <c r="A88" s="133" t="s">
        <v>694</v>
      </c>
      <c r="B88" s="136" t="s">
        <v>141</v>
      </c>
      <c r="C88" s="92">
        <v>1055</v>
      </c>
      <c r="D88" s="92">
        <v>63733</v>
      </c>
      <c r="E88" s="92">
        <v>64788</v>
      </c>
      <c r="F88" s="92">
        <v>57339</v>
      </c>
      <c r="G88" s="92">
        <v>0</v>
      </c>
      <c r="H88" s="92">
        <v>0</v>
      </c>
      <c r="I88" s="92">
        <v>0</v>
      </c>
      <c r="J88" s="92">
        <v>7449</v>
      </c>
      <c r="K88" s="137" t="s">
        <v>28</v>
      </c>
      <c r="L88" s="119" t="s">
        <v>27</v>
      </c>
      <c r="M88" s="119" t="s">
        <v>151</v>
      </c>
      <c r="N88" s="119" t="s">
        <v>357</v>
      </c>
      <c r="O88" s="119" t="s">
        <v>17</v>
      </c>
      <c r="P88" s="81"/>
      <c r="Q88" s="81"/>
    </row>
    <row r="89" spans="1:17">
      <c r="A89" s="133" t="s">
        <v>695</v>
      </c>
      <c r="B89" s="136" t="s">
        <v>229</v>
      </c>
      <c r="C89" s="92">
        <v>118600</v>
      </c>
      <c r="D89" s="92">
        <v>0</v>
      </c>
      <c r="E89" s="92">
        <v>118600</v>
      </c>
      <c r="F89" s="92">
        <v>112906</v>
      </c>
      <c r="G89" s="92">
        <v>0</v>
      </c>
      <c r="H89" s="92">
        <v>0</v>
      </c>
      <c r="I89" s="92">
        <v>5694</v>
      </c>
      <c r="J89" s="92">
        <v>0</v>
      </c>
      <c r="K89" s="137" t="s">
        <v>28</v>
      </c>
      <c r="L89" s="119" t="s">
        <v>211</v>
      </c>
      <c r="M89" s="119" t="s">
        <v>493</v>
      </c>
      <c r="N89" s="119" t="s">
        <v>229</v>
      </c>
      <c r="O89" s="119" t="s">
        <v>22</v>
      </c>
    </row>
    <row r="90" spans="1:17">
      <c r="A90" s="133" t="s">
        <v>554</v>
      </c>
      <c r="B90" s="136" t="s">
        <v>186</v>
      </c>
      <c r="C90" s="92">
        <v>290.24900000000002</v>
      </c>
      <c r="D90" s="92">
        <v>0</v>
      </c>
      <c r="E90" s="92">
        <v>290.24900000000002</v>
      </c>
      <c r="F90" s="92">
        <v>249.52099999999999</v>
      </c>
      <c r="G90" s="92">
        <v>0</v>
      </c>
      <c r="H90" s="92">
        <v>2.7690000000000001</v>
      </c>
      <c r="I90" s="92">
        <v>9.0350000000000001</v>
      </c>
      <c r="J90" s="92">
        <v>28.924000000000035</v>
      </c>
      <c r="K90" s="136" t="s">
        <v>2</v>
      </c>
      <c r="L90" s="119" t="s">
        <v>123</v>
      </c>
      <c r="M90" s="119" t="s">
        <v>492</v>
      </c>
      <c r="N90" s="119" t="s">
        <v>370</v>
      </c>
      <c r="O90" s="119" t="s">
        <v>19</v>
      </c>
    </row>
    <row r="91" spans="1:17">
      <c r="A91" s="133" t="s">
        <v>555</v>
      </c>
      <c r="B91" s="136" t="s">
        <v>167</v>
      </c>
      <c r="C91" s="92">
        <v>251.91900000000001</v>
      </c>
      <c r="D91" s="92">
        <v>0</v>
      </c>
      <c r="E91" s="92">
        <v>251.91900000000001</v>
      </c>
      <c r="F91" s="92">
        <v>228.25800000000001</v>
      </c>
      <c r="G91" s="92">
        <v>0</v>
      </c>
      <c r="H91" s="92">
        <v>0</v>
      </c>
      <c r="I91" s="92">
        <v>25.222000000000001</v>
      </c>
      <c r="J91" s="92">
        <v>-1.561000000000007</v>
      </c>
      <c r="K91" s="136" t="s">
        <v>2</v>
      </c>
      <c r="L91" s="119" t="s">
        <v>32</v>
      </c>
      <c r="M91" s="119" t="s">
        <v>492</v>
      </c>
      <c r="N91" s="119" t="s">
        <v>370</v>
      </c>
      <c r="O91" s="119" t="s">
        <v>19</v>
      </c>
    </row>
    <row r="92" spans="1:17">
      <c r="A92" s="133" t="s">
        <v>557</v>
      </c>
      <c r="B92" s="136" t="s">
        <v>187</v>
      </c>
      <c r="C92" s="92">
        <v>1264</v>
      </c>
      <c r="D92" s="92">
        <v>0</v>
      </c>
      <c r="E92" s="92">
        <v>1264</v>
      </c>
      <c r="F92" s="92">
        <v>1092</v>
      </c>
      <c r="G92" s="92">
        <v>0</v>
      </c>
      <c r="H92" s="92">
        <v>0</v>
      </c>
      <c r="I92" s="92">
        <v>41</v>
      </c>
      <c r="J92" s="92">
        <v>131</v>
      </c>
      <c r="K92" s="137" t="s">
        <v>2</v>
      </c>
      <c r="L92" s="119" t="s">
        <v>123</v>
      </c>
      <c r="M92" s="119" t="s">
        <v>492</v>
      </c>
      <c r="N92" s="119" t="s">
        <v>370</v>
      </c>
      <c r="O92" s="119" t="s">
        <v>19</v>
      </c>
    </row>
    <row r="93" spans="1:17">
      <c r="A93" s="133" t="s">
        <v>668</v>
      </c>
      <c r="B93" s="136" t="s">
        <v>142</v>
      </c>
      <c r="C93" s="92">
        <v>447</v>
      </c>
      <c r="D93" s="92">
        <v>0</v>
      </c>
      <c r="E93" s="92">
        <v>447</v>
      </c>
      <c r="F93" s="92">
        <v>375</v>
      </c>
      <c r="G93" s="92">
        <v>0</v>
      </c>
      <c r="H93" s="92">
        <v>13</v>
      </c>
      <c r="I93" s="92">
        <v>26</v>
      </c>
      <c r="J93" s="92">
        <v>33</v>
      </c>
      <c r="K93" s="137" t="s">
        <v>2</v>
      </c>
      <c r="L93" s="119" t="s">
        <v>27</v>
      </c>
      <c r="M93" s="119" t="s">
        <v>494</v>
      </c>
      <c r="N93" s="119" t="s">
        <v>368</v>
      </c>
      <c r="O93" s="119" t="s">
        <v>17</v>
      </c>
    </row>
    <row r="94" spans="1:17">
      <c r="A94" s="133" t="s">
        <v>696</v>
      </c>
      <c r="B94" s="136" t="s">
        <v>245</v>
      </c>
      <c r="C94" s="92">
        <v>373</v>
      </c>
      <c r="D94" s="92">
        <v>0</v>
      </c>
      <c r="E94" s="92">
        <v>373</v>
      </c>
      <c r="F94" s="92">
        <v>322</v>
      </c>
      <c r="G94" s="92">
        <v>0</v>
      </c>
      <c r="H94" s="92">
        <v>0</v>
      </c>
      <c r="I94" s="92">
        <v>0</v>
      </c>
      <c r="J94" s="92">
        <v>51</v>
      </c>
      <c r="K94" s="137" t="s">
        <v>28</v>
      </c>
      <c r="L94" s="119" t="s">
        <v>211</v>
      </c>
      <c r="M94" s="119" t="s">
        <v>493</v>
      </c>
      <c r="N94" s="119" t="s">
        <v>356</v>
      </c>
      <c r="O94" s="119" t="s">
        <v>22</v>
      </c>
    </row>
    <row r="95" spans="1:17">
      <c r="A95" s="133" t="s">
        <v>561</v>
      </c>
      <c r="B95" s="136" t="s">
        <v>119</v>
      </c>
      <c r="C95" s="92">
        <v>636.89499999999998</v>
      </c>
      <c r="D95" s="92">
        <v>0</v>
      </c>
      <c r="E95" s="92">
        <v>636.89499999999998</v>
      </c>
      <c r="F95" s="92">
        <v>433.517</v>
      </c>
      <c r="G95" s="92">
        <v>0</v>
      </c>
      <c r="H95" s="92">
        <v>9.0739999999999998</v>
      </c>
      <c r="I95" s="92">
        <v>38.530999999999999</v>
      </c>
      <c r="J95" s="92">
        <v>155.773</v>
      </c>
      <c r="K95" s="136" t="s">
        <v>2</v>
      </c>
      <c r="L95" s="119" t="s">
        <v>32</v>
      </c>
      <c r="M95" s="119" t="s">
        <v>491</v>
      </c>
      <c r="N95" s="119" t="s">
        <v>352</v>
      </c>
      <c r="O95" s="119" t="s">
        <v>16</v>
      </c>
    </row>
    <row r="96" spans="1:17">
      <c r="A96" s="133" t="s">
        <v>562</v>
      </c>
      <c r="B96" s="136" t="s">
        <v>120</v>
      </c>
      <c r="C96" s="92">
        <v>969</v>
      </c>
      <c r="D96" s="92">
        <v>0</v>
      </c>
      <c r="E96" s="92">
        <v>969</v>
      </c>
      <c r="F96" s="92">
        <v>744</v>
      </c>
      <c r="G96" s="92">
        <v>0</v>
      </c>
      <c r="H96" s="92">
        <v>25</v>
      </c>
      <c r="I96" s="92">
        <v>25</v>
      </c>
      <c r="J96" s="92">
        <v>175</v>
      </c>
      <c r="K96" s="137" t="s">
        <v>28</v>
      </c>
      <c r="L96" s="119" t="s">
        <v>32</v>
      </c>
      <c r="M96" s="119" t="s">
        <v>491</v>
      </c>
      <c r="N96" s="119" t="s">
        <v>352</v>
      </c>
      <c r="O96" s="119" t="s">
        <v>16</v>
      </c>
    </row>
    <row r="97" spans="1:17">
      <c r="A97" s="133" t="s">
        <v>563</v>
      </c>
      <c r="B97" s="136" t="s">
        <v>89</v>
      </c>
      <c r="C97" s="92">
        <v>275.55</v>
      </c>
      <c r="D97" s="92">
        <v>0</v>
      </c>
      <c r="E97" s="92">
        <v>275.55</v>
      </c>
      <c r="F97" s="92">
        <v>202.62</v>
      </c>
      <c r="G97" s="92">
        <v>0</v>
      </c>
      <c r="H97" s="92">
        <v>6.5510000000000002</v>
      </c>
      <c r="I97" s="92">
        <v>0</v>
      </c>
      <c r="J97" s="92">
        <v>66.379000000000019</v>
      </c>
      <c r="K97" s="136" t="s">
        <v>2</v>
      </c>
      <c r="L97" s="119" t="s">
        <v>32</v>
      </c>
      <c r="M97" s="119" t="s">
        <v>15</v>
      </c>
      <c r="N97" s="119" t="s">
        <v>354</v>
      </c>
      <c r="O97" s="119" t="s">
        <v>15</v>
      </c>
    </row>
    <row r="98" spans="1:17">
      <c r="A98" s="133" t="s">
        <v>621</v>
      </c>
      <c r="B98" s="136" t="s">
        <v>407</v>
      </c>
      <c r="C98" s="92">
        <v>4244</v>
      </c>
      <c r="D98" s="92">
        <v>0</v>
      </c>
      <c r="E98" s="92">
        <v>4244</v>
      </c>
      <c r="F98" s="92">
        <v>4012</v>
      </c>
      <c r="G98" s="92">
        <v>0</v>
      </c>
      <c r="H98" s="92">
        <v>0</v>
      </c>
      <c r="I98" s="92">
        <v>37</v>
      </c>
      <c r="J98" s="92">
        <v>195</v>
      </c>
      <c r="K98" s="137" t="s">
        <v>28</v>
      </c>
      <c r="L98" s="119" t="s">
        <v>46</v>
      </c>
      <c r="M98" s="119" t="s">
        <v>14</v>
      </c>
      <c r="N98" s="119" t="s">
        <v>362</v>
      </c>
      <c r="O98" s="119" t="s">
        <v>14</v>
      </c>
    </row>
    <row r="99" spans="1:17">
      <c r="A99" s="133" t="s">
        <v>697</v>
      </c>
      <c r="B99" s="136" t="s">
        <v>44</v>
      </c>
      <c r="C99" s="92">
        <v>33152</v>
      </c>
      <c r="D99" s="92">
        <v>4494</v>
      </c>
      <c r="E99" s="92">
        <v>37646</v>
      </c>
      <c r="F99" s="92">
        <v>35552</v>
      </c>
      <c r="G99" s="92">
        <v>0</v>
      </c>
      <c r="H99" s="92">
        <v>0</v>
      </c>
      <c r="I99" s="92">
        <v>0</v>
      </c>
      <c r="J99" s="92">
        <v>2094</v>
      </c>
      <c r="K99" s="137" t="s">
        <v>28</v>
      </c>
      <c r="L99" s="119" t="s">
        <v>32</v>
      </c>
      <c r="M99" s="119" t="s">
        <v>490</v>
      </c>
      <c r="N99" s="119" t="s">
        <v>351</v>
      </c>
      <c r="O99" s="119" t="s">
        <v>12</v>
      </c>
    </row>
    <row r="100" spans="1:17">
      <c r="A100" s="133" t="s">
        <v>698</v>
      </c>
      <c r="B100" s="136" t="s">
        <v>69</v>
      </c>
      <c r="C100" s="92">
        <v>0</v>
      </c>
      <c r="D100" s="92">
        <v>895</v>
      </c>
      <c r="E100" s="92">
        <v>895</v>
      </c>
      <c r="F100" s="92">
        <v>760</v>
      </c>
      <c r="G100" s="92">
        <v>0</v>
      </c>
      <c r="H100" s="92">
        <v>0</v>
      </c>
      <c r="I100" s="92">
        <v>0</v>
      </c>
      <c r="J100" s="92">
        <v>135</v>
      </c>
      <c r="K100" s="137" t="s">
        <v>28</v>
      </c>
      <c r="L100" s="119" t="s">
        <v>46</v>
      </c>
      <c r="M100" s="119" t="s">
        <v>14</v>
      </c>
      <c r="N100" s="119" t="s">
        <v>362</v>
      </c>
      <c r="O100" s="119" t="s">
        <v>14</v>
      </c>
    </row>
    <row r="101" spans="1:17">
      <c r="A101" s="133" t="s">
        <v>699</v>
      </c>
      <c r="B101" s="136" t="s">
        <v>247</v>
      </c>
      <c r="C101" s="92">
        <v>620</v>
      </c>
      <c r="D101" s="92">
        <v>25810</v>
      </c>
      <c r="E101" s="92">
        <v>26430</v>
      </c>
      <c r="F101" s="92">
        <v>24633</v>
      </c>
      <c r="G101" s="92">
        <v>0</v>
      </c>
      <c r="H101" s="92">
        <v>0</v>
      </c>
      <c r="I101" s="92">
        <v>630</v>
      </c>
      <c r="J101" s="92">
        <v>1167</v>
      </c>
      <c r="K101" s="137" t="s">
        <v>28</v>
      </c>
      <c r="L101" s="119" t="s">
        <v>211</v>
      </c>
      <c r="M101" s="119" t="s">
        <v>493</v>
      </c>
      <c r="N101" s="119" t="s">
        <v>247</v>
      </c>
      <c r="O101" s="119" t="s">
        <v>22</v>
      </c>
    </row>
    <row r="102" spans="1:17">
      <c r="A102" s="133" t="s">
        <v>592</v>
      </c>
      <c r="B102" s="136" t="s">
        <v>248</v>
      </c>
      <c r="C102" s="92">
        <v>6780</v>
      </c>
      <c r="D102" s="92">
        <v>0</v>
      </c>
      <c r="E102" s="92">
        <v>6780</v>
      </c>
      <c r="F102" s="92">
        <v>6085</v>
      </c>
      <c r="G102" s="92">
        <v>0</v>
      </c>
      <c r="H102" s="92">
        <v>0</v>
      </c>
      <c r="I102" s="92">
        <v>189</v>
      </c>
      <c r="J102" s="92">
        <v>506</v>
      </c>
      <c r="K102" s="137" t="s">
        <v>28</v>
      </c>
      <c r="L102" s="119" t="s">
        <v>211</v>
      </c>
      <c r="M102" s="119" t="s">
        <v>493</v>
      </c>
      <c r="N102" s="119" t="s">
        <v>248</v>
      </c>
      <c r="O102" s="119" t="s">
        <v>22</v>
      </c>
    </row>
    <row r="103" spans="1:17" s="2" customFormat="1" ht="13.5">
      <c r="A103" s="81"/>
      <c r="B103" s="81"/>
      <c r="C103" s="81"/>
      <c r="D103" s="81"/>
      <c r="E103" s="81"/>
      <c r="F103" s="81"/>
      <c r="G103" s="81"/>
      <c r="H103" s="81"/>
      <c r="I103" s="81"/>
      <c r="J103" s="81"/>
      <c r="K103" s="140"/>
      <c r="L103" s="139"/>
      <c r="M103" s="119"/>
      <c r="N103" s="119"/>
      <c r="O103" s="119"/>
      <c r="P103" s="81"/>
      <c r="Q103" s="81"/>
    </row>
    <row r="104" spans="1:17" s="2" customFormat="1" ht="13.5">
      <c r="A104" s="81"/>
      <c r="B104" s="81"/>
      <c r="C104" s="141"/>
      <c r="D104" s="141"/>
      <c r="E104" s="141"/>
      <c r="F104" s="141"/>
      <c r="G104" s="141"/>
      <c r="H104" s="141"/>
      <c r="I104" s="141"/>
      <c r="J104" s="141"/>
      <c r="K104" s="142"/>
      <c r="L104" s="142"/>
      <c r="M104" s="119"/>
      <c r="N104" s="119"/>
      <c r="O104" s="119"/>
      <c r="P104" s="81"/>
      <c r="Q104" s="81"/>
    </row>
    <row r="105" spans="1:17" s="2" customFormat="1" ht="13.5">
      <c r="A105" s="81"/>
      <c r="B105" s="81"/>
      <c r="C105" s="81"/>
      <c r="D105" s="81"/>
      <c r="E105" s="81"/>
      <c r="F105" s="81"/>
      <c r="G105" s="81"/>
      <c r="H105" s="81"/>
      <c r="I105" s="81"/>
      <c r="J105" s="81"/>
      <c r="K105" s="142"/>
      <c r="L105" s="142"/>
      <c r="M105" s="119"/>
      <c r="N105" s="119"/>
      <c r="O105" s="119"/>
      <c r="P105" s="81"/>
      <c r="Q105" s="81"/>
    </row>
    <row r="106" spans="1:17" s="20" customFormat="1" ht="15">
      <c r="A106" s="81"/>
      <c r="B106" s="81"/>
      <c r="C106" s="81"/>
      <c r="D106" s="81"/>
      <c r="E106" s="81"/>
      <c r="F106" s="81"/>
      <c r="G106" s="81"/>
      <c r="H106" s="81"/>
      <c r="I106" s="81"/>
      <c r="J106" s="81"/>
      <c r="K106" s="142"/>
      <c r="L106" s="142"/>
      <c r="M106" s="142"/>
      <c r="N106" s="142"/>
      <c r="O106" s="142"/>
      <c r="P106" s="142"/>
      <c r="Q106" s="142"/>
    </row>
    <row r="107" spans="1:17" s="20" customFormat="1" ht="15">
      <c r="A107" s="81"/>
      <c r="B107" s="81"/>
      <c r="C107" s="81"/>
      <c r="D107" s="81"/>
      <c r="E107" s="81"/>
      <c r="F107" s="81"/>
      <c r="G107" s="81"/>
      <c r="H107" s="81"/>
      <c r="I107" s="81"/>
      <c r="J107" s="81"/>
      <c r="K107" s="143"/>
      <c r="L107" s="119"/>
      <c r="M107" s="119"/>
      <c r="N107" s="119"/>
      <c r="O107" s="142"/>
      <c r="P107" s="142"/>
      <c r="Q107" s="142"/>
    </row>
    <row r="108" spans="1:17" s="20" customFormat="1" ht="15">
      <c r="A108" s="81"/>
      <c r="B108" s="81"/>
      <c r="C108" s="81"/>
      <c r="D108" s="81"/>
      <c r="E108" s="81"/>
      <c r="F108" s="81"/>
      <c r="G108" s="81"/>
      <c r="H108" s="81"/>
      <c r="I108" s="81"/>
      <c r="J108" s="81"/>
      <c r="K108" s="143"/>
      <c r="L108" s="119"/>
      <c r="M108" s="119"/>
      <c r="N108" s="119"/>
      <c r="O108" s="142"/>
      <c r="P108" s="142"/>
      <c r="Q108" s="142"/>
    </row>
    <row r="109" spans="1:17" s="20" customFormat="1" ht="15">
      <c r="A109" s="81"/>
      <c r="B109" s="81"/>
      <c r="C109" s="81"/>
      <c r="D109" s="81"/>
      <c r="E109" s="81"/>
      <c r="F109" s="81"/>
      <c r="G109" s="81"/>
      <c r="H109" s="81"/>
      <c r="I109" s="81"/>
      <c r="J109" s="81"/>
      <c r="K109" s="143"/>
      <c r="L109" s="119"/>
      <c r="M109" s="119"/>
      <c r="N109" s="119"/>
      <c r="O109" s="142"/>
      <c r="P109" s="142"/>
      <c r="Q109" s="142"/>
    </row>
    <row r="110" spans="1:17" s="20" customFormat="1" ht="15">
      <c r="A110" s="81"/>
      <c r="B110" s="81"/>
      <c r="C110" s="81"/>
      <c r="D110" s="81"/>
      <c r="E110" s="81"/>
      <c r="F110" s="81"/>
      <c r="G110" s="81"/>
      <c r="H110" s="81"/>
      <c r="I110" s="81"/>
      <c r="J110" s="81"/>
      <c r="K110" s="143"/>
      <c r="L110" s="119"/>
      <c r="M110" s="119"/>
      <c r="N110" s="119"/>
      <c r="O110" s="142"/>
      <c r="P110" s="142"/>
      <c r="Q110" s="142"/>
    </row>
    <row r="111" spans="1:17" s="20" customFormat="1" ht="15">
      <c r="A111" s="81"/>
      <c r="B111" s="81"/>
      <c r="C111" s="81"/>
      <c r="D111" s="81"/>
      <c r="E111" s="81"/>
      <c r="F111" s="81"/>
      <c r="G111" s="81"/>
      <c r="H111" s="81"/>
      <c r="I111" s="81"/>
      <c r="J111" s="81"/>
      <c r="K111" s="143"/>
      <c r="L111" s="119"/>
      <c r="M111" s="119"/>
      <c r="N111" s="119"/>
      <c r="O111" s="142"/>
      <c r="P111" s="142"/>
      <c r="Q111" s="142"/>
    </row>
    <row r="112" spans="1:17" s="20" customFormat="1" ht="15">
      <c r="A112" s="81"/>
      <c r="B112" s="81"/>
      <c r="C112" s="81"/>
      <c r="D112" s="81"/>
      <c r="E112" s="81"/>
      <c r="F112" s="81"/>
      <c r="G112" s="81"/>
      <c r="H112" s="81"/>
      <c r="I112" s="81"/>
      <c r="J112" s="81"/>
      <c r="K112" s="140"/>
      <c r="L112" s="139"/>
      <c r="M112" s="139"/>
      <c r="N112" s="81"/>
      <c r="O112" s="142"/>
      <c r="P112" s="142"/>
      <c r="Q112" s="142"/>
    </row>
    <row r="113" spans="1:17" s="20" customFormat="1" ht="15">
      <c r="A113" s="81"/>
      <c r="B113" s="81"/>
      <c r="C113" s="81"/>
      <c r="D113" s="81"/>
      <c r="E113" s="81"/>
      <c r="F113" s="81"/>
      <c r="G113" s="81"/>
      <c r="H113" s="81"/>
      <c r="I113" s="81"/>
      <c r="J113" s="81"/>
      <c r="K113" s="143"/>
      <c r="L113" s="119"/>
      <c r="M113" s="119"/>
      <c r="N113" s="119"/>
      <c r="O113" s="142"/>
      <c r="P113" s="142"/>
      <c r="Q113" s="142"/>
    </row>
    <row r="114" spans="1:17" s="20" customFormat="1" ht="15">
      <c r="A114" s="81"/>
      <c r="B114" s="81"/>
      <c r="C114" s="81"/>
      <c r="D114" s="81"/>
      <c r="E114" s="81"/>
      <c r="F114" s="81"/>
      <c r="G114" s="81"/>
      <c r="H114" s="81"/>
      <c r="I114" s="81"/>
      <c r="J114" s="81"/>
      <c r="K114" s="143"/>
      <c r="L114" s="119"/>
      <c r="M114" s="119"/>
      <c r="N114" s="119"/>
      <c r="O114" s="142"/>
      <c r="P114" s="142"/>
      <c r="Q114" s="142"/>
    </row>
    <row r="115" spans="1:17" s="20" customFormat="1" ht="15">
      <c r="A115" s="81"/>
      <c r="B115" s="81"/>
      <c r="C115" s="81"/>
      <c r="D115" s="81"/>
      <c r="E115" s="81"/>
      <c r="F115" s="81"/>
      <c r="G115" s="81"/>
      <c r="H115" s="81"/>
      <c r="I115" s="81"/>
      <c r="J115" s="81"/>
      <c r="K115" s="143"/>
      <c r="L115" s="119"/>
      <c r="M115" s="119"/>
      <c r="N115" s="119"/>
      <c r="O115" s="142"/>
      <c r="P115" s="142"/>
      <c r="Q115" s="142"/>
    </row>
    <row r="116" spans="1:17" s="20" customFormat="1" ht="15">
      <c r="A116" s="81"/>
      <c r="B116" s="81"/>
      <c r="C116" s="81"/>
      <c r="D116" s="81"/>
      <c r="E116" s="81"/>
      <c r="F116" s="81"/>
      <c r="G116" s="81"/>
      <c r="H116" s="81"/>
      <c r="I116" s="81"/>
      <c r="J116" s="81"/>
      <c r="K116" s="143"/>
      <c r="L116" s="119"/>
      <c r="M116" s="119"/>
      <c r="N116" s="119"/>
      <c r="O116" s="142"/>
      <c r="P116" s="142"/>
      <c r="Q116" s="142"/>
    </row>
    <row r="117" spans="1:17" s="20" customFormat="1" ht="15">
      <c r="A117" s="81"/>
      <c r="B117" s="81"/>
      <c r="C117" s="81"/>
      <c r="D117" s="81"/>
      <c r="E117" s="81"/>
      <c r="F117" s="81"/>
      <c r="G117" s="81"/>
      <c r="H117" s="81"/>
      <c r="I117" s="81"/>
      <c r="J117" s="81"/>
      <c r="K117" s="143"/>
      <c r="L117" s="119"/>
      <c r="M117" s="119"/>
      <c r="N117" s="119"/>
      <c r="O117" s="142"/>
      <c r="P117" s="142"/>
      <c r="Q117" s="142"/>
    </row>
    <row r="118" spans="1:17" s="20" customFormat="1" ht="15">
      <c r="A118" s="81"/>
      <c r="B118" s="81"/>
      <c r="C118" s="81"/>
      <c r="D118" s="81"/>
      <c r="E118" s="81"/>
      <c r="F118" s="81"/>
      <c r="G118" s="81"/>
      <c r="H118" s="81"/>
      <c r="I118" s="81"/>
      <c r="J118" s="81"/>
      <c r="K118" s="143"/>
      <c r="L118" s="119"/>
      <c r="M118" s="119"/>
      <c r="N118" s="119"/>
      <c r="O118" s="142"/>
      <c r="P118" s="142"/>
      <c r="Q118" s="142"/>
    </row>
    <row r="119" spans="1:17" s="20" customFormat="1" ht="15">
      <c r="A119" s="81"/>
      <c r="B119" s="81"/>
      <c r="C119" s="81"/>
      <c r="D119" s="81"/>
      <c r="E119" s="81"/>
      <c r="F119" s="81"/>
      <c r="G119" s="81"/>
      <c r="H119" s="81"/>
      <c r="I119" s="81"/>
      <c r="J119" s="81"/>
      <c r="K119" s="143"/>
      <c r="L119" s="119"/>
      <c r="M119" s="119"/>
      <c r="N119" s="119"/>
      <c r="O119" s="142"/>
      <c r="P119" s="142"/>
      <c r="Q119" s="142"/>
    </row>
    <row r="120" spans="1:17" s="20" customFormat="1" ht="15">
      <c r="A120" s="81"/>
      <c r="B120" s="81"/>
      <c r="C120" s="81"/>
      <c r="D120" s="81"/>
      <c r="E120" s="81"/>
      <c r="F120" s="81"/>
      <c r="G120" s="81"/>
      <c r="H120" s="81"/>
      <c r="I120" s="81"/>
      <c r="J120" s="81"/>
      <c r="K120" s="143"/>
      <c r="L120" s="119"/>
      <c r="M120" s="119"/>
      <c r="N120" s="119"/>
      <c r="O120" s="142"/>
      <c r="P120" s="142"/>
      <c r="Q120" s="142"/>
    </row>
    <row r="121" spans="1:17" s="20" customFormat="1" ht="15">
      <c r="A121" s="81"/>
      <c r="B121" s="81"/>
      <c r="C121" s="81"/>
      <c r="D121" s="81"/>
      <c r="E121" s="81"/>
      <c r="F121" s="81"/>
      <c r="G121" s="81"/>
      <c r="H121" s="81"/>
      <c r="I121" s="81"/>
      <c r="J121" s="81"/>
      <c r="K121" s="143"/>
      <c r="L121" s="119"/>
      <c r="M121" s="119"/>
      <c r="N121" s="119"/>
      <c r="O121" s="142"/>
      <c r="P121" s="142"/>
      <c r="Q121" s="142"/>
    </row>
    <row r="122" spans="1:17" s="20" customFormat="1" ht="15">
      <c r="A122" s="81"/>
      <c r="B122" s="81"/>
      <c r="C122" s="81"/>
      <c r="D122" s="81"/>
      <c r="E122" s="81"/>
      <c r="F122" s="81"/>
      <c r="G122" s="81"/>
      <c r="H122" s="81"/>
      <c r="I122" s="81"/>
      <c r="J122" s="81"/>
      <c r="K122" s="143"/>
      <c r="L122" s="119"/>
      <c r="M122" s="119"/>
      <c r="N122" s="119"/>
      <c r="O122" s="142"/>
      <c r="P122" s="142"/>
      <c r="Q122" s="142"/>
    </row>
    <row r="123" spans="1:17" s="20" customFormat="1" ht="15">
      <c r="A123" s="81"/>
      <c r="B123" s="81"/>
      <c r="C123" s="81"/>
      <c r="D123" s="81"/>
      <c r="E123" s="81"/>
      <c r="F123" s="81"/>
      <c r="G123" s="81"/>
      <c r="H123" s="81"/>
      <c r="I123" s="81"/>
      <c r="J123" s="81"/>
      <c r="K123" s="143"/>
      <c r="L123" s="119"/>
      <c r="M123" s="119"/>
      <c r="N123" s="119"/>
      <c r="O123" s="142"/>
      <c r="P123" s="142"/>
      <c r="Q123" s="142"/>
    </row>
    <row r="124" spans="1:17" s="20" customFormat="1" ht="15">
      <c r="A124" s="81"/>
      <c r="B124" s="81"/>
      <c r="C124" s="81"/>
      <c r="D124" s="81"/>
      <c r="E124" s="81"/>
      <c r="F124" s="81"/>
      <c r="G124" s="81"/>
      <c r="H124" s="81"/>
      <c r="I124" s="81"/>
      <c r="J124" s="81"/>
      <c r="K124" s="143"/>
      <c r="L124" s="119"/>
      <c r="M124" s="119"/>
      <c r="N124" s="119"/>
      <c r="O124" s="142"/>
      <c r="P124" s="142"/>
      <c r="Q124" s="142"/>
    </row>
    <row r="125" spans="1:17" s="20" customFormat="1" ht="15">
      <c r="A125" s="81"/>
      <c r="B125" s="81"/>
      <c r="C125" s="81"/>
      <c r="D125" s="81"/>
      <c r="E125" s="81"/>
      <c r="F125" s="81"/>
      <c r="G125" s="81"/>
      <c r="H125" s="81"/>
      <c r="I125" s="81"/>
      <c r="J125" s="81"/>
      <c r="K125" s="143"/>
      <c r="L125" s="119"/>
      <c r="M125" s="119"/>
      <c r="N125" s="119"/>
      <c r="O125" s="142"/>
      <c r="P125" s="142"/>
      <c r="Q125" s="142"/>
    </row>
    <row r="126" spans="1:17" s="20" customFormat="1" ht="15">
      <c r="A126" s="81"/>
      <c r="B126" s="81"/>
      <c r="C126" s="81"/>
      <c r="D126" s="81"/>
      <c r="E126" s="81"/>
      <c r="F126" s="81"/>
      <c r="G126" s="81"/>
      <c r="H126" s="81"/>
      <c r="I126" s="81"/>
      <c r="J126" s="81"/>
      <c r="K126" s="140"/>
      <c r="L126" s="139"/>
      <c r="M126" s="139"/>
      <c r="N126" s="81"/>
      <c r="O126" s="142"/>
      <c r="P126" s="142"/>
      <c r="Q126" s="142"/>
    </row>
    <row r="127" spans="1:17" s="20" customFormat="1" ht="15">
      <c r="A127" s="81"/>
      <c r="B127" s="81"/>
      <c r="C127" s="81"/>
      <c r="D127" s="81"/>
      <c r="E127" s="81"/>
      <c r="F127" s="81"/>
      <c r="G127" s="81"/>
      <c r="H127" s="81"/>
      <c r="I127" s="81"/>
      <c r="J127" s="81"/>
      <c r="K127" s="143"/>
      <c r="L127" s="119"/>
      <c r="M127" s="119"/>
      <c r="N127" s="119"/>
      <c r="O127" s="142"/>
      <c r="P127" s="142"/>
      <c r="Q127" s="142"/>
    </row>
    <row r="128" spans="1:17" s="20" customFormat="1" ht="15">
      <c r="A128" s="81"/>
      <c r="B128" s="81"/>
      <c r="C128" s="81"/>
      <c r="D128" s="81"/>
      <c r="E128" s="81"/>
      <c r="F128" s="81"/>
      <c r="G128" s="81"/>
      <c r="H128" s="81"/>
      <c r="I128" s="81"/>
      <c r="J128" s="81"/>
      <c r="K128" s="140"/>
      <c r="L128" s="139"/>
      <c r="M128" s="139"/>
      <c r="N128" s="81"/>
      <c r="O128" s="142"/>
      <c r="P128" s="142"/>
      <c r="Q128" s="142"/>
    </row>
    <row r="129" spans="1:17" s="20" customFormat="1" ht="15">
      <c r="A129" s="81"/>
      <c r="B129" s="81"/>
      <c r="C129" s="81"/>
      <c r="D129" s="81"/>
      <c r="E129" s="81"/>
      <c r="F129" s="81"/>
      <c r="G129" s="81"/>
      <c r="H129" s="81"/>
      <c r="I129" s="81"/>
      <c r="J129" s="81"/>
      <c r="K129" s="143"/>
      <c r="L129" s="119"/>
      <c r="M129" s="119"/>
      <c r="N129" s="119"/>
      <c r="O129" s="142"/>
      <c r="P129" s="142"/>
      <c r="Q129" s="142"/>
    </row>
    <row r="130" spans="1:17" s="20" customFormat="1" ht="15">
      <c r="A130" s="81"/>
      <c r="B130" s="81"/>
      <c r="C130" s="81"/>
      <c r="D130" s="81"/>
      <c r="E130" s="81"/>
      <c r="F130" s="81"/>
      <c r="G130" s="81"/>
      <c r="H130" s="81"/>
      <c r="I130" s="81"/>
      <c r="J130" s="81"/>
      <c r="K130" s="143"/>
      <c r="L130" s="119"/>
      <c r="M130" s="119"/>
      <c r="N130" s="119"/>
      <c r="O130" s="142"/>
      <c r="P130" s="142"/>
      <c r="Q130" s="142"/>
    </row>
    <row r="131" spans="1:17" s="20" customFormat="1" ht="15">
      <c r="A131" s="81"/>
      <c r="B131" s="81"/>
      <c r="C131" s="81"/>
      <c r="D131" s="81"/>
      <c r="E131" s="81"/>
      <c r="F131" s="81"/>
      <c r="G131" s="81"/>
      <c r="H131" s="81"/>
      <c r="I131" s="81"/>
      <c r="J131" s="81"/>
      <c r="K131" s="142"/>
      <c r="L131" s="142"/>
      <c r="M131" s="142"/>
      <c r="N131" s="142"/>
      <c r="O131" s="142"/>
      <c r="P131" s="142"/>
      <c r="Q131" s="142"/>
    </row>
    <row r="132" spans="1:17" s="20" customFormat="1" ht="15">
      <c r="A132" s="81"/>
      <c r="B132" s="81"/>
      <c r="C132" s="81"/>
      <c r="D132" s="81"/>
      <c r="E132" s="81"/>
      <c r="F132" s="81"/>
      <c r="G132" s="81"/>
      <c r="H132" s="81"/>
      <c r="I132" s="81"/>
      <c r="J132" s="81"/>
      <c r="K132" s="142"/>
      <c r="L132" s="142"/>
      <c r="M132" s="142"/>
      <c r="N132" s="142"/>
      <c r="O132" s="142"/>
      <c r="P132" s="142"/>
      <c r="Q132" s="142"/>
    </row>
    <row r="133" spans="1:17" s="20" customFormat="1" ht="15">
      <c r="A133" s="81"/>
      <c r="B133" s="81"/>
      <c r="C133" s="81"/>
      <c r="D133" s="81"/>
      <c r="E133" s="81"/>
      <c r="F133" s="81"/>
      <c r="G133" s="81"/>
      <c r="H133" s="81"/>
      <c r="I133" s="81"/>
      <c r="J133" s="81"/>
      <c r="K133" s="142"/>
      <c r="L133" s="142"/>
      <c r="M133" s="142"/>
      <c r="N133" s="142"/>
      <c r="O133" s="142"/>
      <c r="P133" s="142"/>
      <c r="Q133" s="142"/>
    </row>
    <row r="134" spans="1:17" s="20" customFormat="1" ht="15">
      <c r="A134" s="81"/>
      <c r="B134" s="81"/>
      <c r="C134" s="81"/>
      <c r="D134" s="81"/>
      <c r="E134" s="81"/>
      <c r="F134" s="81"/>
      <c r="G134" s="81"/>
      <c r="H134" s="81"/>
      <c r="I134" s="81"/>
      <c r="J134" s="81"/>
      <c r="K134" s="143"/>
      <c r="L134" s="119"/>
      <c r="M134" s="119"/>
      <c r="N134" s="119"/>
      <c r="O134" s="142"/>
      <c r="P134" s="142"/>
      <c r="Q134" s="142"/>
    </row>
    <row r="135" spans="1:17" s="20" customFormat="1" ht="15">
      <c r="A135" s="81"/>
      <c r="B135" s="81"/>
      <c r="C135" s="81"/>
      <c r="D135" s="81"/>
      <c r="E135" s="81"/>
      <c r="F135" s="81"/>
      <c r="G135" s="81"/>
      <c r="H135" s="81"/>
      <c r="I135" s="81"/>
      <c r="J135" s="81"/>
      <c r="K135" s="142"/>
      <c r="L135" s="142"/>
      <c r="M135" s="142"/>
      <c r="N135" s="142"/>
      <c r="O135" s="142"/>
      <c r="P135" s="142"/>
      <c r="Q135" s="142"/>
    </row>
    <row r="136" spans="1:17" s="20" customFormat="1" ht="15">
      <c r="A136" s="81"/>
      <c r="B136" s="81"/>
      <c r="C136" s="81"/>
      <c r="D136" s="81"/>
      <c r="E136" s="81"/>
      <c r="F136" s="81"/>
      <c r="G136" s="81"/>
      <c r="H136" s="81"/>
      <c r="I136" s="81"/>
      <c r="J136" s="81"/>
      <c r="K136" s="143"/>
      <c r="L136" s="119"/>
      <c r="M136" s="119"/>
      <c r="N136" s="119"/>
      <c r="O136" s="142"/>
      <c r="P136" s="142"/>
      <c r="Q136" s="142"/>
    </row>
    <row r="137" spans="1:17" s="20" customFormat="1" ht="15">
      <c r="A137" s="81"/>
      <c r="B137" s="81"/>
      <c r="C137" s="81"/>
      <c r="D137" s="81"/>
      <c r="E137" s="81"/>
      <c r="F137" s="81"/>
      <c r="G137" s="81"/>
      <c r="H137" s="81"/>
      <c r="I137" s="81"/>
      <c r="J137" s="81"/>
      <c r="K137" s="143"/>
      <c r="L137" s="119"/>
      <c r="M137" s="119"/>
      <c r="N137" s="119"/>
      <c r="O137" s="142"/>
      <c r="P137" s="142"/>
      <c r="Q137" s="142"/>
    </row>
    <row r="138" spans="1:17" s="20" customFormat="1" ht="15">
      <c r="A138" s="81"/>
      <c r="B138" s="81"/>
      <c r="C138" s="81"/>
      <c r="D138" s="81"/>
      <c r="E138" s="81"/>
      <c r="F138" s="81"/>
      <c r="G138" s="81"/>
      <c r="H138" s="81"/>
      <c r="I138" s="81"/>
      <c r="J138" s="81"/>
      <c r="K138" s="143"/>
      <c r="L138" s="119"/>
      <c r="M138" s="119"/>
      <c r="N138" s="119"/>
      <c r="O138" s="142"/>
      <c r="P138" s="142"/>
      <c r="Q138" s="142"/>
    </row>
    <row r="139" spans="1:17" s="20" customFormat="1" ht="15">
      <c r="A139" s="81"/>
      <c r="B139" s="81"/>
      <c r="C139" s="81"/>
      <c r="D139" s="81"/>
      <c r="E139" s="81"/>
      <c r="F139" s="81"/>
      <c r="G139" s="81"/>
      <c r="H139" s="81"/>
      <c r="I139" s="81"/>
      <c r="J139" s="81"/>
      <c r="K139" s="143"/>
      <c r="L139" s="119"/>
      <c r="M139" s="119"/>
      <c r="N139" s="119"/>
      <c r="O139" s="142"/>
      <c r="P139" s="142"/>
      <c r="Q139" s="142"/>
    </row>
    <row r="140" spans="1:17" s="20" customFormat="1" ht="15">
      <c r="A140" s="81"/>
      <c r="B140" s="81"/>
      <c r="C140" s="81"/>
      <c r="D140" s="81"/>
      <c r="E140" s="81"/>
      <c r="F140" s="81"/>
      <c r="G140" s="81"/>
      <c r="H140" s="81"/>
      <c r="I140" s="81"/>
      <c r="J140" s="81"/>
      <c r="K140" s="143"/>
      <c r="L140" s="119"/>
      <c r="M140" s="119"/>
      <c r="N140" s="119"/>
      <c r="O140" s="142"/>
      <c r="P140" s="142"/>
      <c r="Q140" s="142"/>
    </row>
    <row r="141" spans="1:17" s="20" customFormat="1" ht="15">
      <c r="A141" s="81"/>
      <c r="B141" s="81"/>
      <c r="C141" s="81"/>
      <c r="D141" s="81"/>
      <c r="E141" s="81"/>
      <c r="F141" s="81"/>
      <c r="G141" s="81"/>
      <c r="H141" s="81"/>
      <c r="I141" s="81"/>
      <c r="J141" s="81"/>
      <c r="K141" s="143"/>
      <c r="L141" s="119"/>
      <c r="M141" s="119"/>
      <c r="N141" s="119"/>
      <c r="O141" s="142"/>
      <c r="P141" s="142"/>
      <c r="Q141" s="142"/>
    </row>
    <row r="142" spans="1:17" s="20" customFormat="1" ht="15">
      <c r="A142" s="81"/>
      <c r="B142" s="81"/>
      <c r="C142" s="81"/>
      <c r="D142" s="81"/>
      <c r="E142" s="81"/>
      <c r="F142" s="81"/>
      <c r="G142" s="81"/>
      <c r="H142" s="81"/>
      <c r="I142" s="81"/>
      <c r="J142" s="81"/>
      <c r="K142" s="143"/>
      <c r="L142" s="119"/>
      <c r="M142" s="119"/>
      <c r="N142" s="119"/>
      <c r="O142" s="142"/>
      <c r="P142" s="142"/>
      <c r="Q142" s="142"/>
    </row>
    <row r="143" spans="1:17" s="20" customFormat="1" ht="15">
      <c r="A143" s="81"/>
      <c r="B143" s="81"/>
      <c r="C143" s="81"/>
      <c r="D143" s="81"/>
      <c r="E143" s="81"/>
      <c r="F143" s="81"/>
      <c r="G143" s="81"/>
      <c r="H143" s="81"/>
      <c r="I143" s="81"/>
      <c r="J143" s="81"/>
      <c r="K143" s="143"/>
      <c r="L143" s="119"/>
      <c r="M143" s="119"/>
      <c r="N143" s="119"/>
      <c r="O143" s="142"/>
      <c r="P143" s="142"/>
      <c r="Q143" s="142"/>
    </row>
    <row r="144" spans="1:17" s="20" customFormat="1" ht="15">
      <c r="A144" s="81"/>
      <c r="B144" s="81"/>
      <c r="C144" s="81"/>
      <c r="D144" s="81"/>
      <c r="E144" s="81"/>
      <c r="F144" s="81"/>
      <c r="G144" s="81"/>
      <c r="H144" s="81"/>
      <c r="I144" s="81"/>
      <c r="J144" s="81"/>
      <c r="K144" s="143"/>
      <c r="L144" s="119"/>
      <c r="M144" s="119"/>
      <c r="N144" s="119"/>
      <c r="O144" s="142"/>
      <c r="P144" s="142"/>
      <c r="Q144" s="142"/>
    </row>
    <row r="145" spans="1:17" s="20" customFormat="1" ht="15">
      <c r="A145" s="81"/>
      <c r="B145" s="81"/>
      <c r="C145" s="81"/>
      <c r="D145" s="81"/>
      <c r="E145" s="81"/>
      <c r="F145" s="81"/>
      <c r="G145" s="81"/>
      <c r="H145" s="81"/>
      <c r="I145" s="81"/>
      <c r="J145" s="81"/>
      <c r="K145" s="143"/>
      <c r="L145" s="119"/>
      <c r="M145" s="119"/>
      <c r="N145" s="119"/>
      <c r="O145" s="142"/>
      <c r="P145" s="142"/>
      <c r="Q145" s="142"/>
    </row>
    <row r="146" spans="1:17" s="20" customFormat="1" ht="15">
      <c r="A146" s="81"/>
      <c r="B146" s="81"/>
      <c r="C146" s="81"/>
      <c r="D146" s="81"/>
      <c r="E146" s="81"/>
      <c r="F146" s="81"/>
      <c r="G146" s="81"/>
      <c r="H146" s="81"/>
      <c r="I146" s="81"/>
      <c r="J146" s="81"/>
      <c r="K146" s="143"/>
      <c r="L146" s="119"/>
      <c r="M146" s="119"/>
      <c r="N146" s="119"/>
      <c r="O146" s="142"/>
      <c r="P146" s="142"/>
      <c r="Q146" s="142"/>
    </row>
    <row r="147" spans="1:17" s="21" customFormat="1" ht="15">
      <c r="A147" s="81"/>
      <c r="B147" s="81"/>
      <c r="C147" s="81"/>
      <c r="D147" s="81"/>
      <c r="E147" s="81"/>
      <c r="F147" s="81"/>
      <c r="G147" s="81"/>
      <c r="H147" s="81"/>
      <c r="I147" s="81"/>
      <c r="J147" s="81"/>
      <c r="K147" s="143"/>
      <c r="L147" s="119"/>
      <c r="M147" s="119"/>
      <c r="N147" s="119"/>
      <c r="O147" s="144"/>
      <c r="P147" s="144"/>
      <c r="Q147" s="144"/>
    </row>
    <row r="148" spans="1:17" s="22" customFormat="1" ht="16.149999999999999" customHeight="1">
      <c r="A148" s="81"/>
      <c r="B148" s="81"/>
      <c r="C148" s="81"/>
      <c r="D148" s="81"/>
      <c r="E148" s="81"/>
      <c r="F148" s="81"/>
      <c r="G148" s="81"/>
      <c r="H148" s="81"/>
      <c r="I148" s="81"/>
      <c r="J148" s="81"/>
      <c r="K148" s="143"/>
      <c r="L148" s="119"/>
      <c r="M148" s="119"/>
      <c r="N148" s="119"/>
      <c r="O148" s="145"/>
      <c r="P148" s="145"/>
      <c r="Q148" s="145"/>
    </row>
    <row r="149" spans="1:17" s="22" customFormat="1" ht="15">
      <c r="A149" s="81"/>
      <c r="B149" s="81"/>
      <c r="C149" s="81"/>
      <c r="D149" s="81"/>
      <c r="E149" s="81"/>
      <c r="F149" s="81"/>
      <c r="G149" s="81"/>
      <c r="H149" s="81"/>
      <c r="I149" s="81"/>
      <c r="J149" s="81"/>
      <c r="K149" s="146"/>
      <c r="L149" s="145"/>
      <c r="M149" s="145"/>
      <c r="N149" s="145"/>
      <c r="O149" s="145"/>
      <c r="P149" s="145"/>
      <c r="Q149" s="145"/>
    </row>
    <row r="150" spans="1:17" s="22" customFormat="1" ht="15">
      <c r="A150" s="81"/>
      <c r="B150" s="81"/>
      <c r="C150" s="81"/>
      <c r="D150" s="81"/>
      <c r="E150" s="81"/>
      <c r="F150" s="81"/>
      <c r="G150" s="81"/>
      <c r="H150" s="81"/>
      <c r="I150" s="81"/>
      <c r="J150" s="81"/>
      <c r="K150" s="146"/>
      <c r="L150" s="145"/>
      <c r="M150" s="145"/>
      <c r="N150" s="145"/>
      <c r="O150" s="145"/>
      <c r="P150" s="145"/>
      <c r="Q150" s="145"/>
    </row>
    <row r="151" spans="1:17" s="22" customFormat="1" ht="15">
      <c r="A151" s="81"/>
      <c r="B151" s="81"/>
      <c r="C151" s="81"/>
      <c r="D151" s="81"/>
      <c r="E151" s="81"/>
      <c r="F151" s="81"/>
      <c r="G151" s="81"/>
      <c r="H151" s="81"/>
      <c r="I151" s="81"/>
      <c r="J151" s="81"/>
      <c r="K151" s="146"/>
      <c r="L151" s="145"/>
      <c r="M151" s="145"/>
      <c r="N151" s="145"/>
      <c r="O151" s="145"/>
      <c r="P151" s="145"/>
      <c r="Q151" s="145"/>
    </row>
    <row r="152" spans="1:17" s="22" customFormat="1" ht="15">
      <c r="A152" s="81"/>
      <c r="B152" s="81"/>
      <c r="C152" s="81"/>
      <c r="D152" s="81"/>
      <c r="E152" s="81"/>
      <c r="F152" s="81"/>
      <c r="G152" s="81"/>
      <c r="H152" s="81"/>
      <c r="I152" s="81"/>
      <c r="J152" s="81"/>
      <c r="K152" s="146"/>
      <c r="L152" s="145"/>
      <c r="M152" s="145"/>
      <c r="N152" s="145"/>
      <c r="O152" s="145"/>
      <c r="P152" s="145"/>
      <c r="Q152" s="145"/>
    </row>
    <row r="153" spans="1:17" s="22" customFormat="1" ht="15">
      <c r="A153" s="81"/>
      <c r="B153" s="81"/>
      <c r="C153" s="81"/>
      <c r="D153" s="81"/>
      <c r="E153" s="81"/>
      <c r="F153" s="81"/>
      <c r="G153" s="81"/>
      <c r="H153" s="81"/>
      <c r="I153" s="81"/>
      <c r="J153" s="81"/>
      <c r="K153" s="146"/>
      <c r="L153" s="145"/>
      <c r="M153" s="145"/>
      <c r="N153" s="145"/>
      <c r="O153" s="145"/>
      <c r="P153" s="145"/>
      <c r="Q153" s="145"/>
    </row>
    <row r="154" spans="1:17" s="22" customFormat="1" ht="15">
      <c r="A154" s="81"/>
      <c r="B154" s="81"/>
      <c r="C154" s="81"/>
      <c r="D154" s="81"/>
      <c r="E154" s="81"/>
      <c r="F154" s="81"/>
      <c r="G154" s="81"/>
      <c r="H154" s="81"/>
      <c r="I154" s="81"/>
      <c r="J154" s="81"/>
      <c r="K154" s="146"/>
      <c r="L154" s="145"/>
      <c r="M154" s="145"/>
      <c r="N154" s="145"/>
      <c r="O154" s="145"/>
      <c r="P154" s="145"/>
      <c r="Q154" s="145"/>
    </row>
    <row r="155" spans="1:17" s="22" customFormat="1" ht="15">
      <c r="A155" s="81"/>
      <c r="B155" s="81"/>
      <c r="C155" s="81"/>
      <c r="D155" s="81"/>
      <c r="E155" s="81"/>
      <c r="F155" s="81"/>
      <c r="G155" s="81"/>
      <c r="H155" s="81"/>
      <c r="I155" s="81"/>
      <c r="J155" s="81"/>
      <c r="K155" s="146"/>
      <c r="L155" s="145"/>
      <c r="M155" s="145"/>
      <c r="N155" s="145"/>
      <c r="O155" s="145"/>
      <c r="P155" s="145"/>
      <c r="Q155" s="145"/>
    </row>
    <row r="156" spans="1:17" s="22" customFormat="1" ht="15">
      <c r="A156" s="81"/>
      <c r="B156" s="81"/>
      <c r="C156" s="81"/>
      <c r="D156" s="81"/>
      <c r="E156" s="81"/>
      <c r="F156" s="81"/>
      <c r="G156" s="81"/>
      <c r="H156" s="81"/>
      <c r="I156" s="81"/>
      <c r="J156" s="81"/>
      <c r="K156" s="146"/>
      <c r="L156" s="145"/>
      <c r="M156" s="145"/>
      <c r="N156" s="145"/>
      <c r="O156" s="145"/>
      <c r="P156" s="145"/>
      <c r="Q156" s="145"/>
    </row>
  </sheetData>
  <autoFilter ref="A7:O102">
    <filterColumn colId="0"/>
  </autoFilter>
  <mergeCells count="3">
    <mergeCell ref="C6:E6"/>
    <mergeCell ref="F6:J6"/>
    <mergeCell ref="A5:K5"/>
  </mergeCells>
  <pageMargins left="0.7" right="0.7" top="0.75" bottom="0.75" header="0.3" footer="0.3"/>
  <pageSetup scale="70" fitToHeight="2" orientation="landscape" r:id="rId1"/>
</worksheet>
</file>

<file path=xl/worksheets/sheet5.xml><?xml version="1.0" encoding="utf-8"?>
<worksheet xmlns="http://schemas.openxmlformats.org/spreadsheetml/2006/main" xmlns:r="http://schemas.openxmlformats.org/officeDocument/2006/relationships">
  <sheetPr>
    <tabColor theme="4"/>
  </sheetPr>
  <dimension ref="A1:S226"/>
  <sheetViews>
    <sheetView zoomScaleNormal="100" workbookViewId="0">
      <selection activeCell="A5" sqref="A5:M5"/>
    </sheetView>
  </sheetViews>
  <sheetFormatPr defaultColWidth="9.140625" defaultRowHeight="15.75"/>
  <cols>
    <col min="1" max="1" width="39.42578125" style="119" customWidth="1"/>
    <col min="2" max="2" width="36.5703125" style="119" bestFit="1" customWidth="1"/>
    <col min="3" max="3" width="18.5703125" style="119" bestFit="1" customWidth="1"/>
    <col min="4" max="4" width="13.28515625" style="119" bestFit="1" customWidth="1"/>
    <col min="5" max="5" width="9.5703125" style="119" customWidth="1"/>
    <col min="6" max="6" width="16.5703125" style="119" customWidth="1"/>
    <col min="7" max="7" width="14" style="119" customWidth="1"/>
    <col min="8" max="8" width="14.5703125" style="119" bestFit="1" customWidth="1"/>
    <col min="9" max="9" width="9.85546875" style="119" customWidth="1"/>
    <col min="10" max="10" width="12.140625" style="119" bestFit="1" customWidth="1"/>
    <col min="11" max="11" width="8.5703125" style="119" bestFit="1" customWidth="1"/>
    <col min="12" max="12" width="8.5703125" style="119" customWidth="1"/>
    <col min="13" max="13" width="14" style="119" bestFit="1" customWidth="1"/>
    <col min="14" max="14" width="11.28515625" style="119" customWidth="1"/>
    <col min="15" max="15" width="29.28515625" style="119" bestFit="1" customWidth="1"/>
    <col min="16" max="16" width="19.42578125" style="119" bestFit="1" customWidth="1"/>
    <col min="17" max="17" width="14.85546875" style="119" bestFit="1" customWidth="1"/>
    <col min="18" max="19" width="9.140625" style="81"/>
    <col min="20" max="16384" width="9.140625" style="18"/>
  </cols>
  <sheetData>
    <row r="1" spans="1:19">
      <c r="A1" s="130" t="s">
        <v>987</v>
      </c>
      <c r="B1" s="160"/>
      <c r="C1" s="160"/>
      <c r="D1" s="160"/>
      <c r="E1" s="160"/>
      <c r="F1" s="160"/>
      <c r="G1" s="160"/>
      <c r="H1" s="160"/>
      <c r="I1" s="160"/>
      <c r="J1" s="160"/>
      <c r="K1" s="160"/>
      <c r="L1" s="160"/>
      <c r="M1" s="160"/>
    </row>
    <row r="2" spans="1:19">
      <c r="A2" s="147" t="s">
        <v>903</v>
      </c>
      <c r="B2" s="160"/>
      <c r="C2" s="160"/>
      <c r="D2" s="160"/>
      <c r="E2" s="160"/>
      <c r="F2" s="160"/>
      <c r="G2" s="160"/>
      <c r="H2" s="160"/>
      <c r="I2" s="160"/>
      <c r="J2" s="160"/>
      <c r="K2" s="160"/>
      <c r="L2" s="160"/>
      <c r="M2" s="160"/>
    </row>
    <row r="3" spans="1:19">
      <c r="A3" s="130" t="s">
        <v>904</v>
      </c>
      <c r="B3" s="161"/>
      <c r="C3" s="161"/>
      <c r="D3" s="161"/>
      <c r="E3" s="161"/>
      <c r="F3" s="161"/>
      <c r="G3" s="161"/>
      <c r="H3" s="161"/>
      <c r="I3" s="161"/>
      <c r="J3" s="161"/>
      <c r="K3" s="161"/>
      <c r="L3" s="161"/>
      <c r="M3" s="161"/>
    </row>
    <row r="4" spans="1:19">
      <c r="A4" s="130" t="s">
        <v>905</v>
      </c>
      <c r="B4" s="162"/>
      <c r="C4" s="162"/>
      <c r="D4" s="162"/>
      <c r="E4" s="162"/>
      <c r="F4" s="162"/>
      <c r="G4" s="162"/>
      <c r="H4" s="162"/>
      <c r="I4" s="162"/>
      <c r="J4" s="162"/>
      <c r="K4" s="162"/>
      <c r="L4" s="162"/>
      <c r="M4" s="162"/>
    </row>
    <row r="5" spans="1:19" ht="63.75" customHeight="1">
      <c r="A5" s="906" t="s">
        <v>988</v>
      </c>
      <c r="B5" s="906"/>
      <c r="C5" s="906"/>
      <c r="D5" s="906"/>
      <c r="E5" s="906"/>
      <c r="F5" s="906"/>
      <c r="G5" s="906"/>
      <c r="H5" s="906"/>
      <c r="I5" s="906"/>
      <c r="J5" s="906"/>
      <c r="K5" s="906"/>
      <c r="L5" s="906"/>
      <c r="M5" s="906"/>
    </row>
    <row r="6" spans="1:19">
      <c r="A6" s="67" t="s">
        <v>989</v>
      </c>
      <c r="B6" s="163"/>
      <c r="C6" s="163"/>
      <c r="D6" s="163"/>
      <c r="E6" s="163"/>
      <c r="F6" s="163"/>
      <c r="G6" s="163"/>
      <c r="H6" s="163"/>
      <c r="I6" s="163"/>
      <c r="J6" s="163"/>
      <c r="K6" s="163"/>
      <c r="L6" s="163"/>
      <c r="M6" s="163"/>
    </row>
    <row r="7" spans="1:19" ht="16.5" thickBot="1">
      <c r="A7" s="67" t="s">
        <v>990</v>
      </c>
      <c r="B7" s="163"/>
      <c r="C7" s="163"/>
      <c r="D7" s="163"/>
      <c r="E7" s="163"/>
      <c r="F7" s="163"/>
      <c r="G7" s="163"/>
      <c r="H7" s="163"/>
      <c r="I7" s="163"/>
      <c r="J7" s="163"/>
      <c r="K7" s="163"/>
      <c r="L7" s="163"/>
      <c r="M7" s="163"/>
    </row>
    <row r="8" spans="1:19" ht="41.25" thickBot="1">
      <c r="A8" s="132" t="s">
        <v>23</v>
      </c>
      <c r="B8" s="132" t="s">
        <v>24</v>
      </c>
      <c r="C8" s="132" t="s">
        <v>25</v>
      </c>
      <c r="D8" s="148" t="s">
        <v>250</v>
      </c>
      <c r="E8" s="132" t="s">
        <v>253</v>
      </c>
      <c r="F8" s="149" t="s">
        <v>462</v>
      </c>
      <c r="G8" s="132" t="s">
        <v>766</v>
      </c>
      <c r="H8" s="132" t="s">
        <v>251</v>
      </c>
      <c r="I8" s="132" t="s">
        <v>254</v>
      </c>
      <c r="J8" s="132" t="s">
        <v>999</v>
      </c>
      <c r="K8" s="148" t="s">
        <v>256</v>
      </c>
      <c r="L8" s="150" t="s">
        <v>649</v>
      </c>
      <c r="M8" s="151" t="s">
        <v>487</v>
      </c>
      <c r="N8" s="152" t="s">
        <v>593</v>
      </c>
      <c r="O8" s="152" t="s">
        <v>489</v>
      </c>
      <c r="P8" s="152" t="s">
        <v>4</v>
      </c>
      <c r="Q8" s="152" t="s">
        <v>631</v>
      </c>
      <c r="R8" s="153"/>
      <c r="S8" s="153"/>
    </row>
    <row r="9" spans="1:19">
      <c r="A9" s="154" t="s">
        <v>496</v>
      </c>
      <c r="B9" s="154"/>
      <c r="C9" s="154" t="s">
        <v>90</v>
      </c>
      <c r="D9" s="155"/>
      <c r="E9" s="155"/>
      <c r="F9" s="155">
        <v>1584.37</v>
      </c>
      <c r="G9" s="155"/>
      <c r="H9" s="155"/>
      <c r="I9" s="155"/>
      <c r="J9" s="155">
        <f t="shared" ref="J9:J40" si="0">SUM(D9:I9)</f>
        <v>1584.37</v>
      </c>
      <c r="K9" s="154" t="s">
        <v>2</v>
      </c>
      <c r="L9" s="118" t="s">
        <v>895</v>
      </c>
      <c r="M9" s="118" t="s">
        <v>296</v>
      </c>
      <c r="N9" s="118" t="s">
        <v>32</v>
      </c>
      <c r="O9" s="118" t="s">
        <v>491</v>
      </c>
      <c r="P9" s="118" t="s">
        <v>352</v>
      </c>
      <c r="Q9" s="118" t="s">
        <v>16</v>
      </c>
    </row>
    <row r="10" spans="1:19">
      <c r="A10" s="91" t="s">
        <v>497</v>
      </c>
      <c r="B10" s="91"/>
      <c r="C10" s="91" t="s">
        <v>91</v>
      </c>
      <c r="D10" s="84"/>
      <c r="E10" s="84"/>
      <c r="F10" s="84">
        <v>1091.2629999999999</v>
      </c>
      <c r="G10" s="84"/>
      <c r="H10" s="84"/>
      <c r="I10" s="84"/>
      <c r="J10" s="84">
        <f t="shared" si="0"/>
        <v>1091.2629999999999</v>
      </c>
      <c r="K10" s="91" t="s">
        <v>2</v>
      </c>
      <c r="L10" s="118" t="s">
        <v>603</v>
      </c>
      <c r="M10" s="118" t="s">
        <v>297</v>
      </c>
      <c r="N10" s="118" t="s">
        <v>32</v>
      </c>
      <c r="O10" s="118" t="s">
        <v>491</v>
      </c>
      <c r="P10" s="118" t="s">
        <v>352</v>
      </c>
      <c r="Q10" s="118" t="s">
        <v>16</v>
      </c>
    </row>
    <row r="11" spans="1:19">
      <c r="A11" s="91" t="s">
        <v>498</v>
      </c>
      <c r="B11" s="91" t="s">
        <v>209</v>
      </c>
      <c r="C11" s="91" t="s">
        <v>210</v>
      </c>
      <c r="D11" s="84"/>
      <c r="E11" s="84"/>
      <c r="F11" s="84"/>
      <c r="G11" s="84"/>
      <c r="H11" s="84">
        <v>28475</v>
      </c>
      <c r="I11" s="84"/>
      <c r="J11" s="84">
        <f t="shared" si="0"/>
        <v>28475</v>
      </c>
      <c r="K11" s="91" t="s">
        <v>28</v>
      </c>
      <c r="L11" s="118" t="s">
        <v>895</v>
      </c>
      <c r="M11" s="118" t="s">
        <v>581</v>
      </c>
      <c r="N11" s="118" t="s">
        <v>211</v>
      </c>
      <c r="O11" s="118" t="s">
        <v>493</v>
      </c>
      <c r="P11" s="118" t="s">
        <v>210</v>
      </c>
      <c r="Q11" s="118" t="s">
        <v>22</v>
      </c>
    </row>
    <row r="12" spans="1:19">
      <c r="A12" s="91" t="s">
        <v>498</v>
      </c>
      <c r="B12" s="91" t="s">
        <v>212</v>
      </c>
      <c r="C12" s="91" t="s">
        <v>210</v>
      </c>
      <c r="D12" s="84">
        <v>14455</v>
      </c>
      <c r="E12" s="84"/>
      <c r="F12" s="84">
        <v>1137</v>
      </c>
      <c r="G12" s="84"/>
      <c r="H12" s="84"/>
      <c r="I12" s="84"/>
      <c r="J12" s="84">
        <f t="shared" si="0"/>
        <v>15592</v>
      </c>
      <c r="K12" s="91" t="s">
        <v>28</v>
      </c>
      <c r="L12" s="118" t="s">
        <v>895</v>
      </c>
      <c r="M12" s="118" t="s">
        <v>581</v>
      </c>
      <c r="N12" s="118" t="s">
        <v>211</v>
      </c>
      <c r="O12" s="118" t="s">
        <v>493</v>
      </c>
      <c r="P12" s="118" t="s">
        <v>210</v>
      </c>
      <c r="Q12" s="118" t="s">
        <v>22</v>
      </c>
    </row>
    <row r="13" spans="1:19">
      <c r="A13" s="91" t="s">
        <v>498</v>
      </c>
      <c r="B13" s="91" t="s">
        <v>213</v>
      </c>
      <c r="C13" s="91" t="s">
        <v>210</v>
      </c>
      <c r="D13" s="84"/>
      <c r="E13" s="84"/>
      <c r="F13" s="84">
        <v>16</v>
      </c>
      <c r="G13" s="84"/>
      <c r="H13" s="84">
        <v>4731</v>
      </c>
      <c r="I13" s="84"/>
      <c r="J13" s="84">
        <f t="shared" si="0"/>
        <v>4747</v>
      </c>
      <c r="K13" s="91" t="s">
        <v>28</v>
      </c>
      <c r="L13" s="118" t="s">
        <v>895</v>
      </c>
      <c r="M13" s="118" t="s">
        <v>581</v>
      </c>
      <c r="N13" s="118" t="s">
        <v>211</v>
      </c>
      <c r="O13" s="118" t="s">
        <v>493</v>
      </c>
      <c r="P13" s="118" t="s">
        <v>210</v>
      </c>
      <c r="Q13" s="118" t="s">
        <v>22</v>
      </c>
    </row>
    <row r="14" spans="1:19">
      <c r="A14" s="91" t="s">
        <v>498</v>
      </c>
      <c r="B14" s="91" t="s">
        <v>215</v>
      </c>
      <c r="C14" s="91" t="s">
        <v>210</v>
      </c>
      <c r="D14" s="84">
        <v>5066</v>
      </c>
      <c r="E14" s="84"/>
      <c r="F14" s="84">
        <v>23297</v>
      </c>
      <c r="G14" s="84"/>
      <c r="H14" s="84"/>
      <c r="I14" s="84"/>
      <c r="J14" s="84">
        <f t="shared" si="0"/>
        <v>28363</v>
      </c>
      <c r="K14" s="91" t="s">
        <v>28</v>
      </c>
      <c r="L14" s="118" t="s">
        <v>895</v>
      </c>
      <c r="M14" s="118" t="s">
        <v>581</v>
      </c>
      <c r="N14" s="118" t="s">
        <v>211</v>
      </c>
      <c r="O14" s="118" t="s">
        <v>493</v>
      </c>
      <c r="P14" s="118" t="s">
        <v>210</v>
      </c>
      <c r="Q14" s="118" t="s">
        <v>22</v>
      </c>
    </row>
    <row r="15" spans="1:19">
      <c r="A15" s="91" t="s">
        <v>498</v>
      </c>
      <c r="B15" s="91" t="s">
        <v>425</v>
      </c>
      <c r="C15" s="91" t="s">
        <v>210</v>
      </c>
      <c r="D15" s="84"/>
      <c r="E15" s="84"/>
      <c r="F15" s="84"/>
      <c r="G15" s="84"/>
      <c r="H15" s="84">
        <v>26042</v>
      </c>
      <c r="I15" s="84"/>
      <c r="J15" s="84">
        <f t="shared" si="0"/>
        <v>26042</v>
      </c>
      <c r="K15" s="91" t="s">
        <v>28</v>
      </c>
      <c r="L15" s="118" t="s">
        <v>895</v>
      </c>
      <c r="M15" s="118" t="s">
        <v>581</v>
      </c>
      <c r="N15" s="118" t="s">
        <v>211</v>
      </c>
      <c r="O15" s="118" t="s">
        <v>493</v>
      </c>
      <c r="P15" s="118" t="s">
        <v>210</v>
      </c>
      <c r="Q15" s="118" t="s">
        <v>22</v>
      </c>
    </row>
    <row r="16" spans="1:19">
      <c r="A16" s="91" t="s">
        <v>498</v>
      </c>
      <c r="B16" s="91" t="s">
        <v>217</v>
      </c>
      <c r="C16" s="91" t="s">
        <v>210</v>
      </c>
      <c r="D16" s="84"/>
      <c r="E16" s="84"/>
      <c r="F16" s="84"/>
      <c r="G16" s="84"/>
      <c r="H16" s="84">
        <v>220640</v>
      </c>
      <c r="I16" s="84"/>
      <c r="J16" s="84">
        <f t="shared" si="0"/>
        <v>220640</v>
      </c>
      <c r="K16" s="91" t="s">
        <v>28</v>
      </c>
      <c r="L16" s="118" t="s">
        <v>895</v>
      </c>
      <c r="M16" s="118" t="s">
        <v>581</v>
      </c>
      <c r="N16" s="118" t="s">
        <v>211</v>
      </c>
      <c r="O16" s="118" t="s">
        <v>493</v>
      </c>
      <c r="P16" s="118" t="s">
        <v>210</v>
      </c>
      <c r="Q16" s="118" t="s">
        <v>22</v>
      </c>
    </row>
    <row r="17" spans="1:17">
      <c r="A17" s="91" t="s">
        <v>586</v>
      </c>
      <c r="B17" s="91"/>
      <c r="C17" s="91" t="s">
        <v>372</v>
      </c>
      <c r="D17" s="84"/>
      <c r="E17" s="84"/>
      <c r="F17" s="84">
        <v>660.48400000000004</v>
      </c>
      <c r="G17" s="84"/>
      <c r="H17" s="84"/>
      <c r="I17" s="84"/>
      <c r="J17" s="84">
        <f t="shared" si="0"/>
        <v>660.48400000000004</v>
      </c>
      <c r="K17" s="91" t="s">
        <v>2</v>
      </c>
      <c r="L17" s="118" t="s">
        <v>603</v>
      </c>
      <c r="M17" s="118" t="s">
        <v>320</v>
      </c>
      <c r="N17" s="118" t="s">
        <v>123</v>
      </c>
      <c r="O17" s="118" t="s">
        <v>492</v>
      </c>
      <c r="P17" s="118" t="s">
        <v>370</v>
      </c>
      <c r="Q17" s="118" t="s">
        <v>19</v>
      </c>
    </row>
    <row r="18" spans="1:17">
      <c r="A18" s="91" t="s">
        <v>586</v>
      </c>
      <c r="B18" s="91"/>
      <c r="C18" s="91" t="s">
        <v>374</v>
      </c>
      <c r="D18" s="84"/>
      <c r="E18" s="84"/>
      <c r="F18" s="84">
        <v>646.697</v>
      </c>
      <c r="G18" s="84"/>
      <c r="H18" s="84"/>
      <c r="I18" s="84"/>
      <c r="J18" s="84">
        <f t="shared" si="0"/>
        <v>646.697</v>
      </c>
      <c r="K18" s="91" t="s">
        <v>2</v>
      </c>
      <c r="L18" s="118" t="s">
        <v>603</v>
      </c>
      <c r="M18" s="118" t="s">
        <v>320</v>
      </c>
      <c r="N18" s="118" t="s">
        <v>123</v>
      </c>
      <c r="O18" s="118" t="s">
        <v>492</v>
      </c>
      <c r="P18" s="118" t="s">
        <v>370</v>
      </c>
      <c r="Q18" s="118" t="s">
        <v>19</v>
      </c>
    </row>
    <row r="19" spans="1:17">
      <c r="A19" s="91" t="s">
        <v>586</v>
      </c>
      <c r="B19" s="91"/>
      <c r="C19" s="91" t="s">
        <v>377</v>
      </c>
      <c r="D19" s="84"/>
      <c r="E19" s="84"/>
      <c r="F19" s="84">
        <v>339.12200000000001</v>
      </c>
      <c r="G19" s="84"/>
      <c r="H19" s="84"/>
      <c r="I19" s="84"/>
      <c r="J19" s="84">
        <f t="shared" si="0"/>
        <v>339.12200000000001</v>
      </c>
      <c r="K19" s="91" t="s">
        <v>2</v>
      </c>
      <c r="L19" s="118" t="s">
        <v>603</v>
      </c>
      <c r="M19" s="118" t="s">
        <v>320</v>
      </c>
      <c r="N19" s="118" t="s">
        <v>123</v>
      </c>
      <c r="O19" s="118" t="s">
        <v>494</v>
      </c>
      <c r="P19" s="118" t="s">
        <v>368</v>
      </c>
      <c r="Q19" s="118" t="s">
        <v>10</v>
      </c>
    </row>
    <row r="20" spans="1:17">
      <c r="A20" s="91" t="s">
        <v>586</v>
      </c>
      <c r="B20" s="91"/>
      <c r="C20" s="91" t="s">
        <v>378</v>
      </c>
      <c r="D20" s="84"/>
      <c r="E20" s="84"/>
      <c r="F20" s="84">
        <v>884.62099999999998</v>
      </c>
      <c r="G20" s="84"/>
      <c r="H20" s="84"/>
      <c r="I20" s="84"/>
      <c r="J20" s="84">
        <f t="shared" si="0"/>
        <v>884.62099999999998</v>
      </c>
      <c r="K20" s="91" t="s">
        <v>2</v>
      </c>
      <c r="L20" s="118" t="s">
        <v>603</v>
      </c>
      <c r="M20" s="118" t="s">
        <v>320</v>
      </c>
      <c r="N20" s="118" t="s">
        <v>211</v>
      </c>
      <c r="O20" s="118" t="s">
        <v>493</v>
      </c>
      <c r="P20" s="118" t="s">
        <v>366</v>
      </c>
      <c r="Q20" s="118" t="s">
        <v>22</v>
      </c>
    </row>
    <row r="21" spans="1:17">
      <c r="A21" s="91" t="s">
        <v>586</v>
      </c>
      <c r="B21" s="91"/>
      <c r="C21" s="91" t="s">
        <v>233</v>
      </c>
      <c r="D21" s="84"/>
      <c r="E21" s="84"/>
      <c r="F21" s="84">
        <v>4657.1360000000004</v>
      </c>
      <c r="G21" s="84"/>
      <c r="H21" s="84"/>
      <c r="I21" s="84"/>
      <c r="J21" s="84">
        <f t="shared" si="0"/>
        <v>4657.1360000000004</v>
      </c>
      <c r="K21" s="91" t="s">
        <v>2</v>
      </c>
      <c r="L21" s="118" t="s">
        <v>603</v>
      </c>
      <c r="M21" s="118" t="s">
        <v>320</v>
      </c>
      <c r="N21" s="118" t="s">
        <v>211</v>
      </c>
      <c r="O21" s="118" t="s">
        <v>493</v>
      </c>
      <c r="P21" s="118" t="s">
        <v>366</v>
      </c>
      <c r="Q21" s="118" t="s">
        <v>22</v>
      </c>
    </row>
    <row r="22" spans="1:17">
      <c r="A22" s="91" t="s">
        <v>586</v>
      </c>
      <c r="B22" s="91"/>
      <c r="C22" s="91" t="s">
        <v>380</v>
      </c>
      <c r="D22" s="84"/>
      <c r="E22" s="84"/>
      <c r="F22" s="84"/>
      <c r="G22" s="84"/>
      <c r="H22" s="84"/>
      <c r="I22" s="84"/>
      <c r="J22" s="84">
        <f t="shared" si="0"/>
        <v>0</v>
      </c>
      <c r="K22" s="91" t="s">
        <v>2</v>
      </c>
      <c r="L22" s="118" t="s">
        <v>603</v>
      </c>
      <c r="M22" s="118" t="s">
        <v>320</v>
      </c>
      <c r="N22" s="118" t="s">
        <v>123</v>
      </c>
      <c r="O22" s="118" t="s">
        <v>492</v>
      </c>
      <c r="P22" s="118" t="s">
        <v>367</v>
      </c>
      <c r="Q22" s="118" t="s">
        <v>19</v>
      </c>
    </row>
    <row r="23" spans="1:17">
      <c r="A23" s="91" t="s">
        <v>586</v>
      </c>
      <c r="B23" s="91"/>
      <c r="C23" s="91" t="s">
        <v>381</v>
      </c>
      <c r="D23" s="84"/>
      <c r="E23" s="84"/>
      <c r="F23" s="84">
        <v>747.92700000000002</v>
      </c>
      <c r="G23" s="84"/>
      <c r="H23" s="84"/>
      <c r="I23" s="84"/>
      <c r="J23" s="84">
        <f t="shared" si="0"/>
        <v>747.92700000000002</v>
      </c>
      <c r="K23" s="91" t="s">
        <v>2</v>
      </c>
      <c r="L23" s="118" t="s">
        <v>603</v>
      </c>
      <c r="M23" s="118" t="s">
        <v>320</v>
      </c>
      <c r="N23" s="118" t="s">
        <v>123</v>
      </c>
      <c r="O23" s="118" t="s">
        <v>492</v>
      </c>
      <c r="P23" s="118" t="s">
        <v>367</v>
      </c>
      <c r="Q23" s="118" t="s">
        <v>19</v>
      </c>
    </row>
    <row r="24" spans="1:17">
      <c r="A24" s="91" t="s">
        <v>586</v>
      </c>
      <c r="B24" s="91"/>
      <c r="C24" s="91" t="s">
        <v>11</v>
      </c>
      <c r="D24" s="84"/>
      <c r="E24" s="84"/>
      <c r="F24" s="84">
        <v>195.81</v>
      </c>
      <c r="G24" s="84"/>
      <c r="H24" s="84"/>
      <c r="I24" s="84"/>
      <c r="J24" s="84">
        <f t="shared" si="0"/>
        <v>195.81</v>
      </c>
      <c r="K24" s="91" t="s">
        <v>2</v>
      </c>
      <c r="L24" s="118" t="s">
        <v>603</v>
      </c>
      <c r="M24" s="118" t="s">
        <v>320</v>
      </c>
      <c r="N24" s="118" t="s">
        <v>211</v>
      </c>
      <c r="O24" s="118" t="s">
        <v>493</v>
      </c>
      <c r="P24" s="118" t="s">
        <v>11</v>
      </c>
      <c r="Q24" s="118" t="s">
        <v>22</v>
      </c>
    </row>
    <row r="25" spans="1:17">
      <c r="A25" s="91" t="s">
        <v>586</v>
      </c>
      <c r="B25" s="91"/>
      <c r="C25" s="91" t="s">
        <v>383</v>
      </c>
      <c r="D25" s="84"/>
      <c r="E25" s="84"/>
      <c r="F25" s="84">
        <v>93.706000000000003</v>
      </c>
      <c r="G25" s="84"/>
      <c r="H25" s="84"/>
      <c r="I25" s="84"/>
      <c r="J25" s="84">
        <f t="shared" si="0"/>
        <v>93.706000000000003</v>
      </c>
      <c r="K25" s="91" t="s">
        <v>2</v>
      </c>
      <c r="L25" s="118" t="s">
        <v>603</v>
      </c>
      <c r="M25" s="118" t="s">
        <v>320</v>
      </c>
      <c r="N25" s="118" t="s">
        <v>123</v>
      </c>
      <c r="O25" s="118" t="s">
        <v>492</v>
      </c>
      <c r="P25" s="118" t="s">
        <v>367</v>
      </c>
      <c r="Q25" s="118" t="s">
        <v>19</v>
      </c>
    </row>
    <row r="26" spans="1:17">
      <c r="A26" s="91" t="s">
        <v>586</v>
      </c>
      <c r="B26" s="91"/>
      <c r="C26" s="91" t="s">
        <v>384</v>
      </c>
      <c r="D26" s="84"/>
      <c r="E26" s="84"/>
      <c r="F26" s="84"/>
      <c r="G26" s="84"/>
      <c r="H26" s="84"/>
      <c r="I26" s="84"/>
      <c r="J26" s="84">
        <f t="shared" si="0"/>
        <v>0</v>
      </c>
      <c r="K26" s="91" t="s">
        <v>2</v>
      </c>
      <c r="L26" s="118" t="s">
        <v>603</v>
      </c>
      <c r="M26" s="118" t="s">
        <v>320</v>
      </c>
      <c r="N26" s="118" t="s">
        <v>211</v>
      </c>
      <c r="O26" s="118" t="s">
        <v>493</v>
      </c>
      <c r="P26" s="118" t="s">
        <v>366</v>
      </c>
      <c r="Q26" s="118" t="s">
        <v>22</v>
      </c>
    </row>
    <row r="27" spans="1:17">
      <c r="A27" s="91" t="s">
        <v>586</v>
      </c>
      <c r="B27" s="91"/>
      <c r="C27" s="91" t="s">
        <v>237</v>
      </c>
      <c r="D27" s="84"/>
      <c r="E27" s="84"/>
      <c r="F27" s="84"/>
      <c r="G27" s="84"/>
      <c r="H27" s="84"/>
      <c r="I27" s="84"/>
      <c r="J27" s="84">
        <f t="shared" si="0"/>
        <v>0</v>
      </c>
      <c r="K27" s="91" t="s">
        <v>2</v>
      </c>
      <c r="L27" s="118" t="s">
        <v>603</v>
      </c>
      <c r="M27" s="118" t="s">
        <v>320</v>
      </c>
      <c r="N27" s="118" t="s">
        <v>211</v>
      </c>
      <c r="O27" s="118" t="s">
        <v>493</v>
      </c>
      <c r="P27" s="118" t="s">
        <v>366</v>
      </c>
      <c r="Q27" s="118" t="s">
        <v>22</v>
      </c>
    </row>
    <row r="28" spans="1:17">
      <c r="A28" s="91" t="s">
        <v>586</v>
      </c>
      <c r="B28" s="91"/>
      <c r="C28" s="91" t="s">
        <v>239</v>
      </c>
      <c r="D28" s="84"/>
      <c r="E28" s="84"/>
      <c r="F28" s="84"/>
      <c r="G28" s="84"/>
      <c r="H28" s="84"/>
      <c r="I28" s="84"/>
      <c r="J28" s="84">
        <f t="shared" si="0"/>
        <v>0</v>
      </c>
      <c r="K28" s="91" t="s">
        <v>2</v>
      </c>
      <c r="L28" s="118" t="s">
        <v>603</v>
      </c>
      <c r="M28" s="118" t="s">
        <v>320</v>
      </c>
      <c r="N28" s="118" t="s">
        <v>211</v>
      </c>
      <c r="O28" s="118" t="s">
        <v>493</v>
      </c>
      <c r="P28" s="118" t="s">
        <v>366</v>
      </c>
      <c r="Q28" s="118" t="s">
        <v>22</v>
      </c>
    </row>
    <row r="29" spans="1:17">
      <c r="A29" s="91" t="s">
        <v>586</v>
      </c>
      <c r="B29" s="91"/>
      <c r="C29" s="91" t="s">
        <v>394</v>
      </c>
      <c r="D29" s="84"/>
      <c r="E29" s="84"/>
      <c r="F29" s="84">
        <v>323.95999999999998</v>
      </c>
      <c r="G29" s="84"/>
      <c r="H29" s="84"/>
      <c r="I29" s="84"/>
      <c r="J29" s="84">
        <f t="shared" si="0"/>
        <v>323.95999999999998</v>
      </c>
      <c r="K29" s="91" t="s">
        <v>2</v>
      </c>
      <c r="L29" s="118" t="s">
        <v>603</v>
      </c>
      <c r="M29" s="118" t="s">
        <v>320</v>
      </c>
      <c r="N29" s="118" t="s">
        <v>123</v>
      </c>
      <c r="O29" s="118" t="s">
        <v>492</v>
      </c>
      <c r="P29" s="118" t="s">
        <v>368</v>
      </c>
      <c r="Q29" s="118" t="s">
        <v>10</v>
      </c>
    </row>
    <row r="30" spans="1:17">
      <c r="A30" s="91" t="s">
        <v>586</v>
      </c>
      <c r="B30" s="91"/>
      <c r="C30" s="91" t="s">
        <v>241</v>
      </c>
      <c r="D30" s="84"/>
      <c r="E30" s="84"/>
      <c r="F30" s="84">
        <v>496.85500000000002</v>
      </c>
      <c r="G30" s="84"/>
      <c r="H30" s="84"/>
      <c r="I30" s="84"/>
      <c r="J30" s="84">
        <f t="shared" si="0"/>
        <v>496.85500000000002</v>
      </c>
      <c r="K30" s="91" t="s">
        <v>2</v>
      </c>
      <c r="L30" s="118" t="s">
        <v>603</v>
      </c>
      <c r="M30" s="118" t="s">
        <v>320</v>
      </c>
      <c r="N30" s="118" t="s">
        <v>211</v>
      </c>
      <c r="O30" s="118" t="s">
        <v>493</v>
      </c>
      <c r="P30" s="118" t="s">
        <v>366</v>
      </c>
      <c r="Q30" s="118" t="s">
        <v>22</v>
      </c>
    </row>
    <row r="31" spans="1:17">
      <c r="A31" s="91" t="s">
        <v>586</v>
      </c>
      <c r="B31" s="91"/>
      <c r="C31" s="91" t="s">
        <v>182</v>
      </c>
      <c r="D31" s="84"/>
      <c r="E31" s="84"/>
      <c r="F31" s="84">
        <v>1458.4590000000001</v>
      </c>
      <c r="G31" s="84"/>
      <c r="H31" s="84"/>
      <c r="I31" s="84"/>
      <c r="J31" s="84">
        <f t="shared" si="0"/>
        <v>1458.4590000000001</v>
      </c>
      <c r="K31" s="91" t="s">
        <v>2</v>
      </c>
      <c r="L31" s="118" t="s">
        <v>603</v>
      </c>
      <c r="M31" s="118" t="s">
        <v>320</v>
      </c>
      <c r="N31" s="118" t="s">
        <v>123</v>
      </c>
      <c r="O31" s="118" t="s">
        <v>492</v>
      </c>
      <c r="P31" s="118" t="s">
        <v>367</v>
      </c>
      <c r="Q31" s="118" t="s">
        <v>19</v>
      </c>
    </row>
    <row r="32" spans="1:17">
      <c r="A32" s="91" t="s">
        <v>586</v>
      </c>
      <c r="B32" s="91"/>
      <c r="C32" s="91" t="s">
        <v>244</v>
      </c>
      <c r="D32" s="84"/>
      <c r="E32" s="84"/>
      <c r="F32" s="84">
        <v>2811.96</v>
      </c>
      <c r="G32" s="84"/>
      <c r="H32" s="84">
        <v>3321.96</v>
      </c>
      <c r="I32" s="84"/>
      <c r="J32" s="84">
        <f t="shared" si="0"/>
        <v>6133.92</v>
      </c>
      <c r="K32" s="91" t="s">
        <v>2</v>
      </c>
      <c r="L32" s="118" t="s">
        <v>603</v>
      </c>
      <c r="M32" s="118" t="s">
        <v>320</v>
      </c>
      <c r="N32" s="118" t="s">
        <v>211</v>
      </c>
      <c r="O32" s="118" t="s">
        <v>493</v>
      </c>
      <c r="P32" s="118" t="s">
        <v>244</v>
      </c>
      <c r="Q32" s="118" t="s">
        <v>22</v>
      </c>
    </row>
    <row r="33" spans="1:17">
      <c r="A33" s="91" t="s">
        <v>586</v>
      </c>
      <c r="B33" s="91"/>
      <c r="C33" s="91" t="s">
        <v>403</v>
      </c>
      <c r="D33" s="84"/>
      <c r="E33" s="84"/>
      <c r="F33" s="84">
        <v>466.31400000000002</v>
      </c>
      <c r="G33" s="84"/>
      <c r="H33" s="84"/>
      <c r="I33" s="84"/>
      <c r="J33" s="84">
        <f t="shared" si="0"/>
        <v>466.31400000000002</v>
      </c>
      <c r="K33" s="91" t="s">
        <v>2</v>
      </c>
      <c r="L33" s="118" t="s">
        <v>603</v>
      </c>
      <c r="M33" s="118" t="s">
        <v>320</v>
      </c>
      <c r="N33" s="118" t="s">
        <v>123</v>
      </c>
      <c r="O33" s="118" t="s">
        <v>494</v>
      </c>
      <c r="P33" s="118" t="s">
        <v>368</v>
      </c>
      <c r="Q33" s="118" t="s">
        <v>10</v>
      </c>
    </row>
    <row r="34" spans="1:17">
      <c r="A34" s="91" t="s">
        <v>586</v>
      </c>
      <c r="B34" s="91"/>
      <c r="C34" s="91" t="s">
        <v>404</v>
      </c>
      <c r="D34" s="84"/>
      <c r="E34" s="84"/>
      <c r="F34" s="84">
        <v>78.239999999999995</v>
      </c>
      <c r="G34" s="84"/>
      <c r="H34" s="84"/>
      <c r="I34" s="84"/>
      <c r="J34" s="84">
        <f t="shared" si="0"/>
        <v>78.239999999999995</v>
      </c>
      <c r="K34" s="91" t="s">
        <v>2</v>
      </c>
      <c r="L34" s="118" t="s">
        <v>603</v>
      </c>
      <c r="M34" s="118" t="s">
        <v>320</v>
      </c>
      <c r="N34" s="118" t="s">
        <v>123</v>
      </c>
      <c r="O34" s="118" t="s">
        <v>492</v>
      </c>
      <c r="P34" s="118" t="s">
        <v>367</v>
      </c>
      <c r="Q34" s="118" t="s">
        <v>405</v>
      </c>
    </row>
    <row r="35" spans="1:17">
      <c r="A35" s="91" t="s">
        <v>586</v>
      </c>
      <c r="B35" s="91"/>
      <c r="C35" s="91" t="s">
        <v>246</v>
      </c>
      <c r="D35" s="84"/>
      <c r="E35" s="84"/>
      <c r="F35" s="84"/>
      <c r="G35" s="84"/>
      <c r="H35" s="84"/>
      <c r="I35" s="84"/>
      <c r="J35" s="84">
        <f t="shared" si="0"/>
        <v>0</v>
      </c>
      <c r="K35" s="91" t="s">
        <v>2</v>
      </c>
      <c r="L35" s="118" t="s">
        <v>603</v>
      </c>
      <c r="M35" s="118" t="s">
        <v>320</v>
      </c>
      <c r="N35" s="118" t="s">
        <v>211</v>
      </c>
      <c r="O35" s="118" t="s">
        <v>493</v>
      </c>
      <c r="P35" s="118" t="s">
        <v>366</v>
      </c>
      <c r="Q35" s="118" t="s">
        <v>22</v>
      </c>
    </row>
    <row r="36" spans="1:17">
      <c r="A36" s="91" t="s">
        <v>586</v>
      </c>
      <c r="B36" s="91"/>
      <c r="C36" s="91" t="s">
        <v>188</v>
      </c>
      <c r="D36" s="84"/>
      <c r="E36" s="84"/>
      <c r="F36" s="84">
        <v>11963.174000000001</v>
      </c>
      <c r="G36" s="84"/>
      <c r="H36" s="84"/>
      <c r="I36" s="84"/>
      <c r="J36" s="84">
        <f t="shared" si="0"/>
        <v>11963.174000000001</v>
      </c>
      <c r="K36" s="91" t="s">
        <v>2</v>
      </c>
      <c r="L36" s="118" t="s">
        <v>603</v>
      </c>
      <c r="M36" s="118" t="s">
        <v>320</v>
      </c>
      <c r="N36" s="118" t="s">
        <v>123</v>
      </c>
      <c r="O36" s="118" t="s">
        <v>492</v>
      </c>
      <c r="P36" s="118" t="s">
        <v>367</v>
      </c>
      <c r="Q36" s="118" t="s">
        <v>19</v>
      </c>
    </row>
    <row r="37" spans="1:17">
      <c r="A37" s="91" t="s">
        <v>586</v>
      </c>
      <c r="B37" s="91"/>
      <c r="C37" s="91" t="s">
        <v>410</v>
      </c>
      <c r="D37" s="84"/>
      <c r="E37" s="84"/>
      <c r="F37" s="84">
        <v>270.33600000000001</v>
      </c>
      <c r="G37" s="84"/>
      <c r="H37" s="84"/>
      <c r="I37" s="84"/>
      <c r="J37" s="84">
        <f t="shared" si="0"/>
        <v>270.33600000000001</v>
      </c>
      <c r="K37" s="91" t="s">
        <v>2</v>
      </c>
      <c r="L37" s="118" t="s">
        <v>603</v>
      </c>
      <c r="M37" s="118" t="s">
        <v>320</v>
      </c>
      <c r="N37" s="118" t="s">
        <v>211</v>
      </c>
      <c r="O37" s="118" t="s">
        <v>493</v>
      </c>
      <c r="P37" s="118" t="s">
        <v>366</v>
      </c>
      <c r="Q37" s="118" t="s">
        <v>22</v>
      </c>
    </row>
    <row r="38" spans="1:17">
      <c r="A38" s="91" t="s">
        <v>499</v>
      </c>
      <c r="B38" s="91"/>
      <c r="C38" s="91" t="s">
        <v>122</v>
      </c>
      <c r="D38" s="84"/>
      <c r="E38" s="84"/>
      <c r="F38" s="84">
        <v>1864.6780000000001</v>
      </c>
      <c r="G38" s="84"/>
      <c r="H38" s="84"/>
      <c r="I38" s="84"/>
      <c r="J38" s="84">
        <f t="shared" si="0"/>
        <v>1864.6780000000001</v>
      </c>
      <c r="K38" s="91" t="s">
        <v>2</v>
      </c>
      <c r="L38" s="118" t="s">
        <v>603</v>
      </c>
      <c r="M38" s="118" t="s">
        <v>272</v>
      </c>
      <c r="N38" s="118" t="s">
        <v>123</v>
      </c>
      <c r="O38" s="118" t="s">
        <v>491</v>
      </c>
      <c r="P38" s="118" t="s">
        <v>369</v>
      </c>
      <c r="Q38" s="118" t="s">
        <v>16</v>
      </c>
    </row>
    <row r="39" spans="1:17">
      <c r="A39" s="91" t="s">
        <v>499</v>
      </c>
      <c r="B39" s="91"/>
      <c r="C39" s="91" t="s">
        <v>199</v>
      </c>
      <c r="D39" s="84"/>
      <c r="E39" s="84"/>
      <c r="F39" s="84">
        <v>1259.105</v>
      </c>
      <c r="G39" s="84"/>
      <c r="H39" s="84"/>
      <c r="I39" s="84"/>
      <c r="J39" s="84">
        <f t="shared" si="0"/>
        <v>1259.105</v>
      </c>
      <c r="K39" s="91" t="s">
        <v>2</v>
      </c>
      <c r="L39" s="118" t="s">
        <v>603</v>
      </c>
      <c r="M39" s="118" t="s">
        <v>272</v>
      </c>
      <c r="N39" s="118" t="s">
        <v>46</v>
      </c>
      <c r="O39" s="118" t="s">
        <v>364</v>
      </c>
      <c r="P39" s="118" t="s">
        <v>364</v>
      </c>
      <c r="Q39" s="118" t="s">
        <v>21</v>
      </c>
    </row>
    <row r="40" spans="1:17">
      <c r="A40" s="91" t="s">
        <v>499</v>
      </c>
      <c r="B40" s="91"/>
      <c r="C40" s="91" t="s">
        <v>168</v>
      </c>
      <c r="D40" s="84"/>
      <c r="E40" s="84"/>
      <c r="F40" s="84">
        <v>427.81200000000001</v>
      </c>
      <c r="G40" s="84"/>
      <c r="H40" s="84"/>
      <c r="I40" s="84"/>
      <c r="J40" s="84">
        <f t="shared" si="0"/>
        <v>427.81200000000001</v>
      </c>
      <c r="K40" s="91" t="s">
        <v>2</v>
      </c>
      <c r="L40" s="118" t="s">
        <v>603</v>
      </c>
      <c r="M40" s="118" t="s">
        <v>272</v>
      </c>
      <c r="N40" s="118" t="s">
        <v>123</v>
      </c>
      <c r="O40" s="118" t="s">
        <v>492</v>
      </c>
      <c r="P40" s="118" t="s">
        <v>370</v>
      </c>
      <c r="Q40" s="118" t="s">
        <v>19</v>
      </c>
    </row>
    <row r="41" spans="1:17">
      <c r="A41" s="91" t="s">
        <v>499</v>
      </c>
      <c r="B41" s="91"/>
      <c r="C41" s="91" t="s">
        <v>54</v>
      </c>
      <c r="D41" s="84"/>
      <c r="E41" s="84"/>
      <c r="F41" s="84">
        <v>1025.0650000000001</v>
      </c>
      <c r="G41" s="84"/>
      <c r="H41" s="84"/>
      <c r="I41" s="84"/>
      <c r="J41" s="84">
        <f t="shared" ref="J41:J72" si="1">SUM(D41:I41)</f>
        <v>1025.0650000000001</v>
      </c>
      <c r="K41" s="91" t="s">
        <v>2</v>
      </c>
      <c r="L41" s="118" t="s">
        <v>603</v>
      </c>
      <c r="M41" s="118" t="s">
        <v>272</v>
      </c>
      <c r="N41" s="118" t="s">
        <v>46</v>
      </c>
      <c r="O41" s="118" t="s">
        <v>14</v>
      </c>
      <c r="P41" s="118" t="s">
        <v>362</v>
      </c>
      <c r="Q41" s="118" t="s">
        <v>14</v>
      </c>
    </row>
    <row r="42" spans="1:17">
      <c r="A42" s="91" t="s">
        <v>499</v>
      </c>
      <c r="B42" s="91"/>
      <c r="C42" s="91" t="s">
        <v>376</v>
      </c>
      <c r="D42" s="84"/>
      <c r="E42" s="84"/>
      <c r="F42" s="84">
        <v>2303</v>
      </c>
      <c r="G42" s="84"/>
      <c r="H42" s="84"/>
      <c r="I42" s="84"/>
      <c r="J42" s="84">
        <f t="shared" si="1"/>
        <v>2303</v>
      </c>
      <c r="K42" s="91" t="s">
        <v>28</v>
      </c>
      <c r="L42" s="118" t="s">
        <v>603</v>
      </c>
      <c r="M42" s="118" t="s">
        <v>272</v>
      </c>
      <c r="N42" s="118" t="s">
        <v>123</v>
      </c>
      <c r="O42" s="118" t="s">
        <v>491</v>
      </c>
      <c r="P42" s="118" t="s">
        <v>369</v>
      </c>
      <c r="Q42" s="118" t="s">
        <v>16</v>
      </c>
    </row>
    <row r="43" spans="1:17">
      <c r="A43" s="91" t="s">
        <v>499</v>
      </c>
      <c r="B43" s="91"/>
      <c r="C43" s="91" t="s">
        <v>98</v>
      </c>
      <c r="D43" s="84"/>
      <c r="E43" s="84"/>
      <c r="F43" s="84">
        <v>778.98</v>
      </c>
      <c r="G43" s="84"/>
      <c r="H43" s="84"/>
      <c r="I43" s="84"/>
      <c r="J43" s="84">
        <f t="shared" si="1"/>
        <v>778.98</v>
      </c>
      <c r="K43" s="91" t="s">
        <v>2</v>
      </c>
      <c r="L43" s="118" t="s">
        <v>603</v>
      </c>
      <c r="M43" s="118" t="s">
        <v>272</v>
      </c>
      <c r="N43" s="118" t="s">
        <v>32</v>
      </c>
      <c r="O43" s="118" t="s">
        <v>491</v>
      </c>
      <c r="P43" s="118" t="s">
        <v>352</v>
      </c>
      <c r="Q43" s="118" t="s">
        <v>16</v>
      </c>
    </row>
    <row r="44" spans="1:17">
      <c r="A44" s="91" t="s">
        <v>499</v>
      </c>
      <c r="B44" s="91"/>
      <c r="C44" s="91" t="s">
        <v>56</v>
      </c>
      <c r="D44" s="84"/>
      <c r="E44" s="84"/>
      <c r="F44" s="84">
        <v>1092.873</v>
      </c>
      <c r="G44" s="84"/>
      <c r="H44" s="84"/>
      <c r="I44" s="84"/>
      <c r="J44" s="84">
        <f t="shared" si="1"/>
        <v>1092.873</v>
      </c>
      <c r="K44" s="91" t="s">
        <v>2</v>
      </c>
      <c r="L44" s="118" t="s">
        <v>603</v>
      </c>
      <c r="M44" s="118" t="s">
        <v>272</v>
      </c>
      <c r="N44" s="118" t="s">
        <v>46</v>
      </c>
      <c r="O44" s="118" t="s">
        <v>14</v>
      </c>
      <c r="P44" s="118" t="s">
        <v>362</v>
      </c>
      <c r="Q44" s="118" t="s">
        <v>14</v>
      </c>
    </row>
    <row r="45" spans="1:17">
      <c r="A45" s="91" t="s">
        <v>499</v>
      </c>
      <c r="B45" s="91"/>
      <c r="C45" s="91" t="s">
        <v>125</v>
      </c>
      <c r="D45" s="84"/>
      <c r="E45" s="84"/>
      <c r="F45" s="84">
        <v>2915</v>
      </c>
      <c r="G45" s="84"/>
      <c r="H45" s="84"/>
      <c r="I45" s="84"/>
      <c r="J45" s="84">
        <f t="shared" si="1"/>
        <v>2915</v>
      </c>
      <c r="K45" s="91" t="s">
        <v>28</v>
      </c>
      <c r="L45" s="118" t="s">
        <v>603</v>
      </c>
      <c r="M45" s="118" t="s">
        <v>272</v>
      </c>
      <c r="N45" s="118" t="s">
        <v>123</v>
      </c>
      <c r="O45" s="118" t="s">
        <v>491</v>
      </c>
      <c r="P45" s="118" t="s">
        <v>369</v>
      </c>
      <c r="Q45" s="118" t="s">
        <v>16</v>
      </c>
    </row>
    <row r="46" spans="1:17">
      <c r="A46" s="91" t="s">
        <v>499</v>
      </c>
      <c r="B46" s="91"/>
      <c r="C46" s="91" t="s">
        <v>382</v>
      </c>
      <c r="D46" s="84"/>
      <c r="E46" s="84"/>
      <c r="F46" s="84">
        <v>1902.018</v>
      </c>
      <c r="G46" s="84"/>
      <c r="H46" s="84"/>
      <c r="I46" s="84"/>
      <c r="J46" s="84">
        <f t="shared" si="1"/>
        <v>1902.018</v>
      </c>
      <c r="K46" s="91" t="s">
        <v>2</v>
      </c>
      <c r="L46" s="118" t="s">
        <v>603</v>
      </c>
      <c r="M46" s="118" t="s">
        <v>272</v>
      </c>
      <c r="N46" s="118" t="s">
        <v>46</v>
      </c>
      <c r="O46" s="118" t="s">
        <v>14</v>
      </c>
      <c r="P46" s="118" t="s">
        <v>362</v>
      </c>
      <c r="Q46" s="118" t="s">
        <v>14</v>
      </c>
    </row>
    <row r="47" spans="1:17">
      <c r="A47" s="91" t="s">
        <v>499</v>
      </c>
      <c r="B47" s="91"/>
      <c r="C47" s="91" t="s">
        <v>99</v>
      </c>
      <c r="D47" s="84"/>
      <c r="E47" s="84"/>
      <c r="F47" s="84">
        <v>703.07299999999998</v>
      </c>
      <c r="G47" s="84"/>
      <c r="H47" s="84"/>
      <c r="I47" s="84"/>
      <c r="J47" s="84">
        <f t="shared" si="1"/>
        <v>703.07299999999998</v>
      </c>
      <c r="K47" s="91" t="s">
        <v>2</v>
      </c>
      <c r="L47" s="118" t="s">
        <v>603</v>
      </c>
      <c r="M47" s="118" t="s">
        <v>272</v>
      </c>
      <c r="N47" s="118" t="s">
        <v>32</v>
      </c>
      <c r="O47" s="118" t="s">
        <v>491</v>
      </c>
      <c r="P47" s="118" t="s">
        <v>352</v>
      </c>
      <c r="Q47" s="118" t="s">
        <v>16</v>
      </c>
    </row>
    <row r="48" spans="1:17">
      <c r="A48" s="91" t="s">
        <v>499</v>
      </c>
      <c r="B48" s="91"/>
      <c r="C48" s="91" t="s">
        <v>175</v>
      </c>
      <c r="D48" s="84"/>
      <c r="E48" s="84"/>
      <c r="F48" s="84">
        <v>585.98500000000001</v>
      </c>
      <c r="G48" s="84"/>
      <c r="H48" s="84"/>
      <c r="I48" s="84"/>
      <c r="J48" s="84">
        <f t="shared" si="1"/>
        <v>585.98500000000001</v>
      </c>
      <c r="K48" s="91" t="s">
        <v>2</v>
      </c>
      <c r="L48" s="118" t="s">
        <v>603</v>
      </c>
      <c r="M48" s="118" t="s">
        <v>272</v>
      </c>
      <c r="N48" s="118" t="s">
        <v>123</v>
      </c>
      <c r="O48" s="118" t="s">
        <v>492</v>
      </c>
      <c r="P48" s="118" t="s">
        <v>370</v>
      </c>
      <c r="Q48" s="118" t="s">
        <v>19</v>
      </c>
    </row>
    <row r="49" spans="1:17">
      <c r="A49" s="91" t="s">
        <v>499</v>
      </c>
      <c r="B49" s="91"/>
      <c r="C49" s="91" t="s">
        <v>176</v>
      </c>
      <c r="D49" s="84"/>
      <c r="E49" s="84"/>
      <c r="F49" s="84">
        <v>643.74900000000002</v>
      </c>
      <c r="G49" s="84"/>
      <c r="H49" s="84"/>
      <c r="I49" s="84"/>
      <c r="J49" s="84">
        <f t="shared" si="1"/>
        <v>643.74900000000002</v>
      </c>
      <c r="K49" s="91" t="s">
        <v>2</v>
      </c>
      <c r="L49" s="118" t="s">
        <v>895</v>
      </c>
      <c r="M49" s="118" t="s">
        <v>272</v>
      </c>
      <c r="N49" s="118" t="s">
        <v>123</v>
      </c>
      <c r="O49" s="118" t="s">
        <v>492</v>
      </c>
      <c r="P49" s="118" t="s">
        <v>370</v>
      </c>
      <c r="Q49" s="118" t="s">
        <v>19</v>
      </c>
    </row>
    <row r="50" spans="1:17">
      <c r="A50" s="91" t="s">
        <v>499</v>
      </c>
      <c r="B50" s="91"/>
      <c r="C50" s="91" t="s">
        <v>386</v>
      </c>
      <c r="D50" s="84"/>
      <c r="E50" s="84"/>
      <c r="F50" s="84">
        <v>2755</v>
      </c>
      <c r="G50" s="84"/>
      <c r="H50" s="84"/>
      <c r="I50" s="84"/>
      <c r="J50" s="84">
        <f t="shared" si="1"/>
        <v>2755</v>
      </c>
      <c r="K50" s="91" t="s">
        <v>28</v>
      </c>
      <c r="L50" s="118" t="s">
        <v>603</v>
      </c>
      <c r="M50" s="118" t="s">
        <v>272</v>
      </c>
      <c r="N50" s="118" t="s">
        <v>123</v>
      </c>
      <c r="O50" s="118" t="s">
        <v>491</v>
      </c>
      <c r="P50" s="118" t="s">
        <v>369</v>
      </c>
      <c r="Q50" s="118" t="s">
        <v>16</v>
      </c>
    </row>
    <row r="51" spans="1:17">
      <c r="A51" s="91" t="s">
        <v>499</v>
      </c>
      <c r="B51" s="91"/>
      <c r="C51" s="91" t="s">
        <v>387</v>
      </c>
      <c r="D51" s="84"/>
      <c r="E51" s="84"/>
      <c r="F51" s="84">
        <v>927.22199999999998</v>
      </c>
      <c r="G51" s="84"/>
      <c r="H51" s="84"/>
      <c r="I51" s="84"/>
      <c r="J51" s="84">
        <f t="shared" si="1"/>
        <v>927.22199999999998</v>
      </c>
      <c r="K51" s="91" t="s">
        <v>2</v>
      </c>
      <c r="L51" s="118" t="s">
        <v>603</v>
      </c>
      <c r="M51" s="118" t="s">
        <v>272</v>
      </c>
      <c r="N51" s="118" t="s">
        <v>123</v>
      </c>
      <c r="O51" s="118" t="s">
        <v>492</v>
      </c>
      <c r="P51" s="118" t="s">
        <v>370</v>
      </c>
      <c r="Q51" s="118" t="s">
        <v>19</v>
      </c>
    </row>
    <row r="52" spans="1:17">
      <c r="A52" s="91" t="s">
        <v>499</v>
      </c>
      <c r="B52" s="91"/>
      <c r="C52" s="91" t="s">
        <v>388</v>
      </c>
      <c r="D52" s="84"/>
      <c r="E52" s="84"/>
      <c r="F52" s="84">
        <v>1219.7049999999999</v>
      </c>
      <c r="G52" s="84"/>
      <c r="H52" s="84"/>
      <c r="I52" s="84"/>
      <c r="J52" s="84">
        <f t="shared" si="1"/>
        <v>1219.7049999999999</v>
      </c>
      <c r="K52" s="91" t="s">
        <v>2</v>
      </c>
      <c r="L52" s="118" t="s">
        <v>603</v>
      </c>
      <c r="M52" s="118" t="s">
        <v>272</v>
      </c>
      <c r="N52" s="118" t="s">
        <v>32</v>
      </c>
      <c r="O52" s="118" t="s">
        <v>491</v>
      </c>
      <c r="P52" s="118" t="s">
        <v>352</v>
      </c>
      <c r="Q52" s="118" t="s">
        <v>16</v>
      </c>
    </row>
    <row r="53" spans="1:17">
      <c r="A53" s="91" t="s">
        <v>499</v>
      </c>
      <c r="B53" s="91"/>
      <c r="C53" s="91" t="s">
        <v>178</v>
      </c>
      <c r="D53" s="84"/>
      <c r="E53" s="84"/>
      <c r="F53" s="84">
        <v>754.88300000000004</v>
      </c>
      <c r="G53" s="84"/>
      <c r="H53" s="84"/>
      <c r="I53" s="84"/>
      <c r="J53" s="84">
        <f t="shared" si="1"/>
        <v>754.88300000000004</v>
      </c>
      <c r="K53" s="91" t="s">
        <v>2</v>
      </c>
      <c r="L53" s="118" t="s">
        <v>603</v>
      </c>
      <c r="M53" s="118" t="s">
        <v>272</v>
      </c>
      <c r="N53" s="118" t="s">
        <v>123</v>
      </c>
      <c r="O53" s="118" t="s">
        <v>492</v>
      </c>
      <c r="P53" s="118" t="s">
        <v>370</v>
      </c>
      <c r="Q53" s="118" t="s">
        <v>19</v>
      </c>
    </row>
    <row r="54" spans="1:17">
      <c r="A54" s="91" t="s">
        <v>499</v>
      </c>
      <c r="B54" s="91"/>
      <c r="C54" s="91" t="s">
        <v>389</v>
      </c>
      <c r="D54" s="84"/>
      <c r="E54" s="84"/>
      <c r="F54" s="84">
        <v>2191.8440000000001</v>
      </c>
      <c r="G54" s="84"/>
      <c r="H54" s="84"/>
      <c r="I54" s="84">
        <v>593.66</v>
      </c>
      <c r="J54" s="84">
        <f t="shared" si="1"/>
        <v>2785.5039999999999</v>
      </c>
      <c r="K54" s="91" t="s">
        <v>2</v>
      </c>
      <c r="L54" s="118" t="s">
        <v>603</v>
      </c>
      <c r="M54" s="118" t="s">
        <v>272</v>
      </c>
      <c r="N54" s="118" t="s">
        <v>32</v>
      </c>
      <c r="O54" s="118" t="s">
        <v>491</v>
      </c>
      <c r="P54" s="118" t="s">
        <v>352</v>
      </c>
      <c r="Q54" s="118" t="s">
        <v>16</v>
      </c>
    </row>
    <row r="55" spans="1:17">
      <c r="A55" s="91" t="s">
        <v>499</v>
      </c>
      <c r="B55" s="91"/>
      <c r="C55" s="91" t="s">
        <v>202</v>
      </c>
      <c r="D55" s="84"/>
      <c r="E55" s="84"/>
      <c r="F55" s="84">
        <v>1627</v>
      </c>
      <c r="G55" s="84"/>
      <c r="H55" s="84"/>
      <c r="I55" s="84"/>
      <c r="J55" s="84">
        <f t="shared" si="1"/>
        <v>1627</v>
      </c>
      <c r="K55" s="91" t="s">
        <v>28</v>
      </c>
      <c r="L55" s="118" t="s">
        <v>603</v>
      </c>
      <c r="M55" s="118" t="s">
        <v>272</v>
      </c>
      <c r="N55" s="118" t="s">
        <v>46</v>
      </c>
      <c r="O55" s="118" t="s">
        <v>364</v>
      </c>
      <c r="P55" s="118" t="s">
        <v>364</v>
      </c>
      <c r="Q55" s="118" t="s">
        <v>21</v>
      </c>
    </row>
    <row r="56" spans="1:17">
      <c r="A56" s="91" t="s">
        <v>499</v>
      </c>
      <c r="B56" s="91"/>
      <c r="C56" s="91" t="s">
        <v>203</v>
      </c>
      <c r="D56" s="84"/>
      <c r="E56" s="84"/>
      <c r="F56" s="84">
        <v>1233.8800000000001</v>
      </c>
      <c r="G56" s="84"/>
      <c r="H56" s="84"/>
      <c r="I56" s="84"/>
      <c r="J56" s="84">
        <f t="shared" si="1"/>
        <v>1233.8800000000001</v>
      </c>
      <c r="K56" s="91" t="s">
        <v>2</v>
      </c>
      <c r="L56" s="118" t="s">
        <v>603</v>
      </c>
      <c r="M56" s="118" t="s">
        <v>272</v>
      </c>
      <c r="N56" s="118" t="s">
        <v>46</v>
      </c>
      <c r="O56" s="118" t="s">
        <v>364</v>
      </c>
      <c r="P56" s="118" t="s">
        <v>364</v>
      </c>
      <c r="Q56" s="118" t="s">
        <v>21</v>
      </c>
    </row>
    <row r="57" spans="1:17">
      <c r="A57" s="91" t="s">
        <v>499</v>
      </c>
      <c r="B57" s="91"/>
      <c r="C57" s="91" t="s">
        <v>59</v>
      </c>
      <c r="D57" s="84"/>
      <c r="E57" s="84"/>
      <c r="F57" s="84">
        <v>1360.444</v>
      </c>
      <c r="G57" s="84"/>
      <c r="H57" s="84"/>
      <c r="I57" s="84"/>
      <c r="J57" s="84">
        <f t="shared" si="1"/>
        <v>1360.444</v>
      </c>
      <c r="K57" s="91" t="s">
        <v>2</v>
      </c>
      <c r="L57" s="118" t="s">
        <v>603</v>
      </c>
      <c r="M57" s="118" t="s">
        <v>272</v>
      </c>
      <c r="N57" s="118" t="s">
        <v>46</v>
      </c>
      <c r="O57" s="118" t="s">
        <v>14</v>
      </c>
      <c r="P57" s="118" t="s">
        <v>362</v>
      </c>
      <c r="Q57" s="118" t="s">
        <v>14</v>
      </c>
    </row>
    <row r="58" spans="1:17">
      <c r="A58" s="91" t="s">
        <v>499</v>
      </c>
      <c r="B58" s="91"/>
      <c r="C58" s="91" t="s">
        <v>106</v>
      </c>
      <c r="D58" s="84"/>
      <c r="E58" s="84"/>
      <c r="F58" s="84"/>
      <c r="G58" s="84"/>
      <c r="H58" s="84"/>
      <c r="I58" s="84"/>
      <c r="J58" s="84">
        <f t="shared" si="1"/>
        <v>0</v>
      </c>
      <c r="K58" s="91" t="s">
        <v>2</v>
      </c>
      <c r="L58" s="118" t="s">
        <v>603</v>
      </c>
      <c r="M58" s="118" t="s">
        <v>272</v>
      </c>
      <c r="N58" s="118" t="s">
        <v>32</v>
      </c>
      <c r="O58" s="118" t="s">
        <v>491</v>
      </c>
      <c r="P58" s="118" t="s">
        <v>352</v>
      </c>
      <c r="Q58" s="118" t="s">
        <v>16</v>
      </c>
    </row>
    <row r="59" spans="1:17">
      <c r="A59" s="91" t="s">
        <v>499</v>
      </c>
      <c r="B59" s="91"/>
      <c r="C59" s="91" t="s">
        <v>128</v>
      </c>
      <c r="D59" s="84"/>
      <c r="E59" s="84"/>
      <c r="F59" s="84">
        <v>1272.7270000000001</v>
      </c>
      <c r="G59" s="84"/>
      <c r="H59" s="84"/>
      <c r="I59" s="84"/>
      <c r="J59" s="84">
        <f t="shared" si="1"/>
        <v>1272.7270000000001</v>
      </c>
      <c r="K59" s="91" t="s">
        <v>2</v>
      </c>
      <c r="L59" s="118" t="s">
        <v>603</v>
      </c>
      <c r="M59" s="118" t="s">
        <v>272</v>
      </c>
      <c r="N59" s="118" t="s">
        <v>123</v>
      </c>
      <c r="O59" s="118" t="s">
        <v>491</v>
      </c>
      <c r="P59" s="118" t="s">
        <v>369</v>
      </c>
      <c r="Q59" s="118" t="s">
        <v>16</v>
      </c>
    </row>
    <row r="60" spans="1:17">
      <c r="A60" s="91" t="s">
        <v>499</v>
      </c>
      <c r="B60" s="91"/>
      <c r="C60" s="91" t="s">
        <v>393</v>
      </c>
      <c r="D60" s="84"/>
      <c r="E60" s="84"/>
      <c r="F60" s="84">
        <v>904.62</v>
      </c>
      <c r="G60" s="84"/>
      <c r="H60" s="84"/>
      <c r="I60" s="84"/>
      <c r="J60" s="84">
        <f t="shared" si="1"/>
        <v>904.62</v>
      </c>
      <c r="K60" s="91" t="s">
        <v>2</v>
      </c>
      <c r="L60" s="118" t="s">
        <v>603</v>
      </c>
      <c r="M60" s="118" t="s">
        <v>272</v>
      </c>
      <c r="N60" s="118" t="s">
        <v>32</v>
      </c>
      <c r="O60" s="118" t="s">
        <v>491</v>
      </c>
      <c r="P60" s="118" t="s">
        <v>352</v>
      </c>
      <c r="Q60" s="118" t="s">
        <v>16</v>
      </c>
    </row>
    <row r="61" spans="1:17">
      <c r="A61" s="91" t="s">
        <v>499</v>
      </c>
      <c r="B61" s="91"/>
      <c r="C61" s="91" t="s">
        <v>181</v>
      </c>
      <c r="D61" s="84"/>
      <c r="E61" s="84"/>
      <c r="F61" s="84">
        <v>635.423</v>
      </c>
      <c r="G61" s="84"/>
      <c r="H61" s="84"/>
      <c r="I61" s="84"/>
      <c r="J61" s="84">
        <f t="shared" si="1"/>
        <v>635.423</v>
      </c>
      <c r="K61" s="91" t="s">
        <v>2</v>
      </c>
      <c r="L61" s="118" t="s">
        <v>603</v>
      </c>
      <c r="M61" s="118" t="s">
        <v>272</v>
      </c>
      <c r="N61" s="118" t="s">
        <v>123</v>
      </c>
      <c r="O61" s="118" t="s">
        <v>492</v>
      </c>
      <c r="P61" s="118" t="s">
        <v>370</v>
      </c>
      <c r="Q61" s="118" t="s">
        <v>19</v>
      </c>
    </row>
    <row r="62" spans="1:17">
      <c r="A62" s="91" t="s">
        <v>499</v>
      </c>
      <c r="B62" s="91"/>
      <c r="C62" s="91" t="s">
        <v>129</v>
      </c>
      <c r="D62" s="84"/>
      <c r="E62" s="84"/>
      <c r="F62" s="84">
        <v>2662</v>
      </c>
      <c r="G62" s="84"/>
      <c r="H62" s="84"/>
      <c r="I62" s="84"/>
      <c r="J62" s="84">
        <f t="shared" si="1"/>
        <v>2662</v>
      </c>
      <c r="K62" s="91" t="s">
        <v>28</v>
      </c>
      <c r="L62" s="118" t="s">
        <v>603</v>
      </c>
      <c r="M62" s="118" t="s">
        <v>272</v>
      </c>
      <c r="N62" s="118" t="s">
        <v>123</v>
      </c>
      <c r="O62" s="118" t="s">
        <v>491</v>
      </c>
      <c r="P62" s="118" t="s">
        <v>369</v>
      </c>
      <c r="Q62" s="118" t="s">
        <v>16</v>
      </c>
    </row>
    <row r="63" spans="1:17">
      <c r="A63" s="91" t="s">
        <v>499</v>
      </c>
      <c r="B63" s="91"/>
      <c r="C63" s="91" t="s">
        <v>84</v>
      </c>
      <c r="D63" s="84"/>
      <c r="E63" s="84"/>
      <c r="F63" s="84">
        <v>1611.5029999999999</v>
      </c>
      <c r="G63" s="84"/>
      <c r="H63" s="84"/>
      <c r="I63" s="84"/>
      <c r="J63" s="84">
        <f t="shared" si="1"/>
        <v>1611.5029999999999</v>
      </c>
      <c r="K63" s="91" t="s">
        <v>2</v>
      </c>
      <c r="L63" s="118" t="s">
        <v>603</v>
      </c>
      <c r="M63" s="118" t="s">
        <v>272</v>
      </c>
      <c r="N63" s="118" t="s">
        <v>32</v>
      </c>
      <c r="O63" s="118" t="s">
        <v>15</v>
      </c>
      <c r="P63" s="118" t="s">
        <v>354</v>
      </c>
      <c r="Q63" s="118" t="s">
        <v>15</v>
      </c>
    </row>
    <row r="64" spans="1:17">
      <c r="A64" s="91" t="s">
        <v>499</v>
      </c>
      <c r="B64" s="91"/>
      <c r="C64" s="91" t="s">
        <v>111</v>
      </c>
      <c r="D64" s="84"/>
      <c r="E64" s="84"/>
      <c r="F64" s="84">
        <v>219.60599999999999</v>
      </c>
      <c r="G64" s="84"/>
      <c r="H64" s="84"/>
      <c r="I64" s="84"/>
      <c r="J64" s="84">
        <f t="shared" si="1"/>
        <v>219.60599999999999</v>
      </c>
      <c r="K64" s="91" t="s">
        <v>2</v>
      </c>
      <c r="L64" s="118" t="s">
        <v>603</v>
      </c>
      <c r="M64" s="118" t="s">
        <v>272</v>
      </c>
      <c r="N64" s="118" t="s">
        <v>32</v>
      </c>
      <c r="O64" s="118" t="s">
        <v>491</v>
      </c>
      <c r="P64" s="118" t="s">
        <v>352</v>
      </c>
      <c r="Q64" s="118" t="s">
        <v>16</v>
      </c>
    </row>
    <row r="65" spans="1:17">
      <c r="A65" s="91" t="s">
        <v>499</v>
      </c>
      <c r="B65" s="91"/>
      <c r="C65" s="91" t="s">
        <v>205</v>
      </c>
      <c r="D65" s="84"/>
      <c r="E65" s="84"/>
      <c r="F65" s="84">
        <v>1965.0060000000001</v>
      </c>
      <c r="G65" s="84"/>
      <c r="H65" s="84"/>
      <c r="I65" s="84"/>
      <c r="J65" s="84">
        <f t="shared" si="1"/>
        <v>1965.0060000000001</v>
      </c>
      <c r="K65" s="91" t="s">
        <v>2</v>
      </c>
      <c r="L65" s="118" t="s">
        <v>603</v>
      </c>
      <c r="M65" s="118" t="s">
        <v>272</v>
      </c>
      <c r="N65" s="118" t="s">
        <v>46</v>
      </c>
      <c r="O65" s="118" t="s">
        <v>364</v>
      </c>
      <c r="P65" s="118" t="s">
        <v>364</v>
      </c>
      <c r="Q65" s="118" t="s">
        <v>21</v>
      </c>
    </row>
    <row r="66" spans="1:17">
      <c r="A66" s="91" t="s">
        <v>499</v>
      </c>
      <c r="B66" s="91"/>
      <c r="C66" s="91" t="s">
        <v>206</v>
      </c>
      <c r="D66" s="84"/>
      <c r="E66" s="84"/>
      <c r="F66" s="84">
        <v>1983</v>
      </c>
      <c r="G66" s="84"/>
      <c r="H66" s="84"/>
      <c r="I66" s="84"/>
      <c r="J66" s="84">
        <f t="shared" si="1"/>
        <v>1983</v>
      </c>
      <c r="K66" s="91" t="s">
        <v>28</v>
      </c>
      <c r="L66" s="118" t="s">
        <v>603</v>
      </c>
      <c r="M66" s="118" t="s">
        <v>272</v>
      </c>
      <c r="N66" s="118" t="s">
        <v>46</v>
      </c>
      <c r="O66" s="118" t="s">
        <v>364</v>
      </c>
      <c r="P66" s="118" t="s">
        <v>364</v>
      </c>
      <c r="Q66" s="118" t="s">
        <v>21</v>
      </c>
    </row>
    <row r="67" spans="1:17">
      <c r="A67" s="91" t="s">
        <v>499</v>
      </c>
      <c r="B67" s="91"/>
      <c r="C67" s="91" t="s">
        <v>183</v>
      </c>
      <c r="D67" s="84"/>
      <c r="E67" s="84"/>
      <c r="F67" s="84">
        <v>1070.02</v>
      </c>
      <c r="G67" s="84"/>
      <c r="H67" s="84"/>
      <c r="I67" s="84"/>
      <c r="J67" s="84">
        <f t="shared" si="1"/>
        <v>1070.02</v>
      </c>
      <c r="K67" s="91" t="s">
        <v>2</v>
      </c>
      <c r="L67" s="118" t="s">
        <v>603</v>
      </c>
      <c r="M67" s="118" t="s">
        <v>272</v>
      </c>
      <c r="N67" s="118" t="s">
        <v>123</v>
      </c>
      <c r="O67" s="118" t="s">
        <v>492</v>
      </c>
      <c r="P67" s="118" t="s">
        <v>370</v>
      </c>
      <c r="Q67" s="118" t="s">
        <v>19</v>
      </c>
    </row>
    <row r="68" spans="1:17">
      <c r="A68" s="91" t="s">
        <v>499</v>
      </c>
      <c r="B68" s="91"/>
      <c r="C68" s="91" t="s">
        <v>112</v>
      </c>
      <c r="D68" s="84"/>
      <c r="E68" s="84"/>
      <c r="F68" s="156">
        <v>0.13600000000000001</v>
      </c>
      <c r="G68" s="84"/>
      <c r="H68" s="84"/>
      <c r="I68" s="84"/>
      <c r="J68" s="84">
        <f t="shared" si="1"/>
        <v>0.13600000000000001</v>
      </c>
      <c r="K68" s="91" t="s">
        <v>2</v>
      </c>
      <c r="L68" s="118" t="s">
        <v>603</v>
      </c>
      <c r="M68" s="118" t="s">
        <v>272</v>
      </c>
      <c r="N68" s="118" t="s">
        <v>32</v>
      </c>
      <c r="O68" s="118" t="s">
        <v>491</v>
      </c>
      <c r="P68" s="118" t="s">
        <v>352</v>
      </c>
      <c r="Q68" s="118" t="s">
        <v>16</v>
      </c>
    </row>
    <row r="69" spans="1:17">
      <c r="A69" s="91" t="s">
        <v>499</v>
      </c>
      <c r="B69" s="91"/>
      <c r="C69" s="91" t="s">
        <v>197</v>
      </c>
      <c r="D69" s="84"/>
      <c r="E69" s="84"/>
      <c r="F69" s="84">
        <v>712.61599999999999</v>
      </c>
      <c r="G69" s="84"/>
      <c r="H69" s="84"/>
      <c r="I69" s="84"/>
      <c r="J69" s="84">
        <f t="shared" si="1"/>
        <v>712.61599999999999</v>
      </c>
      <c r="K69" s="91" t="s">
        <v>2</v>
      </c>
      <c r="L69" s="118" t="s">
        <v>603</v>
      </c>
      <c r="M69" s="118" t="s">
        <v>272</v>
      </c>
      <c r="N69" s="118" t="s">
        <v>27</v>
      </c>
      <c r="O69" s="118" t="s">
        <v>191</v>
      </c>
      <c r="P69" s="118" t="s">
        <v>359</v>
      </c>
      <c r="Q69" s="118" t="s">
        <v>20</v>
      </c>
    </row>
    <row r="70" spans="1:17">
      <c r="A70" s="91" t="s">
        <v>499</v>
      </c>
      <c r="B70" s="91"/>
      <c r="C70" s="91" t="s">
        <v>131</v>
      </c>
      <c r="D70" s="84"/>
      <c r="E70" s="84"/>
      <c r="F70" s="84">
        <v>1692.345</v>
      </c>
      <c r="G70" s="84"/>
      <c r="H70" s="84"/>
      <c r="I70" s="84"/>
      <c r="J70" s="84">
        <f t="shared" si="1"/>
        <v>1692.345</v>
      </c>
      <c r="K70" s="91" t="s">
        <v>2</v>
      </c>
      <c r="L70" s="118" t="s">
        <v>603</v>
      </c>
      <c r="M70" s="118" t="s">
        <v>272</v>
      </c>
      <c r="N70" s="118" t="s">
        <v>123</v>
      </c>
      <c r="O70" s="118" t="s">
        <v>491</v>
      </c>
      <c r="P70" s="118" t="s">
        <v>369</v>
      </c>
      <c r="Q70" s="118" t="s">
        <v>16</v>
      </c>
    </row>
    <row r="71" spans="1:17">
      <c r="A71" s="91" t="s">
        <v>499</v>
      </c>
      <c r="B71" s="91"/>
      <c r="C71" s="91" t="s">
        <v>400</v>
      </c>
      <c r="D71" s="84"/>
      <c r="E71" s="84"/>
      <c r="F71" s="84"/>
      <c r="G71" s="84"/>
      <c r="H71" s="84"/>
      <c r="I71" s="84"/>
      <c r="J71" s="84">
        <f t="shared" si="1"/>
        <v>0</v>
      </c>
      <c r="K71" s="91" t="s">
        <v>2</v>
      </c>
      <c r="L71" s="118" t="s">
        <v>603</v>
      </c>
      <c r="M71" s="118" t="s">
        <v>272</v>
      </c>
      <c r="N71" s="118" t="s">
        <v>123</v>
      </c>
      <c r="O71" s="118" t="s">
        <v>491</v>
      </c>
      <c r="P71" s="118" t="s">
        <v>369</v>
      </c>
      <c r="Q71" s="118" t="s">
        <v>16</v>
      </c>
    </row>
    <row r="72" spans="1:17">
      <c r="A72" s="91" t="s">
        <v>499</v>
      </c>
      <c r="B72" s="91"/>
      <c r="C72" s="91" t="s">
        <v>114</v>
      </c>
      <c r="D72" s="84"/>
      <c r="E72" s="84"/>
      <c r="F72" s="84">
        <v>2019.203</v>
      </c>
      <c r="G72" s="84"/>
      <c r="H72" s="84"/>
      <c r="I72" s="84"/>
      <c r="J72" s="84">
        <f t="shared" si="1"/>
        <v>2019.203</v>
      </c>
      <c r="K72" s="91" t="s">
        <v>2</v>
      </c>
      <c r="L72" s="118" t="s">
        <v>603</v>
      </c>
      <c r="M72" s="118" t="s">
        <v>272</v>
      </c>
      <c r="N72" s="118" t="s">
        <v>32</v>
      </c>
      <c r="O72" s="118" t="s">
        <v>491</v>
      </c>
      <c r="P72" s="118" t="s">
        <v>352</v>
      </c>
      <c r="Q72" s="118" t="s">
        <v>16</v>
      </c>
    </row>
    <row r="73" spans="1:17">
      <c r="A73" s="91" t="s">
        <v>499</v>
      </c>
      <c r="B73" s="91"/>
      <c r="C73" s="91" t="s">
        <v>132</v>
      </c>
      <c r="D73" s="84"/>
      <c r="E73" s="84"/>
      <c r="F73" s="84">
        <v>867.35900000000004</v>
      </c>
      <c r="G73" s="84"/>
      <c r="H73" s="84"/>
      <c r="I73" s="84"/>
      <c r="J73" s="84">
        <f t="shared" ref="J73:J104" si="2">SUM(D73:I73)</f>
        <v>867.35900000000004</v>
      </c>
      <c r="K73" s="91" t="s">
        <v>2</v>
      </c>
      <c r="L73" s="118" t="s">
        <v>603</v>
      </c>
      <c r="M73" s="118" t="s">
        <v>272</v>
      </c>
      <c r="N73" s="118" t="s">
        <v>123</v>
      </c>
      <c r="O73" s="118" t="s">
        <v>491</v>
      </c>
      <c r="P73" s="118" t="s">
        <v>369</v>
      </c>
      <c r="Q73" s="118" t="s">
        <v>16</v>
      </c>
    </row>
    <row r="74" spans="1:17">
      <c r="A74" s="91" t="s">
        <v>499</v>
      </c>
      <c r="B74" s="91"/>
      <c r="C74" s="91" t="s">
        <v>133</v>
      </c>
      <c r="D74" s="84"/>
      <c r="E74" s="84"/>
      <c r="F74" s="84">
        <v>2971</v>
      </c>
      <c r="G74" s="84"/>
      <c r="H74" s="84"/>
      <c r="I74" s="84"/>
      <c r="J74" s="84">
        <f t="shared" si="2"/>
        <v>2971</v>
      </c>
      <c r="K74" s="91" t="s">
        <v>28</v>
      </c>
      <c r="L74" s="118" t="s">
        <v>603</v>
      </c>
      <c r="M74" s="118" t="s">
        <v>272</v>
      </c>
      <c r="N74" s="118" t="s">
        <v>123</v>
      </c>
      <c r="O74" s="118" t="s">
        <v>491</v>
      </c>
      <c r="P74" s="118" t="s">
        <v>369</v>
      </c>
      <c r="Q74" s="118" t="s">
        <v>16</v>
      </c>
    </row>
    <row r="75" spans="1:17">
      <c r="A75" s="91" t="s">
        <v>499</v>
      </c>
      <c r="B75" s="91"/>
      <c r="C75" s="91" t="s">
        <v>61</v>
      </c>
      <c r="D75" s="84"/>
      <c r="E75" s="84"/>
      <c r="F75" s="84">
        <v>1858.9380000000001</v>
      </c>
      <c r="G75" s="84"/>
      <c r="H75" s="84"/>
      <c r="I75" s="84"/>
      <c r="J75" s="84">
        <f t="shared" si="2"/>
        <v>1858.9380000000001</v>
      </c>
      <c r="K75" s="91" t="s">
        <v>2</v>
      </c>
      <c r="L75" s="118" t="s">
        <v>603</v>
      </c>
      <c r="M75" s="118" t="s">
        <v>272</v>
      </c>
      <c r="N75" s="118" t="s">
        <v>46</v>
      </c>
      <c r="O75" s="118" t="s">
        <v>14</v>
      </c>
      <c r="P75" s="118" t="s">
        <v>362</v>
      </c>
      <c r="Q75" s="118" t="s">
        <v>14</v>
      </c>
    </row>
    <row r="76" spans="1:17">
      <c r="A76" s="91" t="s">
        <v>499</v>
      </c>
      <c r="B76" s="91"/>
      <c r="C76" s="91" t="s">
        <v>62</v>
      </c>
      <c r="D76" s="84"/>
      <c r="E76" s="84"/>
      <c r="F76" s="84">
        <v>2059.5549999999998</v>
      </c>
      <c r="G76" s="84"/>
      <c r="H76" s="84"/>
      <c r="I76" s="84"/>
      <c r="J76" s="84">
        <f t="shared" si="2"/>
        <v>2059.5549999999998</v>
      </c>
      <c r="K76" s="91" t="s">
        <v>2</v>
      </c>
      <c r="L76" s="118" t="s">
        <v>603</v>
      </c>
      <c r="M76" s="118" t="s">
        <v>272</v>
      </c>
      <c r="N76" s="118" t="s">
        <v>46</v>
      </c>
      <c r="O76" s="118" t="s">
        <v>14</v>
      </c>
      <c r="P76" s="118" t="s">
        <v>362</v>
      </c>
      <c r="Q76" s="118" t="s">
        <v>14</v>
      </c>
    </row>
    <row r="77" spans="1:17">
      <c r="A77" s="91" t="s">
        <v>499</v>
      </c>
      <c r="B77" s="91"/>
      <c r="C77" s="91" t="s">
        <v>134</v>
      </c>
      <c r="D77" s="84"/>
      <c r="E77" s="84"/>
      <c r="F77" s="84">
        <v>1735.5</v>
      </c>
      <c r="G77" s="84"/>
      <c r="H77" s="84"/>
      <c r="I77" s="84"/>
      <c r="J77" s="84">
        <f t="shared" si="2"/>
        <v>1735.5</v>
      </c>
      <c r="K77" s="91" t="s">
        <v>2</v>
      </c>
      <c r="L77" s="118" t="s">
        <v>603</v>
      </c>
      <c r="M77" s="118" t="s">
        <v>272</v>
      </c>
      <c r="N77" s="118" t="s">
        <v>123</v>
      </c>
      <c r="O77" s="118" t="s">
        <v>491</v>
      </c>
      <c r="P77" s="118" t="s">
        <v>369</v>
      </c>
      <c r="Q77" s="118" t="s">
        <v>16</v>
      </c>
    </row>
    <row r="78" spans="1:17">
      <c r="A78" s="91" t="s">
        <v>499</v>
      </c>
      <c r="B78" s="91"/>
      <c r="C78" s="91" t="s">
        <v>207</v>
      </c>
      <c r="D78" s="84"/>
      <c r="E78" s="84"/>
      <c r="F78" s="84">
        <v>2890</v>
      </c>
      <c r="G78" s="84"/>
      <c r="H78" s="84"/>
      <c r="I78" s="84">
        <v>108.01</v>
      </c>
      <c r="J78" s="84">
        <f t="shared" si="2"/>
        <v>2998.01</v>
      </c>
      <c r="K78" s="91" t="s">
        <v>28</v>
      </c>
      <c r="L78" s="118" t="s">
        <v>895</v>
      </c>
      <c r="M78" s="118" t="s">
        <v>272</v>
      </c>
      <c r="N78" s="118" t="s">
        <v>46</v>
      </c>
      <c r="O78" s="118" t="s">
        <v>364</v>
      </c>
      <c r="P78" s="118" t="s">
        <v>364</v>
      </c>
      <c r="Q78" s="118" t="s">
        <v>21</v>
      </c>
    </row>
    <row r="79" spans="1:17">
      <c r="A79" s="91" t="s">
        <v>499</v>
      </c>
      <c r="B79" s="91"/>
      <c r="C79" s="91" t="s">
        <v>185</v>
      </c>
      <c r="D79" s="84"/>
      <c r="E79" s="84"/>
      <c r="F79" s="84">
        <v>372.98200000000003</v>
      </c>
      <c r="G79" s="84"/>
      <c r="H79" s="84"/>
      <c r="I79" s="84"/>
      <c r="J79" s="84">
        <f t="shared" si="2"/>
        <v>372.98200000000003</v>
      </c>
      <c r="K79" s="91" t="s">
        <v>2</v>
      </c>
      <c r="L79" s="118" t="s">
        <v>603</v>
      </c>
      <c r="M79" s="118" t="s">
        <v>272</v>
      </c>
      <c r="N79" s="118" t="s">
        <v>123</v>
      </c>
      <c r="O79" s="118" t="s">
        <v>492</v>
      </c>
      <c r="P79" s="118" t="s">
        <v>370</v>
      </c>
      <c r="Q79" s="118" t="s">
        <v>19</v>
      </c>
    </row>
    <row r="80" spans="1:17">
      <c r="A80" s="91" t="s">
        <v>499</v>
      </c>
      <c r="B80" s="91"/>
      <c r="C80" s="91" t="s">
        <v>63</v>
      </c>
      <c r="D80" s="84"/>
      <c r="E80" s="84"/>
      <c r="F80" s="84">
        <v>836.19200000000001</v>
      </c>
      <c r="G80" s="84"/>
      <c r="H80" s="84"/>
      <c r="I80" s="84"/>
      <c r="J80" s="84">
        <f t="shared" si="2"/>
        <v>836.19200000000001</v>
      </c>
      <c r="K80" s="91" t="s">
        <v>2</v>
      </c>
      <c r="L80" s="118" t="s">
        <v>603</v>
      </c>
      <c r="M80" s="118" t="s">
        <v>272</v>
      </c>
      <c r="N80" s="118" t="s">
        <v>46</v>
      </c>
      <c r="O80" s="118" t="s">
        <v>14</v>
      </c>
      <c r="P80" s="118" t="s">
        <v>362</v>
      </c>
      <c r="Q80" s="118" t="s">
        <v>14</v>
      </c>
    </row>
    <row r="81" spans="1:17">
      <c r="A81" s="91" t="s">
        <v>499</v>
      </c>
      <c r="B81" s="91"/>
      <c r="C81" s="91" t="s">
        <v>64</v>
      </c>
      <c r="D81" s="84"/>
      <c r="E81" s="84"/>
      <c r="F81" s="84">
        <v>1606</v>
      </c>
      <c r="G81" s="84"/>
      <c r="H81" s="84"/>
      <c r="I81" s="84"/>
      <c r="J81" s="84">
        <f t="shared" si="2"/>
        <v>1606</v>
      </c>
      <c r="K81" s="91" t="s">
        <v>28</v>
      </c>
      <c r="L81" s="118" t="s">
        <v>603</v>
      </c>
      <c r="M81" s="118" t="s">
        <v>272</v>
      </c>
      <c r="N81" s="118" t="s">
        <v>46</v>
      </c>
      <c r="O81" s="118" t="s">
        <v>14</v>
      </c>
      <c r="P81" s="118" t="s">
        <v>362</v>
      </c>
      <c r="Q81" s="118" t="s">
        <v>14</v>
      </c>
    </row>
    <row r="82" spans="1:17">
      <c r="A82" s="91" t="s">
        <v>499</v>
      </c>
      <c r="B82" s="91"/>
      <c r="C82" s="91" t="s">
        <v>208</v>
      </c>
      <c r="D82" s="84"/>
      <c r="E82" s="84"/>
      <c r="F82" s="84">
        <v>1478.2840000000001</v>
      </c>
      <c r="G82" s="84"/>
      <c r="H82" s="84"/>
      <c r="I82" s="84"/>
      <c r="J82" s="84">
        <f t="shared" si="2"/>
        <v>1478.2840000000001</v>
      </c>
      <c r="K82" s="91" t="s">
        <v>2</v>
      </c>
      <c r="L82" s="118" t="s">
        <v>603</v>
      </c>
      <c r="M82" s="118" t="s">
        <v>272</v>
      </c>
      <c r="N82" s="118" t="s">
        <v>46</v>
      </c>
      <c r="O82" s="118" t="s">
        <v>364</v>
      </c>
      <c r="P82" s="118" t="s">
        <v>364</v>
      </c>
      <c r="Q82" s="118" t="s">
        <v>21</v>
      </c>
    </row>
    <row r="83" spans="1:17">
      <c r="A83" s="91" t="s">
        <v>499</v>
      </c>
      <c r="B83" s="91"/>
      <c r="C83" s="91" t="s">
        <v>65</v>
      </c>
      <c r="D83" s="84"/>
      <c r="E83" s="84"/>
      <c r="F83" s="84">
        <v>1402.741</v>
      </c>
      <c r="G83" s="84"/>
      <c r="H83" s="84"/>
      <c r="I83" s="84"/>
      <c r="J83" s="84">
        <f t="shared" si="2"/>
        <v>1402.741</v>
      </c>
      <c r="K83" s="91" t="s">
        <v>2</v>
      </c>
      <c r="L83" s="118" t="s">
        <v>603</v>
      </c>
      <c r="M83" s="118" t="s">
        <v>272</v>
      </c>
      <c r="N83" s="118" t="s">
        <v>46</v>
      </c>
      <c r="O83" s="118" t="s">
        <v>14</v>
      </c>
      <c r="P83" s="118" t="s">
        <v>362</v>
      </c>
      <c r="Q83" s="118" t="s">
        <v>14</v>
      </c>
    </row>
    <row r="84" spans="1:17">
      <c r="A84" s="91" t="s">
        <v>499</v>
      </c>
      <c r="B84" s="91"/>
      <c r="C84" s="91" t="s">
        <v>66</v>
      </c>
      <c r="D84" s="84"/>
      <c r="E84" s="84"/>
      <c r="F84" s="84">
        <v>876.226</v>
      </c>
      <c r="G84" s="84"/>
      <c r="H84" s="84"/>
      <c r="I84" s="84"/>
      <c r="J84" s="84">
        <f t="shared" si="2"/>
        <v>876.226</v>
      </c>
      <c r="K84" s="91" t="s">
        <v>2</v>
      </c>
      <c r="L84" s="118" t="s">
        <v>603</v>
      </c>
      <c r="M84" s="118" t="s">
        <v>272</v>
      </c>
      <c r="N84" s="118" t="s">
        <v>46</v>
      </c>
      <c r="O84" s="118" t="s">
        <v>14</v>
      </c>
      <c r="P84" s="118" t="s">
        <v>362</v>
      </c>
      <c r="Q84" s="118" t="s">
        <v>14</v>
      </c>
    </row>
    <row r="85" spans="1:17">
      <c r="A85" s="91" t="s">
        <v>499</v>
      </c>
      <c r="B85" s="91"/>
      <c r="C85" s="91" t="s">
        <v>88</v>
      </c>
      <c r="D85" s="84"/>
      <c r="E85" s="84"/>
      <c r="F85" s="84">
        <v>2591</v>
      </c>
      <c r="G85" s="84"/>
      <c r="H85" s="84"/>
      <c r="I85" s="84"/>
      <c r="J85" s="84">
        <f t="shared" si="2"/>
        <v>2591</v>
      </c>
      <c r="K85" s="91" t="s">
        <v>28</v>
      </c>
      <c r="L85" s="118" t="s">
        <v>603</v>
      </c>
      <c r="M85" s="118" t="s">
        <v>272</v>
      </c>
      <c r="N85" s="118" t="s">
        <v>32</v>
      </c>
      <c r="O85" s="118" t="s">
        <v>15</v>
      </c>
      <c r="P85" s="118" t="s">
        <v>354</v>
      </c>
      <c r="Q85" s="118" t="s">
        <v>15</v>
      </c>
    </row>
    <row r="86" spans="1:17">
      <c r="A86" s="91" t="s">
        <v>499</v>
      </c>
      <c r="B86" s="91"/>
      <c r="C86" s="91" t="s">
        <v>118</v>
      </c>
      <c r="D86" s="84"/>
      <c r="E86" s="84"/>
      <c r="F86" s="84">
        <v>2284.576</v>
      </c>
      <c r="G86" s="84"/>
      <c r="H86" s="84"/>
      <c r="I86" s="84">
        <v>659.03399999999999</v>
      </c>
      <c r="J86" s="84">
        <f t="shared" si="2"/>
        <v>2943.61</v>
      </c>
      <c r="K86" s="91" t="s">
        <v>2</v>
      </c>
      <c r="L86" s="118" t="s">
        <v>603</v>
      </c>
      <c r="M86" s="118" t="s">
        <v>272</v>
      </c>
      <c r="N86" s="118" t="s">
        <v>32</v>
      </c>
      <c r="O86" s="118" t="s">
        <v>491</v>
      </c>
      <c r="P86" s="118" t="s">
        <v>352</v>
      </c>
      <c r="Q86" s="118" t="s">
        <v>16</v>
      </c>
    </row>
    <row r="87" spans="1:17">
      <c r="A87" s="91" t="s">
        <v>499</v>
      </c>
      <c r="B87" s="91"/>
      <c r="C87" s="91" t="s">
        <v>121</v>
      </c>
      <c r="D87" s="84"/>
      <c r="E87" s="84"/>
      <c r="F87" s="84">
        <v>16.271000000000001</v>
      </c>
      <c r="G87" s="84"/>
      <c r="H87" s="84"/>
      <c r="I87" s="84"/>
      <c r="J87" s="84">
        <f t="shared" si="2"/>
        <v>16.271000000000001</v>
      </c>
      <c r="K87" s="91" t="s">
        <v>2</v>
      </c>
      <c r="L87" s="118" t="s">
        <v>603</v>
      </c>
      <c r="M87" s="118" t="s">
        <v>272</v>
      </c>
      <c r="N87" s="118" t="s">
        <v>32</v>
      </c>
      <c r="O87" s="118" t="s">
        <v>491</v>
      </c>
      <c r="P87" s="118" t="s">
        <v>352</v>
      </c>
      <c r="Q87" s="118" t="s">
        <v>16</v>
      </c>
    </row>
    <row r="88" spans="1:17">
      <c r="A88" s="91" t="s">
        <v>499</v>
      </c>
      <c r="B88" s="91"/>
      <c r="C88" s="91" t="s">
        <v>409</v>
      </c>
      <c r="D88" s="84"/>
      <c r="E88" s="84"/>
      <c r="F88" s="84">
        <v>584.18299999999999</v>
      </c>
      <c r="G88" s="84"/>
      <c r="H88" s="84"/>
      <c r="I88" s="84"/>
      <c r="J88" s="84">
        <f t="shared" si="2"/>
        <v>584.18299999999999</v>
      </c>
      <c r="K88" s="91" t="s">
        <v>2</v>
      </c>
      <c r="L88" s="118" t="s">
        <v>603</v>
      </c>
      <c r="M88" s="118" t="s">
        <v>272</v>
      </c>
      <c r="N88" s="118" t="s">
        <v>46</v>
      </c>
      <c r="O88" s="118" t="s">
        <v>14</v>
      </c>
      <c r="P88" s="118" t="s">
        <v>362</v>
      </c>
      <c r="Q88" s="118" t="s">
        <v>14</v>
      </c>
    </row>
    <row r="89" spans="1:17">
      <c r="A89" s="91" t="s">
        <v>500</v>
      </c>
      <c r="B89" s="91"/>
      <c r="C89" s="91" t="s">
        <v>195</v>
      </c>
      <c r="D89" s="84"/>
      <c r="E89" s="84"/>
      <c r="F89" s="84">
        <v>264.161</v>
      </c>
      <c r="G89" s="84"/>
      <c r="H89" s="84"/>
      <c r="I89" s="84"/>
      <c r="J89" s="84">
        <f t="shared" si="2"/>
        <v>264.161</v>
      </c>
      <c r="K89" s="91" t="s">
        <v>2</v>
      </c>
      <c r="L89" s="118" t="s">
        <v>598</v>
      </c>
      <c r="M89" s="118" t="s">
        <v>338</v>
      </c>
      <c r="N89" s="118" t="s">
        <v>27</v>
      </c>
      <c r="O89" s="118" t="s">
        <v>191</v>
      </c>
      <c r="P89" s="118" t="s">
        <v>359</v>
      </c>
      <c r="Q89" s="118" t="s">
        <v>20</v>
      </c>
    </row>
    <row r="90" spans="1:17">
      <c r="A90" s="91" t="s">
        <v>626</v>
      </c>
      <c r="B90" s="91" t="s">
        <v>143</v>
      </c>
      <c r="C90" s="91" t="s">
        <v>144</v>
      </c>
      <c r="D90" s="84">
        <v>73547</v>
      </c>
      <c r="E90" s="84"/>
      <c r="F90" s="84">
        <v>7</v>
      </c>
      <c r="G90" s="84"/>
      <c r="H90" s="84"/>
      <c r="I90" s="84"/>
      <c r="J90" s="84">
        <f t="shared" si="2"/>
        <v>73554</v>
      </c>
      <c r="K90" s="91" t="s">
        <v>28</v>
      </c>
      <c r="L90" s="118" t="s">
        <v>895</v>
      </c>
      <c r="M90" s="118" t="s">
        <v>582</v>
      </c>
      <c r="N90" s="118" t="s">
        <v>27</v>
      </c>
      <c r="O90" s="118" t="s">
        <v>151</v>
      </c>
      <c r="P90" s="118" t="s">
        <v>144</v>
      </c>
      <c r="Q90" s="118" t="s">
        <v>18</v>
      </c>
    </row>
    <row r="91" spans="1:17">
      <c r="A91" s="91" t="s">
        <v>626</v>
      </c>
      <c r="B91" s="91" t="s">
        <v>154</v>
      </c>
      <c r="C91" s="91" t="s">
        <v>144</v>
      </c>
      <c r="D91" s="84"/>
      <c r="E91" s="84"/>
      <c r="F91" s="84"/>
      <c r="G91" s="84"/>
      <c r="H91" s="84">
        <v>57824</v>
      </c>
      <c r="I91" s="84"/>
      <c r="J91" s="84">
        <f t="shared" si="2"/>
        <v>57824</v>
      </c>
      <c r="K91" s="91" t="s">
        <v>28</v>
      </c>
      <c r="L91" s="118" t="s">
        <v>895</v>
      </c>
      <c r="M91" s="118" t="s">
        <v>582</v>
      </c>
      <c r="N91" s="118" t="s">
        <v>27</v>
      </c>
      <c r="O91" s="118" t="s">
        <v>151</v>
      </c>
      <c r="P91" s="118" t="s">
        <v>144</v>
      </c>
      <c r="Q91" s="118" t="s">
        <v>18</v>
      </c>
    </row>
    <row r="92" spans="1:17">
      <c r="A92" s="91" t="s">
        <v>626</v>
      </c>
      <c r="B92" s="91" t="s">
        <v>145</v>
      </c>
      <c r="C92" s="91" t="s">
        <v>144</v>
      </c>
      <c r="D92" s="84">
        <v>100299</v>
      </c>
      <c r="E92" s="84"/>
      <c r="F92" s="84"/>
      <c r="G92" s="84">
        <v>1049168</v>
      </c>
      <c r="H92" s="84"/>
      <c r="I92" s="84"/>
      <c r="J92" s="84">
        <f t="shared" si="2"/>
        <v>1149467</v>
      </c>
      <c r="K92" s="91" t="s">
        <v>28</v>
      </c>
      <c r="L92" s="118" t="s">
        <v>895</v>
      </c>
      <c r="M92" s="118" t="s">
        <v>582</v>
      </c>
      <c r="N92" s="118" t="s">
        <v>27</v>
      </c>
      <c r="O92" s="118" t="s">
        <v>151</v>
      </c>
      <c r="P92" s="118" t="s">
        <v>144</v>
      </c>
      <c r="Q92" s="118" t="s">
        <v>18</v>
      </c>
    </row>
    <row r="93" spans="1:17">
      <c r="A93" s="91" t="s">
        <v>501</v>
      </c>
      <c r="B93" s="91"/>
      <c r="C93" s="91" t="s">
        <v>92</v>
      </c>
      <c r="D93" s="84"/>
      <c r="E93" s="84"/>
      <c r="F93" s="84">
        <v>2501.94</v>
      </c>
      <c r="G93" s="84"/>
      <c r="H93" s="84"/>
      <c r="I93" s="84"/>
      <c r="J93" s="84">
        <f t="shared" si="2"/>
        <v>2501.94</v>
      </c>
      <c r="K93" s="91" t="s">
        <v>28</v>
      </c>
      <c r="L93" s="118" t="s">
        <v>603</v>
      </c>
      <c r="M93" s="118" t="s">
        <v>298</v>
      </c>
      <c r="N93" s="118" t="s">
        <v>32</v>
      </c>
      <c r="O93" s="118" t="s">
        <v>491</v>
      </c>
      <c r="P93" s="118" t="s">
        <v>352</v>
      </c>
      <c r="Q93" s="118" t="s">
        <v>16</v>
      </c>
    </row>
    <row r="94" spans="1:17">
      <c r="A94" s="91" t="s">
        <v>502</v>
      </c>
      <c r="B94" s="91"/>
      <c r="C94" s="91" t="s">
        <v>93</v>
      </c>
      <c r="D94" s="84"/>
      <c r="E94" s="84"/>
      <c r="F94" s="84">
        <v>680</v>
      </c>
      <c r="G94" s="84"/>
      <c r="H94" s="84"/>
      <c r="I94" s="84"/>
      <c r="J94" s="84">
        <f t="shared" si="2"/>
        <v>680</v>
      </c>
      <c r="K94" s="91" t="s">
        <v>28</v>
      </c>
      <c r="L94" s="118" t="s">
        <v>603</v>
      </c>
      <c r="M94" s="118" t="s">
        <v>299</v>
      </c>
      <c r="N94" s="118" t="s">
        <v>32</v>
      </c>
      <c r="O94" s="118" t="s">
        <v>491</v>
      </c>
      <c r="P94" s="118" t="s">
        <v>352</v>
      </c>
      <c r="Q94" s="118" t="s">
        <v>16</v>
      </c>
    </row>
    <row r="95" spans="1:17">
      <c r="A95" s="91" t="s">
        <v>503</v>
      </c>
      <c r="B95" s="91" t="s">
        <v>159</v>
      </c>
      <c r="C95" s="91" t="s">
        <v>160</v>
      </c>
      <c r="D95" s="84"/>
      <c r="E95" s="84">
        <v>177106.21</v>
      </c>
      <c r="F95" s="84"/>
      <c r="G95" s="84"/>
      <c r="H95" s="84"/>
      <c r="I95" s="84"/>
      <c r="J95" s="84">
        <f t="shared" si="2"/>
        <v>177106.21</v>
      </c>
      <c r="K95" s="91" t="s">
        <v>28</v>
      </c>
      <c r="L95" s="118" t="s">
        <v>895</v>
      </c>
      <c r="M95" s="118"/>
      <c r="N95" s="118" t="s">
        <v>123</v>
      </c>
      <c r="O95" s="118" t="s">
        <v>151</v>
      </c>
      <c r="P95" s="118" t="s">
        <v>355</v>
      </c>
      <c r="Q95" s="118" t="s">
        <v>19</v>
      </c>
    </row>
    <row r="96" spans="1:17">
      <c r="A96" s="91" t="s">
        <v>633</v>
      </c>
      <c r="B96" s="91"/>
      <c r="C96" s="91" t="s">
        <v>48</v>
      </c>
      <c r="D96" s="84">
        <v>47412</v>
      </c>
      <c r="E96" s="84"/>
      <c r="F96" s="84"/>
      <c r="G96" s="84"/>
      <c r="H96" s="84"/>
      <c r="I96" s="84"/>
      <c r="J96" s="84">
        <f t="shared" si="2"/>
        <v>47412</v>
      </c>
      <c r="K96" s="91" t="s">
        <v>28</v>
      </c>
      <c r="L96" s="118" t="s">
        <v>895</v>
      </c>
      <c r="M96" s="118"/>
      <c r="N96" s="118" t="s">
        <v>46</v>
      </c>
      <c r="O96" s="118" t="s">
        <v>363</v>
      </c>
      <c r="P96" s="118" t="s">
        <v>363</v>
      </c>
      <c r="Q96" s="118" t="s">
        <v>13</v>
      </c>
    </row>
    <row r="97" spans="1:17">
      <c r="A97" s="91" t="s">
        <v>505</v>
      </c>
      <c r="B97" s="91"/>
      <c r="C97" s="91" t="s">
        <v>169</v>
      </c>
      <c r="D97" s="84"/>
      <c r="E97" s="84"/>
      <c r="F97" s="84"/>
      <c r="G97" s="84"/>
      <c r="H97" s="84"/>
      <c r="I97" s="84"/>
      <c r="J97" s="84">
        <f t="shared" si="2"/>
        <v>0</v>
      </c>
      <c r="K97" s="91" t="s">
        <v>2</v>
      </c>
      <c r="L97" s="118" t="s">
        <v>603</v>
      </c>
      <c r="M97" s="118" t="s">
        <v>321</v>
      </c>
      <c r="N97" s="118" t="s">
        <v>123</v>
      </c>
      <c r="O97" s="118" t="s">
        <v>492</v>
      </c>
      <c r="P97" s="118" t="s">
        <v>370</v>
      </c>
      <c r="Q97" s="118" t="s">
        <v>19</v>
      </c>
    </row>
    <row r="98" spans="1:17">
      <c r="A98" s="91" t="s">
        <v>506</v>
      </c>
      <c r="B98" s="91"/>
      <c r="C98" s="91" t="s">
        <v>94</v>
      </c>
      <c r="D98" s="84"/>
      <c r="E98" s="84"/>
      <c r="F98" s="84">
        <v>41723</v>
      </c>
      <c r="G98" s="84"/>
      <c r="H98" s="84"/>
      <c r="I98" s="84"/>
      <c r="J98" s="84">
        <f t="shared" si="2"/>
        <v>41723</v>
      </c>
      <c r="K98" s="91" t="s">
        <v>28</v>
      </c>
      <c r="L98" s="118" t="s">
        <v>603</v>
      </c>
      <c r="M98" s="118" t="s">
        <v>300</v>
      </c>
      <c r="N98" s="118" t="s">
        <v>32</v>
      </c>
      <c r="O98" s="118" t="s">
        <v>491</v>
      </c>
      <c r="P98" s="118" t="s">
        <v>352</v>
      </c>
      <c r="Q98" s="118" t="s">
        <v>16</v>
      </c>
    </row>
    <row r="99" spans="1:17">
      <c r="A99" s="91" t="s">
        <v>587</v>
      </c>
      <c r="B99" s="91"/>
      <c r="C99" s="91" t="s">
        <v>170</v>
      </c>
      <c r="D99" s="84"/>
      <c r="E99" s="84"/>
      <c r="F99" s="84">
        <v>460.49700000000001</v>
      </c>
      <c r="G99" s="84"/>
      <c r="H99" s="84"/>
      <c r="I99" s="84"/>
      <c r="J99" s="84">
        <f t="shared" si="2"/>
        <v>460.49700000000001</v>
      </c>
      <c r="K99" s="91" t="s">
        <v>2</v>
      </c>
      <c r="L99" s="118" t="s">
        <v>603</v>
      </c>
      <c r="M99" s="118" t="s">
        <v>322</v>
      </c>
      <c r="N99" s="118" t="s">
        <v>123</v>
      </c>
      <c r="O99" s="118" t="s">
        <v>492</v>
      </c>
      <c r="P99" s="118" t="s">
        <v>370</v>
      </c>
      <c r="Q99" s="118" t="s">
        <v>19</v>
      </c>
    </row>
    <row r="100" spans="1:17">
      <c r="A100" s="91" t="s">
        <v>507</v>
      </c>
      <c r="B100" s="91"/>
      <c r="C100" s="91" t="s">
        <v>171</v>
      </c>
      <c r="D100" s="84"/>
      <c r="E100" s="84"/>
      <c r="F100" s="84">
        <v>150.63</v>
      </c>
      <c r="G100" s="84"/>
      <c r="H100" s="84"/>
      <c r="I100" s="84"/>
      <c r="J100" s="84">
        <f t="shared" si="2"/>
        <v>150.63</v>
      </c>
      <c r="K100" s="91" t="s">
        <v>2</v>
      </c>
      <c r="L100" s="118" t="s">
        <v>895</v>
      </c>
      <c r="M100" s="118" t="s">
        <v>323</v>
      </c>
      <c r="N100" s="118" t="s">
        <v>123</v>
      </c>
      <c r="O100" s="118" t="s">
        <v>492</v>
      </c>
      <c r="P100" s="118" t="s">
        <v>370</v>
      </c>
      <c r="Q100" s="118" t="s">
        <v>19</v>
      </c>
    </row>
    <row r="101" spans="1:17">
      <c r="A101" s="91" t="s">
        <v>508</v>
      </c>
      <c r="B101" s="91"/>
      <c r="C101" s="91" t="s">
        <v>138</v>
      </c>
      <c r="D101" s="84"/>
      <c r="E101" s="84"/>
      <c r="F101" s="84">
        <v>183.36</v>
      </c>
      <c r="G101" s="84"/>
      <c r="H101" s="84"/>
      <c r="I101" s="84"/>
      <c r="J101" s="84">
        <f t="shared" si="2"/>
        <v>183.36</v>
      </c>
      <c r="K101" s="91" t="s">
        <v>2</v>
      </c>
      <c r="L101" s="118" t="s">
        <v>603</v>
      </c>
      <c r="M101" s="118" t="s">
        <v>316</v>
      </c>
      <c r="N101" s="118" t="s">
        <v>27</v>
      </c>
      <c r="O101" s="118" t="s">
        <v>494</v>
      </c>
      <c r="P101" s="118" t="s">
        <v>368</v>
      </c>
      <c r="Q101" s="118" t="s">
        <v>17</v>
      </c>
    </row>
    <row r="102" spans="1:17">
      <c r="A102" s="91" t="s">
        <v>509</v>
      </c>
      <c r="B102" s="91"/>
      <c r="C102" s="91" t="s">
        <v>73</v>
      </c>
      <c r="D102" s="84"/>
      <c r="E102" s="84"/>
      <c r="F102" s="84">
        <v>556</v>
      </c>
      <c r="G102" s="84"/>
      <c r="H102" s="84"/>
      <c r="I102" s="84"/>
      <c r="J102" s="84">
        <f t="shared" si="2"/>
        <v>556</v>
      </c>
      <c r="K102" s="91" t="s">
        <v>2</v>
      </c>
      <c r="L102" s="118" t="s">
        <v>895</v>
      </c>
      <c r="M102" s="118" t="s">
        <v>278</v>
      </c>
      <c r="N102" s="118" t="s">
        <v>32</v>
      </c>
      <c r="O102" s="118" t="s">
        <v>15</v>
      </c>
      <c r="P102" s="118" t="s">
        <v>360</v>
      </c>
      <c r="Q102" s="118" t="s">
        <v>15</v>
      </c>
    </row>
    <row r="103" spans="1:17">
      <c r="A103" s="91" t="s">
        <v>588</v>
      </c>
      <c r="B103" s="91"/>
      <c r="C103" s="91" t="s">
        <v>29</v>
      </c>
      <c r="D103" s="84"/>
      <c r="E103" s="84"/>
      <c r="F103" s="84">
        <v>431.69200000000001</v>
      </c>
      <c r="G103" s="84"/>
      <c r="H103" s="84"/>
      <c r="I103" s="84"/>
      <c r="J103" s="84">
        <f t="shared" si="2"/>
        <v>431.69200000000001</v>
      </c>
      <c r="K103" s="91" t="s">
        <v>2</v>
      </c>
      <c r="L103" s="118" t="s">
        <v>603</v>
      </c>
      <c r="M103" s="118" t="s">
        <v>259</v>
      </c>
      <c r="N103" s="118" t="s">
        <v>27</v>
      </c>
      <c r="O103" s="118" t="s">
        <v>494</v>
      </c>
      <c r="P103" s="118" t="s">
        <v>368</v>
      </c>
      <c r="Q103" s="118" t="s">
        <v>10</v>
      </c>
    </row>
    <row r="104" spans="1:17">
      <c r="A104" s="91" t="s">
        <v>373</v>
      </c>
      <c r="B104" s="91" t="s">
        <v>153</v>
      </c>
      <c r="C104" s="91" t="s">
        <v>144</v>
      </c>
      <c r="D104" s="84"/>
      <c r="E104" s="84"/>
      <c r="F104" s="84"/>
      <c r="G104" s="84"/>
      <c r="H104" s="84">
        <v>6663</v>
      </c>
      <c r="I104" s="84"/>
      <c r="J104" s="84">
        <f t="shared" si="2"/>
        <v>6663</v>
      </c>
      <c r="K104" s="91" t="s">
        <v>28</v>
      </c>
      <c r="L104" s="118" t="s">
        <v>895</v>
      </c>
      <c r="M104" s="118"/>
      <c r="N104" s="118" t="s">
        <v>27</v>
      </c>
      <c r="O104" s="118" t="s">
        <v>151</v>
      </c>
      <c r="P104" s="118" t="s">
        <v>144</v>
      </c>
      <c r="Q104" s="118" t="s">
        <v>18</v>
      </c>
    </row>
    <row r="105" spans="1:17">
      <c r="A105" s="91" t="s">
        <v>373</v>
      </c>
      <c r="B105" s="91" t="s">
        <v>146</v>
      </c>
      <c r="C105" s="91" t="s">
        <v>144</v>
      </c>
      <c r="D105" s="84">
        <v>-324</v>
      </c>
      <c r="E105" s="84"/>
      <c r="F105" s="84"/>
      <c r="G105" s="84"/>
      <c r="H105" s="84"/>
      <c r="I105" s="84"/>
      <c r="J105" s="84">
        <f t="shared" ref="J105:J136" si="3">SUM(D105:I105)</f>
        <v>-324</v>
      </c>
      <c r="K105" s="91" t="s">
        <v>28</v>
      </c>
      <c r="L105" s="118" t="s">
        <v>895</v>
      </c>
      <c r="M105" s="118"/>
      <c r="N105" s="118" t="s">
        <v>27</v>
      </c>
      <c r="O105" s="118" t="s">
        <v>151</v>
      </c>
      <c r="P105" s="118" t="s">
        <v>144</v>
      </c>
      <c r="Q105" s="118" t="s">
        <v>18</v>
      </c>
    </row>
    <row r="106" spans="1:17">
      <c r="A106" s="91" t="s">
        <v>373</v>
      </c>
      <c r="B106" s="91" t="s">
        <v>147</v>
      </c>
      <c r="C106" s="91" t="s">
        <v>148</v>
      </c>
      <c r="D106" s="84">
        <v>93631</v>
      </c>
      <c r="E106" s="84"/>
      <c r="F106" s="84"/>
      <c r="G106" s="84"/>
      <c r="H106" s="84"/>
      <c r="I106" s="84"/>
      <c r="J106" s="84">
        <f t="shared" si="3"/>
        <v>93631</v>
      </c>
      <c r="K106" s="91" t="s">
        <v>28</v>
      </c>
      <c r="L106" s="118" t="s">
        <v>895</v>
      </c>
      <c r="M106" s="118"/>
      <c r="N106" s="118" t="s">
        <v>27</v>
      </c>
      <c r="O106" s="118" t="s">
        <v>151</v>
      </c>
      <c r="P106" s="118" t="s">
        <v>357</v>
      </c>
      <c r="Q106" s="118" t="s">
        <v>18</v>
      </c>
    </row>
    <row r="107" spans="1:17">
      <c r="A107" s="91" t="s">
        <v>373</v>
      </c>
      <c r="B107" s="91" t="s">
        <v>150</v>
      </c>
      <c r="C107" s="91" t="s">
        <v>151</v>
      </c>
      <c r="D107" s="84">
        <v>967801</v>
      </c>
      <c r="E107" s="84"/>
      <c r="F107" s="84"/>
      <c r="G107" s="84">
        <v>1290746</v>
      </c>
      <c r="H107" s="84"/>
      <c r="I107" s="84"/>
      <c r="J107" s="84">
        <f t="shared" si="3"/>
        <v>2258547</v>
      </c>
      <c r="K107" s="91" t="s">
        <v>28</v>
      </c>
      <c r="L107" s="118" t="s">
        <v>895</v>
      </c>
      <c r="M107" s="118"/>
      <c r="N107" s="118" t="s">
        <v>27</v>
      </c>
      <c r="O107" s="118" t="s">
        <v>151</v>
      </c>
      <c r="P107" s="118" t="s">
        <v>144</v>
      </c>
      <c r="Q107" s="118" t="s">
        <v>18</v>
      </c>
    </row>
    <row r="108" spans="1:17">
      <c r="A108" s="91" t="s">
        <v>511</v>
      </c>
      <c r="B108" s="91"/>
      <c r="C108" s="91" t="s">
        <v>172</v>
      </c>
      <c r="D108" s="84"/>
      <c r="E108" s="84"/>
      <c r="F108" s="84">
        <v>331.28</v>
      </c>
      <c r="G108" s="84"/>
      <c r="H108" s="84"/>
      <c r="I108" s="84"/>
      <c r="J108" s="84">
        <f t="shared" si="3"/>
        <v>331.28</v>
      </c>
      <c r="K108" s="91" t="s">
        <v>2</v>
      </c>
      <c r="L108" s="118" t="s">
        <v>603</v>
      </c>
      <c r="M108" s="118" t="s">
        <v>324</v>
      </c>
      <c r="N108" s="118" t="s">
        <v>123</v>
      </c>
      <c r="O108" s="118" t="s">
        <v>492</v>
      </c>
      <c r="P108" s="118" t="s">
        <v>370</v>
      </c>
      <c r="Q108" s="118" t="s">
        <v>19</v>
      </c>
    </row>
    <row r="109" spans="1:17">
      <c r="A109" s="91" t="s">
        <v>605</v>
      </c>
      <c r="B109" s="91"/>
      <c r="C109" s="91" t="s">
        <v>35</v>
      </c>
      <c r="D109" s="84"/>
      <c r="E109" s="84"/>
      <c r="F109" s="84">
        <v>667.06700000000001</v>
      </c>
      <c r="G109" s="84"/>
      <c r="H109" s="84"/>
      <c r="I109" s="84"/>
      <c r="J109" s="84">
        <f t="shared" si="3"/>
        <v>667.06700000000001</v>
      </c>
      <c r="K109" s="91" t="s">
        <v>2</v>
      </c>
      <c r="L109" s="118" t="s">
        <v>603</v>
      </c>
      <c r="M109" s="118" t="s">
        <v>260</v>
      </c>
      <c r="N109" s="118" t="s">
        <v>32</v>
      </c>
      <c r="O109" s="118" t="s">
        <v>490</v>
      </c>
      <c r="P109" s="118" t="s">
        <v>350</v>
      </c>
      <c r="Q109" s="118" t="s">
        <v>12</v>
      </c>
    </row>
    <row r="110" spans="1:17">
      <c r="A110" s="91" t="s">
        <v>606</v>
      </c>
      <c r="B110" s="91"/>
      <c r="C110" s="91" t="s">
        <v>36</v>
      </c>
      <c r="D110" s="84"/>
      <c r="E110" s="84"/>
      <c r="F110" s="84">
        <v>473.42500000000001</v>
      </c>
      <c r="G110" s="84"/>
      <c r="H110" s="84"/>
      <c r="I110" s="84"/>
      <c r="J110" s="84">
        <f t="shared" si="3"/>
        <v>473.42500000000001</v>
      </c>
      <c r="K110" s="91" t="s">
        <v>2</v>
      </c>
      <c r="L110" s="118" t="s">
        <v>603</v>
      </c>
      <c r="M110" s="118" t="s">
        <v>261</v>
      </c>
      <c r="N110" s="118" t="s">
        <v>32</v>
      </c>
      <c r="O110" s="118" t="s">
        <v>490</v>
      </c>
      <c r="P110" s="118" t="s">
        <v>351</v>
      </c>
      <c r="Q110" s="118" t="s">
        <v>12</v>
      </c>
    </row>
    <row r="111" spans="1:17">
      <c r="A111" s="91" t="s">
        <v>701</v>
      </c>
      <c r="B111" s="91"/>
      <c r="C111" s="91" t="s">
        <v>200</v>
      </c>
      <c r="D111" s="84"/>
      <c r="E111" s="84"/>
      <c r="F111" s="84">
        <v>1496.058</v>
      </c>
      <c r="G111" s="84"/>
      <c r="H111" s="84"/>
      <c r="I111" s="84"/>
      <c r="J111" s="84">
        <f t="shared" si="3"/>
        <v>1496.058</v>
      </c>
      <c r="K111" s="91" t="s">
        <v>2</v>
      </c>
      <c r="L111" s="118" t="s">
        <v>603</v>
      </c>
      <c r="M111" s="118" t="s">
        <v>341</v>
      </c>
      <c r="N111" s="118" t="s">
        <v>46</v>
      </c>
      <c r="O111" s="118" t="s">
        <v>364</v>
      </c>
      <c r="P111" s="118" t="s">
        <v>364</v>
      </c>
      <c r="Q111" s="118" t="s">
        <v>21</v>
      </c>
    </row>
    <row r="112" spans="1:17">
      <c r="A112" s="91" t="s">
        <v>608</v>
      </c>
      <c r="B112" s="91"/>
      <c r="C112" s="91" t="s">
        <v>72</v>
      </c>
      <c r="D112" s="84"/>
      <c r="E112" s="84"/>
      <c r="F112" s="84">
        <v>595</v>
      </c>
      <c r="G112" s="84"/>
      <c r="H112" s="84">
        <v>6.06</v>
      </c>
      <c r="I112" s="84"/>
      <c r="J112" s="84">
        <f t="shared" si="3"/>
        <v>601.05999999999995</v>
      </c>
      <c r="K112" s="91" t="s">
        <v>2</v>
      </c>
      <c r="L112" s="118" t="s">
        <v>603</v>
      </c>
      <c r="M112" s="118" t="s">
        <v>280</v>
      </c>
      <c r="N112" s="118" t="s">
        <v>32</v>
      </c>
      <c r="O112" s="118" t="s">
        <v>15</v>
      </c>
      <c r="P112" s="118" t="s">
        <v>360</v>
      </c>
      <c r="Q112" s="118" t="s">
        <v>15</v>
      </c>
    </row>
    <row r="113" spans="1:17">
      <c r="A113" s="91" t="s">
        <v>610</v>
      </c>
      <c r="B113" s="91"/>
      <c r="C113" s="91" t="s">
        <v>77</v>
      </c>
      <c r="D113" s="84"/>
      <c r="E113" s="84"/>
      <c r="F113" s="84"/>
      <c r="G113" s="84"/>
      <c r="H113" s="84"/>
      <c r="I113" s="84"/>
      <c r="J113" s="84">
        <f t="shared" si="3"/>
        <v>0</v>
      </c>
      <c r="K113" s="91" t="s">
        <v>2</v>
      </c>
      <c r="L113" s="118" t="s">
        <v>603</v>
      </c>
      <c r="M113" s="118" t="s">
        <v>282</v>
      </c>
      <c r="N113" s="118" t="s">
        <v>32</v>
      </c>
      <c r="O113" s="118" t="s">
        <v>15</v>
      </c>
      <c r="P113" s="118" t="s">
        <v>354</v>
      </c>
      <c r="Q113" s="118" t="s">
        <v>15</v>
      </c>
    </row>
    <row r="114" spans="1:17">
      <c r="A114" s="91" t="s">
        <v>611</v>
      </c>
      <c r="B114" s="91"/>
      <c r="C114" s="91" t="s">
        <v>174</v>
      </c>
      <c r="D114" s="84"/>
      <c r="E114" s="84"/>
      <c r="F114" s="84">
        <v>7164.277</v>
      </c>
      <c r="G114" s="84"/>
      <c r="H114" s="84"/>
      <c r="I114" s="84"/>
      <c r="J114" s="84">
        <f t="shared" si="3"/>
        <v>7164.277</v>
      </c>
      <c r="K114" s="91" t="s">
        <v>2</v>
      </c>
      <c r="L114" s="118" t="s">
        <v>603</v>
      </c>
      <c r="M114" s="118" t="s">
        <v>325</v>
      </c>
      <c r="N114" s="118" t="s">
        <v>123</v>
      </c>
      <c r="O114" s="118" t="s">
        <v>492</v>
      </c>
      <c r="P114" s="118" t="s">
        <v>370</v>
      </c>
      <c r="Q114" s="118" t="s">
        <v>19</v>
      </c>
    </row>
    <row r="115" spans="1:17">
      <c r="A115" s="91" t="s">
        <v>612</v>
      </c>
      <c r="B115" s="91"/>
      <c r="C115" s="91" t="s">
        <v>39</v>
      </c>
      <c r="D115" s="84"/>
      <c r="E115" s="84"/>
      <c r="F115" s="84">
        <v>2105</v>
      </c>
      <c r="G115" s="84"/>
      <c r="H115" s="84">
        <v>2449</v>
      </c>
      <c r="I115" s="84"/>
      <c r="J115" s="84">
        <f t="shared" si="3"/>
        <v>4554</v>
      </c>
      <c r="K115" s="91" t="s">
        <v>28</v>
      </c>
      <c r="L115" s="118" t="s">
        <v>603</v>
      </c>
      <c r="M115" s="118" t="s">
        <v>264</v>
      </c>
      <c r="N115" s="118" t="s">
        <v>32</v>
      </c>
      <c r="O115" s="118" t="s">
        <v>490</v>
      </c>
      <c r="P115" s="118" t="s">
        <v>350</v>
      </c>
      <c r="Q115" s="118" t="s">
        <v>12</v>
      </c>
    </row>
    <row r="116" spans="1:17">
      <c r="A116" s="91" t="s">
        <v>614</v>
      </c>
      <c r="B116" s="91"/>
      <c r="C116" s="91" t="s">
        <v>179</v>
      </c>
      <c r="D116" s="84"/>
      <c r="E116" s="84"/>
      <c r="F116" s="84">
        <v>221.53399999999999</v>
      </c>
      <c r="G116" s="84"/>
      <c r="H116" s="84"/>
      <c r="I116" s="84"/>
      <c r="J116" s="84">
        <f t="shared" si="3"/>
        <v>221.53399999999999</v>
      </c>
      <c r="K116" s="91" t="s">
        <v>2</v>
      </c>
      <c r="L116" s="118" t="s">
        <v>603</v>
      </c>
      <c r="M116" s="118" t="s">
        <v>328</v>
      </c>
      <c r="N116" s="118" t="s">
        <v>123</v>
      </c>
      <c r="O116" s="118" t="s">
        <v>492</v>
      </c>
      <c r="P116" s="118" t="s">
        <v>370</v>
      </c>
      <c r="Q116" s="118" t="s">
        <v>19</v>
      </c>
    </row>
    <row r="117" spans="1:17">
      <c r="A117" s="91" t="s">
        <v>616</v>
      </c>
      <c r="B117" s="91"/>
      <c r="C117" s="91" t="s">
        <v>166</v>
      </c>
      <c r="D117" s="84"/>
      <c r="E117" s="84"/>
      <c r="F117" s="84"/>
      <c r="G117" s="84"/>
      <c r="H117" s="84"/>
      <c r="I117" s="84"/>
      <c r="J117" s="84">
        <f t="shared" si="3"/>
        <v>0</v>
      </c>
      <c r="K117" s="91" t="s">
        <v>2</v>
      </c>
      <c r="L117" s="118" t="s">
        <v>603</v>
      </c>
      <c r="M117" s="118" t="s">
        <v>331</v>
      </c>
      <c r="N117" s="118" t="s">
        <v>32</v>
      </c>
      <c r="O117" s="118" t="s">
        <v>492</v>
      </c>
      <c r="P117" s="118" t="s">
        <v>370</v>
      </c>
      <c r="Q117" s="118" t="s">
        <v>19</v>
      </c>
    </row>
    <row r="118" spans="1:17">
      <c r="A118" s="91" t="s">
        <v>617</v>
      </c>
      <c r="B118" s="91"/>
      <c r="C118" s="91" t="s">
        <v>198</v>
      </c>
      <c r="D118" s="84"/>
      <c r="E118" s="84"/>
      <c r="F118" s="84">
        <v>199.17599999999999</v>
      </c>
      <c r="G118" s="84"/>
      <c r="H118" s="84">
        <v>78.162000000000006</v>
      </c>
      <c r="I118" s="84"/>
      <c r="J118" s="84">
        <f t="shared" si="3"/>
        <v>277.33799999999997</v>
      </c>
      <c r="K118" s="91" t="s">
        <v>2</v>
      </c>
      <c r="L118" s="118" t="s">
        <v>603</v>
      </c>
      <c r="M118" s="118" t="s">
        <v>340</v>
      </c>
      <c r="N118" s="118" t="s">
        <v>27</v>
      </c>
      <c r="O118" s="118" t="s">
        <v>191</v>
      </c>
      <c r="P118" s="118" t="s">
        <v>359</v>
      </c>
      <c r="Q118" s="118" t="s">
        <v>20</v>
      </c>
    </row>
    <row r="119" spans="1:17">
      <c r="A119" s="91" t="s">
        <v>625</v>
      </c>
      <c r="B119" s="91"/>
      <c r="C119" s="91" t="s">
        <v>243</v>
      </c>
      <c r="D119" s="84"/>
      <c r="E119" s="84"/>
      <c r="F119" s="84">
        <v>946</v>
      </c>
      <c r="G119" s="84"/>
      <c r="H119" s="84">
        <v>13176</v>
      </c>
      <c r="I119" s="84"/>
      <c r="J119" s="84">
        <f t="shared" si="3"/>
        <v>14122</v>
      </c>
      <c r="K119" s="91" t="s">
        <v>28</v>
      </c>
      <c r="L119" s="118" t="s">
        <v>895</v>
      </c>
      <c r="M119" s="118"/>
      <c r="N119" s="118" t="s">
        <v>211</v>
      </c>
      <c r="O119" s="118" t="s">
        <v>493</v>
      </c>
      <c r="P119" s="118" t="s">
        <v>365</v>
      </c>
      <c r="Q119" s="118" t="s">
        <v>22</v>
      </c>
    </row>
    <row r="120" spans="1:17">
      <c r="A120" s="91" t="s">
        <v>618</v>
      </c>
      <c r="B120" s="91"/>
      <c r="C120" s="91" t="s">
        <v>113</v>
      </c>
      <c r="D120" s="84"/>
      <c r="E120" s="84"/>
      <c r="F120" s="84">
        <v>178.624</v>
      </c>
      <c r="G120" s="84"/>
      <c r="H120" s="84"/>
      <c r="I120" s="84"/>
      <c r="J120" s="84">
        <f t="shared" si="3"/>
        <v>178.624</v>
      </c>
      <c r="K120" s="91" t="s">
        <v>2</v>
      </c>
      <c r="L120" s="118" t="s">
        <v>603</v>
      </c>
      <c r="M120" s="118" t="s">
        <v>311</v>
      </c>
      <c r="N120" s="118" t="s">
        <v>32</v>
      </c>
      <c r="O120" s="118" t="s">
        <v>491</v>
      </c>
      <c r="P120" s="118" t="s">
        <v>352</v>
      </c>
      <c r="Q120" s="118" t="s">
        <v>16</v>
      </c>
    </row>
    <row r="121" spans="1:17">
      <c r="A121" s="91" t="s">
        <v>619</v>
      </c>
      <c r="B121" s="91"/>
      <c r="C121" s="91" t="s">
        <v>184</v>
      </c>
      <c r="D121" s="84"/>
      <c r="E121" s="84"/>
      <c r="F121" s="84"/>
      <c r="G121" s="84"/>
      <c r="H121" s="84"/>
      <c r="I121" s="84"/>
      <c r="J121" s="84">
        <f t="shared" si="3"/>
        <v>0</v>
      </c>
      <c r="K121" s="91" t="s">
        <v>2</v>
      </c>
      <c r="L121" s="118" t="s">
        <v>603</v>
      </c>
      <c r="M121" s="118" t="s">
        <v>332</v>
      </c>
      <c r="N121" s="118" t="s">
        <v>123</v>
      </c>
      <c r="O121" s="118" t="s">
        <v>492</v>
      </c>
      <c r="P121" s="118" t="s">
        <v>370</v>
      </c>
      <c r="Q121" s="118" t="s">
        <v>19</v>
      </c>
    </row>
    <row r="122" spans="1:17">
      <c r="A122" s="91" t="s">
        <v>620</v>
      </c>
      <c r="B122" s="91"/>
      <c r="C122" s="91" t="s">
        <v>245</v>
      </c>
      <c r="D122" s="84"/>
      <c r="E122" s="84"/>
      <c r="F122" s="84">
        <v>413.76299999999998</v>
      </c>
      <c r="G122" s="84"/>
      <c r="H122" s="84"/>
      <c r="I122" s="84"/>
      <c r="J122" s="84">
        <f t="shared" si="3"/>
        <v>413.76299999999998</v>
      </c>
      <c r="K122" s="91" t="s">
        <v>2</v>
      </c>
      <c r="L122" s="118" t="s">
        <v>603</v>
      </c>
      <c r="M122" s="118" t="s">
        <v>348</v>
      </c>
      <c r="N122" s="118" t="s">
        <v>211</v>
      </c>
      <c r="O122" s="118" t="s">
        <v>493</v>
      </c>
      <c r="P122" s="118" t="s">
        <v>356</v>
      </c>
      <c r="Q122" s="118" t="s">
        <v>22</v>
      </c>
    </row>
    <row r="123" spans="1:17">
      <c r="A123" s="91" t="s">
        <v>702</v>
      </c>
      <c r="B123" s="91"/>
      <c r="C123" s="91" t="s">
        <v>69</v>
      </c>
      <c r="D123" s="84"/>
      <c r="E123" s="84"/>
      <c r="F123" s="84">
        <v>791.3</v>
      </c>
      <c r="G123" s="84"/>
      <c r="H123" s="84"/>
      <c r="I123" s="84"/>
      <c r="J123" s="84">
        <f t="shared" si="3"/>
        <v>791.3</v>
      </c>
      <c r="K123" s="91" t="s">
        <v>2</v>
      </c>
      <c r="L123" s="118" t="s">
        <v>603</v>
      </c>
      <c r="M123" s="118" t="s">
        <v>277</v>
      </c>
      <c r="N123" s="118" t="s">
        <v>46</v>
      </c>
      <c r="O123" s="118" t="s">
        <v>14</v>
      </c>
      <c r="P123" s="118" t="s">
        <v>362</v>
      </c>
      <c r="Q123" s="118" t="s">
        <v>14</v>
      </c>
    </row>
    <row r="124" spans="1:17">
      <c r="A124" s="91" t="s">
        <v>609</v>
      </c>
      <c r="B124" s="91"/>
      <c r="C124" s="91" t="s">
        <v>247</v>
      </c>
      <c r="D124" s="84"/>
      <c r="E124" s="84"/>
      <c r="F124" s="84">
        <v>621</v>
      </c>
      <c r="G124" s="84"/>
      <c r="H124" s="84"/>
      <c r="I124" s="84"/>
      <c r="J124" s="84">
        <f t="shared" si="3"/>
        <v>621</v>
      </c>
      <c r="K124" s="91" t="s">
        <v>28</v>
      </c>
      <c r="L124" s="118" t="s">
        <v>895</v>
      </c>
      <c r="M124" s="118"/>
      <c r="N124" s="118" t="s">
        <v>211</v>
      </c>
      <c r="O124" s="118" t="s">
        <v>493</v>
      </c>
      <c r="P124" s="118" t="s">
        <v>247</v>
      </c>
      <c r="Q124" s="118" t="s">
        <v>22</v>
      </c>
    </row>
    <row r="125" spans="1:17">
      <c r="A125" s="91" t="s">
        <v>634</v>
      </c>
      <c r="B125" s="91" t="s">
        <v>26</v>
      </c>
      <c r="C125" s="91" t="s">
        <v>26</v>
      </c>
      <c r="D125" s="84"/>
      <c r="E125" s="84"/>
      <c r="F125" s="84">
        <v>6748</v>
      </c>
      <c r="G125" s="84"/>
      <c r="H125" s="84"/>
      <c r="I125" s="84"/>
      <c r="J125" s="84">
        <f t="shared" si="3"/>
        <v>6748</v>
      </c>
      <c r="K125" s="91" t="s">
        <v>28</v>
      </c>
      <c r="L125" s="118" t="s">
        <v>895</v>
      </c>
      <c r="M125" s="118"/>
      <c r="N125" s="118" t="s">
        <v>27</v>
      </c>
      <c r="O125" s="118" t="s">
        <v>494</v>
      </c>
      <c r="P125" s="118" t="s">
        <v>368</v>
      </c>
      <c r="Q125" s="118" t="s">
        <v>10</v>
      </c>
    </row>
    <row r="126" spans="1:17">
      <c r="A126" s="91" t="s">
        <v>634</v>
      </c>
      <c r="B126" s="91" t="s">
        <v>135</v>
      </c>
      <c r="C126" s="91" t="s">
        <v>136</v>
      </c>
      <c r="D126" s="84"/>
      <c r="E126" s="84"/>
      <c r="F126" s="84"/>
      <c r="G126" s="84"/>
      <c r="H126" s="84">
        <v>47429</v>
      </c>
      <c r="I126" s="84"/>
      <c r="J126" s="84">
        <f t="shared" si="3"/>
        <v>47429</v>
      </c>
      <c r="K126" s="91" t="s">
        <v>28</v>
      </c>
      <c r="L126" s="118" t="s">
        <v>895</v>
      </c>
      <c r="M126" s="118"/>
      <c r="N126" s="118" t="s">
        <v>27</v>
      </c>
      <c r="O126" s="118" t="s">
        <v>494</v>
      </c>
      <c r="P126" s="118" t="s">
        <v>368</v>
      </c>
      <c r="Q126" s="118" t="s">
        <v>17</v>
      </c>
    </row>
    <row r="127" spans="1:17">
      <c r="A127" s="91" t="s">
        <v>634</v>
      </c>
      <c r="B127" s="91" t="s">
        <v>136</v>
      </c>
      <c r="C127" s="91" t="s">
        <v>136</v>
      </c>
      <c r="D127" s="84">
        <v>7</v>
      </c>
      <c r="E127" s="84"/>
      <c r="F127" s="84">
        <v>1460</v>
      </c>
      <c r="G127" s="84"/>
      <c r="H127" s="84"/>
      <c r="I127" s="84"/>
      <c r="J127" s="84">
        <f t="shared" si="3"/>
        <v>1467</v>
      </c>
      <c r="K127" s="91" t="s">
        <v>28</v>
      </c>
      <c r="L127" s="118" t="s">
        <v>895</v>
      </c>
      <c r="M127" s="118"/>
      <c r="N127" s="118" t="s">
        <v>27</v>
      </c>
      <c r="O127" s="118" t="s">
        <v>494</v>
      </c>
      <c r="P127" s="118" t="s">
        <v>368</v>
      </c>
      <c r="Q127" s="118" t="s">
        <v>17</v>
      </c>
    </row>
    <row r="128" spans="1:17">
      <c r="A128" s="91" t="s">
        <v>634</v>
      </c>
      <c r="B128" s="91" t="s">
        <v>137</v>
      </c>
      <c r="C128" s="91" t="s">
        <v>136</v>
      </c>
      <c r="D128" s="84">
        <v>24031</v>
      </c>
      <c r="E128" s="84"/>
      <c r="F128" s="84"/>
      <c r="G128" s="84"/>
      <c r="H128" s="84"/>
      <c r="I128" s="84"/>
      <c r="J128" s="84">
        <f t="shared" si="3"/>
        <v>24031</v>
      </c>
      <c r="K128" s="91" t="s">
        <v>28</v>
      </c>
      <c r="L128" s="118" t="s">
        <v>895</v>
      </c>
      <c r="M128" s="118"/>
      <c r="N128" s="118" t="s">
        <v>27</v>
      </c>
      <c r="O128" s="118" t="s">
        <v>494</v>
      </c>
      <c r="P128" s="118" t="s">
        <v>368</v>
      </c>
      <c r="Q128" s="118" t="s">
        <v>17</v>
      </c>
    </row>
    <row r="129" spans="1:17">
      <c r="A129" s="91" t="s">
        <v>512</v>
      </c>
      <c r="B129" s="91" t="s">
        <v>140</v>
      </c>
      <c r="C129" s="91" t="s">
        <v>139</v>
      </c>
      <c r="D129" s="84"/>
      <c r="E129" s="84"/>
      <c r="F129" s="84">
        <v>10726</v>
      </c>
      <c r="G129" s="84"/>
      <c r="H129" s="84"/>
      <c r="I129" s="84"/>
      <c r="J129" s="84">
        <f t="shared" si="3"/>
        <v>10726</v>
      </c>
      <c r="K129" s="91" t="s">
        <v>28</v>
      </c>
      <c r="L129" s="118" t="s">
        <v>603</v>
      </c>
      <c r="M129" s="118" t="s">
        <v>317</v>
      </c>
      <c r="N129" s="118" t="s">
        <v>27</v>
      </c>
      <c r="O129" s="118" t="s">
        <v>494</v>
      </c>
      <c r="P129" s="118" t="s">
        <v>368</v>
      </c>
      <c r="Q129" s="118" t="s">
        <v>17</v>
      </c>
    </row>
    <row r="130" spans="1:17">
      <c r="A130" s="91" t="s">
        <v>512</v>
      </c>
      <c r="B130" s="91" t="s">
        <v>424</v>
      </c>
      <c r="C130" s="91" t="s">
        <v>139</v>
      </c>
      <c r="D130" s="84"/>
      <c r="E130" s="84"/>
      <c r="F130" s="84"/>
      <c r="G130" s="84"/>
      <c r="H130" s="84">
        <v>14670</v>
      </c>
      <c r="I130" s="84"/>
      <c r="J130" s="84">
        <f t="shared" si="3"/>
        <v>14670</v>
      </c>
      <c r="K130" s="91" t="s">
        <v>28</v>
      </c>
      <c r="L130" s="118" t="s">
        <v>603</v>
      </c>
      <c r="M130" s="118" t="s">
        <v>317</v>
      </c>
      <c r="N130" s="118" t="s">
        <v>27</v>
      </c>
      <c r="O130" s="118" t="s">
        <v>494</v>
      </c>
      <c r="P130" s="118" t="s">
        <v>368</v>
      </c>
      <c r="Q130" s="118" t="s">
        <v>17</v>
      </c>
    </row>
    <row r="131" spans="1:17">
      <c r="A131" s="91" t="s">
        <v>513</v>
      </c>
      <c r="B131" s="91"/>
      <c r="C131" s="91" t="s">
        <v>55</v>
      </c>
      <c r="D131" s="84"/>
      <c r="E131" s="84"/>
      <c r="F131" s="84">
        <v>441.70100000000002</v>
      </c>
      <c r="G131" s="84"/>
      <c r="H131" s="84"/>
      <c r="I131" s="84"/>
      <c r="J131" s="84">
        <f t="shared" si="3"/>
        <v>441.70100000000002</v>
      </c>
      <c r="K131" s="91" t="s">
        <v>2</v>
      </c>
      <c r="L131" s="118" t="s">
        <v>603</v>
      </c>
      <c r="M131" s="118" t="s">
        <v>273</v>
      </c>
      <c r="N131" s="118" t="s">
        <v>46</v>
      </c>
      <c r="O131" s="118" t="s">
        <v>14</v>
      </c>
      <c r="P131" s="118" t="s">
        <v>362</v>
      </c>
      <c r="Q131" s="118" t="s">
        <v>14</v>
      </c>
    </row>
    <row r="132" spans="1:17">
      <c r="A132" s="91" t="s">
        <v>589</v>
      </c>
      <c r="B132" s="91"/>
      <c r="C132" s="91" t="s">
        <v>76</v>
      </c>
      <c r="D132" s="84"/>
      <c r="E132" s="84"/>
      <c r="F132" s="84">
        <v>721</v>
      </c>
      <c r="G132" s="84"/>
      <c r="H132" s="84"/>
      <c r="I132" s="84"/>
      <c r="J132" s="84">
        <f t="shared" si="3"/>
        <v>721</v>
      </c>
      <c r="K132" s="91" t="s">
        <v>2</v>
      </c>
      <c r="L132" s="118" t="s">
        <v>603</v>
      </c>
      <c r="M132" s="118" t="s">
        <v>281</v>
      </c>
      <c r="N132" s="118" t="s">
        <v>32</v>
      </c>
      <c r="O132" s="118" t="s">
        <v>15</v>
      </c>
      <c r="P132" s="118" t="s">
        <v>360</v>
      </c>
      <c r="Q132" s="118" t="s">
        <v>15</v>
      </c>
    </row>
    <row r="133" spans="1:17">
      <c r="A133" s="91" t="s">
        <v>1000</v>
      </c>
      <c r="B133" s="90" t="s">
        <v>437</v>
      </c>
      <c r="C133" s="91" t="s">
        <v>151</v>
      </c>
      <c r="D133" s="84"/>
      <c r="E133" s="84"/>
      <c r="F133" s="84">
        <v>8901.9760000000006</v>
      </c>
      <c r="G133" s="84"/>
      <c r="H133" s="84"/>
      <c r="I133" s="84"/>
      <c r="J133" s="84">
        <f t="shared" si="3"/>
        <v>8901.9760000000006</v>
      </c>
      <c r="K133" s="91" t="s">
        <v>28</v>
      </c>
      <c r="L133" s="118" t="s">
        <v>895</v>
      </c>
      <c r="M133" s="118"/>
      <c r="N133" s="118" t="s">
        <v>27</v>
      </c>
      <c r="O133" s="118" t="s">
        <v>151</v>
      </c>
      <c r="P133" s="118" t="s">
        <v>144</v>
      </c>
      <c r="Q133" s="118" t="s">
        <v>18</v>
      </c>
    </row>
    <row r="134" spans="1:17">
      <c r="A134" s="91" t="s">
        <v>514</v>
      </c>
      <c r="B134" s="91"/>
      <c r="C134" s="91" t="s">
        <v>234</v>
      </c>
      <c r="D134" s="84"/>
      <c r="E134" s="84"/>
      <c r="F134" s="84">
        <v>377.15</v>
      </c>
      <c r="G134" s="84"/>
      <c r="H134" s="84"/>
      <c r="I134" s="84"/>
      <c r="J134" s="84">
        <f t="shared" si="3"/>
        <v>377.15</v>
      </c>
      <c r="K134" s="91" t="s">
        <v>2</v>
      </c>
      <c r="L134" s="118" t="s">
        <v>603</v>
      </c>
      <c r="M134" s="118" t="s">
        <v>344</v>
      </c>
      <c r="N134" s="118" t="s">
        <v>211</v>
      </c>
      <c r="O134" s="118" t="s">
        <v>493</v>
      </c>
      <c r="P134" s="118" t="s">
        <v>356</v>
      </c>
      <c r="Q134" s="118" t="s">
        <v>22</v>
      </c>
    </row>
    <row r="135" spans="1:17">
      <c r="A135" s="91" t="s">
        <v>590</v>
      </c>
      <c r="B135" s="91"/>
      <c r="C135" s="91" t="s">
        <v>37</v>
      </c>
      <c r="D135" s="84"/>
      <c r="E135" s="84"/>
      <c r="F135" s="84">
        <v>2922.6039999999998</v>
      </c>
      <c r="G135" s="84"/>
      <c r="H135" s="84"/>
      <c r="I135" s="84"/>
      <c r="J135" s="84">
        <f t="shared" si="3"/>
        <v>2922.6039999999998</v>
      </c>
      <c r="K135" s="91" t="s">
        <v>2</v>
      </c>
      <c r="L135" s="118" t="s">
        <v>603</v>
      </c>
      <c r="M135" s="118" t="s">
        <v>263</v>
      </c>
      <c r="N135" s="118" t="s">
        <v>32</v>
      </c>
      <c r="O135" s="118" t="s">
        <v>490</v>
      </c>
      <c r="P135" s="118" t="s">
        <v>350</v>
      </c>
      <c r="Q135" s="118" t="s">
        <v>12</v>
      </c>
    </row>
    <row r="136" spans="1:17">
      <c r="A136" s="91" t="s">
        <v>449</v>
      </c>
      <c r="B136" s="91" t="s">
        <v>157</v>
      </c>
      <c r="C136" s="90" t="s">
        <v>379</v>
      </c>
      <c r="D136" s="84">
        <v>-144</v>
      </c>
      <c r="E136" s="84"/>
      <c r="F136" s="84"/>
      <c r="G136" s="84"/>
      <c r="H136" s="84"/>
      <c r="I136" s="84"/>
      <c r="J136" s="84">
        <f t="shared" si="3"/>
        <v>-144</v>
      </c>
      <c r="K136" s="91" t="s">
        <v>28</v>
      </c>
      <c r="L136" s="118" t="s">
        <v>598</v>
      </c>
      <c r="M136" s="118"/>
      <c r="N136" s="118" t="s">
        <v>27</v>
      </c>
      <c r="O136" s="118" t="s">
        <v>151</v>
      </c>
      <c r="P136" s="118" t="s">
        <v>367</v>
      </c>
      <c r="Q136" s="118" t="s">
        <v>19</v>
      </c>
    </row>
    <row r="137" spans="1:17">
      <c r="A137" s="91" t="s">
        <v>449</v>
      </c>
      <c r="B137" s="91" t="s">
        <v>160</v>
      </c>
      <c r="C137" s="90" t="s">
        <v>160</v>
      </c>
      <c r="D137" s="84">
        <v>5339</v>
      </c>
      <c r="E137" s="84"/>
      <c r="F137" s="84">
        <v>-9</v>
      </c>
      <c r="G137" s="84"/>
      <c r="H137" s="84"/>
      <c r="I137" s="84"/>
      <c r="J137" s="84">
        <f t="shared" ref="J137:J168" si="4">SUM(D137:I137)</f>
        <v>5330</v>
      </c>
      <c r="K137" s="91" t="s">
        <v>28</v>
      </c>
      <c r="L137" s="118" t="s">
        <v>895</v>
      </c>
      <c r="M137" s="118"/>
      <c r="N137" s="118" t="s">
        <v>123</v>
      </c>
      <c r="O137" s="118" t="s">
        <v>151</v>
      </c>
      <c r="P137" s="118" t="s">
        <v>355</v>
      </c>
      <c r="Q137" s="118" t="s">
        <v>19</v>
      </c>
    </row>
    <row r="138" spans="1:17">
      <c r="A138" s="91" t="s">
        <v>449</v>
      </c>
      <c r="B138" s="91" t="s">
        <v>161</v>
      </c>
      <c r="C138" s="90" t="s">
        <v>162</v>
      </c>
      <c r="D138" s="84"/>
      <c r="E138" s="84">
        <v>220575</v>
      </c>
      <c r="F138" s="84"/>
      <c r="G138" s="84"/>
      <c r="H138" s="84"/>
      <c r="I138" s="84"/>
      <c r="J138" s="84">
        <f t="shared" si="4"/>
        <v>220575</v>
      </c>
      <c r="K138" s="91" t="s">
        <v>28</v>
      </c>
      <c r="L138" s="118" t="s">
        <v>895</v>
      </c>
      <c r="M138" s="118"/>
      <c r="N138" s="118" t="s">
        <v>123</v>
      </c>
      <c r="O138" s="118" t="s">
        <v>151</v>
      </c>
      <c r="P138" s="118" t="s">
        <v>353</v>
      </c>
      <c r="Q138" s="118" t="s">
        <v>19</v>
      </c>
    </row>
    <row r="139" spans="1:17">
      <c r="A139" s="91" t="s">
        <v>449</v>
      </c>
      <c r="B139" s="91" t="s">
        <v>163</v>
      </c>
      <c r="C139" s="90" t="s">
        <v>163</v>
      </c>
      <c r="D139" s="84">
        <v>512716</v>
      </c>
      <c r="E139" s="84"/>
      <c r="F139" s="84"/>
      <c r="G139" s="84"/>
      <c r="H139" s="84"/>
      <c r="I139" s="84"/>
      <c r="J139" s="84">
        <f t="shared" si="4"/>
        <v>512716</v>
      </c>
      <c r="K139" s="91" t="s">
        <v>28</v>
      </c>
      <c r="L139" s="118" t="s">
        <v>895</v>
      </c>
      <c r="M139" s="118"/>
      <c r="N139" s="118" t="s">
        <v>27</v>
      </c>
      <c r="O139" s="118" t="s">
        <v>151</v>
      </c>
      <c r="P139" s="118" t="s">
        <v>355</v>
      </c>
      <c r="Q139" s="118" t="s">
        <v>19</v>
      </c>
    </row>
    <row r="140" spans="1:17">
      <c r="A140" s="91" t="s">
        <v>515</v>
      </c>
      <c r="B140" s="91"/>
      <c r="C140" s="91" t="s">
        <v>58</v>
      </c>
      <c r="D140" s="84"/>
      <c r="E140" s="84"/>
      <c r="F140" s="84">
        <v>380.8</v>
      </c>
      <c r="G140" s="84"/>
      <c r="H140" s="84"/>
      <c r="I140" s="84"/>
      <c r="J140" s="84">
        <f t="shared" si="4"/>
        <v>380.8</v>
      </c>
      <c r="K140" s="91" t="s">
        <v>2</v>
      </c>
      <c r="L140" s="118" t="s">
        <v>603</v>
      </c>
      <c r="M140" s="118" t="s">
        <v>274</v>
      </c>
      <c r="N140" s="118" t="s">
        <v>46</v>
      </c>
      <c r="O140" s="118" t="s">
        <v>14</v>
      </c>
      <c r="P140" s="118" t="s">
        <v>362</v>
      </c>
      <c r="Q140" s="118" t="s">
        <v>14</v>
      </c>
    </row>
    <row r="141" spans="1:17">
      <c r="A141" s="91" t="s">
        <v>516</v>
      </c>
      <c r="B141" s="91"/>
      <c r="C141" s="91" t="s">
        <v>235</v>
      </c>
      <c r="D141" s="84"/>
      <c r="E141" s="84"/>
      <c r="F141" s="84">
        <v>1802.615</v>
      </c>
      <c r="G141" s="84"/>
      <c r="H141" s="84"/>
      <c r="I141" s="84"/>
      <c r="J141" s="84">
        <f t="shared" si="4"/>
        <v>1802.615</v>
      </c>
      <c r="K141" s="91" t="s">
        <v>2</v>
      </c>
      <c r="L141" s="118" t="s">
        <v>603</v>
      </c>
      <c r="M141" s="118" t="s">
        <v>345</v>
      </c>
      <c r="N141" s="118" t="s">
        <v>211</v>
      </c>
      <c r="O141" s="118" t="s">
        <v>493</v>
      </c>
      <c r="P141" s="118" t="s">
        <v>356</v>
      </c>
      <c r="Q141" s="118" t="s">
        <v>22</v>
      </c>
    </row>
    <row r="142" spans="1:17">
      <c r="A142" s="91" t="s">
        <v>627</v>
      </c>
      <c r="B142" s="91"/>
      <c r="C142" s="91" t="s">
        <v>173</v>
      </c>
      <c r="D142" s="84"/>
      <c r="E142" s="84"/>
      <c r="F142" s="84">
        <v>2556</v>
      </c>
      <c r="G142" s="84"/>
      <c r="H142" s="84"/>
      <c r="I142" s="84"/>
      <c r="J142" s="84">
        <f t="shared" si="4"/>
        <v>2556</v>
      </c>
      <c r="K142" s="91" t="s">
        <v>28</v>
      </c>
      <c r="L142" s="118" t="s">
        <v>603</v>
      </c>
      <c r="M142" s="118"/>
      <c r="N142" s="118" t="s">
        <v>123</v>
      </c>
      <c r="O142" s="118" t="s">
        <v>492</v>
      </c>
      <c r="P142" s="118" t="s">
        <v>370</v>
      </c>
      <c r="Q142" s="118" t="s">
        <v>19</v>
      </c>
    </row>
    <row r="143" spans="1:17">
      <c r="A143" s="91" t="s">
        <v>450</v>
      </c>
      <c r="B143" s="91" t="s">
        <v>149</v>
      </c>
      <c r="C143" s="90" t="s">
        <v>148</v>
      </c>
      <c r="D143" s="84">
        <v>319760</v>
      </c>
      <c r="E143" s="84"/>
      <c r="F143" s="84"/>
      <c r="G143" s="84"/>
      <c r="H143" s="84"/>
      <c r="I143" s="84"/>
      <c r="J143" s="84">
        <f t="shared" si="4"/>
        <v>319760</v>
      </c>
      <c r="K143" s="91" t="s">
        <v>28</v>
      </c>
      <c r="L143" s="118" t="s">
        <v>895</v>
      </c>
      <c r="M143" s="118"/>
      <c r="N143" s="118" t="s">
        <v>27</v>
      </c>
      <c r="O143" s="118" t="s">
        <v>151</v>
      </c>
      <c r="P143" s="118" t="s">
        <v>357</v>
      </c>
      <c r="Q143" s="118" t="s">
        <v>18</v>
      </c>
    </row>
    <row r="144" spans="1:17">
      <c r="A144" s="91" t="s">
        <v>450</v>
      </c>
      <c r="B144" s="91" t="s">
        <v>152</v>
      </c>
      <c r="C144" s="90" t="s">
        <v>151</v>
      </c>
      <c r="D144" s="84"/>
      <c r="E144" s="84"/>
      <c r="F144" s="84"/>
      <c r="G144" s="84"/>
      <c r="H144" s="84">
        <v>296759</v>
      </c>
      <c r="I144" s="84"/>
      <c r="J144" s="84">
        <f t="shared" si="4"/>
        <v>296759</v>
      </c>
      <c r="K144" s="91" t="s">
        <v>28</v>
      </c>
      <c r="L144" s="118" t="s">
        <v>895</v>
      </c>
      <c r="M144" s="118"/>
      <c r="N144" s="118" t="s">
        <v>27</v>
      </c>
      <c r="O144" s="118" t="s">
        <v>151</v>
      </c>
      <c r="P144" s="118" t="s">
        <v>144</v>
      </c>
      <c r="Q144" s="118" t="s">
        <v>18</v>
      </c>
    </row>
    <row r="145" spans="1:19">
      <c r="A145" s="91" t="s">
        <v>450</v>
      </c>
      <c r="B145" s="91" t="s">
        <v>155</v>
      </c>
      <c r="C145" s="90" t="s">
        <v>155</v>
      </c>
      <c r="D145" s="84"/>
      <c r="E145" s="84"/>
      <c r="F145" s="84">
        <v>22</v>
      </c>
      <c r="G145" s="84"/>
      <c r="H145" s="84"/>
      <c r="I145" s="84"/>
      <c r="J145" s="84">
        <f t="shared" si="4"/>
        <v>22</v>
      </c>
      <c r="K145" s="91" t="s">
        <v>28</v>
      </c>
      <c r="L145" s="118" t="s">
        <v>895</v>
      </c>
      <c r="M145" s="118"/>
      <c r="N145" s="118" t="s">
        <v>27</v>
      </c>
      <c r="O145" s="118" t="s">
        <v>151</v>
      </c>
      <c r="P145" s="118" t="s">
        <v>357</v>
      </c>
      <c r="Q145" s="118" t="s">
        <v>18</v>
      </c>
    </row>
    <row r="146" spans="1:19">
      <c r="A146" s="91" t="s">
        <v>517</v>
      </c>
      <c r="B146" s="91"/>
      <c r="C146" s="91" t="s">
        <v>177</v>
      </c>
      <c r="D146" s="84"/>
      <c r="E146" s="84"/>
      <c r="F146" s="84">
        <v>322.20100000000002</v>
      </c>
      <c r="G146" s="84"/>
      <c r="H146" s="84"/>
      <c r="I146" s="84"/>
      <c r="J146" s="84">
        <f t="shared" si="4"/>
        <v>322.20100000000002</v>
      </c>
      <c r="K146" s="91" t="s">
        <v>2</v>
      </c>
      <c r="L146" s="118" t="s">
        <v>603</v>
      </c>
      <c r="M146" s="118" t="s">
        <v>327</v>
      </c>
      <c r="N146" s="118" t="s">
        <v>123</v>
      </c>
      <c r="O146" s="118" t="s">
        <v>492</v>
      </c>
      <c r="P146" s="118" t="s">
        <v>370</v>
      </c>
      <c r="Q146" s="118" t="s">
        <v>19</v>
      </c>
    </row>
    <row r="147" spans="1:19">
      <c r="A147" s="91" t="s">
        <v>518</v>
      </c>
      <c r="B147" s="91"/>
      <c r="C147" s="91" t="s">
        <v>78</v>
      </c>
      <c r="D147" s="84"/>
      <c r="E147" s="84"/>
      <c r="F147" s="84">
        <v>245.251</v>
      </c>
      <c r="G147" s="84"/>
      <c r="H147" s="84"/>
      <c r="I147" s="84"/>
      <c r="J147" s="84">
        <f t="shared" si="4"/>
        <v>245.251</v>
      </c>
      <c r="K147" s="91" t="s">
        <v>2</v>
      </c>
      <c r="L147" s="118" t="s">
        <v>603</v>
      </c>
      <c r="M147" s="118" t="s">
        <v>283</v>
      </c>
      <c r="N147" s="118" t="s">
        <v>32</v>
      </c>
      <c r="O147" s="118" t="s">
        <v>15</v>
      </c>
      <c r="P147" s="118" t="s">
        <v>360</v>
      </c>
      <c r="Q147" s="118" t="s">
        <v>15</v>
      </c>
    </row>
    <row r="148" spans="1:19">
      <c r="A148" s="91" t="s">
        <v>623</v>
      </c>
      <c r="B148" s="91"/>
      <c r="C148" s="91" t="s">
        <v>395</v>
      </c>
      <c r="D148" s="84"/>
      <c r="E148" s="84"/>
      <c r="F148" s="84">
        <v>546.61</v>
      </c>
      <c r="G148" s="84"/>
      <c r="H148" s="84">
        <v>3244.4070000000002</v>
      </c>
      <c r="I148" s="84"/>
      <c r="J148" s="84">
        <f t="shared" si="4"/>
        <v>3791.0170000000003</v>
      </c>
      <c r="K148" s="91" t="s">
        <v>2</v>
      </c>
      <c r="L148" s="118" t="s">
        <v>603</v>
      </c>
      <c r="M148" s="118" t="s">
        <v>574</v>
      </c>
      <c r="N148" s="118" t="s">
        <v>32</v>
      </c>
      <c r="O148" s="118" t="s">
        <v>15</v>
      </c>
      <c r="P148" s="118" t="s">
        <v>360</v>
      </c>
      <c r="Q148" s="118" t="s">
        <v>15</v>
      </c>
    </row>
    <row r="149" spans="1:19">
      <c r="A149" s="91" t="s">
        <v>520</v>
      </c>
      <c r="B149" s="91"/>
      <c r="C149" s="91" t="s">
        <v>232</v>
      </c>
      <c r="D149" s="84"/>
      <c r="E149" s="84"/>
      <c r="F149" s="84">
        <v>1814</v>
      </c>
      <c r="G149" s="84"/>
      <c r="H149" s="84"/>
      <c r="I149" s="84"/>
      <c r="J149" s="84">
        <f t="shared" si="4"/>
        <v>1814</v>
      </c>
      <c r="K149" s="91" t="s">
        <v>28</v>
      </c>
      <c r="L149" s="118" t="s">
        <v>603</v>
      </c>
      <c r="M149" s="118" t="s">
        <v>346</v>
      </c>
      <c r="N149" s="118" t="s">
        <v>211</v>
      </c>
      <c r="O149" s="118" t="s">
        <v>493</v>
      </c>
      <c r="P149" s="118" t="s">
        <v>356</v>
      </c>
      <c r="Q149" s="118" t="s">
        <v>22</v>
      </c>
    </row>
    <row r="150" spans="1:19">
      <c r="A150" s="91" t="s">
        <v>520</v>
      </c>
      <c r="B150" s="91" t="s">
        <v>426</v>
      </c>
      <c r="C150" s="91" t="s">
        <v>11</v>
      </c>
      <c r="D150" s="84"/>
      <c r="E150" s="84"/>
      <c r="F150" s="84"/>
      <c r="G150" s="84"/>
      <c r="H150" s="84"/>
      <c r="I150" s="84"/>
      <c r="J150" s="84">
        <f t="shared" si="4"/>
        <v>0</v>
      </c>
      <c r="K150" s="91" t="s">
        <v>28</v>
      </c>
      <c r="L150" s="118" t="s">
        <v>603</v>
      </c>
      <c r="M150" s="118" t="s">
        <v>346</v>
      </c>
      <c r="N150" s="118" t="s">
        <v>211</v>
      </c>
      <c r="O150" s="118" t="s">
        <v>493</v>
      </c>
      <c r="P150" s="118" t="s">
        <v>11</v>
      </c>
      <c r="Q150" s="118" t="s">
        <v>22</v>
      </c>
    </row>
    <row r="151" spans="1:19" s="2" customFormat="1" ht="13.5">
      <c r="A151" s="91" t="s">
        <v>520</v>
      </c>
      <c r="B151" s="91"/>
      <c r="C151" s="91" t="s">
        <v>236</v>
      </c>
      <c r="D151" s="84"/>
      <c r="E151" s="84"/>
      <c r="F151" s="84">
        <v>5012</v>
      </c>
      <c r="G151" s="84"/>
      <c r="H151" s="84"/>
      <c r="I151" s="84"/>
      <c r="J151" s="84">
        <f t="shared" si="4"/>
        <v>5012</v>
      </c>
      <c r="K151" s="91" t="s">
        <v>28</v>
      </c>
      <c r="L151" s="118" t="s">
        <v>603</v>
      </c>
      <c r="M151" s="118" t="s">
        <v>346</v>
      </c>
      <c r="N151" s="118" t="s">
        <v>211</v>
      </c>
      <c r="O151" s="118" t="s">
        <v>493</v>
      </c>
      <c r="P151" s="118" t="s">
        <v>356</v>
      </c>
      <c r="Q151" s="118" t="s">
        <v>22</v>
      </c>
      <c r="R151" s="81"/>
      <c r="S151" s="81"/>
    </row>
    <row r="152" spans="1:19" s="2" customFormat="1" ht="13.5">
      <c r="A152" s="91" t="s">
        <v>520</v>
      </c>
      <c r="B152" s="91"/>
      <c r="C152" s="91" t="s">
        <v>238</v>
      </c>
      <c r="D152" s="84"/>
      <c r="E152" s="84"/>
      <c r="F152" s="84">
        <v>2447</v>
      </c>
      <c r="G152" s="84"/>
      <c r="H152" s="84"/>
      <c r="I152" s="84"/>
      <c r="J152" s="84">
        <f t="shared" si="4"/>
        <v>2447</v>
      </c>
      <c r="K152" s="91" t="s">
        <v>28</v>
      </c>
      <c r="L152" s="118" t="s">
        <v>603</v>
      </c>
      <c r="M152" s="118" t="s">
        <v>346</v>
      </c>
      <c r="N152" s="118" t="s">
        <v>211</v>
      </c>
      <c r="O152" s="118" t="s">
        <v>493</v>
      </c>
      <c r="P152" s="118" t="s">
        <v>365</v>
      </c>
      <c r="Q152" s="118" t="s">
        <v>22</v>
      </c>
      <c r="R152" s="81"/>
      <c r="S152" s="81"/>
    </row>
    <row r="153" spans="1:19" s="2" customFormat="1" ht="13.5">
      <c r="A153" s="91" t="s">
        <v>520</v>
      </c>
      <c r="B153" s="91"/>
      <c r="C153" s="91" t="s">
        <v>240</v>
      </c>
      <c r="D153" s="84"/>
      <c r="E153" s="84"/>
      <c r="F153" s="84"/>
      <c r="G153" s="84"/>
      <c r="H153" s="84"/>
      <c r="I153" s="84"/>
      <c r="J153" s="84">
        <f t="shared" si="4"/>
        <v>0</v>
      </c>
      <c r="K153" s="91" t="s">
        <v>2</v>
      </c>
      <c r="L153" s="118" t="s">
        <v>603</v>
      </c>
      <c r="M153" s="118" t="s">
        <v>346</v>
      </c>
      <c r="N153" s="118" t="s">
        <v>211</v>
      </c>
      <c r="O153" s="118" t="s">
        <v>493</v>
      </c>
      <c r="P153" s="118" t="s">
        <v>356</v>
      </c>
      <c r="Q153" s="118" t="s">
        <v>22</v>
      </c>
      <c r="R153" s="81"/>
      <c r="S153" s="81"/>
    </row>
    <row r="154" spans="1:19" s="2" customFormat="1" ht="13.5">
      <c r="A154" s="91" t="s">
        <v>521</v>
      </c>
      <c r="B154" s="91"/>
      <c r="C154" s="91" t="s">
        <v>201</v>
      </c>
      <c r="D154" s="84"/>
      <c r="E154" s="84"/>
      <c r="F154" s="84">
        <v>699.89200000000005</v>
      </c>
      <c r="G154" s="84"/>
      <c r="H154" s="84"/>
      <c r="I154" s="84"/>
      <c r="J154" s="84">
        <f t="shared" si="4"/>
        <v>699.89200000000005</v>
      </c>
      <c r="K154" s="91" t="s">
        <v>2</v>
      </c>
      <c r="L154" s="118" t="s">
        <v>603</v>
      </c>
      <c r="M154" s="118" t="s">
        <v>342</v>
      </c>
      <c r="N154" s="118" t="s">
        <v>46</v>
      </c>
      <c r="O154" s="118" t="s">
        <v>364</v>
      </c>
      <c r="P154" s="118" t="s">
        <v>364</v>
      </c>
      <c r="Q154" s="118" t="s">
        <v>21</v>
      </c>
      <c r="R154" s="81"/>
      <c r="S154" s="81"/>
    </row>
    <row r="155" spans="1:19" s="2" customFormat="1" ht="13.5">
      <c r="A155" s="91" t="s">
        <v>453</v>
      </c>
      <c r="B155" s="91" t="s">
        <v>218</v>
      </c>
      <c r="C155" s="90" t="s">
        <v>219</v>
      </c>
      <c r="D155" s="84"/>
      <c r="E155" s="84"/>
      <c r="F155" s="84"/>
      <c r="G155" s="84"/>
      <c r="H155" s="84">
        <v>46581</v>
      </c>
      <c r="I155" s="84"/>
      <c r="J155" s="84">
        <f t="shared" si="4"/>
        <v>46581</v>
      </c>
      <c r="K155" s="91" t="s">
        <v>28</v>
      </c>
      <c r="L155" s="118" t="s">
        <v>895</v>
      </c>
      <c r="M155" s="118"/>
      <c r="N155" s="118" t="s">
        <v>211</v>
      </c>
      <c r="O155" s="118" t="s">
        <v>493</v>
      </c>
      <c r="P155" s="118" t="s">
        <v>358</v>
      </c>
      <c r="Q155" s="118" t="s">
        <v>22</v>
      </c>
      <c r="R155" s="81"/>
      <c r="S155" s="81"/>
    </row>
    <row r="156" spans="1:19" s="2" customFormat="1" ht="13.5">
      <c r="A156" s="91" t="s">
        <v>453</v>
      </c>
      <c r="B156" s="91" t="s">
        <v>219</v>
      </c>
      <c r="C156" s="90" t="s">
        <v>219</v>
      </c>
      <c r="D156" s="84"/>
      <c r="E156" s="84"/>
      <c r="F156" s="84"/>
      <c r="G156" s="84"/>
      <c r="H156" s="84">
        <v>23871</v>
      </c>
      <c r="I156" s="84"/>
      <c r="J156" s="84">
        <f t="shared" si="4"/>
        <v>23871</v>
      </c>
      <c r="K156" s="91" t="s">
        <v>28</v>
      </c>
      <c r="L156" s="118" t="s">
        <v>895</v>
      </c>
      <c r="M156" s="118"/>
      <c r="N156" s="118" t="s">
        <v>211</v>
      </c>
      <c r="O156" s="118" t="s">
        <v>493</v>
      </c>
      <c r="P156" s="118" t="s">
        <v>358</v>
      </c>
      <c r="Q156" s="118" t="s">
        <v>22</v>
      </c>
      <c r="R156" s="81"/>
      <c r="S156" s="81"/>
    </row>
    <row r="157" spans="1:19" s="2" customFormat="1" ht="13.5">
      <c r="A157" s="91" t="s">
        <v>453</v>
      </c>
      <c r="B157" s="91" t="s">
        <v>220</v>
      </c>
      <c r="C157" s="90" t="s">
        <v>219</v>
      </c>
      <c r="D157" s="84"/>
      <c r="E157" s="84"/>
      <c r="F157" s="84">
        <v>16184</v>
      </c>
      <c r="G157" s="84"/>
      <c r="H157" s="84"/>
      <c r="I157" s="84"/>
      <c r="J157" s="84">
        <f t="shared" si="4"/>
        <v>16184</v>
      </c>
      <c r="K157" s="91" t="s">
        <v>28</v>
      </c>
      <c r="L157" s="118" t="s">
        <v>895</v>
      </c>
      <c r="M157" s="118"/>
      <c r="N157" s="118" t="s">
        <v>211</v>
      </c>
      <c r="O157" s="118" t="s">
        <v>493</v>
      </c>
      <c r="P157" s="118" t="s">
        <v>358</v>
      </c>
      <c r="Q157" s="118" t="s">
        <v>22</v>
      </c>
      <c r="R157" s="81"/>
      <c r="S157" s="81"/>
    </row>
    <row r="158" spans="1:19" s="2" customFormat="1" ht="13.5">
      <c r="A158" s="91" t="s">
        <v>453</v>
      </c>
      <c r="B158" s="91" t="s">
        <v>221</v>
      </c>
      <c r="C158" s="90" t="s">
        <v>219</v>
      </c>
      <c r="D158" s="84"/>
      <c r="E158" s="84"/>
      <c r="F158" s="84"/>
      <c r="G158" s="84"/>
      <c r="H158" s="84">
        <v>13177</v>
      </c>
      <c r="I158" s="84"/>
      <c r="J158" s="84">
        <f t="shared" si="4"/>
        <v>13177</v>
      </c>
      <c r="K158" s="91" t="s">
        <v>28</v>
      </c>
      <c r="L158" s="118" t="s">
        <v>895</v>
      </c>
      <c r="M158" s="118"/>
      <c r="N158" s="118" t="s">
        <v>211</v>
      </c>
      <c r="O158" s="118" t="s">
        <v>493</v>
      </c>
      <c r="P158" s="118" t="s">
        <v>358</v>
      </c>
      <c r="Q158" s="118" t="s">
        <v>22</v>
      </c>
      <c r="R158" s="81"/>
      <c r="S158" s="81"/>
    </row>
    <row r="159" spans="1:19" s="2" customFormat="1" ht="13.5">
      <c r="A159" s="91" t="s">
        <v>453</v>
      </c>
      <c r="B159" s="91" t="s">
        <v>222</v>
      </c>
      <c r="C159" s="90" t="s">
        <v>219</v>
      </c>
      <c r="D159" s="84"/>
      <c r="E159" s="84"/>
      <c r="F159" s="84"/>
      <c r="G159" s="84"/>
      <c r="H159" s="84">
        <v>67246</v>
      </c>
      <c r="I159" s="84"/>
      <c r="J159" s="84">
        <f t="shared" si="4"/>
        <v>67246</v>
      </c>
      <c r="K159" s="91" t="s">
        <v>28</v>
      </c>
      <c r="L159" s="118" t="s">
        <v>895</v>
      </c>
      <c r="M159" s="118"/>
      <c r="N159" s="118" t="s">
        <v>211</v>
      </c>
      <c r="O159" s="118" t="s">
        <v>493</v>
      </c>
      <c r="P159" s="118" t="s">
        <v>358</v>
      </c>
      <c r="Q159" s="118" t="s">
        <v>22</v>
      </c>
      <c r="R159" s="81"/>
      <c r="S159" s="81"/>
    </row>
    <row r="160" spans="1:19" s="2" customFormat="1" ht="13.5">
      <c r="A160" s="91" t="s">
        <v>522</v>
      </c>
      <c r="B160" s="91"/>
      <c r="C160" s="91" t="s">
        <v>101</v>
      </c>
      <c r="D160" s="84"/>
      <c r="E160" s="84"/>
      <c r="F160" s="84">
        <v>1618.498</v>
      </c>
      <c r="G160" s="84"/>
      <c r="H160" s="84"/>
      <c r="I160" s="84"/>
      <c r="J160" s="84">
        <f t="shared" si="4"/>
        <v>1618.498</v>
      </c>
      <c r="K160" s="91" t="s">
        <v>2</v>
      </c>
      <c r="L160" s="118" t="s">
        <v>603</v>
      </c>
      <c r="M160" s="118" t="s">
        <v>301</v>
      </c>
      <c r="N160" s="118" t="s">
        <v>32</v>
      </c>
      <c r="O160" s="118" t="s">
        <v>491</v>
      </c>
      <c r="P160" s="118" t="s">
        <v>352</v>
      </c>
      <c r="Q160" s="118" t="s">
        <v>16</v>
      </c>
      <c r="R160" s="81"/>
      <c r="S160" s="81"/>
    </row>
    <row r="161" spans="1:19" s="2" customFormat="1" ht="13.5">
      <c r="A161" s="91" t="s">
        <v>613</v>
      </c>
      <c r="B161" s="91"/>
      <c r="C161" s="91" t="s">
        <v>390</v>
      </c>
      <c r="D161" s="84"/>
      <c r="E161" s="84"/>
      <c r="F161" s="84"/>
      <c r="G161" s="84"/>
      <c r="H161" s="84"/>
      <c r="I161" s="84"/>
      <c r="J161" s="84">
        <f t="shared" si="4"/>
        <v>0</v>
      </c>
      <c r="K161" s="91" t="s">
        <v>2</v>
      </c>
      <c r="L161" s="118" t="s">
        <v>895</v>
      </c>
      <c r="M161" s="118" t="s">
        <v>391</v>
      </c>
      <c r="N161" s="118" t="s">
        <v>46</v>
      </c>
      <c r="O161" s="118" t="s">
        <v>364</v>
      </c>
      <c r="P161" s="118" t="s">
        <v>364</v>
      </c>
      <c r="Q161" s="118" t="s">
        <v>21</v>
      </c>
      <c r="R161" s="81"/>
      <c r="S161" s="81"/>
    </row>
    <row r="162" spans="1:19" s="2" customFormat="1" ht="13.5">
      <c r="A162" s="91" t="s">
        <v>454</v>
      </c>
      <c r="B162" s="91" t="s">
        <v>190</v>
      </c>
      <c r="C162" s="90" t="s">
        <v>191</v>
      </c>
      <c r="D162" s="84"/>
      <c r="E162" s="84"/>
      <c r="F162" s="84">
        <v>5289</v>
      </c>
      <c r="G162" s="84"/>
      <c r="H162" s="84"/>
      <c r="I162" s="84"/>
      <c r="J162" s="84">
        <f t="shared" si="4"/>
        <v>5289</v>
      </c>
      <c r="K162" s="91" t="s">
        <v>28</v>
      </c>
      <c r="L162" s="118" t="s">
        <v>895</v>
      </c>
      <c r="M162" s="118"/>
      <c r="N162" s="118" t="s">
        <v>27</v>
      </c>
      <c r="O162" s="118" t="s">
        <v>191</v>
      </c>
      <c r="P162" s="118" t="s">
        <v>359</v>
      </c>
      <c r="Q162" s="118" t="s">
        <v>20</v>
      </c>
      <c r="R162" s="81"/>
      <c r="S162" s="81"/>
    </row>
    <row r="163" spans="1:19" s="2" customFormat="1" ht="13.5">
      <c r="A163" s="91" t="s">
        <v>454</v>
      </c>
      <c r="B163" s="91" t="s">
        <v>194</v>
      </c>
      <c r="C163" s="90" t="s">
        <v>191</v>
      </c>
      <c r="D163" s="84"/>
      <c r="E163" s="84"/>
      <c r="F163" s="84"/>
      <c r="G163" s="84"/>
      <c r="H163" s="84"/>
      <c r="I163" s="84"/>
      <c r="J163" s="84">
        <f t="shared" si="4"/>
        <v>0</v>
      </c>
      <c r="K163" s="91" t="s">
        <v>28</v>
      </c>
      <c r="L163" s="118" t="s">
        <v>895</v>
      </c>
      <c r="M163" s="118"/>
      <c r="N163" s="118" t="s">
        <v>27</v>
      </c>
      <c r="O163" s="118" t="s">
        <v>191</v>
      </c>
      <c r="P163" s="118" t="s">
        <v>359</v>
      </c>
      <c r="Q163" s="118" t="s">
        <v>20</v>
      </c>
      <c r="R163" s="81"/>
      <c r="S163" s="81"/>
    </row>
    <row r="164" spans="1:19" s="2" customFormat="1" ht="13.5">
      <c r="A164" s="91" t="s">
        <v>454</v>
      </c>
      <c r="B164" s="91" t="s">
        <v>192</v>
      </c>
      <c r="C164" s="90" t="s">
        <v>191</v>
      </c>
      <c r="D164" s="84"/>
      <c r="E164" s="84"/>
      <c r="F164" s="84"/>
      <c r="G164" s="84"/>
      <c r="H164" s="84">
        <v>120879</v>
      </c>
      <c r="I164" s="84"/>
      <c r="J164" s="84">
        <f t="shared" si="4"/>
        <v>120879</v>
      </c>
      <c r="K164" s="91" t="s">
        <v>28</v>
      </c>
      <c r="L164" s="118" t="s">
        <v>895</v>
      </c>
      <c r="M164" s="118"/>
      <c r="N164" s="118" t="s">
        <v>27</v>
      </c>
      <c r="O164" s="118" t="s">
        <v>191</v>
      </c>
      <c r="P164" s="118" t="s">
        <v>359</v>
      </c>
      <c r="Q164" s="118" t="s">
        <v>20</v>
      </c>
      <c r="R164" s="81"/>
      <c r="S164" s="81"/>
    </row>
    <row r="165" spans="1:19" s="2" customFormat="1" ht="13.5">
      <c r="A165" s="91" t="s">
        <v>454</v>
      </c>
      <c r="B165" s="91" t="s">
        <v>191</v>
      </c>
      <c r="C165" s="90" t="s">
        <v>193</v>
      </c>
      <c r="D165" s="84"/>
      <c r="E165" s="84"/>
      <c r="F165" s="84">
        <v>15746</v>
      </c>
      <c r="G165" s="84"/>
      <c r="H165" s="84"/>
      <c r="I165" s="84"/>
      <c r="J165" s="84">
        <f t="shared" si="4"/>
        <v>15746</v>
      </c>
      <c r="K165" s="91" t="s">
        <v>28</v>
      </c>
      <c r="L165" s="118" t="s">
        <v>895</v>
      </c>
      <c r="M165" s="118"/>
      <c r="N165" s="118" t="s">
        <v>27</v>
      </c>
      <c r="O165" s="118" t="s">
        <v>191</v>
      </c>
      <c r="P165" s="118" t="s">
        <v>359</v>
      </c>
      <c r="Q165" s="118" t="s">
        <v>20</v>
      </c>
      <c r="R165" s="81"/>
      <c r="S165" s="81"/>
    </row>
    <row r="166" spans="1:19" s="19" customFormat="1" ht="15">
      <c r="A166" s="91" t="s">
        <v>523</v>
      </c>
      <c r="B166" s="91"/>
      <c r="C166" s="91" t="s">
        <v>79</v>
      </c>
      <c r="D166" s="84"/>
      <c r="E166" s="84"/>
      <c r="F166" s="84">
        <v>466.64400000000001</v>
      </c>
      <c r="G166" s="84"/>
      <c r="H166" s="84"/>
      <c r="I166" s="84"/>
      <c r="J166" s="84">
        <f t="shared" si="4"/>
        <v>466.64400000000001</v>
      </c>
      <c r="K166" s="91" t="s">
        <v>2</v>
      </c>
      <c r="L166" s="118" t="s">
        <v>603</v>
      </c>
      <c r="M166" s="118" t="s">
        <v>285</v>
      </c>
      <c r="N166" s="118" t="s">
        <v>32</v>
      </c>
      <c r="O166" s="118" t="s">
        <v>15</v>
      </c>
      <c r="P166" s="118" t="s">
        <v>360</v>
      </c>
      <c r="Q166" s="118" t="s">
        <v>15</v>
      </c>
      <c r="R166" s="81"/>
      <c r="S166" s="81"/>
    </row>
    <row r="167" spans="1:19" s="2" customFormat="1" ht="13.5">
      <c r="A167" s="91" t="s">
        <v>524</v>
      </c>
      <c r="B167" s="91"/>
      <c r="C167" s="91" t="s">
        <v>127</v>
      </c>
      <c r="D167" s="84"/>
      <c r="E167" s="84"/>
      <c r="F167" s="84">
        <v>1875.8040000000001</v>
      </c>
      <c r="G167" s="84"/>
      <c r="H167" s="84"/>
      <c r="I167" s="84"/>
      <c r="J167" s="84">
        <f t="shared" si="4"/>
        <v>1875.8040000000001</v>
      </c>
      <c r="K167" s="91" t="s">
        <v>2</v>
      </c>
      <c r="L167" s="118" t="s">
        <v>603</v>
      </c>
      <c r="M167" s="118" t="s">
        <v>302</v>
      </c>
      <c r="N167" s="118" t="s">
        <v>123</v>
      </c>
      <c r="O167" s="118" t="s">
        <v>491</v>
      </c>
      <c r="P167" s="118" t="s">
        <v>369</v>
      </c>
      <c r="Q167" s="118" t="s">
        <v>16</v>
      </c>
      <c r="R167" s="81"/>
      <c r="S167" s="81"/>
    </row>
    <row r="168" spans="1:19" s="2" customFormat="1" ht="13.5">
      <c r="A168" s="91" t="s">
        <v>525</v>
      </c>
      <c r="B168" s="91"/>
      <c r="C168" s="91" t="s">
        <v>204</v>
      </c>
      <c r="D168" s="84"/>
      <c r="E168" s="84"/>
      <c r="F168" s="84">
        <v>21554</v>
      </c>
      <c r="G168" s="84"/>
      <c r="H168" s="84"/>
      <c r="I168" s="84">
        <v>875</v>
      </c>
      <c r="J168" s="84">
        <f t="shared" si="4"/>
        <v>22429</v>
      </c>
      <c r="K168" s="91" t="s">
        <v>728</v>
      </c>
      <c r="L168" s="118" t="s">
        <v>603</v>
      </c>
      <c r="M168" s="118" t="s">
        <v>343</v>
      </c>
      <c r="N168" s="118" t="s">
        <v>46</v>
      </c>
      <c r="O168" s="118" t="s">
        <v>364</v>
      </c>
      <c r="P168" s="118" t="s">
        <v>364</v>
      </c>
      <c r="Q168" s="118" t="s">
        <v>21</v>
      </c>
      <c r="R168" s="81"/>
      <c r="S168" s="81"/>
    </row>
    <row r="169" spans="1:19" s="2" customFormat="1" ht="13.5">
      <c r="A169" s="91" t="s">
        <v>526</v>
      </c>
      <c r="B169" s="91"/>
      <c r="C169" s="91" t="s">
        <v>103</v>
      </c>
      <c r="D169" s="84"/>
      <c r="E169" s="84"/>
      <c r="F169" s="84">
        <v>1320.299</v>
      </c>
      <c r="G169" s="84"/>
      <c r="H169" s="84"/>
      <c r="I169" s="84"/>
      <c r="J169" s="84">
        <f t="shared" ref="J169:J191" si="5">SUM(D169:I169)</f>
        <v>1320.299</v>
      </c>
      <c r="K169" s="91" t="s">
        <v>2</v>
      </c>
      <c r="L169" s="118" t="s">
        <v>603</v>
      </c>
      <c r="M169" s="118" t="s">
        <v>303</v>
      </c>
      <c r="N169" s="118" t="s">
        <v>32</v>
      </c>
      <c r="O169" s="118" t="s">
        <v>491</v>
      </c>
      <c r="P169" s="118" t="s">
        <v>352</v>
      </c>
      <c r="Q169" s="118" t="s">
        <v>16</v>
      </c>
      <c r="R169" s="81"/>
      <c r="S169" s="81"/>
    </row>
    <row r="170" spans="1:19" s="2" customFormat="1" ht="13.5">
      <c r="A170" s="91" t="s">
        <v>527</v>
      </c>
      <c r="B170" s="91"/>
      <c r="C170" s="91" t="s">
        <v>104</v>
      </c>
      <c r="D170" s="84"/>
      <c r="E170" s="84"/>
      <c r="F170" s="84">
        <v>880.73199999999997</v>
      </c>
      <c r="G170" s="84"/>
      <c r="H170" s="84"/>
      <c r="I170" s="84"/>
      <c r="J170" s="84">
        <f t="shared" si="5"/>
        <v>880.73199999999997</v>
      </c>
      <c r="K170" s="91" t="s">
        <v>2</v>
      </c>
      <c r="L170" s="118" t="s">
        <v>603</v>
      </c>
      <c r="M170" s="118" t="s">
        <v>304</v>
      </c>
      <c r="N170" s="118" t="s">
        <v>32</v>
      </c>
      <c r="O170" s="118" t="s">
        <v>491</v>
      </c>
      <c r="P170" s="118" t="s">
        <v>352</v>
      </c>
      <c r="Q170" s="118" t="s">
        <v>16</v>
      </c>
      <c r="R170" s="81"/>
      <c r="S170" s="81"/>
    </row>
    <row r="171" spans="1:19" s="2" customFormat="1" ht="13.5">
      <c r="A171" s="91" t="s">
        <v>528</v>
      </c>
      <c r="B171" s="91"/>
      <c r="C171" s="91" t="s">
        <v>196</v>
      </c>
      <c r="D171" s="84"/>
      <c r="E171" s="84"/>
      <c r="F171" s="84">
        <v>138.82300000000001</v>
      </c>
      <c r="G171" s="84"/>
      <c r="H171" s="84">
        <v>530.88</v>
      </c>
      <c r="I171" s="84"/>
      <c r="J171" s="84">
        <f t="shared" si="5"/>
        <v>669.70299999999997</v>
      </c>
      <c r="K171" s="91" t="s">
        <v>2</v>
      </c>
      <c r="L171" s="118" t="s">
        <v>603</v>
      </c>
      <c r="M171" s="118" t="s">
        <v>339</v>
      </c>
      <c r="N171" s="118" t="s">
        <v>27</v>
      </c>
      <c r="O171" s="118" t="s">
        <v>191</v>
      </c>
      <c r="P171" s="118" t="s">
        <v>359</v>
      </c>
      <c r="Q171" s="118" t="s">
        <v>20</v>
      </c>
      <c r="R171" s="81"/>
      <c r="S171" s="81"/>
    </row>
    <row r="172" spans="1:19" s="2" customFormat="1" ht="13.5">
      <c r="A172" s="91" t="s">
        <v>529</v>
      </c>
      <c r="B172" s="91"/>
      <c r="C172" s="91" t="s">
        <v>81</v>
      </c>
      <c r="D172" s="84"/>
      <c r="E172" s="84"/>
      <c r="F172" s="84">
        <v>188.72</v>
      </c>
      <c r="G172" s="84"/>
      <c r="H172" s="84"/>
      <c r="I172" s="84"/>
      <c r="J172" s="84">
        <f t="shared" si="5"/>
        <v>188.72</v>
      </c>
      <c r="K172" s="91" t="s">
        <v>2</v>
      </c>
      <c r="L172" s="118" t="s">
        <v>603</v>
      </c>
      <c r="M172" s="118" t="s">
        <v>286</v>
      </c>
      <c r="N172" s="118" t="s">
        <v>32</v>
      </c>
      <c r="O172" s="118" t="s">
        <v>15</v>
      </c>
      <c r="P172" s="118" t="s">
        <v>360</v>
      </c>
      <c r="Q172" s="118" t="s">
        <v>15</v>
      </c>
      <c r="R172" s="81"/>
      <c r="S172" s="81"/>
    </row>
    <row r="173" spans="1:19" s="2" customFormat="1" ht="13.5">
      <c r="A173" s="91" t="s">
        <v>530</v>
      </c>
      <c r="B173" s="91"/>
      <c r="C173" s="91" t="s">
        <v>105</v>
      </c>
      <c r="D173" s="84"/>
      <c r="E173" s="84"/>
      <c r="F173" s="84">
        <v>80.944000000000003</v>
      </c>
      <c r="G173" s="84"/>
      <c r="H173" s="84"/>
      <c r="I173" s="84"/>
      <c r="J173" s="84">
        <f t="shared" si="5"/>
        <v>80.944000000000003</v>
      </c>
      <c r="K173" s="91" t="s">
        <v>2</v>
      </c>
      <c r="L173" s="118" t="s">
        <v>603</v>
      </c>
      <c r="M173" s="118" t="s">
        <v>305</v>
      </c>
      <c r="N173" s="118" t="s">
        <v>32</v>
      </c>
      <c r="O173" s="118" t="s">
        <v>491</v>
      </c>
      <c r="P173" s="118" t="s">
        <v>352</v>
      </c>
      <c r="Q173" s="118" t="s">
        <v>16</v>
      </c>
      <c r="R173" s="81"/>
      <c r="S173" s="81"/>
    </row>
    <row r="174" spans="1:19" s="20" customFormat="1" ht="15">
      <c r="A174" s="91" t="s">
        <v>531</v>
      </c>
      <c r="B174" s="91"/>
      <c r="C174" s="91" t="s">
        <v>180</v>
      </c>
      <c r="D174" s="84"/>
      <c r="E174" s="84"/>
      <c r="F174" s="84">
        <v>304.8</v>
      </c>
      <c r="G174" s="84"/>
      <c r="H174" s="84"/>
      <c r="I174" s="84"/>
      <c r="J174" s="84">
        <f t="shared" si="5"/>
        <v>304.8</v>
      </c>
      <c r="K174" s="91" t="s">
        <v>2</v>
      </c>
      <c r="L174" s="118" t="s">
        <v>603</v>
      </c>
      <c r="M174" s="118" t="s">
        <v>329</v>
      </c>
      <c r="N174" s="118" t="s">
        <v>123</v>
      </c>
      <c r="O174" s="118" t="s">
        <v>492</v>
      </c>
      <c r="P174" s="118" t="s">
        <v>370</v>
      </c>
      <c r="Q174" s="118" t="s">
        <v>19</v>
      </c>
      <c r="R174" s="81"/>
      <c r="S174" s="81"/>
    </row>
    <row r="175" spans="1:19" s="20" customFormat="1" ht="15">
      <c r="A175" s="91" t="s">
        <v>532</v>
      </c>
      <c r="B175" s="91"/>
      <c r="C175" s="91" t="s">
        <v>82</v>
      </c>
      <c r="D175" s="84"/>
      <c r="E175" s="84"/>
      <c r="F175" s="84">
        <v>1353.4760000000001</v>
      </c>
      <c r="G175" s="84"/>
      <c r="H175" s="84"/>
      <c r="I175" s="84"/>
      <c r="J175" s="84">
        <f t="shared" si="5"/>
        <v>1353.4760000000001</v>
      </c>
      <c r="K175" s="91" t="s">
        <v>2</v>
      </c>
      <c r="L175" s="118" t="s">
        <v>603</v>
      </c>
      <c r="M175" s="118" t="s">
        <v>287</v>
      </c>
      <c r="N175" s="118" t="s">
        <v>32</v>
      </c>
      <c r="O175" s="118" t="s">
        <v>15</v>
      </c>
      <c r="P175" s="118" t="s">
        <v>354</v>
      </c>
      <c r="Q175" s="118" t="s">
        <v>15</v>
      </c>
      <c r="R175" s="81"/>
      <c r="S175" s="81"/>
    </row>
    <row r="176" spans="1:19" s="20" customFormat="1" ht="15">
      <c r="A176" s="91" t="s">
        <v>615</v>
      </c>
      <c r="B176" s="91"/>
      <c r="C176" s="91" t="s">
        <v>165</v>
      </c>
      <c r="D176" s="84"/>
      <c r="E176" s="84"/>
      <c r="F176" s="84">
        <v>2621</v>
      </c>
      <c r="G176" s="84"/>
      <c r="H176" s="84"/>
      <c r="I176" s="84"/>
      <c r="J176" s="84">
        <f t="shared" si="5"/>
        <v>2621</v>
      </c>
      <c r="K176" s="91" t="s">
        <v>28</v>
      </c>
      <c r="L176" s="118" t="s">
        <v>603</v>
      </c>
      <c r="M176" s="118" t="s">
        <v>330</v>
      </c>
      <c r="N176" s="118" t="s">
        <v>32</v>
      </c>
      <c r="O176" s="118" t="s">
        <v>492</v>
      </c>
      <c r="P176" s="118" t="s">
        <v>370</v>
      </c>
      <c r="Q176" s="118" t="s">
        <v>19</v>
      </c>
      <c r="R176" s="81"/>
      <c r="S176" s="81"/>
    </row>
    <row r="177" spans="1:19" s="20" customFormat="1" ht="15">
      <c r="A177" s="91" t="s">
        <v>628</v>
      </c>
      <c r="B177" s="91" t="s">
        <v>224</v>
      </c>
      <c r="C177" s="90" t="s">
        <v>225</v>
      </c>
      <c r="D177" s="84"/>
      <c r="E177" s="84"/>
      <c r="F177" s="84">
        <v>263.62</v>
      </c>
      <c r="G177" s="84"/>
      <c r="H177" s="84"/>
      <c r="I177" s="84"/>
      <c r="J177" s="84">
        <f t="shared" si="5"/>
        <v>263.62</v>
      </c>
      <c r="K177" s="91" t="s">
        <v>28</v>
      </c>
      <c r="L177" s="118" t="s">
        <v>895</v>
      </c>
      <c r="M177" s="118"/>
      <c r="N177" s="118" t="s">
        <v>211</v>
      </c>
      <c r="O177" s="118" t="s">
        <v>493</v>
      </c>
      <c r="P177" s="118" t="s">
        <v>366</v>
      </c>
      <c r="Q177" s="118" t="s">
        <v>22</v>
      </c>
      <c r="R177" s="81"/>
      <c r="S177" s="81"/>
    </row>
    <row r="178" spans="1:19" s="20" customFormat="1" ht="15">
      <c r="A178" s="91" t="s">
        <v>628</v>
      </c>
      <c r="B178" s="91" t="s">
        <v>226</v>
      </c>
      <c r="C178" s="90" t="s">
        <v>225</v>
      </c>
      <c r="D178" s="84"/>
      <c r="E178" s="84"/>
      <c r="F178" s="84"/>
      <c r="G178" s="84"/>
      <c r="H178" s="84">
        <v>3802</v>
      </c>
      <c r="I178" s="84"/>
      <c r="J178" s="84">
        <f t="shared" si="5"/>
        <v>3802</v>
      </c>
      <c r="K178" s="91" t="s">
        <v>28</v>
      </c>
      <c r="L178" s="118" t="s">
        <v>895</v>
      </c>
      <c r="M178" s="118"/>
      <c r="N178" s="118" t="s">
        <v>211</v>
      </c>
      <c r="O178" s="118" t="s">
        <v>493</v>
      </c>
      <c r="P178" s="118" t="s">
        <v>366</v>
      </c>
      <c r="Q178" s="118" t="s">
        <v>22</v>
      </c>
      <c r="R178" s="81"/>
      <c r="S178" s="81"/>
    </row>
    <row r="179" spans="1:19" s="20" customFormat="1" ht="15">
      <c r="A179" s="91" t="s">
        <v>628</v>
      </c>
      <c r="B179" s="91" t="s">
        <v>227</v>
      </c>
      <c r="C179" s="90" t="s">
        <v>225</v>
      </c>
      <c r="D179" s="84"/>
      <c r="E179" s="84"/>
      <c r="F179" s="84"/>
      <c r="G179" s="84"/>
      <c r="H179" s="84">
        <v>13583</v>
      </c>
      <c r="I179" s="84"/>
      <c r="J179" s="84">
        <f t="shared" si="5"/>
        <v>13583</v>
      </c>
      <c r="K179" s="91" t="s">
        <v>28</v>
      </c>
      <c r="L179" s="118" t="s">
        <v>895</v>
      </c>
      <c r="M179" s="118"/>
      <c r="N179" s="118" t="s">
        <v>211</v>
      </c>
      <c r="O179" s="118" t="s">
        <v>493</v>
      </c>
      <c r="P179" s="118" t="s">
        <v>366</v>
      </c>
      <c r="Q179" s="118" t="s">
        <v>22</v>
      </c>
      <c r="R179" s="81"/>
      <c r="S179" s="81"/>
    </row>
    <row r="180" spans="1:19" s="20" customFormat="1" ht="15">
      <c r="A180" s="91" t="s">
        <v>534</v>
      </c>
      <c r="B180" s="91"/>
      <c r="C180" s="91" t="s">
        <v>96</v>
      </c>
      <c r="D180" s="84"/>
      <c r="E180" s="84"/>
      <c r="F180" s="84">
        <v>253.81399999999999</v>
      </c>
      <c r="G180" s="84"/>
      <c r="H180" s="84"/>
      <c r="I180" s="84"/>
      <c r="J180" s="84">
        <f t="shared" si="5"/>
        <v>253.81399999999999</v>
      </c>
      <c r="K180" s="91" t="s">
        <v>2</v>
      </c>
      <c r="L180" s="118" t="s">
        <v>603</v>
      </c>
      <c r="M180" s="118" t="s">
        <v>306</v>
      </c>
      <c r="N180" s="118" t="s">
        <v>32</v>
      </c>
      <c r="O180" s="118" t="s">
        <v>491</v>
      </c>
      <c r="P180" s="118" t="s">
        <v>352</v>
      </c>
      <c r="Q180" s="118" t="s">
        <v>16</v>
      </c>
      <c r="R180" s="81"/>
      <c r="S180" s="81"/>
    </row>
    <row r="181" spans="1:19" s="20" customFormat="1" ht="15">
      <c r="A181" s="91" t="s">
        <v>534</v>
      </c>
      <c r="B181" s="91"/>
      <c r="C181" s="91" t="s">
        <v>97</v>
      </c>
      <c r="D181" s="84"/>
      <c r="E181" s="84"/>
      <c r="F181" s="84">
        <v>276.505</v>
      </c>
      <c r="G181" s="84"/>
      <c r="H181" s="84"/>
      <c r="I181" s="84"/>
      <c r="J181" s="84">
        <f t="shared" si="5"/>
        <v>276.505</v>
      </c>
      <c r="K181" s="91" t="s">
        <v>2</v>
      </c>
      <c r="L181" s="118" t="s">
        <v>603</v>
      </c>
      <c r="M181" s="118" t="s">
        <v>306</v>
      </c>
      <c r="N181" s="118" t="s">
        <v>32</v>
      </c>
      <c r="O181" s="118" t="s">
        <v>491</v>
      </c>
      <c r="P181" s="118" t="s">
        <v>352</v>
      </c>
      <c r="Q181" s="118" t="s">
        <v>16</v>
      </c>
      <c r="R181" s="81"/>
      <c r="S181" s="81"/>
    </row>
    <row r="182" spans="1:19" s="20" customFormat="1" ht="15">
      <c r="A182" s="91" t="s">
        <v>534</v>
      </c>
      <c r="B182" s="91"/>
      <c r="C182" s="91" t="s">
        <v>115</v>
      </c>
      <c r="D182" s="84"/>
      <c r="E182" s="84"/>
      <c r="F182" s="84">
        <v>145.67500000000001</v>
      </c>
      <c r="G182" s="84"/>
      <c r="H182" s="84"/>
      <c r="I182" s="84"/>
      <c r="J182" s="84">
        <f t="shared" si="5"/>
        <v>145.67500000000001</v>
      </c>
      <c r="K182" s="91" t="s">
        <v>2</v>
      </c>
      <c r="L182" s="118" t="s">
        <v>603</v>
      </c>
      <c r="M182" s="118" t="s">
        <v>306</v>
      </c>
      <c r="N182" s="118" t="s">
        <v>32</v>
      </c>
      <c r="O182" s="118" t="s">
        <v>491</v>
      </c>
      <c r="P182" s="118" t="s">
        <v>352</v>
      </c>
      <c r="Q182" s="118" t="s">
        <v>16</v>
      </c>
      <c r="R182" s="81"/>
      <c r="S182" s="81"/>
    </row>
    <row r="183" spans="1:19" s="20" customFormat="1" ht="15">
      <c r="A183" s="91" t="s">
        <v>534</v>
      </c>
      <c r="B183" s="91"/>
      <c r="C183" s="91" t="s">
        <v>116</v>
      </c>
      <c r="D183" s="84"/>
      <c r="E183" s="84"/>
      <c r="F183" s="84">
        <v>258.17399999999998</v>
      </c>
      <c r="G183" s="84"/>
      <c r="H183" s="84"/>
      <c r="I183" s="84"/>
      <c r="J183" s="84">
        <f t="shared" si="5"/>
        <v>258.17399999999998</v>
      </c>
      <c r="K183" s="91" t="s">
        <v>2</v>
      </c>
      <c r="L183" s="118" t="s">
        <v>603</v>
      </c>
      <c r="M183" s="118" t="s">
        <v>306</v>
      </c>
      <c r="N183" s="118" t="s">
        <v>32</v>
      </c>
      <c r="O183" s="118" t="s">
        <v>491</v>
      </c>
      <c r="P183" s="118" t="s">
        <v>352</v>
      </c>
      <c r="Q183" s="118" t="s">
        <v>16</v>
      </c>
      <c r="R183" s="81"/>
      <c r="S183" s="81"/>
    </row>
    <row r="184" spans="1:19" s="20" customFormat="1" ht="15">
      <c r="A184" s="91" t="s">
        <v>534</v>
      </c>
      <c r="B184" s="91"/>
      <c r="C184" s="91" t="s">
        <v>117</v>
      </c>
      <c r="D184" s="84"/>
      <c r="E184" s="84"/>
      <c r="F184" s="84">
        <v>134.63</v>
      </c>
      <c r="G184" s="84"/>
      <c r="H184" s="84"/>
      <c r="I184" s="84"/>
      <c r="J184" s="84">
        <f t="shared" si="5"/>
        <v>134.63</v>
      </c>
      <c r="K184" s="91" t="s">
        <v>2</v>
      </c>
      <c r="L184" s="118" t="s">
        <v>603</v>
      </c>
      <c r="M184" s="118" t="s">
        <v>306</v>
      </c>
      <c r="N184" s="118" t="s">
        <v>32</v>
      </c>
      <c r="O184" s="118" t="s">
        <v>491</v>
      </c>
      <c r="P184" s="118" t="s">
        <v>352</v>
      </c>
      <c r="Q184" s="118" t="s">
        <v>16</v>
      </c>
      <c r="R184" s="81"/>
      <c r="S184" s="81"/>
    </row>
    <row r="185" spans="1:19" s="20" customFormat="1" ht="15">
      <c r="A185" s="91" t="s">
        <v>535</v>
      </c>
      <c r="B185" s="91"/>
      <c r="C185" s="91" t="s">
        <v>83</v>
      </c>
      <c r="D185" s="84"/>
      <c r="E185" s="84"/>
      <c r="F185" s="84">
        <v>22129</v>
      </c>
      <c r="G185" s="84"/>
      <c r="H185" s="84"/>
      <c r="I185" s="84"/>
      <c r="J185" s="84">
        <f t="shared" si="5"/>
        <v>22129</v>
      </c>
      <c r="K185" s="91" t="s">
        <v>28</v>
      </c>
      <c r="L185" s="118" t="s">
        <v>603</v>
      </c>
      <c r="M185" s="118" t="s">
        <v>288</v>
      </c>
      <c r="N185" s="118" t="s">
        <v>32</v>
      </c>
      <c r="O185" s="118" t="s">
        <v>15</v>
      </c>
      <c r="P185" s="118" t="s">
        <v>15</v>
      </c>
      <c r="Q185" s="118" t="s">
        <v>15</v>
      </c>
      <c r="R185" s="81"/>
      <c r="S185" s="81"/>
    </row>
    <row r="186" spans="1:19" s="20" customFormat="1" ht="15">
      <c r="A186" s="91" t="s">
        <v>536</v>
      </c>
      <c r="B186" s="91"/>
      <c r="C186" s="91" t="s">
        <v>108</v>
      </c>
      <c r="D186" s="84"/>
      <c r="E186" s="84"/>
      <c r="F186" s="84"/>
      <c r="G186" s="84"/>
      <c r="H186" s="84"/>
      <c r="I186" s="84"/>
      <c r="J186" s="84">
        <f t="shared" si="5"/>
        <v>0</v>
      </c>
      <c r="K186" s="91" t="s">
        <v>2</v>
      </c>
      <c r="L186" s="118" t="s">
        <v>603</v>
      </c>
      <c r="M186" s="118" t="s">
        <v>307</v>
      </c>
      <c r="N186" s="118" t="s">
        <v>32</v>
      </c>
      <c r="O186" s="118" t="s">
        <v>491</v>
      </c>
      <c r="P186" s="118" t="s">
        <v>352</v>
      </c>
      <c r="Q186" s="118" t="s">
        <v>16</v>
      </c>
      <c r="R186" s="81"/>
      <c r="S186" s="81"/>
    </row>
    <row r="187" spans="1:19" s="20" customFormat="1" ht="15">
      <c r="A187" s="91" t="s">
        <v>537</v>
      </c>
      <c r="B187" s="91"/>
      <c r="C187" s="91" t="s">
        <v>109</v>
      </c>
      <c r="D187" s="84"/>
      <c r="E187" s="84"/>
      <c r="F187" s="84">
        <v>961.245</v>
      </c>
      <c r="G187" s="84"/>
      <c r="H187" s="84"/>
      <c r="I187" s="84"/>
      <c r="J187" s="84">
        <f t="shared" si="5"/>
        <v>961.245</v>
      </c>
      <c r="K187" s="91" t="s">
        <v>2</v>
      </c>
      <c r="L187" s="118" t="s">
        <v>603</v>
      </c>
      <c r="M187" s="118" t="s">
        <v>308</v>
      </c>
      <c r="N187" s="118" t="s">
        <v>32</v>
      </c>
      <c r="O187" s="118" t="s">
        <v>491</v>
      </c>
      <c r="P187" s="118" t="s">
        <v>352</v>
      </c>
      <c r="Q187" s="118" t="s">
        <v>16</v>
      </c>
      <c r="R187" s="81"/>
      <c r="S187" s="81"/>
    </row>
    <row r="188" spans="1:19" s="20" customFormat="1" ht="15">
      <c r="A188" s="91" t="s">
        <v>538</v>
      </c>
      <c r="B188" s="91"/>
      <c r="C188" s="91" t="s">
        <v>95</v>
      </c>
      <c r="D188" s="84"/>
      <c r="E188" s="84"/>
      <c r="F188" s="84">
        <v>1062.5999999999999</v>
      </c>
      <c r="G188" s="84"/>
      <c r="H188" s="84"/>
      <c r="I188" s="84"/>
      <c r="J188" s="84">
        <f t="shared" si="5"/>
        <v>1062.5999999999999</v>
      </c>
      <c r="K188" s="91" t="s">
        <v>2</v>
      </c>
      <c r="L188" s="118" t="s">
        <v>603</v>
      </c>
      <c r="M188" s="118" t="s">
        <v>309</v>
      </c>
      <c r="N188" s="118" t="s">
        <v>32</v>
      </c>
      <c r="O188" s="118" t="s">
        <v>491</v>
      </c>
      <c r="P188" s="118" t="s">
        <v>352</v>
      </c>
      <c r="Q188" s="118" t="s">
        <v>16</v>
      </c>
      <c r="R188" s="81"/>
      <c r="S188" s="81"/>
    </row>
    <row r="189" spans="1:19" s="20" customFormat="1" ht="15">
      <c r="A189" s="91" t="s">
        <v>539</v>
      </c>
      <c r="B189" s="91"/>
      <c r="C189" s="91" t="s">
        <v>40</v>
      </c>
      <c r="D189" s="84"/>
      <c r="E189" s="84"/>
      <c r="F189" s="84">
        <v>444</v>
      </c>
      <c r="G189" s="84"/>
      <c r="H189" s="84"/>
      <c r="I189" s="84"/>
      <c r="J189" s="84">
        <f t="shared" si="5"/>
        <v>444</v>
      </c>
      <c r="K189" s="91" t="s">
        <v>28</v>
      </c>
      <c r="L189" s="118" t="s">
        <v>603</v>
      </c>
      <c r="M189" s="118" t="s">
        <v>265</v>
      </c>
      <c r="N189" s="118" t="s">
        <v>32</v>
      </c>
      <c r="O189" s="118" t="s">
        <v>490</v>
      </c>
      <c r="P189" s="118" t="s">
        <v>350</v>
      </c>
      <c r="Q189" s="118" t="s">
        <v>12</v>
      </c>
      <c r="R189" s="81"/>
      <c r="S189" s="81"/>
    </row>
    <row r="190" spans="1:19" s="20" customFormat="1" ht="15">
      <c r="A190" s="91" t="s">
        <v>540</v>
      </c>
      <c r="B190" s="91"/>
      <c r="C190" s="91" t="s">
        <v>80</v>
      </c>
      <c r="D190" s="84"/>
      <c r="E190" s="84"/>
      <c r="F190" s="84">
        <v>232.92</v>
      </c>
      <c r="G190" s="84"/>
      <c r="H190" s="84"/>
      <c r="I190" s="84"/>
      <c r="J190" s="84">
        <f t="shared" si="5"/>
        <v>232.92</v>
      </c>
      <c r="K190" s="91" t="s">
        <v>2</v>
      </c>
      <c r="L190" s="118" t="s">
        <v>603</v>
      </c>
      <c r="M190" s="118" t="s">
        <v>290</v>
      </c>
      <c r="N190" s="118" t="s">
        <v>32</v>
      </c>
      <c r="O190" s="118" t="s">
        <v>15</v>
      </c>
      <c r="P190" s="118" t="s">
        <v>354</v>
      </c>
      <c r="Q190" s="118" t="s">
        <v>15</v>
      </c>
      <c r="R190" s="81"/>
      <c r="S190" s="81"/>
    </row>
    <row r="191" spans="1:19" s="20" customFormat="1" ht="15">
      <c r="A191" s="91" t="s">
        <v>629</v>
      </c>
      <c r="B191" s="91" t="s">
        <v>422</v>
      </c>
      <c r="C191" s="91" t="s">
        <v>60</v>
      </c>
      <c r="D191" s="84"/>
      <c r="E191" s="84"/>
      <c r="F191" s="84">
        <v>40049</v>
      </c>
      <c r="G191" s="84"/>
      <c r="H191" s="84"/>
      <c r="I191" s="84"/>
      <c r="J191" s="84">
        <f t="shared" si="5"/>
        <v>40049</v>
      </c>
      <c r="K191" s="91" t="s">
        <v>28</v>
      </c>
      <c r="L191" s="118" t="s">
        <v>603</v>
      </c>
      <c r="M191" s="118"/>
      <c r="N191" s="118" t="s">
        <v>46</v>
      </c>
      <c r="O191" s="118" t="s">
        <v>14</v>
      </c>
      <c r="P191" s="118" t="s">
        <v>362</v>
      </c>
      <c r="Q191" s="118" t="s">
        <v>14</v>
      </c>
      <c r="R191" s="81"/>
      <c r="S191" s="81"/>
    </row>
    <row r="192" spans="1:19" s="20" customFormat="1" ht="15">
      <c r="A192" s="91" t="s">
        <v>542</v>
      </c>
      <c r="B192" s="91"/>
      <c r="C192" s="91" t="s">
        <v>45</v>
      </c>
      <c r="D192" s="84"/>
      <c r="E192" s="84"/>
      <c r="F192" s="84">
        <v>3185</v>
      </c>
      <c r="G192" s="84"/>
      <c r="H192" s="84"/>
      <c r="I192" s="84"/>
      <c r="J192" s="84">
        <v>3185</v>
      </c>
      <c r="K192" s="91" t="s">
        <v>28</v>
      </c>
      <c r="L192" s="118" t="s">
        <v>603</v>
      </c>
      <c r="M192" s="118" t="s">
        <v>271</v>
      </c>
      <c r="N192" s="118" t="s">
        <v>46</v>
      </c>
      <c r="O192" s="118" t="s">
        <v>363</v>
      </c>
      <c r="P192" s="118" t="s">
        <v>363</v>
      </c>
      <c r="Q192" s="118" t="s">
        <v>13</v>
      </c>
      <c r="R192" s="81"/>
      <c r="S192" s="81"/>
    </row>
    <row r="193" spans="1:19" s="20" customFormat="1" ht="15">
      <c r="A193" s="91" t="s">
        <v>542</v>
      </c>
      <c r="B193" s="91"/>
      <c r="C193" s="91" t="s">
        <v>47</v>
      </c>
      <c r="D193" s="84"/>
      <c r="E193" s="84"/>
      <c r="F193" s="84">
        <v>2948</v>
      </c>
      <c r="G193" s="84"/>
      <c r="H193" s="84"/>
      <c r="I193" s="84"/>
      <c r="J193" s="84">
        <v>2948</v>
      </c>
      <c r="K193" s="91" t="s">
        <v>28</v>
      </c>
      <c r="L193" s="118" t="s">
        <v>603</v>
      </c>
      <c r="M193" s="118" t="s">
        <v>271</v>
      </c>
      <c r="N193" s="118" t="s">
        <v>46</v>
      </c>
      <c r="O193" s="118" t="s">
        <v>363</v>
      </c>
      <c r="P193" s="118" t="s">
        <v>363</v>
      </c>
      <c r="Q193" s="118" t="s">
        <v>13</v>
      </c>
      <c r="R193" s="81"/>
      <c r="S193" s="81"/>
    </row>
    <row r="194" spans="1:19" s="20" customFormat="1" ht="15">
      <c r="A194" s="91" t="s">
        <v>542</v>
      </c>
      <c r="B194" s="91"/>
      <c r="C194" s="91" t="s">
        <v>49</v>
      </c>
      <c r="D194" s="84"/>
      <c r="E194" s="84"/>
      <c r="F194" s="84">
        <v>5074</v>
      </c>
      <c r="G194" s="84"/>
      <c r="H194" s="84"/>
      <c r="I194" s="84"/>
      <c r="J194" s="84">
        <v>5074</v>
      </c>
      <c r="K194" s="91" t="s">
        <v>28</v>
      </c>
      <c r="L194" s="118" t="s">
        <v>603</v>
      </c>
      <c r="M194" s="118" t="s">
        <v>271</v>
      </c>
      <c r="N194" s="118" t="s">
        <v>46</v>
      </c>
      <c r="O194" s="118" t="s">
        <v>363</v>
      </c>
      <c r="P194" s="118" t="s">
        <v>363</v>
      </c>
      <c r="Q194" s="118" t="s">
        <v>13</v>
      </c>
      <c r="R194" s="81"/>
      <c r="S194" s="81"/>
    </row>
    <row r="195" spans="1:19" s="20" customFormat="1" ht="15">
      <c r="A195" s="91" t="s">
        <v>542</v>
      </c>
      <c r="B195" s="91"/>
      <c r="C195" s="91" t="s">
        <v>50</v>
      </c>
      <c r="D195" s="84">
        <v>396</v>
      </c>
      <c r="E195" s="84"/>
      <c r="F195" s="84">
        <v>4319</v>
      </c>
      <c r="G195" s="84"/>
      <c r="H195" s="84"/>
      <c r="I195" s="84"/>
      <c r="J195" s="84">
        <v>4715</v>
      </c>
      <c r="K195" s="91" t="s">
        <v>28</v>
      </c>
      <c r="L195" s="118" t="s">
        <v>603</v>
      </c>
      <c r="M195" s="118" t="s">
        <v>271</v>
      </c>
      <c r="N195" s="118" t="s">
        <v>46</v>
      </c>
      <c r="O195" s="118" t="s">
        <v>363</v>
      </c>
      <c r="P195" s="118" t="s">
        <v>363</v>
      </c>
      <c r="Q195" s="118" t="s">
        <v>13</v>
      </c>
      <c r="R195" s="81"/>
      <c r="S195" s="81"/>
    </row>
    <row r="196" spans="1:19" s="20" customFormat="1" ht="15">
      <c r="A196" s="91" t="s">
        <v>542</v>
      </c>
      <c r="B196" s="91"/>
      <c r="C196" s="91" t="s">
        <v>51</v>
      </c>
      <c r="D196" s="84"/>
      <c r="E196" s="84"/>
      <c r="F196" s="84">
        <v>5091</v>
      </c>
      <c r="G196" s="84"/>
      <c r="H196" s="84"/>
      <c r="I196" s="84"/>
      <c r="J196" s="84">
        <v>5091</v>
      </c>
      <c r="K196" s="91" t="s">
        <v>28</v>
      </c>
      <c r="L196" s="118" t="s">
        <v>603</v>
      </c>
      <c r="M196" s="118" t="s">
        <v>271</v>
      </c>
      <c r="N196" s="118" t="s">
        <v>46</v>
      </c>
      <c r="O196" s="118" t="s">
        <v>363</v>
      </c>
      <c r="P196" s="118" t="s">
        <v>363</v>
      </c>
      <c r="Q196" s="118" t="s">
        <v>13</v>
      </c>
      <c r="R196" s="81"/>
      <c r="S196" s="81"/>
    </row>
    <row r="197" spans="1:19" s="20" customFormat="1" ht="15">
      <c r="A197" s="91" t="s">
        <v>542</v>
      </c>
      <c r="B197" s="91"/>
      <c r="C197" s="91" t="s">
        <v>52</v>
      </c>
      <c r="D197" s="84"/>
      <c r="E197" s="84"/>
      <c r="F197" s="84">
        <v>3221</v>
      </c>
      <c r="G197" s="84"/>
      <c r="H197" s="84"/>
      <c r="I197" s="84"/>
      <c r="J197" s="84">
        <v>3221</v>
      </c>
      <c r="K197" s="91" t="s">
        <v>28</v>
      </c>
      <c r="L197" s="118" t="s">
        <v>603</v>
      </c>
      <c r="M197" s="118" t="s">
        <v>271</v>
      </c>
      <c r="N197" s="118" t="s">
        <v>46</v>
      </c>
      <c r="O197" s="118" t="s">
        <v>363</v>
      </c>
      <c r="P197" s="118" t="s">
        <v>363</v>
      </c>
      <c r="Q197" s="118" t="s">
        <v>13</v>
      </c>
      <c r="R197" s="81"/>
      <c r="S197" s="81"/>
    </row>
    <row r="198" spans="1:19" s="20" customFormat="1" ht="15">
      <c r="A198" s="91" t="s">
        <v>542</v>
      </c>
      <c r="B198" s="91"/>
      <c r="C198" s="91" t="s">
        <v>53</v>
      </c>
      <c r="D198" s="84"/>
      <c r="E198" s="84"/>
      <c r="F198" s="84">
        <v>5679</v>
      </c>
      <c r="G198" s="84"/>
      <c r="H198" s="84"/>
      <c r="I198" s="84"/>
      <c r="J198" s="84">
        <v>5679</v>
      </c>
      <c r="K198" s="91" t="s">
        <v>28</v>
      </c>
      <c r="L198" s="118" t="s">
        <v>603</v>
      </c>
      <c r="M198" s="118" t="s">
        <v>271</v>
      </c>
      <c r="N198" s="118" t="s">
        <v>46</v>
      </c>
      <c r="O198" s="118" t="s">
        <v>363</v>
      </c>
      <c r="P198" s="118" t="s">
        <v>363</v>
      </c>
      <c r="Q198" s="118" t="s">
        <v>13</v>
      </c>
      <c r="R198" s="81"/>
      <c r="S198" s="81"/>
    </row>
    <row r="199" spans="1:19" s="20" customFormat="1" ht="15">
      <c r="A199" s="91" t="s">
        <v>543</v>
      </c>
      <c r="B199" s="91"/>
      <c r="C199" s="91" t="s">
        <v>130</v>
      </c>
      <c r="D199" s="84"/>
      <c r="E199" s="84"/>
      <c r="F199" s="84">
        <v>875.79700000000003</v>
      </c>
      <c r="G199" s="84"/>
      <c r="H199" s="84"/>
      <c r="I199" s="84"/>
      <c r="J199" s="84">
        <f t="shared" ref="J199:J224" si="6">SUM(D199:I199)</f>
        <v>875.79700000000003</v>
      </c>
      <c r="K199" s="91" t="s">
        <v>2</v>
      </c>
      <c r="L199" s="118" t="s">
        <v>603</v>
      </c>
      <c r="M199" s="118" t="s">
        <v>310</v>
      </c>
      <c r="N199" s="118" t="s">
        <v>123</v>
      </c>
      <c r="O199" s="118" t="s">
        <v>491</v>
      </c>
      <c r="P199" s="118" t="s">
        <v>369</v>
      </c>
      <c r="Q199" s="118" t="s">
        <v>16</v>
      </c>
      <c r="R199" s="81"/>
      <c r="S199" s="81"/>
    </row>
    <row r="200" spans="1:19" s="20" customFormat="1" ht="15">
      <c r="A200" s="91" t="s">
        <v>544</v>
      </c>
      <c r="B200" s="91"/>
      <c r="C200" s="91" t="s">
        <v>75</v>
      </c>
      <c r="D200" s="84"/>
      <c r="E200" s="84"/>
      <c r="F200" s="84">
        <v>18527</v>
      </c>
      <c r="G200" s="84"/>
      <c r="H200" s="84"/>
      <c r="I200" s="84"/>
      <c r="J200" s="84">
        <f t="shared" si="6"/>
        <v>18527</v>
      </c>
      <c r="K200" s="91" t="s">
        <v>28</v>
      </c>
      <c r="L200" s="118" t="s">
        <v>603</v>
      </c>
      <c r="M200" s="118" t="s">
        <v>291</v>
      </c>
      <c r="N200" s="118" t="s">
        <v>32</v>
      </c>
      <c r="O200" s="118" t="s">
        <v>15</v>
      </c>
      <c r="P200" s="118" t="s">
        <v>354</v>
      </c>
      <c r="Q200" s="118" t="s">
        <v>15</v>
      </c>
      <c r="R200" s="81"/>
      <c r="S200" s="81"/>
    </row>
    <row r="201" spans="1:19" s="20" customFormat="1" ht="15">
      <c r="A201" s="91" t="s">
        <v>545</v>
      </c>
      <c r="B201" s="91"/>
      <c r="C201" s="91" t="s">
        <v>86</v>
      </c>
      <c r="D201" s="84"/>
      <c r="E201" s="84"/>
      <c r="F201" s="84">
        <v>262.75900000000001</v>
      </c>
      <c r="G201" s="84"/>
      <c r="H201" s="84"/>
      <c r="I201" s="84"/>
      <c r="J201" s="84">
        <f t="shared" si="6"/>
        <v>262.75900000000001</v>
      </c>
      <c r="K201" s="91" t="s">
        <v>2</v>
      </c>
      <c r="L201" s="118" t="s">
        <v>603</v>
      </c>
      <c r="M201" s="118" t="s">
        <v>292</v>
      </c>
      <c r="N201" s="118" t="s">
        <v>32</v>
      </c>
      <c r="O201" s="118" t="s">
        <v>15</v>
      </c>
      <c r="P201" s="118" t="s">
        <v>360</v>
      </c>
      <c r="Q201" s="118" t="s">
        <v>15</v>
      </c>
      <c r="R201" s="81"/>
      <c r="S201" s="81"/>
    </row>
    <row r="202" spans="1:19" s="20" customFormat="1" ht="15">
      <c r="A202" s="91" t="s">
        <v>546</v>
      </c>
      <c r="B202" s="91"/>
      <c r="C202" s="91" t="s">
        <v>242</v>
      </c>
      <c r="D202" s="84"/>
      <c r="E202" s="84"/>
      <c r="F202" s="84">
        <v>298</v>
      </c>
      <c r="G202" s="84"/>
      <c r="H202" s="84">
        <v>1340</v>
      </c>
      <c r="I202" s="84"/>
      <c r="J202" s="84">
        <f t="shared" si="6"/>
        <v>1638</v>
      </c>
      <c r="K202" s="91" t="s">
        <v>28</v>
      </c>
      <c r="L202" s="118" t="s">
        <v>603</v>
      </c>
      <c r="M202" s="118"/>
      <c r="N202" s="118" t="s">
        <v>211</v>
      </c>
      <c r="O202" s="118" t="s">
        <v>493</v>
      </c>
      <c r="P202" s="118" t="s">
        <v>356</v>
      </c>
      <c r="Q202" s="118" t="s">
        <v>22</v>
      </c>
      <c r="R202" s="81"/>
      <c r="S202" s="81"/>
    </row>
    <row r="203" spans="1:19" s="20" customFormat="1" ht="15">
      <c r="A203" s="91" t="s">
        <v>547</v>
      </c>
      <c r="B203" s="91"/>
      <c r="C203" s="91" t="s">
        <v>87</v>
      </c>
      <c r="D203" s="84"/>
      <c r="E203" s="84"/>
      <c r="F203" s="84">
        <v>407.96</v>
      </c>
      <c r="G203" s="84"/>
      <c r="H203" s="84"/>
      <c r="I203" s="84">
        <v>10.853999999999999</v>
      </c>
      <c r="J203" s="84">
        <f t="shared" si="6"/>
        <v>418.81399999999996</v>
      </c>
      <c r="K203" s="91" t="s">
        <v>2</v>
      </c>
      <c r="L203" s="118" t="s">
        <v>603</v>
      </c>
      <c r="M203" s="118" t="s">
        <v>293</v>
      </c>
      <c r="N203" s="118" t="s">
        <v>32</v>
      </c>
      <c r="O203" s="118" t="s">
        <v>15</v>
      </c>
      <c r="P203" s="118" t="s">
        <v>360</v>
      </c>
      <c r="Q203" s="118" t="s">
        <v>15</v>
      </c>
      <c r="R203" s="81"/>
      <c r="S203" s="81"/>
    </row>
    <row r="204" spans="1:19" s="20" customFormat="1" ht="15">
      <c r="A204" s="91" t="s">
        <v>549</v>
      </c>
      <c r="B204" s="91"/>
      <c r="C204" s="91" t="s">
        <v>102</v>
      </c>
      <c r="D204" s="84"/>
      <c r="E204" s="84"/>
      <c r="F204" s="84">
        <v>1065.1089999999999</v>
      </c>
      <c r="G204" s="84"/>
      <c r="H204" s="84"/>
      <c r="I204" s="84"/>
      <c r="J204" s="84">
        <f t="shared" si="6"/>
        <v>1065.1089999999999</v>
      </c>
      <c r="K204" s="91" t="s">
        <v>2</v>
      </c>
      <c r="L204" s="118" t="s">
        <v>603</v>
      </c>
      <c r="M204" s="118" t="s">
        <v>312</v>
      </c>
      <c r="N204" s="118" t="s">
        <v>32</v>
      </c>
      <c r="O204" s="118" t="s">
        <v>491</v>
      </c>
      <c r="P204" s="118" t="s">
        <v>352</v>
      </c>
      <c r="Q204" s="118" t="s">
        <v>16</v>
      </c>
      <c r="R204" s="81"/>
      <c r="S204" s="81"/>
    </row>
    <row r="205" spans="1:19" s="20" customFormat="1" ht="15">
      <c r="A205" s="91" t="s">
        <v>551</v>
      </c>
      <c r="B205" s="91" t="s">
        <v>228</v>
      </c>
      <c r="C205" s="91" t="s">
        <v>229</v>
      </c>
      <c r="D205" s="84"/>
      <c r="E205" s="84"/>
      <c r="F205" s="84"/>
      <c r="G205" s="84"/>
      <c r="H205" s="84">
        <v>55760</v>
      </c>
      <c r="I205" s="84"/>
      <c r="J205" s="84">
        <f t="shared" si="6"/>
        <v>55760</v>
      </c>
      <c r="K205" s="91" t="s">
        <v>28</v>
      </c>
      <c r="L205" s="118" t="s">
        <v>895</v>
      </c>
      <c r="M205" s="118"/>
      <c r="N205" s="118" t="s">
        <v>211</v>
      </c>
      <c r="O205" s="118" t="s">
        <v>493</v>
      </c>
      <c r="P205" s="118" t="s">
        <v>229</v>
      </c>
      <c r="Q205" s="118" t="s">
        <v>22</v>
      </c>
      <c r="R205" s="81"/>
      <c r="S205" s="81"/>
    </row>
    <row r="206" spans="1:19" s="20" customFormat="1" ht="15">
      <c r="A206" s="91" t="s">
        <v>551</v>
      </c>
      <c r="B206" s="91" t="s">
        <v>230</v>
      </c>
      <c r="C206" s="91" t="s">
        <v>229</v>
      </c>
      <c r="D206" s="84"/>
      <c r="E206" s="84"/>
      <c r="F206" s="84"/>
      <c r="G206" s="84"/>
      <c r="H206" s="84">
        <v>61118</v>
      </c>
      <c r="I206" s="84"/>
      <c r="J206" s="84">
        <f t="shared" si="6"/>
        <v>61118</v>
      </c>
      <c r="K206" s="91" t="s">
        <v>28</v>
      </c>
      <c r="L206" s="118" t="s">
        <v>895</v>
      </c>
      <c r="M206" s="118"/>
      <c r="N206" s="118" t="s">
        <v>211</v>
      </c>
      <c r="O206" s="118" t="s">
        <v>493</v>
      </c>
      <c r="P206" s="118" t="s">
        <v>229</v>
      </c>
      <c r="Q206" s="118" t="s">
        <v>22</v>
      </c>
      <c r="R206" s="81"/>
      <c r="S206" s="81"/>
    </row>
    <row r="207" spans="1:19" s="20" customFormat="1" ht="15">
      <c r="A207" s="91" t="s">
        <v>551</v>
      </c>
      <c r="B207" s="91" t="s">
        <v>231</v>
      </c>
      <c r="C207" s="91" t="s">
        <v>229</v>
      </c>
      <c r="D207" s="84"/>
      <c r="E207" s="84"/>
      <c r="F207" s="84">
        <v>1130</v>
      </c>
      <c r="G207" s="84"/>
      <c r="H207" s="84"/>
      <c r="I207" s="84"/>
      <c r="J207" s="84">
        <f t="shared" si="6"/>
        <v>1130</v>
      </c>
      <c r="K207" s="91" t="s">
        <v>28</v>
      </c>
      <c r="L207" s="118" t="s">
        <v>895</v>
      </c>
      <c r="M207" s="118"/>
      <c r="N207" s="118" t="s">
        <v>211</v>
      </c>
      <c r="O207" s="118" t="s">
        <v>493</v>
      </c>
      <c r="P207" s="118" t="s">
        <v>229</v>
      </c>
      <c r="Q207" s="118" t="s">
        <v>22</v>
      </c>
      <c r="R207" s="81"/>
      <c r="S207" s="81"/>
    </row>
    <row r="208" spans="1:19" s="20" customFormat="1" ht="15">
      <c r="A208" s="91" t="s">
        <v>553</v>
      </c>
      <c r="B208" s="91"/>
      <c r="C208" s="91" t="s">
        <v>42</v>
      </c>
      <c r="D208" s="84"/>
      <c r="E208" s="84"/>
      <c r="F208" s="84">
        <v>5537.4870000000001</v>
      </c>
      <c r="G208" s="84"/>
      <c r="H208" s="84"/>
      <c r="I208" s="84"/>
      <c r="J208" s="84">
        <f t="shared" si="6"/>
        <v>5537.4870000000001</v>
      </c>
      <c r="K208" s="91" t="s">
        <v>2</v>
      </c>
      <c r="L208" s="118" t="s">
        <v>603</v>
      </c>
      <c r="M208" s="118" t="s">
        <v>267</v>
      </c>
      <c r="N208" s="118" t="s">
        <v>32</v>
      </c>
      <c r="O208" s="118" t="s">
        <v>490</v>
      </c>
      <c r="P208" s="118" t="s">
        <v>351</v>
      </c>
      <c r="Q208" s="118" t="s">
        <v>12</v>
      </c>
      <c r="R208" s="81"/>
      <c r="S208" s="81"/>
    </row>
    <row r="209" spans="1:19" s="20" customFormat="1" ht="15">
      <c r="A209" s="91" t="s">
        <v>554</v>
      </c>
      <c r="B209" s="91"/>
      <c r="C209" s="91" t="s">
        <v>186</v>
      </c>
      <c r="D209" s="84"/>
      <c r="E209" s="84"/>
      <c r="F209" s="84">
        <v>290.24900000000002</v>
      </c>
      <c r="G209" s="84"/>
      <c r="H209" s="84"/>
      <c r="I209" s="84"/>
      <c r="J209" s="84">
        <f t="shared" si="6"/>
        <v>290.24900000000002</v>
      </c>
      <c r="K209" s="91" t="s">
        <v>2</v>
      </c>
      <c r="L209" s="118" t="s">
        <v>895</v>
      </c>
      <c r="M209" s="118" t="s">
        <v>333</v>
      </c>
      <c r="N209" s="118" t="s">
        <v>123</v>
      </c>
      <c r="O209" s="118" t="s">
        <v>492</v>
      </c>
      <c r="P209" s="118" t="s">
        <v>370</v>
      </c>
      <c r="Q209" s="118" t="s">
        <v>19</v>
      </c>
      <c r="R209" s="81"/>
      <c r="S209" s="81"/>
    </row>
    <row r="210" spans="1:19" s="20" customFormat="1" ht="15">
      <c r="A210" s="91" t="s">
        <v>555</v>
      </c>
      <c r="B210" s="91"/>
      <c r="C210" s="91" t="s">
        <v>167</v>
      </c>
      <c r="D210" s="84"/>
      <c r="E210" s="84"/>
      <c r="F210" s="84">
        <v>251.91900000000001</v>
      </c>
      <c r="G210" s="84"/>
      <c r="H210" s="84"/>
      <c r="I210" s="84"/>
      <c r="J210" s="84">
        <f t="shared" si="6"/>
        <v>251.91900000000001</v>
      </c>
      <c r="K210" s="91" t="s">
        <v>2</v>
      </c>
      <c r="L210" s="118" t="s">
        <v>603</v>
      </c>
      <c r="M210" s="118" t="s">
        <v>334</v>
      </c>
      <c r="N210" s="118" t="s">
        <v>32</v>
      </c>
      <c r="O210" s="118" t="s">
        <v>492</v>
      </c>
      <c r="P210" s="118" t="s">
        <v>370</v>
      </c>
      <c r="Q210" s="118" t="s">
        <v>19</v>
      </c>
      <c r="R210" s="81"/>
      <c r="S210" s="81"/>
    </row>
    <row r="211" spans="1:19" s="20" customFormat="1" ht="15">
      <c r="A211" s="91" t="s">
        <v>556</v>
      </c>
      <c r="B211" s="91"/>
      <c r="C211" s="91" t="s">
        <v>156</v>
      </c>
      <c r="D211" s="84"/>
      <c r="E211" s="84"/>
      <c r="F211" s="84">
        <v>607.19100000000003</v>
      </c>
      <c r="G211" s="84"/>
      <c r="H211" s="84"/>
      <c r="I211" s="84"/>
      <c r="J211" s="84">
        <f t="shared" si="6"/>
        <v>607.19100000000003</v>
      </c>
      <c r="K211" s="91" t="s">
        <v>2</v>
      </c>
      <c r="L211" s="118" t="s">
        <v>603</v>
      </c>
      <c r="M211" s="118" t="s">
        <v>319</v>
      </c>
      <c r="N211" s="118" t="s">
        <v>32</v>
      </c>
      <c r="O211" s="118" t="s">
        <v>15</v>
      </c>
      <c r="P211" s="118" t="s">
        <v>360</v>
      </c>
      <c r="Q211" s="118" t="s">
        <v>18</v>
      </c>
      <c r="R211" s="81"/>
      <c r="S211" s="81"/>
    </row>
    <row r="212" spans="1:19" s="20" customFormat="1" ht="15">
      <c r="A212" s="91" t="s">
        <v>630</v>
      </c>
      <c r="B212" s="91"/>
      <c r="C212" s="91" t="s">
        <v>187</v>
      </c>
      <c r="D212" s="84"/>
      <c r="E212" s="84"/>
      <c r="F212" s="84">
        <v>1264</v>
      </c>
      <c r="G212" s="84"/>
      <c r="H212" s="84"/>
      <c r="I212" s="84"/>
      <c r="J212" s="84">
        <f t="shared" si="6"/>
        <v>1264</v>
      </c>
      <c r="K212" s="91" t="s">
        <v>2</v>
      </c>
      <c r="L212" s="118" t="s">
        <v>603</v>
      </c>
      <c r="M212" s="118" t="s">
        <v>335</v>
      </c>
      <c r="N212" s="118" t="s">
        <v>123</v>
      </c>
      <c r="O212" s="118" t="s">
        <v>492</v>
      </c>
      <c r="P212" s="118" t="s">
        <v>370</v>
      </c>
      <c r="Q212" s="118" t="s">
        <v>19</v>
      </c>
      <c r="R212" s="81"/>
      <c r="S212" s="81"/>
    </row>
    <row r="213" spans="1:19" s="20" customFormat="1" ht="15">
      <c r="A213" s="91" t="s">
        <v>558</v>
      </c>
      <c r="B213" s="91"/>
      <c r="C213" s="91" t="s">
        <v>142</v>
      </c>
      <c r="D213" s="84"/>
      <c r="E213" s="84"/>
      <c r="F213" s="84">
        <v>447</v>
      </c>
      <c r="G213" s="84"/>
      <c r="H213" s="84"/>
      <c r="I213" s="84"/>
      <c r="J213" s="84">
        <f t="shared" si="6"/>
        <v>447</v>
      </c>
      <c r="K213" s="91" t="s">
        <v>2</v>
      </c>
      <c r="L213" s="118" t="s">
        <v>603</v>
      </c>
      <c r="M213" s="118" t="s">
        <v>318</v>
      </c>
      <c r="N213" s="118" t="s">
        <v>27</v>
      </c>
      <c r="O213" s="118" t="s">
        <v>494</v>
      </c>
      <c r="P213" s="118" t="s">
        <v>368</v>
      </c>
      <c r="Q213" s="118" t="s">
        <v>17</v>
      </c>
      <c r="R213" s="81"/>
      <c r="S213" s="81"/>
    </row>
    <row r="214" spans="1:19" s="20" customFormat="1" ht="15">
      <c r="A214" s="91" t="s">
        <v>559</v>
      </c>
      <c r="B214" s="91"/>
      <c r="C214" s="91" t="s">
        <v>34</v>
      </c>
      <c r="D214" s="84"/>
      <c r="E214" s="84"/>
      <c r="F214" s="84">
        <v>380.12700000000001</v>
      </c>
      <c r="G214" s="84"/>
      <c r="H214" s="84"/>
      <c r="I214" s="84"/>
      <c r="J214" s="84">
        <f t="shared" si="6"/>
        <v>380.12700000000001</v>
      </c>
      <c r="K214" s="91" t="s">
        <v>2</v>
      </c>
      <c r="L214" s="118" t="s">
        <v>603</v>
      </c>
      <c r="M214" s="118" t="s">
        <v>268</v>
      </c>
      <c r="N214" s="118" t="s">
        <v>32</v>
      </c>
      <c r="O214" s="118" t="s">
        <v>490</v>
      </c>
      <c r="P214" s="118" t="s">
        <v>351</v>
      </c>
      <c r="Q214" s="118" t="s">
        <v>12</v>
      </c>
      <c r="R214" s="81"/>
      <c r="S214" s="81"/>
    </row>
    <row r="215" spans="1:19" s="21" customFormat="1" ht="15">
      <c r="A215" s="91" t="s">
        <v>560</v>
      </c>
      <c r="B215" s="91"/>
      <c r="C215" s="91" t="s">
        <v>43</v>
      </c>
      <c r="D215" s="84"/>
      <c r="E215" s="84"/>
      <c r="F215" s="84">
        <v>4343.5</v>
      </c>
      <c r="G215" s="84"/>
      <c r="H215" s="84"/>
      <c r="I215" s="84"/>
      <c r="J215" s="84">
        <f t="shared" si="6"/>
        <v>4343.5</v>
      </c>
      <c r="K215" s="91" t="s">
        <v>2</v>
      </c>
      <c r="L215" s="118" t="s">
        <v>603</v>
      </c>
      <c r="M215" s="118" t="s">
        <v>269</v>
      </c>
      <c r="N215" s="118" t="s">
        <v>32</v>
      </c>
      <c r="O215" s="118" t="s">
        <v>490</v>
      </c>
      <c r="P215" s="118" t="s">
        <v>350</v>
      </c>
      <c r="Q215" s="118" t="s">
        <v>12</v>
      </c>
      <c r="R215" s="81"/>
      <c r="S215" s="81"/>
    </row>
    <row r="216" spans="1:19" s="22" customFormat="1" ht="16.149999999999999" customHeight="1">
      <c r="A216" s="91" t="s">
        <v>561</v>
      </c>
      <c r="B216" s="91"/>
      <c r="C216" s="91" t="s">
        <v>119</v>
      </c>
      <c r="D216" s="84"/>
      <c r="E216" s="84"/>
      <c r="F216" s="84">
        <v>636.89499999999998</v>
      </c>
      <c r="G216" s="84"/>
      <c r="H216" s="84"/>
      <c r="I216" s="84"/>
      <c r="J216" s="84">
        <f t="shared" si="6"/>
        <v>636.89499999999998</v>
      </c>
      <c r="K216" s="91" t="s">
        <v>2</v>
      </c>
      <c r="L216" s="118" t="s">
        <v>603</v>
      </c>
      <c r="M216" s="118" t="s">
        <v>313</v>
      </c>
      <c r="N216" s="118" t="s">
        <v>32</v>
      </c>
      <c r="O216" s="118" t="s">
        <v>491</v>
      </c>
      <c r="P216" s="118" t="s">
        <v>352</v>
      </c>
      <c r="Q216" s="118" t="s">
        <v>16</v>
      </c>
      <c r="R216" s="81"/>
      <c r="S216" s="81"/>
    </row>
    <row r="217" spans="1:19" s="22" customFormat="1" ht="15">
      <c r="A217" s="91" t="s">
        <v>562</v>
      </c>
      <c r="B217" s="91"/>
      <c r="C217" s="91" t="s">
        <v>120</v>
      </c>
      <c r="D217" s="84"/>
      <c r="E217" s="84"/>
      <c r="F217" s="84">
        <v>969.42600000000004</v>
      </c>
      <c r="G217" s="84"/>
      <c r="H217" s="84"/>
      <c r="I217" s="84"/>
      <c r="J217" s="84">
        <f t="shared" si="6"/>
        <v>969.42600000000004</v>
      </c>
      <c r="K217" s="91" t="s">
        <v>2</v>
      </c>
      <c r="L217" s="118" t="s">
        <v>603</v>
      </c>
      <c r="M217" s="118" t="s">
        <v>314</v>
      </c>
      <c r="N217" s="118" t="s">
        <v>32</v>
      </c>
      <c r="O217" s="118" t="s">
        <v>491</v>
      </c>
      <c r="P217" s="118" t="s">
        <v>352</v>
      </c>
      <c r="Q217" s="118" t="s">
        <v>16</v>
      </c>
      <c r="R217" s="81"/>
      <c r="S217" s="81"/>
    </row>
    <row r="218" spans="1:19" s="22" customFormat="1" ht="15">
      <c r="A218" s="91" t="s">
        <v>563</v>
      </c>
      <c r="B218" s="91"/>
      <c r="C218" s="91" t="s">
        <v>89</v>
      </c>
      <c r="D218" s="84"/>
      <c r="E218" s="84"/>
      <c r="F218" s="84">
        <v>275.55</v>
      </c>
      <c r="G218" s="84"/>
      <c r="H218" s="84"/>
      <c r="I218" s="84"/>
      <c r="J218" s="84">
        <f t="shared" si="6"/>
        <v>275.55</v>
      </c>
      <c r="K218" s="91" t="s">
        <v>2</v>
      </c>
      <c r="L218" s="118" t="s">
        <v>603</v>
      </c>
      <c r="M218" s="118" t="s">
        <v>295</v>
      </c>
      <c r="N218" s="118" t="s">
        <v>32</v>
      </c>
      <c r="O218" s="118" t="s">
        <v>15</v>
      </c>
      <c r="P218" s="118" t="s">
        <v>354</v>
      </c>
      <c r="Q218" s="118" t="s">
        <v>15</v>
      </c>
      <c r="R218" s="81"/>
      <c r="S218" s="81"/>
    </row>
    <row r="219" spans="1:19" s="22" customFormat="1" ht="15">
      <c r="A219" s="91" t="s">
        <v>564</v>
      </c>
      <c r="B219" s="91"/>
      <c r="C219" s="91" t="s">
        <v>41</v>
      </c>
      <c r="D219" s="84"/>
      <c r="E219" s="84"/>
      <c r="F219" s="84">
        <v>303.73899999999998</v>
      </c>
      <c r="G219" s="84"/>
      <c r="H219" s="84"/>
      <c r="I219" s="84"/>
      <c r="J219" s="84">
        <f t="shared" si="6"/>
        <v>303.73899999999998</v>
      </c>
      <c r="K219" s="91" t="s">
        <v>2</v>
      </c>
      <c r="L219" s="118" t="s">
        <v>603</v>
      </c>
      <c r="M219" s="118" t="s">
        <v>270</v>
      </c>
      <c r="N219" s="118" t="s">
        <v>32</v>
      </c>
      <c r="O219" s="118" t="s">
        <v>490</v>
      </c>
      <c r="P219" s="118" t="s">
        <v>351</v>
      </c>
      <c r="Q219" s="118" t="s">
        <v>12</v>
      </c>
      <c r="R219" s="81"/>
      <c r="S219" s="81"/>
    </row>
    <row r="220" spans="1:19" s="22" customFormat="1" ht="15">
      <c r="A220" s="91" t="s">
        <v>565</v>
      </c>
      <c r="B220" s="91"/>
      <c r="C220" s="91" t="s">
        <v>67</v>
      </c>
      <c r="D220" s="84"/>
      <c r="E220" s="84"/>
      <c r="F220" s="84">
        <v>4244</v>
      </c>
      <c r="G220" s="84"/>
      <c r="H220" s="84"/>
      <c r="I220" s="84"/>
      <c r="J220" s="84">
        <f t="shared" si="6"/>
        <v>4244</v>
      </c>
      <c r="K220" s="91" t="s">
        <v>28</v>
      </c>
      <c r="L220" s="118" t="s">
        <v>603</v>
      </c>
      <c r="M220" s="118">
        <v>0</v>
      </c>
      <c r="N220" s="118" t="s">
        <v>46</v>
      </c>
      <c r="O220" s="118" t="s">
        <v>14</v>
      </c>
      <c r="P220" s="118" t="s">
        <v>362</v>
      </c>
      <c r="Q220" s="118" t="s">
        <v>14</v>
      </c>
      <c r="R220" s="81"/>
      <c r="S220" s="81"/>
    </row>
    <row r="221" spans="1:19" s="22" customFormat="1" ht="15">
      <c r="A221" s="91" t="s">
        <v>566</v>
      </c>
      <c r="B221" s="91" t="s">
        <v>31</v>
      </c>
      <c r="C221" s="91" t="s">
        <v>31</v>
      </c>
      <c r="D221" s="84"/>
      <c r="E221" s="84"/>
      <c r="F221" s="84">
        <v>29427</v>
      </c>
      <c r="G221" s="84"/>
      <c r="H221" s="84"/>
      <c r="I221" s="84"/>
      <c r="J221" s="84">
        <f t="shared" si="6"/>
        <v>29427</v>
      </c>
      <c r="K221" s="91" t="s">
        <v>28</v>
      </c>
      <c r="L221" s="118" t="s">
        <v>603</v>
      </c>
      <c r="M221" s="118"/>
      <c r="N221" s="118" t="s">
        <v>32</v>
      </c>
      <c r="O221" s="118" t="s">
        <v>490</v>
      </c>
      <c r="P221" s="118" t="s">
        <v>351</v>
      </c>
      <c r="Q221" s="118" t="s">
        <v>12</v>
      </c>
      <c r="R221" s="81"/>
      <c r="S221" s="81"/>
    </row>
    <row r="222" spans="1:19" s="22" customFormat="1" ht="15">
      <c r="A222" s="91" t="s">
        <v>566</v>
      </c>
      <c r="B222" s="91" t="s">
        <v>421</v>
      </c>
      <c r="C222" s="91" t="s">
        <v>31</v>
      </c>
      <c r="D222" s="84"/>
      <c r="E222" s="84"/>
      <c r="F222" s="84">
        <v>2704</v>
      </c>
      <c r="G222" s="84"/>
      <c r="H222" s="84"/>
      <c r="I222" s="84"/>
      <c r="J222" s="84">
        <f t="shared" si="6"/>
        <v>2704</v>
      </c>
      <c r="K222" s="91" t="s">
        <v>28</v>
      </c>
      <c r="L222" s="118" t="s">
        <v>603</v>
      </c>
      <c r="M222" s="118"/>
      <c r="N222" s="118" t="s">
        <v>32</v>
      </c>
      <c r="O222" s="118" t="s">
        <v>490</v>
      </c>
      <c r="P222" s="118" t="s">
        <v>351</v>
      </c>
      <c r="Q222" s="118" t="s">
        <v>12</v>
      </c>
      <c r="R222" s="81"/>
      <c r="S222" s="81"/>
    </row>
    <row r="223" spans="1:19" s="22" customFormat="1" ht="15">
      <c r="A223" s="91" t="s">
        <v>567</v>
      </c>
      <c r="B223" s="91"/>
      <c r="C223" s="91" t="s">
        <v>110</v>
      </c>
      <c r="D223" s="84"/>
      <c r="E223" s="84"/>
      <c r="F223" s="84">
        <v>369.959</v>
      </c>
      <c r="G223" s="84"/>
      <c r="H223" s="84"/>
      <c r="I223" s="84"/>
      <c r="J223" s="84">
        <f t="shared" si="6"/>
        <v>369.959</v>
      </c>
      <c r="K223" s="91" t="s">
        <v>2</v>
      </c>
      <c r="L223" s="118" t="s">
        <v>603</v>
      </c>
      <c r="M223" s="118" t="s">
        <v>315</v>
      </c>
      <c r="N223" s="118" t="s">
        <v>32</v>
      </c>
      <c r="O223" s="118" t="s">
        <v>491</v>
      </c>
      <c r="P223" s="118" t="s">
        <v>352</v>
      </c>
      <c r="Q223" s="118" t="s">
        <v>16</v>
      </c>
      <c r="R223" s="81"/>
      <c r="S223" s="81"/>
    </row>
    <row r="224" spans="1:19" s="22" customFormat="1" ht="15">
      <c r="A224" s="91" t="s">
        <v>592</v>
      </c>
      <c r="B224" s="91"/>
      <c r="C224" s="91" t="s">
        <v>248</v>
      </c>
      <c r="D224" s="84"/>
      <c r="E224" s="84"/>
      <c r="F224" s="84">
        <v>6818.17</v>
      </c>
      <c r="G224" s="84"/>
      <c r="H224" s="84"/>
      <c r="I224" s="84"/>
      <c r="J224" s="84">
        <f t="shared" si="6"/>
        <v>6818.17</v>
      </c>
      <c r="K224" s="91" t="s">
        <v>2</v>
      </c>
      <c r="L224" s="118" t="s">
        <v>603</v>
      </c>
      <c r="M224" s="118" t="s">
        <v>349</v>
      </c>
      <c r="N224" s="118" t="s">
        <v>211</v>
      </c>
      <c r="O224" s="118" t="s">
        <v>493</v>
      </c>
      <c r="P224" s="118" t="s">
        <v>248</v>
      </c>
      <c r="Q224" s="118" t="s">
        <v>22</v>
      </c>
      <c r="R224" s="81"/>
      <c r="S224" s="81"/>
    </row>
    <row r="225" spans="1:17">
      <c r="A225" s="120"/>
      <c r="B225" s="120"/>
      <c r="C225" s="120"/>
      <c r="D225" s="120"/>
      <c r="E225" s="120"/>
      <c r="F225" s="120"/>
      <c r="G225" s="120"/>
      <c r="H225" s="120"/>
      <c r="I225" s="120"/>
      <c r="J225" s="120"/>
      <c r="K225" s="120"/>
      <c r="L225" s="118"/>
      <c r="M225" s="118"/>
      <c r="N225" s="118"/>
      <c r="O225" s="118"/>
      <c r="P225" s="118"/>
      <c r="Q225" s="118"/>
    </row>
    <row r="226" spans="1:17">
      <c r="L226" s="115"/>
      <c r="M226" s="115"/>
      <c r="N226" s="115"/>
      <c r="O226" s="115"/>
      <c r="P226" s="115"/>
      <c r="Q226" s="115"/>
    </row>
  </sheetData>
  <sortState ref="A2:S220">
    <sortCondition ref="C2:C220"/>
    <sortCondition ref="B2:B220"/>
  </sortState>
  <mergeCells count="1">
    <mergeCell ref="A5:M5"/>
  </mergeCells>
  <pageMargins left="0.7" right="0.7" top="0.75" bottom="0.75" header="0.3" footer="0.3"/>
  <pageSetup scale="70" fitToHeight="2" orientation="landscape" r:id="rId1"/>
  <legacyDrawing r:id="rId2"/>
</worksheet>
</file>

<file path=xl/worksheets/sheet6.xml><?xml version="1.0" encoding="utf-8"?>
<worksheet xmlns="http://schemas.openxmlformats.org/spreadsheetml/2006/main" xmlns:r="http://schemas.openxmlformats.org/officeDocument/2006/relationships">
  <sheetPr>
    <tabColor theme="4"/>
  </sheetPr>
  <dimension ref="A1:AA221"/>
  <sheetViews>
    <sheetView zoomScaleNormal="100" workbookViewId="0">
      <selection activeCell="C31" sqref="C31"/>
    </sheetView>
  </sheetViews>
  <sheetFormatPr defaultRowHeight="15.75"/>
  <cols>
    <col min="1" max="2" width="36.7109375" style="120" customWidth="1"/>
    <col min="3" max="3" width="18.28515625" style="120" bestFit="1" customWidth="1"/>
    <col min="4" max="4" width="11.7109375" style="164" bestFit="1" customWidth="1"/>
    <col min="5" max="5" width="20.28515625" style="164" bestFit="1" customWidth="1"/>
    <col min="6" max="6" width="10.140625" style="164" bestFit="1" customWidth="1"/>
    <col min="7" max="8" width="11.7109375" style="164" bestFit="1" customWidth="1"/>
    <col min="9" max="9" width="10.140625" style="164" bestFit="1" customWidth="1"/>
    <col min="10" max="10" width="20.28515625" style="164" bestFit="1" customWidth="1"/>
    <col min="11" max="11" width="10.140625" style="164" bestFit="1" customWidth="1"/>
    <col min="12" max="12" width="9.140625" style="120"/>
    <col min="13" max="13" width="14.28515625" style="120" customWidth="1"/>
    <col min="14" max="14" width="14.7109375" style="120" bestFit="1" customWidth="1"/>
    <col min="15" max="15" width="29.28515625" style="120" bestFit="1" customWidth="1"/>
    <col min="16" max="16" width="26.140625" style="120" bestFit="1" customWidth="1"/>
    <col min="17" max="17" width="23.7109375" style="120" bestFit="1" customWidth="1"/>
    <col min="18" max="18" width="9.140625" style="119"/>
    <col min="19" max="23" width="9.140625" style="12"/>
    <col min="24" max="27" width="9.140625" style="3"/>
  </cols>
  <sheetData>
    <row r="1" spans="1:27">
      <c r="A1" s="180" t="s">
        <v>987</v>
      </c>
    </row>
    <row r="2" spans="1:27" ht="16.5" thickBot="1">
      <c r="A2" s="160" t="s">
        <v>906</v>
      </c>
    </row>
    <row r="3" spans="1:27" s="4" customFormat="1" thickBot="1">
      <c r="A3" s="165"/>
      <c r="B3" s="165"/>
      <c r="C3" s="165"/>
      <c r="D3" s="907" t="s">
        <v>427</v>
      </c>
      <c r="E3" s="908"/>
      <c r="F3" s="908"/>
      <c r="G3" s="908"/>
      <c r="H3" s="908"/>
      <c r="I3" s="907" t="s">
        <v>428</v>
      </c>
      <c r="J3" s="908"/>
      <c r="K3" s="909"/>
      <c r="L3" s="166"/>
      <c r="M3" s="167"/>
      <c r="N3" s="167"/>
      <c r="O3" s="167"/>
      <c r="P3" s="167"/>
      <c r="Q3" s="167"/>
      <c r="R3" s="178"/>
      <c r="S3" s="26"/>
      <c r="T3" s="26"/>
      <c r="U3" s="26"/>
      <c r="V3" s="26"/>
      <c r="W3" s="26"/>
      <c r="X3" s="25"/>
      <c r="Y3" s="25"/>
      <c r="Z3" s="25"/>
      <c r="AA3" s="25"/>
    </row>
    <row r="4" spans="1:27" s="4" customFormat="1" ht="26.25" thickBot="1">
      <c r="A4" s="168" t="s">
        <v>23</v>
      </c>
      <c r="B4" s="169" t="s">
        <v>24</v>
      </c>
      <c r="C4" s="169" t="s">
        <v>25</v>
      </c>
      <c r="D4" s="170" t="s">
        <v>429</v>
      </c>
      <c r="E4" s="171" t="s">
        <v>430</v>
      </c>
      <c r="F4" s="171" t="s">
        <v>431</v>
      </c>
      <c r="G4" s="171" t="s">
        <v>432</v>
      </c>
      <c r="H4" s="171" t="s">
        <v>433</v>
      </c>
      <c r="I4" s="170" t="s">
        <v>434</v>
      </c>
      <c r="J4" s="171" t="s">
        <v>435</v>
      </c>
      <c r="K4" s="172" t="s">
        <v>461</v>
      </c>
      <c r="L4" s="173" t="s">
        <v>256</v>
      </c>
      <c r="M4" s="174" t="s">
        <v>487</v>
      </c>
      <c r="N4" s="175" t="s">
        <v>593</v>
      </c>
      <c r="O4" s="175" t="s">
        <v>489</v>
      </c>
      <c r="P4" s="175" t="s">
        <v>4</v>
      </c>
      <c r="Q4" s="175" t="s">
        <v>631</v>
      </c>
      <c r="R4" s="178"/>
      <c r="S4" s="26"/>
      <c r="T4" s="26"/>
      <c r="U4" s="26"/>
      <c r="V4" s="26"/>
      <c r="W4" s="26"/>
      <c r="X4" s="25"/>
      <c r="Y4" s="25"/>
      <c r="Z4" s="25"/>
      <c r="AA4" s="25"/>
    </row>
    <row r="5" spans="1:27">
      <c r="A5" s="120" t="s">
        <v>496</v>
      </c>
      <c r="C5" s="122" t="s">
        <v>90</v>
      </c>
      <c r="D5" s="176">
        <v>1584.37</v>
      </c>
      <c r="E5" s="176"/>
      <c r="F5" s="177"/>
      <c r="G5" s="176"/>
      <c r="H5" s="177"/>
      <c r="I5" s="177">
        <v>3561.7857142857142</v>
      </c>
      <c r="J5" s="177"/>
      <c r="K5" s="177"/>
      <c r="L5" s="120" t="s">
        <v>2</v>
      </c>
      <c r="M5" s="125" t="s">
        <v>296</v>
      </c>
      <c r="N5" s="125" t="s">
        <v>32</v>
      </c>
      <c r="O5" s="125" t="s">
        <v>491</v>
      </c>
      <c r="P5" s="125" t="s">
        <v>352</v>
      </c>
      <c r="Q5" s="125" t="s">
        <v>16</v>
      </c>
      <c r="R5" s="115"/>
      <c r="AA5"/>
    </row>
    <row r="6" spans="1:27">
      <c r="A6" s="154" t="s">
        <v>497</v>
      </c>
      <c r="B6" s="91"/>
      <c r="C6" s="90" t="s">
        <v>91</v>
      </c>
      <c r="D6" s="124">
        <v>1091.2629999999999</v>
      </c>
      <c r="E6" s="124"/>
      <c r="F6" s="84"/>
      <c r="G6" s="124"/>
      <c r="H6" s="84"/>
      <c r="I6" s="84">
        <v>2177.2619047619046</v>
      </c>
      <c r="J6" s="84"/>
      <c r="K6" s="84"/>
      <c r="L6" s="91" t="s">
        <v>2</v>
      </c>
      <c r="M6" s="125" t="s">
        <v>297</v>
      </c>
      <c r="N6" s="125" t="s">
        <v>32</v>
      </c>
      <c r="O6" s="125" t="s">
        <v>491</v>
      </c>
      <c r="P6" s="125" t="s">
        <v>352</v>
      </c>
      <c r="Q6" s="125" t="s">
        <v>16</v>
      </c>
      <c r="R6" s="115"/>
      <c r="AA6"/>
    </row>
    <row r="7" spans="1:27">
      <c r="A7" s="91" t="s">
        <v>678</v>
      </c>
      <c r="B7" s="91"/>
      <c r="C7" s="90" t="s">
        <v>35</v>
      </c>
      <c r="D7" s="124">
        <v>667.06700000000001</v>
      </c>
      <c r="E7" s="124"/>
      <c r="F7" s="84"/>
      <c r="G7" s="124"/>
      <c r="H7" s="84"/>
      <c r="I7" s="84">
        <v>1079.6904761904761</v>
      </c>
      <c r="J7" s="84"/>
      <c r="K7" s="84"/>
      <c r="L7" s="91" t="s">
        <v>2</v>
      </c>
      <c r="M7" s="125" t="s">
        <v>260</v>
      </c>
      <c r="N7" s="125" t="s">
        <v>32</v>
      </c>
      <c r="O7" s="125" t="s">
        <v>490</v>
      </c>
      <c r="P7" s="125" t="s">
        <v>350</v>
      </c>
      <c r="Q7" s="125" t="s">
        <v>12</v>
      </c>
      <c r="R7" s="115"/>
      <c r="AA7"/>
    </row>
    <row r="8" spans="1:27">
      <c r="A8" s="91" t="s">
        <v>498</v>
      </c>
      <c r="B8" s="91" t="s">
        <v>209</v>
      </c>
      <c r="C8" s="91" t="s">
        <v>210</v>
      </c>
      <c r="D8" s="84"/>
      <c r="E8" s="84"/>
      <c r="F8" s="84"/>
      <c r="G8" s="84">
        <v>28475</v>
      </c>
      <c r="H8" s="84"/>
      <c r="I8" s="84"/>
      <c r="J8" s="84"/>
      <c r="K8" s="84"/>
      <c r="L8" s="91" t="s">
        <v>28</v>
      </c>
      <c r="M8" s="118"/>
      <c r="N8" s="125" t="s">
        <v>211</v>
      </c>
      <c r="O8" s="125" t="s">
        <v>493</v>
      </c>
      <c r="P8" s="125" t="s">
        <v>210</v>
      </c>
      <c r="Q8" s="125" t="s">
        <v>22</v>
      </c>
      <c r="R8" s="115"/>
      <c r="AA8"/>
    </row>
    <row r="9" spans="1:27">
      <c r="A9" s="91" t="s">
        <v>498</v>
      </c>
      <c r="B9" s="91" t="s">
        <v>212</v>
      </c>
      <c r="C9" s="91" t="s">
        <v>210</v>
      </c>
      <c r="D9" s="84">
        <v>15592</v>
      </c>
      <c r="E9" s="84"/>
      <c r="F9" s="84"/>
      <c r="G9" s="84"/>
      <c r="H9" s="84"/>
      <c r="I9" s="84">
        <v>39771</v>
      </c>
      <c r="J9" s="84"/>
      <c r="K9" s="84"/>
      <c r="L9" s="91" t="s">
        <v>28</v>
      </c>
      <c r="M9" s="118"/>
      <c r="N9" s="125" t="s">
        <v>211</v>
      </c>
      <c r="O9" s="125" t="s">
        <v>493</v>
      </c>
      <c r="P9" s="125" t="s">
        <v>210</v>
      </c>
      <c r="Q9" s="125" t="s">
        <v>22</v>
      </c>
      <c r="R9" s="115"/>
      <c r="AA9"/>
    </row>
    <row r="10" spans="1:27">
      <c r="A10" s="91" t="s">
        <v>498</v>
      </c>
      <c r="B10" s="91" t="s">
        <v>213</v>
      </c>
      <c r="C10" s="91" t="s">
        <v>210</v>
      </c>
      <c r="D10" s="84">
        <v>16</v>
      </c>
      <c r="E10" s="84"/>
      <c r="F10" s="84"/>
      <c r="G10" s="84">
        <v>4731</v>
      </c>
      <c r="H10" s="84"/>
      <c r="I10" s="84">
        <v>33</v>
      </c>
      <c r="J10" s="84"/>
      <c r="K10" s="84"/>
      <c r="L10" s="91" t="s">
        <v>28</v>
      </c>
      <c r="M10" s="118"/>
      <c r="N10" s="125" t="s">
        <v>211</v>
      </c>
      <c r="O10" s="125" t="s">
        <v>493</v>
      </c>
      <c r="P10" s="125" t="s">
        <v>210</v>
      </c>
      <c r="Q10" s="125" t="s">
        <v>22</v>
      </c>
      <c r="R10" s="115"/>
      <c r="AA10"/>
    </row>
    <row r="11" spans="1:27">
      <c r="A11" s="91" t="s">
        <v>498</v>
      </c>
      <c r="B11" s="91" t="s">
        <v>215</v>
      </c>
      <c r="C11" s="91" t="s">
        <v>210</v>
      </c>
      <c r="D11" s="84">
        <v>28363</v>
      </c>
      <c r="E11" s="84"/>
      <c r="F11" s="84"/>
      <c r="G11" s="84"/>
      <c r="H11" s="84"/>
      <c r="I11" s="84">
        <v>59117</v>
      </c>
      <c r="J11" s="84"/>
      <c r="K11" s="84"/>
      <c r="L11" s="91" t="s">
        <v>28</v>
      </c>
      <c r="M11" s="118"/>
      <c r="N11" s="125" t="s">
        <v>211</v>
      </c>
      <c r="O11" s="125" t="s">
        <v>493</v>
      </c>
      <c r="P11" s="125" t="s">
        <v>210</v>
      </c>
      <c r="Q11" s="125" t="s">
        <v>22</v>
      </c>
      <c r="R11" s="115"/>
      <c r="AA11"/>
    </row>
    <row r="12" spans="1:27">
      <c r="A12" s="91" t="s">
        <v>498</v>
      </c>
      <c r="B12" s="91" t="s">
        <v>425</v>
      </c>
      <c r="C12" s="91" t="s">
        <v>210</v>
      </c>
      <c r="D12" s="84"/>
      <c r="E12" s="84"/>
      <c r="F12" s="84"/>
      <c r="G12" s="84">
        <v>26042</v>
      </c>
      <c r="H12" s="84"/>
      <c r="I12" s="84"/>
      <c r="J12" s="84"/>
      <c r="K12" s="84"/>
      <c r="L12" s="91" t="s">
        <v>28</v>
      </c>
      <c r="M12" s="118"/>
      <c r="N12" s="125" t="s">
        <v>211</v>
      </c>
      <c r="O12" s="125" t="s">
        <v>493</v>
      </c>
      <c r="P12" s="125" t="s">
        <v>210</v>
      </c>
      <c r="Q12" s="125" t="s">
        <v>22</v>
      </c>
      <c r="R12" s="115"/>
      <c r="AA12"/>
    </row>
    <row r="13" spans="1:27">
      <c r="A13" s="91" t="s">
        <v>498</v>
      </c>
      <c r="B13" s="91" t="s">
        <v>217</v>
      </c>
      <c r="C13" s="91" t="s">
        <v>210</v>
      </c>
      <c r="D13" s="84"/>
      <c r="E13" s="84"/>
      <c r="F13" s="84"/>
      <c r="G13" s="84">
        <v>220640</v>
      </c>
      <c r="H13" s="84"/>
      <c r="I13" s="84"/>
      <c r="J13" s="84"/>
      <c r="K13" s="84"/>
      <c r="L13" s="91" t="s">
        <v>28</v>
      </c>
      <c r="M13" s="118"/>
      <c r="N13" s="125" t="s">
        <v>211</v>
      </c>
      <c r="O13" s="125" t="s">
        <v>493</v>
      </c>
      <c r="P13" s="125" t="s">
        <v>210</v>
      </c>
      <c r="Q13" s="125" t="s">
        <v>22</v>
      </c>
      <c r="R13" s="115"/>
      <c r="AA13"/>
    </row>
    <row r="14" spans="1:27">
      <c r="A14" s="91" t="s">
        <v>586</v>
      </c>
      <c r="B14" s="91"/>
      <c r="C14" s="90" t="s">
        <v>372</v>
      </c>
      <c r="D14" s="124">
        <v>660.48400000000004</v>
      </c>
      <c r="E14" s="124"/>
      <c r="F14" s="84"/>
      <c r="G14" s="124"/>
      <c r="H14" s="84"/>
      <c r="I14" s="84">
        <v>1167.5238095238096</v>
      </c>
      <c r="J14" s="84"/>
      <c r="K14" s="84"/>
      <c r="L14" s="91" t="s">
        <v>2</v>
      </c>
      <c r="M14" s="125" t="s">
        <v>320</v>
      </c>
      <c r="N14" s="125" t="s">
        <v>123</v>
      </c>
      <c r="O14" s="125" t="s">
        <v>492</v>
      </c>
      <c r="P14" s="125" t="s">
        <v>370</v>
      </c>
      <c r="Q14" s="125" t="s">
        <v>19</v>
      </c>
      <c r="R14" s="115"/>
      <c r="AA14"/>
    </row>
    <row r="15" spans="1:27">
      <c r="A15" s="91" t="s">
        <v>586</v>
      </c>
      <c r="B15" s="91"/>
      <c r="C15" s="90" t="s">
        <v>374</v>
      </c>
      <c r="D15" s="124">
        <v>646.697</v>
      </c>
      <c r="E15" s="124"/>
      <c r="F15" s="84"/>
      <c r="G15" s="124"/>
      <c r="H15" s="84"/>
      <c r="I15" s="84">
        <v>1277.6428571428571</v>
      </c>
      <c r="J15" s="84"/>
      <c r="K15" s="84"/>
      <c r="L15" s="91" t="s">
        <v>2</v>
      </c>
      <c r="M15" s="125" t="s">
        <v>320</v>
      </c>
      <c r="N15" s="125" t="s">
        <v>123</v>
      </c>
      <c r="O15" s="125" t="s">
        <v>492</v>
      </c>
      <c r="P15" s="125" t="s">
        <v>370</v>
      </c>
      <c r="Q15" s="125" t="s">
        <v>19</v>
      </c>
      <c r="R15" s="115"/>
      <c r="AA15"/>
    </row>
    <row r="16" spans="1:27">
      <c r="A16" s="91" t="s">
        <v>586</v>
      </c>
      <c r="B16" s="91"/>
      <c r="C16" s="90" t="s">
        <v>377</v>
      </c>
      <c r="D16" s="124">
        <v>339.12200000000001</v>
      </c>
      <c r="E16" s="124"/>
      <c r="F16" s="84"/>
      <c r="G16" s="124"/>
      <c r="H16" s="84"/>
      <c r="I16" s="84">
        <v>636.54761904761904</v>
      </c>
      <c r="J16" s="84"/>
      <c r="K16" s="84"/>
      <c r="L16" s="91" t="s">
        <v>2</v>
      </c>
      <c r="M16" s="125" t="s">
        <v>320</v>
      </c>
      <c r="N16" s="125" t="s">
        <v>123</v>
      </c>
      <c r="O16" s="125" t="s">
        <v>494</v>
      </c>
      <c r="P16" s="125" t="s">
        <v>368</v>
      </c>
      <c r="Q16" s="125" t="s">
        <v>10</v>
      </c>
      <c r="R16" s="115"/>
      <c r="AA16"/>
    </row>
    <row r="17" spans="1:27">
      <c r="A17" s="91" t="s">
        <v>586</v>
      </c>
      <c r="B17" s="91"/>
      <c r="C17" s="90" t="s">
        <v>378</v>
      </c>
      <c r="D17" s="124">
        <v>884.62099999999998</v>
      </c>
      <c r="E17" s="124"/>
      <c r="F17" s="84"/>
      <c r="G17" s="124"/>
      <c r="H17" s="84"/>
      <c r="I17" s="84">
        <v>1618.3571428571429</v>
      </c>
      <c r="J17" s="84"/>
      <c r="K17" s="84"/>
      <c r="L17" s="91" t="s">
        <v>2</v>
      </c>
      <c r="M17" s="125" t="s">
        <v>320</v>
      </c>
      <c r="N17" s="125" t="s">
        <v>211</v>
      </c>
      <c r="O17" s="125" t="s">
        <v>493</v>
      </c>
      <c r="P17" s="125" t="s">
        <v>366</v>
      </c>
      <c r="Q17" s="125" t="s">
        <v>22</v>
      </c>
      <c r="R17" s="115"/>
      <c r="AA17"/>
    </row>
    <row r="18" spans="1:27">
      <c r="A18" s="91" t="s">
        <v>586</v>
      </c>
      <c r="B18" s="91"/>
      <c r="C18" s="90" t="s">
        <v>233</v>
      </c>
      <c r="D18" s="124">
        <v>4657.1360000000004</v>
      </c>
      <c r="E18" s="124"/>
      <c r="F18" s="84"/>
      <c r="G18" s="124"/>
      <c r="H18" s="84"/>
      <c r="I18" s="84">
        <v>7980.166666666667</v>
      </c>
      <c r="J18" s="84"/>
      <c r="K18" s="84"/>
      <c r="L18" s="91" t="s">
        <v>2</v>
      </c>
      <c r="M18" s="125" t="s">
        <v>320</v>
      </c>
      <c r="N18" s="125" t="s">
        <v>211</v>
      </c>
      <c r="O18" s="125" t="s">
        <v>493</v>
      </c>
      <c r="P18" s="125" t="s">
        <v>366</v>
      </c>
      <c r="Q18" s="125" t="s">
        <v>22</v>
      </c>
      <c r="R18" s="115"/>
      <c r="AA18"/>
    </row>
    <row r="19" spans="1:27">
      <c r="A19" s="91" t="s">
        <v>586</v>
      </c>
      <c r="B19" s="91"/>
      <c r="C19" s="90" t="s">
        <v>380</v>
      </c>
      <c r="D19" s="124"/>
      <c r="E19" s="124"/>
      <c r="F19" s="84"/>
      <c r="G19" s="124"/>
      <c r="H19" s="84"/>
      <c r="I19" s="84"/>
      <c r="J19" s="84"/>
      <c r="K19" s="84"/>
      <c r="L19" s="91" t="s">
        <v>2</v>
      </c>
      <c r="M19" s="125" t="s">
        <v>320</v>
      </c>
      <c r="N19" s="125" t="s">
        <v>123</v>
      </c>
      <c r="O19" s="125" t="s">
        <v>492</v>
      </c>
      <c r="P19" s="125" t="s">
        <v>367</v>
      </c>
      <c r="Q19" s="125" t="s">
        <v>19</v>
      </c>
      <c r="R19" s="115"/>
      <c r="AA19"/>
    </row>
    <row r="20" spans="1:27">
      <c r="A20" s="91" t="s">
        <v>586</v>
      </c>
      <c r="B20" s="91"/>
      <c r="C20" s="90" t="s">
        <v>381</v>
      </c>
      <c r="D20" s="124">
        <v>747.92700000000002</v>
      </c>
      <c r="E20" s="124"/>
      <c r="F20" s="84"/>
      <c r="G20" s="124"/>
      <c r="H20" s="84"/>
      <c r="I20" s="84">
        <v>1458.1666666666667</v>
      </c>
      <c r="J20" s="84"/>
      <c r="K20" s="84"/>
      <c r="L20" s="91" t="s">
        <v>2</v>
      </c>
      <c r="M20" s="125" t="s">
        <v>320</v>
      </c>
      <c r="N20" s="125" t="s">
        <v>123</v>
      </c>
      <c r="O20" s="125" t="s">
        <v>492</v>
      </c>
      <c r="P20" s="125" t="s">
        <v>367</v>
      </c>
      <c r="Q20" s="125" t="s">
        <v>19</v>
      </c>
      <c r="R20" s="115"/>
      <c r="AA20"/>
    </row>
    <row r="21" spans="1:27">
      <c r="A21" s="91" t="s">
        <v>586</v>
      </c>
      <c r="B21" s="91"/>
      <c r="C21" s="90" t="s">
        <v>11</v>
      </c>
      <c r="D21" s="124">
        <v>195.81</v>
      </c>
      <c r="E21" s="124"/>
      <c r="F21" s="84"/>
      <c r="G21" s="124"/>
      <c r="H21" s="84"/>
      <c r="I21" s="84">
        <v>358.45238095238096</v>
      </c>
      <c r="J21" s="84"/>
      <c r="K21" s="84"/>
      <c r="L21" s="91" t="s">
        <v>2</v>
      </c>
      <c r="M21" s="125" t="s">
        <v>320</v>
      </c>
      <c r="N21" s="125" t="s">
        <v>211</v>
      </c>
      <c r="O21" s="125" t="s">
        <v>493</v>
      </c>
      <c r="P21" s="125" t="s">
        <v>11</v>
      </c>
      <c r="Q21" s="125" t="s">
        <v>22</v>
      </c>
      <c r="R21" s="115"/>
      <c r="AA21"/>
    </row>
    <row r="22" spans="1:27">
      <c r="A22" s="91" t="s">
        <v>586</v>
      </c>
      <c r="B22" s="91"/>
      <c r="C22" s="90" t="s">
        <v>383</v>
      </c>
      <c r="D22" s="124">
        <v>93.706000000000003</v>
      </c>
      <c r="E22" s="124"/>
      <c r="F22" s="84"/>
      <c r="G22" s="124"/>
      <c r="H22" s="84"/>
      <c r="I22" s="84">
        <v>255.1904761904762</v>
      </c>
      <c r="J22" s="84"/>
      <c r="K22" s="84"/>
      <c r="L22" s="91" t="s">
        <v>2</v>
      </c>
      <c r="M22" s="125" t="s">
        <v>320</v>
      </c>
      <c r="N22" s="125" t="s">
        <v>123</v>
      </c>
      <c r="O22" s="125" t="s">
        <v>492</v>
      </c>
      <c r="P22" s="125" t="s">
        <v>367</v>
      </c>
      <c r="Q22" s="125" t="s">
        <v>19</v>
      </c>
      <c r="R22" s="115"/>
      <c r="AA22"/>
    </row>
    <row r="23" spans="1:27">
      <c r="A23" s="91" t="s">
        <v>586</v>
      </c>
      <c r="B23" s="91"/>
      <c r="C23" s="90" t="s">
        <v>384</v>
      </c>
      <c r="D23" s="124"/>
      <c r="E23" s="124"/>
      <c r="F23" s="84"/>
      <c r="G23" s="124"/>
      <c r="H23" s="84"/>
      <c r="I23" s="84"/>
      <c r="J23" s="84"/>
      <c r="K23" s="84"/>
      <c r="L23" s="91" t="s">
        <v>2</v>
      </c>
      <c r="M23" s="125" t="s">
        <v>320</v>
      </c>
      <c r="N23" s="125" t="s">
        <v>211</v>
      </c>
      <c r="O23" s="125" t="s">
        <v>493</v>
      </c>
      <c r="P23" s="125" t="s">
        <v>366</v>
      </c>
      <c r="Q23" s="125" t="s">
        <v>22</v>
      </c>
      <c r="R23" s="115"/>
      <c r="AA23"/>
    </row>
    <row r="24" spans="1:27">
      <c r="A24" s="91" t="s">
        <v>586</v>
      </c>
      <c r="B24" s="91"/>
      <c r="C24" s="90" t="s">
        <v>237</v>
      </c>
      <c r="D24" s="124"/>
      <c r="E24" s="124"/>
      <c r="F24" s="84"/>
      <c r="G24" s="124"/>
      <c r="H24" s="84"/>
      <c r="I24" s="84"/>
      <c r="J24" s="84"/>
      <c r="K24" s="84"/>
      <c r="L24" s="91" t="s">
        <v>2</v>
      </c>
      <c r="M24" s="125" t="s">
        <v>320</v>
      </c>
      <c r="N24" s="125" t="s">
        <v>211</v>
      </c>
      <c r="O24" s="125" t="s">
        <v>493</v>
      </c>
      <c r="P24" s="125" t="s">
        <v>366</v>
      </c>
      <c r="Q24" s="125" t="s">
        <v>22</v>
      </c>
      <c r="R24" s="115"/>
      <c r="AA24"/>
    </row>
    <row r="25" spans="1:27">
      <c r="A25" s="91" t="s">
        <v>586</v>
      </c>
      <c r="B25" s="91"/>
      <c r="C25" s="90" t="s">
        <v>239</v>
      </c>
      <c r="D25" s="124"/>
      <c r="E25" s="124"/>
      <c r="F25" s="84"/>
      <c r="G25" s="124"/>
      <c r="H25" s="84"/>
      <c r="I25" s="84"/>
      <c r="J25" s="84"/>
      <c r="K25" s="84"/>
      <c r="L25" s="91" t="s">
        <v>2</v>
      </c>
      <c r="M25" s="125" t="s">
        <v>320</v>
      </c>
      <c r="N25" s="125" t="s">
        <v>211</v>
      </c>
      <c r="O25" s="125" t="s">
        <v>493</v>
      </c>
      <c r="P25" s="125" t="s">
        <v>366</v>
      </c>
      <c r="Q25" s="125" t="s">
        <v>22</v>
      </c>
      <c r="R25" s="115"/>
      <c r="AA25"/>
    </row>
    <row r="26" spans="1:27">
      <c r="A26" s="91" t="s">
        <v>586</v>
      </c>
      <c r="B26" s="91"/>
      <c r="C26" s="90" t="s">
        <v>394</v>
      </c>
      <c r="D26" s="124">
        <v>323.95999999999998</v>
      </c>
      <c r="E26" s="124"/>
      <c r="F26" s="84"/>
      <c r="G26" s="124"/>
      <c r="H26" s="84"/>
      <c r="I26" s="84">
        <v>662.92857142857144</v>
      </c>
      <c r="J26" s="84"/>
      <c r="K26" s="84"/>
      <c r="L26" s="91" t="s">
        <v>2</v>
      </c>
      <c r="M26" s="125" t="s">
        <v>320</v>
      </c>
      <c r="N26" s="125" t="s">
        <v>123</v>
      </c>
      <c r="O26" s="125" t="s">
        <v>492</v>
      </c>
      <c r="P26" s="125" t="s">
        <v>368</v>
      </c>
      <c r="Q26" s="125" t="s">
        <v>10</v>
      </c>
      <c r="R26" s="115"/>
      <c r="AA26"/>
    </row>
    <row r="27" spans="1:27">
      <c r="A27" s="91" t="s">
        <v>586</v>
      </c>
      <c r="B27" s="91"/>
      <c r="C27" s="90" t="s">
        <v>241</v>
      </c>
      <c r="D27" s="124">
        <v>496.85500000000002</v>
      </c>
      <c r="E27" s="124"/>
      <c r="F27" s="84"/>
      <c r="G27" s="124"/>
      <c r="H27" s="84"/>
      <c r="I27" s="84">
        <v>951.80952380952385</v>
      </c>
      <c r="J27" s="84"/>
      <c r="K27" s="84"/>
      <c r="L27" s="91" t="s">
        <v>2</v>
      </c>
      <c r="M27" s="125" t="s">
        <v>320</v>
      </c>
      <c r="N27" s="125" t="s">
        <v>211</v>
      </c>
      <c r="O27" s="125" t="s">
        <v>493</v>
      </c>
      <c r="P27" s="125" t="s">
        <v>366</v>
      </c>
      <c r="Q27" s="125" t="s">
        <v>22</v>
      </c>
      <c r="R27" s="115"/>
      <c r="AA27"/>
    </row>
    <row r="28" spans="1:27">
      <c r="A28" s="91" t="s">
        <v>586</v>
      </c>
      <c r="B28" s="91"/>
      <c r="C28" s="90" t="s">
        <v>182</v>
      </c>
      <c r="D28" s="124">
        <v>1458.4590000000001</v>
      </c>
      <c r="E28" s="124"/>
      <c r="F28" s="84"/>
      <c r="G28" s="124"/>
      <c r="H28" s="84"/>
      <c r="I28" s="84">
        <v>2546.0238095238096</v>
      </c>
      <c r="J28" s="84"/>
      <c r="K28" s="84"/>
      <c r="L28" s="91" t="s">
        <v>2</v>
      </c>
      <c r="M28" s="125" t="s">
        <v>320</v>
      </c>
      <c r="N28" s="125" t="s">
        <v>123</v>
      </c>
      <c r="O28" s="125" t="s">
        <v>492</v>
      </c>
      <c r="P28" s="125" t="s">
        <v>367</v>
      </c>
      <c r="Q28" s="125" t="s">
        <v>19</v>
      </c>
      <c r="R28" s="115"/>
      <c r="AA28"/>
    </row>
    <row r="29" spans="1:27">
      <c r="A29" s="91" t="s">
        <v>586</v>
      </c>
      <c r="B29" s="91"/>
      <c r="C29" s="90" t="s">
        <v>244</v>
      </c>
      <c r="D29" s="124">
        <v>2811.96</v>
      </c>
      <c r="E29" s="124"/>
      <c r="F29" s="84"/>
      <c r="G29" s="124"/>
      <c r="H29" s="84"/>
      <c r="I29" s="84">
        <v>4535.7619047619046</v>
      </c>
      <c r="J29" s="84"/>
      <c r="K29" s="84"/>
      <c r="L29" s="91" t="s">
        <v>2</v>
      </c>
      <c r="M29" s="125" t="s">
        <v>320</v>
      </c>
      <c r="N29" s="125" t="s">
        <v>211</v>
      </c>
      <c r="O29" s="125" t="s">
        <v>493</v>
      </c>
      <c r="P29" s="125" t="s">
        <v>244</v>
      </c>
      <c r="Q29" s="125" t="s">
        <v>22</v>
      </c>
      <c r="R29" s="115"/>
      <c r="AA29"/>
    </row>
    <row r="30" spans="1:27">
      <c r="A30" s="91" t="s">
        <v>586</v>
      </c>
      <c r="B30" s="91"/>
      <c r="C30" s="90" t="s">
        <v>403</v>
      </c>
      <c r="D30" s="124">
        <v>466.31400000000002</v>
      </c>
      <c r="E30" s="124"/>
      <c r="F30" s="84"/>
      <c r="G30" s="124"/>
      <c r="H30" s="84"/>
      <c r="I30" s="84">
        <v>885.71428571428567</v>
      </c>
      <c r="J30" s="84"/>
      <c r="K30" s="84"/>
      <c r="L30" s="91" t="s">
        <v>2</v>
      </c>
      <c r="M30" s="125" t="s">
        <v>320</v>
      </c>
      <c r="N30" s="125" t="s">
        <v>123</v>
      </c>
      <c r="O30" s="125" t="s">
        <v>494</v>
      </c>
      <c r="P30" s="125" t="s">
        <v>368</v>
      </c>
      <c r="Q30" s="125" t="s">
        <v>10</v>
      </c>
      <c r="R30" s="115"/>
      <c r="AA30"/>
    </row>
    <row r="31" spans="1:27">
      <c r="A31" s="91" t="s">
        <v>586</v>
      </c>
      <c r="B31" s="91"/>
      <c r="C31" s="90" t="s">
        <v>404</v>
      </c>
      <c r="D31" s="124">
        <v>78.239999999999995</v>
      </c>
      <c r="E31" s="124"/>
      <c r="F31" s="84"/>
      <c r="G31" s="124"/>
      <c r="H31" s="84"/>
      <c r="I31" s="84"/>
      <c r="J31" s="84"/>
      <c r="K31" s="84"/>
      <c r="L31" s="91" t="s">
        <v>2</v>
      </c>
      <c r="M31" s="125" t="s">
        <v>320</v>
      </c>
      <c r="N31" s="125" t="s">
        <v>123</v>
      </c>
      <c r="O31" s="125" t="s">
        <v>492</v>
      </c>
      <c r="P31" s="125" t="s">
        <v>367</v>
      </c>
      <c r="Q31" s="125" t="s">
        <v>405</v>
      </c>
      <c r="R31" s="115"/>
      <c r="AA31"/>
    </row>
    <row r="32" spans="1:27">
      <c r="A32" s="91" t="s">
        <v>586</v>
      </c>
      <c r="B32" s="91"/>
      <c r="C32" s="90" t="s">
        <v>246</v>
      </c>
      <c r="D32" s="124"/>
      <c r="E32" s="124"/>
      <c r="F32" s="84"/>
      <c r="G32" s="124"/>
      <c r="H32" s="84"/>
      <c r="I32" s="84"/>
      <c r="J32" s="84"/>
      <c r="K32" s="84"/>
      <c r="L32" s="91" t="s">
        <v>2</v>
      </c>
      <c r="M32" s="125" t="s">
        <v>320</v>
      </c>
      <c r="N32" s="125" t="s">
        <v>211</v>
      </c>
      <c r="O32" s="125" t="s">
        <v>493</v>
      </c>
      <c r="P32" s="125" t="s">
        <v>366</v>
      </c>
      <c r="Q32" s="125" t="s">
        <v>22</v>
      </c>
      <c r="R32" s="115"/>
      <c r="AA32"/>
    </row>
    <row r="33" spans="1:27">
      <c r="A33" s="91" t="s">
        <v>586</v>
      </c>
      <c r="B33" s="91"/>
      <c r="C33" s="90" t="s">
        <v>188</v>
      </c>
      <c r="D33" s="124">
        <v>11963.174000000001</v>
      </c>
      <c r="E33" s="124"/>
      <c r="F33" s="84"/>
      <c r="G33" s="124"/>
      <c r="H33" s="84"/>
      <c r="I33" s="84">
        <v>20133.309523809523</v>
      </c>
      <c r="J33" s="84"/>
      <c r="K33" s="84"/>
      <c r="L33" s="91" t="s">
        <v>2</v>
      </c>
      <c r="M33" s="125" t="s">
        <v>320</v>
      </c>
      <c r="N33" s="125" t="s">
        <v>123</v>
      </c>
      <c r="O33" s="125" t="s">
        <v>492</v>
      </c>
      <c r="P33" s="125" t="s">
        <v>367</v>
      </c>
      <c r="Q33" s="125" t="s">
        <v>19</v>
      </c>
      <c r="R33" s="115"/>
      <c r="AA33"/>
    </row>
    <row r="34" spans="1:27">
      <c r="A34" s="91" t="s">
        <v>586</v>
      </c>
      <c r="B34" s="91"/>
      <c r="C34" s="90" t="s">
        <v>410</v>
      </c>
      <c r="D34" s="124">
        <v>270.33600000000001</v>
      </c>
      <c r="E34" s="124"/>
      <c r="F34" s="84"/>
      <c r="G34" s="124"/>
      <c r="H34" s="84"/>
      <c r="I34" s="84">
        <v>553.80952380952385</v>
      </c>
      <c r="J34" s="84"/>
      <c r="K34" s="84"/>
      <c r="L34" s="91" t="s">
        <v>2</v>
      </c>
      <c r="M34" s="125" t="s">
        <v>320</v>
      </c>
      <c r="N34" s="125" t="s">
        <v>211</v>
      </c>
      <c r="O34" s="125" t="s">
        <v>493</v>
      </c>
      <c r="P34" s="125" t="s">
        <v>366</v>
      </c>
      <c r="Q34" s="125" t="s">
        <v>22</v>
      </c>
      <c r="R34" s="115"/>
      <c r="AA34"/>
    </row>
    <row r="35" spans="1:27">
      <c r="A35" s="91" t="s">
        <v>499</v>
      </c>
      <c r="B35" s="91"/>
      <c r="C35" s="90" t="s">
        <v>122</v>
      </c>
      <c r="D35" s="124">
        <v>1864.6780000000001</v>
      </c>
      <c r="E35" s="124"/>
      <c r="F35" s="84"/>
      <c r="G35" s="124"/>
      <c r="H35" s="84"/>
      <c r="I35" s="84">
        <v>3203.6190476190477</v>
      </c>
      <c r="J35" s="84"/>
      <c r="K35" s="84"/>
      <c r="L35" s="91" t="s">
        <v>2</v>
      </c>
      <c r="M35" s="125" t="s">
        <v>272</v>
      </c>
      <c r="N35" s="125" t="s">
        <v>123</v>
      </c>
      <c r="O35" s="125" t="s">
        <v>491</v>
      </c>
      <c r="P35" s="125" t="s">
        <v>369</v>
      </c>
      <c r="Q35" s="125" t="s">
        <v>16</v>
      </c>
      <c r="R35" s="115"/>
      <c r="AA35"/>
    </row>
    <row r="36" spans="1:27">
      <c r="A36" s="91" t="s">
        <v>499</v>
      </c>
      <c r="B36" s="91"/>
      <c r="C36" s="90" t="s">
        <v>199</v>
      </c>
      <c r="D36" s="124">
        <v>1259.105</v>
      </c>
      <c r="E36" s="124"/>
      <c r="F36" s="84"/>
      <c r="G36" s="124"/>
      <c r="H36" s="84"/>
      <c r="I36" s="84">
        <v>2210.0476190476193</v>
      </c>
      <c r="J36" s="84"/>
      <c r="K36" s="84"/>
      <c r="L36" s="91" t="s">
        <v>2</v>
      </c>
      <c r="M36" s="125" t="s">
        <v>272</v>
      </c>
      <c r="N36" s="125" t="s">
        <v>46</v>
      </c>
      <c r="O36" s="125" t="s">
        <v>364</v>
      </c>
      <c r="P36" s="125" t="s">
        <v>364</v>
      </c>
      <c r="Q36" s="125" t="s">
        <v>21</v>
      </c>
      <c r="R36" s="115"/>
      <c r="AA36"/>
    </row>
    <row r="37" spans="1:27">
      <c r="A37" s="91" t="s">
        <v>499</v>
      </c>
      <c r="B37" s="91"/>
      <c r="C37" s="90" t="s">
        <v>168</v>
      </c>
      <c r="D37" s="124">
        <v>427.81200000000001</v>
      </c>
      <c r="E37" s="124"/>
      <c r="F37" s="84"/>
      <c r="G37" s="124"/>
      <c r="H37" s="84"/>
      <c r="I37" s="84">
        <v>846.97619047619048</v>
      </c>
      <c r="J37" s="84"/>
      <c r="K37" s="84"/>
      <c r="L37" s="91" t="s">
        <v>2</v>
      </c>
      <c r="M37" s="125" t="s">
        <v>272</v>
      </c>
      <c r="N37" s="125" t="s">
        <v>123</v>
      </c>
      <c r="O37" s="125" t="s">
        <v>492</v>
      </c>
      <c r="P37" s="125" t="s">
        <v>370</v>
      </c>
      <c r="Q37" s="125" t="s">
        <v>19</v>
      </c>
      <c r="R37" s="115"/>
      <c r="AA37"/>
    </row>
    <row r="38" spans="1:27">
      <c r="A38" s="91" t="s">
        <v>499</v>
      </c>
      <c r="B38" s="91"/>
      <c r="C38" s="90" t="s">
        <v>54</v>
      </c>
      <c r="D38" s="124">
        <v>1025.0650000000001</v>
      </c>
      <c r="E38" s="124"/>
      <c r="F38" s="84"/>
      <c r="G38" s="124"/>
      <c r="H38" s="84"/>
      <c r="I38" s="84">
        <v>1706.0952380952381</v>
      </c>
      <c r="J38" s="84"/>
      <c r="K38" s="84"/>
      <c r="L38" s="91" t="s">
        <v>2</v>
      </c>
      <c r="M38" s="125" t="s">
        <v>272</v>
      </c>
      <c r="N38" s="125" t="s">
        <v>46</v>
      </c>
      <c r="O38" s="125" t="s">
        <v>14</v>
      </c>
      <c r="P38" s="125" t="s">
        <v>362</v>
      </c>
      <c r="Q38" s="125" t="s">
        <v>14</v>
      </c>
      <c r="R38" s="115"/>
      <c r="AA38"/>
    </row>
    <row r="39" spans="1:27">
      <c r="A39" s="91" t="s">
        <v>499</v>
      </c>
      <c r="B39" s="91"/>
      <c r="C39" s="90" t="s">
        <v>376</v>
      </c>
      <c r="D39" s="124">
        <v>2339.1010000000001</v>
      </c>
      <c r="E39" s="124"/>
      <c r="F39" s="84"/>
      <c r="G39" s="124"/>
      <c r="H39" s="84"/>
      <c r="I39" s="84">
        <v>4384.5952380952385</v>
      </c>
      <c r="J39" s="84"/>
      <c r="K39" s="84"/>
      <c r="L39" s="91" t="s">
        <v>2</v>
      </c>
      <c r="M39" s="125" t="s">
        <v>272</v>
      </c>
      <c r="N39" s="125" t="s">
        <v>123</v>
      </c>
      <c r="O39" s="125" t="s">
        <v>491</v>
      </c>
      <c r="P39" s="125" t="s">
        <v>369</v>
      </c>
      <c r="Q39" s="125" t="s">
        <v>16</v>
      </c>
      <c r="R39" s="115"/>
      <c r="AA39"/>
    </row>
    <row r="40" spans="1:27">
      <c r="A40" s="91" t="s">
        <v>499</v>
      </c>
      <c r="B40" s="91"/>
      <c r="C40" s="90" t="s">
        <v>98</v>
      </c>
      <c r="D40" s="124">
        <v>778.98</v>
      </c>
      <c r="E40" s="124"/>
      <c r="F40" s="84"/>
      <c r="G40" s="124"/>
      <c r="H40" s="84"/>
      <c r="I40" s="84">
        <v>1520.2619047619048</v>
      </c>
      <c r="J40" s="84"/>
      <c r="K40" s="84"/>
      <c r="L40" s="91" t="s">
        <v>2</v>
      </c>
      <c r="M40" s="125" t="s">
        <v>272</v>
      </c>
      <c r="N40" s="125" t="s">
        <v>32</v>
      </c>
      <c r="O40" s="125" t="s">
        <v>491</v>
      </c>
      <c r="P40" s="125" t="s">
        <v>352</v>
      </c>
      <c r="Q40" s="125" t="s">
        <v>16</v>
      </c>
      <c r="R40" s="115"/>
      <c r="AA40"/>
    </row>
    <row r="41" spans="1:27">
      <c r="A41" s="91" t="s">
        <v>499</v>
      </c>
      <c r="B41" s="91"/>
      <c r="C41" s="90" t="s">
        <v>56</v>
      </c>
      <c r="D41" s="124">
        <v>1092.873</v>
      </c>
      <c r="E41" s="124"/>
      <c r="F41" s="84"/>
      <c r="G41" s="124"/>
      <c r="H41" s="84"/>
      <c r="I41" s="84">
        <v>1888.5238095238096</v>
      </c>
      <c r="J41" s="84"/>
      <c r="K41" s="84"/>
      <c r="L41" s="91" t="s">
        <v>2</v>
      </c>
      <c r="M41" s="125" t="s">
        <v>272</v>
      </c>
      <c r="N41" s="125" t="s">
        <v>46</v>
      </c>
      <c r="O41" s="125" t="s">
        <v>14</v>
      </c>
      <c r="P41" s="125" t="s">
        <v>362</v>
      </c>
      <c r="Q41" s="125" t="s">
        <v>14</v>
      </c>
      <c r="R41" s="115"/>
      <c r="AA41"/>
    </row>
    <row r="42" spans="1:27">
      <c r="A42" s="91" t="s">
        <v>499</v>
      </c>
      <c r="B42" s="91"/>
      <c r="C42" s="90" t="s">
        <v>125</v>
      </c>
      <c r="D42" s="124">
        <v>2952.9009999999998</v>
      </c>
      <c r="E42" s="124"/>
      <c r="F42" s="84"/>
      <c r="G42" s="124"/>
      <c r="H42" s="84"/>
      <c r="I42" s="84">
        <v>5497.5</v>
      </c>
      <c r="J42" s="84"/>
      <c r="K42" s="84"/>
      <c r="L42" s="91" t="s">
        <v>2</v>
      </c>
      <c r="M42" s="125" t="s">
        <v>272</v>
      </c>
      <c r="N42" s="125" t="s">
        <v>123</v>
      </c>
      <c r="O42" s="125" t="s">
        <v>491</v>
      </c>
      <c r="P42" s="125" t="s">
        <v>369</v>
      </c>
      <c r="Q42" s="125" t="s">
        <v>16</v>
      </c>
      <c r="R42" s="115"/>
      <c r="AA42"/>
    </row>
    <row r="43" spans="1:27">
      <c r="A43" s="91" t="s">
        <v>499</v>
      </c>
      <c r="B43" s="91"/>
      <c r="C43" s="90" t="s">
        <v>382</v>
      </c>
      <c r="D43" s="124">
        <v>1902.018</v>
      </c>
      <c r="E43" s="124"/>
      <c r="F43" s="84"/>
      <c r="G43" s="124"/>
      <c r="H43" s="84"/>
      <c r="I43" s="84">
        <v>3387.2619047619046</v>
      </c>
      <c r="J43" s="84"/>
      <c r="K43" s="84"/>
      <c r="L43" s="91" t="s">
        <v>2</v>
      </c>
      <c r="M43" s="125" t="s">
        <v>272</v>
      </c>
      <c r="N43" s="125" t="s">
        <v>46</v>
      </c>
      <c r="O43" s="125" t="s">
        <v>14</v>
      </c>
      <c r="P43" s="125" t="s">
        <v>362</v>
      </c>
      <c r="Q43" s="125" t="s">
        <v>14</v>
      </c>
      <c r="R43" s="115"/>
      <c r="AA43"/>
    </row>
    <row r="44" spans="1:27">
      <c r="A44" s="91" t="s">
        <v>499</v>
      </c>
      <c r="B44" s="91"/>
      <c r="C44" s="90" t="s">
        <v>99</v>
      </c>
      <c r="D44" s="124">
        <v>703.07299999999998</v>
      </c>
      <c r="E44" s="124"/>
      <c r="F44" s="84"/>
      <c r="G44" s="124"/>
      <c r="H44" s="84"/>
      <c r="I44" s="84">
        <v>1340.5238095238096</v>
      </c>
      <c r="J44" s="84"/>
      <c r="K44" s="84"/>
      <c r="L44" s="91" t="s">
        <v>2</v>
      </c>
      <c r="M44" s="125" t="s">
        <v>272</v>
      </c>
      <c r="N44" s="125" t="s">
        <v>32</v>
      </c>
      <c r="O44" s="125" t="s">
        <v>491</v>
      </c>
      <c r="P44" s="125" t="s">
        <v>352</v>
      </c>
      <c r="Q44" s="125" t="s">
        <v>16</v>
      </c>
      <c r="R44" s="115"/>
      <c r="AA44"/>
    </row>
    <row r="45" spans="1:27">
      <c r="A45" s="91" t="s">
        <v>499</v>
      </c>
      <c r="B45" s="91"/>
      <c r="C45" s="90" t="s">
        <v>175</v>
      </c>
      <c r="D45" s="124">
        <v>585.98500000000001</v>
      </c>
      <c r="E45" s="124"/>
      <c r="F45" s="84"/>
      <c r="G45" s="124"/>
      <c r="H45" s="84"/>
      <c r="I45" s="84">
        <v>1143.5952380952381</v>
      </c>
      <c r="J45" s="84"/>
      <c r="K45" s="84"/>
      <c r="L45" s="91" t="s">
        <v>2</v>
      </c>
      <c r="M45" s="125" t="s">
        <v>272</v>
      </c>
      <c r="N45" s="125" t="s">
        <v>123</v>
      </c>
      <c r="O45" s="125" t="s">
        <v>492</v>
      </c>
      <c r="P45" s="125" t="s">
        <v>370</v>
      </c>
      <c r="Q45" s="125" t="s">
        <v>19</v>
      </c>
      <c r="R45" s="115"/>
      <c r="AA45"/>
    </row>
    <row r="46" spans="1:27">
      <c r="A46" s="91" t="s">
        <v>499</v>
      </c>
      <c r="B46" s="91"/>
      <c r="C46" s="90" t="s">
        <v>176</v>
      </c>
      <c r="D46" s="124">
        <v>643.74900000000002</v>
      </c>
      <c r="E46" s="124"/>
      <c r="F46" s="84"/>
      <c r="G46" s="124"/>
      <c r="H46" s="84"/>
      <c r="I46" s="84">
        <v>1190.2380952380952</v>
      </c>
      <c r="J46" s="84"/>
      <c r="K46" s="84"/>
      <c r="L46" s="91" t="s">
        <v>2</v>
      </c>
      <c r="M46" s="125" t="s">
        <v>272</v>
      </c>
      <c r="N46" s="125" t="s">
        <v>123</v>
      </c>
      <c r="O46" s="125" t="s">
        <v>492</v>
      </c>
      <c r="P46" s="125" t="s">
        <v>370</v>
      </c>
      <c r="Q46" s="125" t="s">
        <v>19</v>
      </c>
      <c r="R46" s="115"/>
      <c r="AA46"/>
    </row>
    <row r="47" spans="1:27">
      <c r="A47" s="91" t="s">
        <v>499</v>
      </c>
      <c r="B47" s="91"/>
      <c r="C47" s="90" t="s">
        <v>386</v>
      </c>
      <c r="D47" s="124">
        <v>2802.7379999999998</v>
      </c>
      <c r="E47" s="124"/>
      <c r="F47" s="84"/>
      <c r="G47" s="124"/>
      <c r="H47" s="84"/>
      <c r="I47" s="84">
        <v>4909.2380952380954</v>
      </c>
      <c r="J47" s="84"/>
      <c r="K47" s="84"/>
      <c r="L47" s="91" t="s">
        <v>2</v>
      </c>
      <c r="M47" s="125" t="s">
        <v>272</v>
      </c>
      <c r="N47" s="125" t="s">
        <v>123</v>
      </c>
      <c r="O47" s="125" t="s">
        <v>491</v>
      </c>
      <c r="P47" s="125" t="s">
        <v>369</v>
      </c>
      <c r="Q47" s="125" t="s">
        <v>16</v>
      </c>
      <c r="R47" s="115"/>
      <c r="AA47"/>
    </row>
    <row r="48" spans="1:27">
      <c r="A48" s="91" t="s">
        <v>499</v>
      </c>
      <c r="B48" s="91"/>
      <c r="C48" s="90" t="s">
        <v>387</v>
      </c>
      <c r="D48" s="124">
        <v>927.22199999999998</v>
      </c>
      <c r="E48" s="124"/>
      <c r="F48" s="84"/>
      <c r="G48" s="124"/>
      <c r="H48" s="84"/>
      <c r="I48" s="84">
        <v>1634.6190476190477</v>
      </c>
      <c r="J48" s="84"/>
      <c r="K48" s="84"/>
      <c r="L48" s="91" t="s">
        <v>2</v>
      </c>
      <c r="M48" s="125" t="s">
        <v>272</v>
      </c>
      <c r="N48" s="125" t="s">
        <v>123</v>
      </c>
      <c r="O48" s="125" t="s">
        <v>492</v>
      </c>
      <c r="P48" s="125" t="s">
        <v>370</v>
      </c>
      <c r="Q48" s="125" t="s">
        <v>19</v>
      </c>
      <c r="R48" s="115"/>
      <c r="AA48"/>
    </row>
    <row r="49" spans="1:27">
      <c r="A49" s="91" t="s">
        <v>499</v>
      </c>
      <c r="B49" s="91"/>
      <c r="C49" s="90" t="s">
        <v>388</v>
      </c>
      <c r="D49" s="124">
        <v>1219.7049999999999</v>
      </c>
      <c r="E49" s="124"/>
      <c r="F49" s="84"/>
      <c r="G49" s="124"/>
      <c r="H49" s="84"/>
      <c r="I49" s="84">
        <v>2019.6428571428571</v>
      </c>
      <c r="J49" s="84"/>
      <c r="K49" s="84"/>
      <c r="L49" s="91" t="s">
        <v>2</v>
      </c>
      <c r="M49" s="125" t="s">
        <v>272</v>
      </c>
      <c r="N49" s="125" t="s">
        <v>32</v>
      </c>
      <c r="O49" s="125" t="s">
        <v>491</v>
      </c>
      <c r="P49" s="125" t="s">
        <v>352</v>
      </c>
      <c r="Q49" s="125" t="s">
        <v>16</v>
      </c>
      <c r="R49" s="115"/>
      <c r="AA49"/>
    </row>
    <row r="50" spans="1:27">
      <c r="A50" s="91" t="s">
        <v>499</v>
      </c>
      <c r="B50" s="91"/>
      <c r="C50" s="90" t="s">
        <v>178</v>
      </c>
      <c r="D50" s="124">
        <v>754.88300000000004</v>
      </c>
      <c r="E50" s="124"/>
      <c r="F50" s="84"/>
      <c r="G50" s="124"/>
      <c r="H50" s="84"/>
      <c r="I50" s="84">
        <v>1257.7857142857142</v>
      </c>
      <c r="J50" s="84"/>
      <c r="K50" s="84"/>
      <c r="L50" s="91" t="s">
        <v>2</v>
      </c>
      <c r="M50" s="125" t="s">
        <v>272</v>
      </c>
      <c r="N50" s="125" t="s">
        <v>123</v>
      </c>
      <c r="O50" s="125" t="s">
        <v>492</v>
      </c>
      <c r="P50" s="125" t="s">
        <v>370</v>
      </c>
      <c r="Q50" s="125" t="s">
        <v>19</v>
      </c>
      <c r="R50" s="115"/>
      <c r="AA50"/>
    </row>
    <row r="51" spans="1:27">
      <c r="A51" s="91" t="s">
        <v>499</v>
      </c>
      <c r="B51" s="91"/>
      <c r="C51" s="90" t="s">
        <v>100</v>
      </c>
      <c r="D51" s="124">
        <v>2191.8440000000001</v>
      </c>
      <c r="E51" s="124"/>
      <c r="F51" s="84"/>
      <c r="G51" s="124"/>
      <c r="H51" s="84">
        <v>593.66</v>
      </c>
      <c r="I51" s="84">
        <v>3912.4523809523807</v>
      </c>
      <c r="J51" s="84"/>
      <c r="K51" s="84"/>
      <c r="L51" s="91" t="s">
        <v>2</v>
      </c>
      <c r="M51" s="125" t="s">
        <v>272</v>
      </c>
      <c r="N51" s="125" t="s">
        <v>32</v>
      </c>
      <c r="O51" s="125" t="s">
        <v>491</v>
      </c>
      <c r="P51" s="125" t="s">
        <v>352</v>
      </c>
      <c r="Q51" s="125" t="s">
        <v>16</v>
      </c>
      <c r="R51" s="115"/>
      <c r="AA51"/>
    </row>
    <row r="52" spans="1:27">
      <c r="A52" s="91" t="s">
        <v>499</v>
      </c>
      <c r="B52" s="91"/>
      <c r="C52" s="90" t="s">
        <v>202</v>
      </c>
      <c r="D52" s="124">
        <v>1664.61</v>
      </c>
      <c r="E52" s="124"/>
      <c r="F52" s="84"/>
      <c r="G52" s="124"/>
      <c r="H52" s="84"/>
      <c r="I52" s="84">
        <v>3007.0238095238096</v>
      </c>
      <c r="J52" s="84"/>
      <c r="K52" s="84"/>
      <c r="L52" s="91" t="s">
        <v>2</v>
      </c>
      <c r="M52" s="125" t="s">
        <v>272</v>
      </c>
      <c r="N52" s="125" t="s">
        <v>46</v>
      </c>
      <c r="O52" s="125" t="s">
        <v>364</v>
      </c>
      <c r="P52" s="125" t="s">
        <v>364</v>
      </c>
      <c r="Q52" s="125" t="s">
        <v>21</v>
      </c>
      <c r="R52" s="115"/>
      <c r="AA52"/>
    </row>
    <row r="53" spans="1:27">
      <c r="A53" s="91" t="s">
        <v>499</v>
      </c>
      <c r="B53" s="91"/>
      <c r="C53" s="90" t="s">
        <v>203</v>
      </c>
      <c r="D53" s="124">
        <v>1233.8800000000001</v>
      </c>
      <c r="E53" s="124"/>
      <c r="F53" s="84"/>
      <c r="G53" s="124"/>
      <c r="H53" s="84"/>
      <c r="I53" s="84">
        <v>2347.9047619047619</v>
      </c>
      <c r="J53" s="84"/>
      <c r="K53" s="84"/>
      <c r="L53" s="91" t="s">
        <v>2</v>
      </c>
      <c r="M53" s="125" t="s">
        <v>272</v>
      </c>
      <c r="N53" s="125" t="s">
        <v>46</v>
      </c>
      <c r="O53" s="125" t="s">
        <v>364</v>
      </c>
      <c r="P53" s="125" t="s">
        <v>364</v>
      </c>
      <c r="Q53" s="125" t="s">
        <v>21</v>
      </c>
      <c r="R53" s="115"/>
      <c r="AA53"/>
    </row>
    <row r="54" spans="1:27">
      <c r="A54" s="91" t="s">
        <v>499</v>
      </c>
      <c r="B54" s="91"/>
      <c r="C54" s="90" t="s">
        <v>59</v>
      </c>
      <c r="D54" s="124">
        <v>1360.444</v>
      </c>
      <c r="E54" s="124"/>
      <c r="F54" s="84"/>
      <c r="G54" s="124"/>
      <c r="H54" s="84"/>
      <c r="I54" s="84">
        <v>2454.0238095238096</v>
      </c>
      <c r="J54" s="84"/>
      <c r="K54" s="84"/>
      <c r="L54" s="91" t="s">
        <v>2</v>
      </c>
      <c r="M54" s="125" t="s">
        <v>272</v>
      </c>
      <c r="N54" s="125" t="s">
        <v>46</v>
      </c>
      <c r="O54" s="125" t="s">
        <v>14</v>
      </c>
      <c r="P54" s="125" t="s">
        <v>362</v>
      </c>
      <c r="Q54" s="125" t="s">
        <v>14</v>
      </c>
      <c r="R54" s="115"/>
      <c r="AA54"/>
    </row>
    <row r="55" spans="1:27">
      <c r="A55" s="91" t="s">
        <v>499</v>
      </c>
      <c r="B55" s="91"/>
      <c r="C55" s="90" t="s">
        <v>106</v>
      </c>
      <c r="D55" s="124"/>
      <c r="E55" s="124"/>
      <c r="F55" s="84"/>
      <c r="G55" s="124"/>
      <c r="H55" s="84"/>
      <c r="I55" s="84"/>
      <c r="J55" s="84"/>
      <c r="K55" s="84"/>
      <c r="L55" s="91" t="s">
        <v>2</v>
      </c>
      <c r="M55" s="125" t="s">
        <v>272</v>
      </c>
      <c r="N55" s="125" t="s">
        <v>32</v>
      </c>
      <c r="O55" s="125" t="s">
        <v>491</v>
      </c>
      <c r="P55" s="125" t="s">
        <v>352</v>
      </c>
      <c r="Q55" s="125" t="s">
        <v>16</v>
      </c>
      <c r="R55" s="115"/>
      <c r="AA55"/>
    </row>
    <row r="56" spans="1:27">
      <c r="A56" s="91" t="s">
        <v>499</v>
      </c>
      <c r="B56" s="91"/>
      <c r="C56" s="90" t="s">
        <v>128</v>
      </c>
      <c r="D56" s="124">
        <v>1272.7270000000001</v>
      </c>
      <c r="E56" s="124"/>
      <c r="F56" s="84"/>
      <c r="G56" s="124"/>
      <c r="H56" s="84"/>
      <c r="I56" s="84">
        <v>2144.8333333333335</v>
      </c>
      <c r="J56" s="84"/>
      <c r="K56" s="84"/>
      <c r="L56" s="91" t="s">
        <v>2</v>
      </c>
      <c r="M56" s="125" t="s">
        <v>272</v>
      </c>
      <c r="N56" s="125" t="s">
        <v>123</v>
      </c>
      <c r="O56" s="125" t="s">
        <v>491</v>
      </c>
      <c r="P56" s="125" t="s">
        <v>369</v>
      </c>
      <c r="Q56" s="125" t="s">
        <v>16</v>
      </c>
      <c r="R56" s="115"/>
      <c r="AA56"/>
    </row>
    <row r="57" spans="1:27" ht="12.6" customHeight="1">
      <c r="A57" s="91" t="s">
        <v>499</v>
      </c>
      <c r="B57" s="91"/>
      <c r="C57" s="90" t="s">
        <v>393</v>
      </c>
      <c r="D57" s="124">
        <v>904.62</v>
      </c>
      <c r="E57" s="124"/>
      <c r="F57" s="84"/>
      <c r="G57" s="124"/>
      <c r="H57" s="84"/>
      <c r="I57" s="84">
        <v>1618.2142857142858</v>
      </c>
      <c r="J57" s="84"/>
      <c r="K57" s="84"/>
      <c r="L57" s="91" t="s">
        <v>2</v>
      </c>
      <c r="M57" s="125" t="s">
        <v>272</v>
      </c>
      <c r="N57" s="125" t="s">
        <v>32</v>
      </c>
      <c r="O57" s="125" t="s">
        <v>491</v>
      </c>
      <c r="P57" s="125" t="s">
        <v>352</v>
      </c>
      <c r="Q57" s="125" t="s">
        <v>16</v>
      </c>
      <c r="R57" s="115"/>
      <c r="AA57"/>
    </row>
    <row r="58" spans="1:27">
      <c r="A58" s="91" t="s">
        <v>499</v>
      </c>
      <c r="B58" s="91"/>
      <c r="C58" s="90" t="s">
        <v>181</v>
      </c>
      <c r="D58" s="124">
        <v>635.423</v>
      </c>
      <c r="E58" s="124"/>
      <c r="F58" s="84"/>
      <c r="G58" s="124"/>
      <c r="H58" s="84"/>
      <c r="I58" s="84">
        <v>1189.6904761904761</v>
      </c>
      <c r="J58" s="84"/>
      <c r="K58" s="84"/>
      <c r="L58" s="91" t="s">
        <v>2</v>
      </c>
      <c r="M58" s="125" t="s">
        <v>272</v>
      </c>
      <c r="N58" s="125" t="s">
        <v>123</v>
      </c>
      <c r="O58" s="125" t="s">
        <v>492</v>
      </c>
      <c r="P58" s="125" t="s">
        <v>370</v>
      </c>
      <c r="Q58" s="125" t="s">
        <v>19</v>
      </c>
      <c r="R58" s="115"/>
      <c r="AA58"/>
    </row>
    <row r="59" spans="1:27">
      <c r="A59" s="91" t="s">
        <v>499</v>
      </c>
      <c r="B59" s="91"/>
      <c r="C59" s="90" t="s">
        <v>129</v>
      </c>
      <c r="D59" s="124">
        <v>2702.5639999999999</v>
      </c>
      <c r="E59" s="124"/>
      <c r="F59" s="84"/>
      <c r="G59" s="124"/>
      <c r="H59" s="84"/>
      <c r="I59" s="84">
        <v>4339.2380952380954</v>
      </c>
      <c r="J59" s="84"/>
      <c r="K59" s="84"/>
      <c r="L59" s="91" t="s">
        <v>2</v>
      </c>
      <c r="M59" s="125" t="s">
        <v>272</v>
      </c>
      <c r="N59" s="125" t="s">
        <v>123</v>
      </c>
      <c r="O59" s="125" t="s">
        <v>491</v>
      </c>
      <c r="P59" s="125" t="s">
        <v>369</v>
      </c>
      <c r="Q59" s="125" t="s">
        <v>16</v>
      </c>
      <c r="R59" s="115"/>
      <c r="AA59"/>
    </row>
    <row r="60" spans="1:27">
      <c r="A60" s="91" t="s">
        <v>499</v>
      </c>
      <c r="B60" s="91"/>
      <c r="C60" s="90" t="s">
        <v>84</v>
      </c>
      <c r="D60" s="124">
        <v>1611.5029999999999</v>
      </c>
      <c r="E60" s="124"/>
      <c r="F60" s="84"/>
      <c r="G60" s="124"/>
      <c r="H60" s="84"/>
      <c r="I60" s="84">
        <v>2712.7857142857142</v>
      </c>
      <c r="J60" s="84"/>
      <c r="K60" s="84"/>
      <c r="L60" s="91" t="s">
        <v>2</v>
      </c>
      <c r="M60" s="125" t="s">
        <v>272</v>
      </c>
      <c r="N60" s="125" t="s">
        <v>32</v>
      </c>
      <c r="O60" s="125" t="s">
        <v>15</v>
      </c>
      <c r="P60" s="125" t="s">
        <v>354</v>
      </c>
      <c r="Q60" s="125" t="s">
        <v>15</v>
      </c>
      <c r="R60" s="115"/>
      <c r="AA60"/>
    </row>
    <row r="61" spans="1:27">
      <c r="A61" s="91" t="s">
        <v>499</v>
      </c>
      <c r="B61" s="91"/>
      <c r="C61" s="90" t="s">
        <v>111</v>
      </c>
      <c r="D61" s="124">
        <v>219.60599999999999</v>
      </c>
      <c r="E61" s="124"/>
      <c r="F61" s="84"/>
      <c r="G61" s="124"/>
      <c r="H61" s="84"/>
      <c r="I61" s="84">
        <v>402.1904761904762</v>
      </c>
      <c r="J61" s="84"/>
      <c r="K61" s="84"/>
      <c r="L61" s="91" t="s">
        <v>2</v>
      </c>
      <c r="M61" s="125" t="s">
        <v>272</v>
      </c>
      <c r="N61" s="125" t="s">
        <v>32</v>
      </c>
      <c r="O61" s="125" t="s">
        <v>491</v>
      </c>
      <c r="P61" s="125" t="s">
        <v>352</v>
      </c>
      <c r="Q61" s="125" t="s">
        <v>16</v>
      </c>
      <c r="R61" s="115"/>
      <c r="AA61"/>
    </row>
    <row r="62" spans="1:27">
      <c r="A62" s="91" t="s">
        <v>499</v>
      </c>
      <c r="B62" s="91"/>
      <c r="C62" s="90" t="s">
        <v>205</v>
      </c>
      <c r="D62" s="124">
        <v>1965.0060000000001</v>
      </c>
      <c r="E62" s="124"/>
      <c r="F62" s="84"/>
      <c r="G62" s="124"/>
      <c r="H62" s="84"/>
      <c r="I62" s="84">
        <v>3406.7142857142858</v>
      </c>
      <c r="J62" s="84"/>
      <c r="K62" s="84"/>
      <c r="L62" s="91" t="s">
        <v>2</v>
      </c>
      <c r="M62" s="125" t="s">
        <v>272</v>
      </c>
      <c r="N62" s="125" t="s">
        <v>46</v>
      </c>
      <c r="O62" s="125" t="s">
        <v>364</v>
      </c>
      <c r="P62" s="125" t="s">
        <v>364</v>
      </c>
      <c r="Q62" s="125" t="s">
        <v>21</v>
      </c>
      <c r="R62" s="115"/>
      <c r="AA62"/>
    </row>
    <row r="63" spans="1:27">
      <c r="A63" s="91" t="s">
        <v>499</v>
      </c>
      <c r="B63" s="91"/>
      <c r="C63" s="90" t="s">
        <v>206</v>
      </c>
      <c r="D63" s="124">
        <v>2032.9369999999999</v>
      </c>
      <c r="E63" s="124"/>
      <c r="F63" s="84"/>
      <c r="G63" s="124"/>
      <c r="H63" s="84"/>
      <c r="I63" s="84">
        <v>3891.6190476190477</v>
      </c>
      <c r="J63" s="84"/>
      <c r="K63" s="84"/>
      <c r="L63" s="91" t="s">
        <v>2</v>
      </c>
      <c r="M63" s="125" t="s">
        <v>272</v>
      </c>
      <c r="N63" s="125" t="s">
        <v>46</v>
      </c>
      <c r="O63" s="125" t="s">
        <v>364</v>
      </c>
      <c r="P63" s="125" t="s">
        <v>364</v>
      </c>
      <c r="Q63" s="125" t="s">
        <v>21</v>
      </c>
      <c r="R63" s="115"/>
      <c r="AA63"/>
    </row>
    <row r="64" spans="1:27">
      <c r="A64" s="91" t="s">
        <v>499</v>
      </c>
      <c r="B64" s="91"/>
      <c r="C64" s="90" t="s">
        <v>183</v>
      </c>
      <c r="D64" s="124">
        <v>1070.02</v>
      </c>
      <c r="E64" s="124"/>
      <c r="F64" s="84"/>
      <c r="G64" s="124"/>
      <c r="H64" s="84"/>
      <c r="I64" s="84">
        <v>1842.3333333333333</v>
      </c>
      <c r="J64" s="84"/>
      <c r="K64" s="84"/>
      <c r="L64" s="91" t="s">
        <v>2</v>
      </c>
      <c r="M64" s="125" t="s">
        <v>272</v>
      </c>
      <c r="N64" s="125" t="s">
        <v>123</v>
      </c>
      <c r="O64" s="125" t="s">
        <v>492</v>
      </c>
      <c r="P64" s="125" t="s">
        <v>370</v>
      </c>
      <c r="Q64" s="125" t="s">
        <v>19</v>
      </c>
      <c r="R64" s="115"/>
      <c r="AA64"/>
    </row>
    <row r="65" spans="1:27">
      <c r="A65" s="91" t="s">
        <v>499</v>
      </c>
      <c r="B65" s="91"/>
      <c r="C65" s="90" t="s">
        <v>112</v>
      </c>
      <c r="D65" s="124"/>
      <c r="E65" s="124"/>
      <c r="F65" s="84"/>
      <c r="G65" s="124"/>
      <c r="H65" s="84"/>
      <c r="I65" s="84">
        <v>1.5238095238095237</v>
      </c>
      <c r="J65" s="84"/>
      <c r="K65" s="84"/>
      <c r="L65" s="91" t="s">
        <v>2</v>
      </c>
      <c r="M65" s="125" t="s">
        <v>272</v>
      </c>
      <c r="N65" s="125" t="s">
        <v>32</v>
      </c>
      <c r="O65" s="125" t="s">
        <v>491</v>
      </c>
      <c r="P65" s="125" t="s">
        <v>352</v>
      </c>
      <c r="Q65" s="125" t="s">
        <v>16</v>
      </c>
      <c r="R65" s="115"/>
      <c r="AA65"/>
    </row>
    <row r="66" spans="1:27">
      <c r="A66" s="91" t="s">
        <v>499</v>
      </c>
      <c r="B66" s="91"/>
      <c r="C66" s="90" t="s">
        <v>197</v>
      </c>
      <c r="D66" s="124">
        <v>712.61599999999999</v>
      </c>
      <c r="E66" s="124"/>
      <c r="F66" s="84"/>
      <c r="G66" s="124"/>
      <c r="H66" s="84"/>
      <c r="I66" s="84">
        <v>1264</v>
      </c>
      <c r="J66" s="84"/>
      <c r="K66" s="84"/>
      <c r="L66" s="91" t="s">
        <v>2</v>
      </c>
      <c r="M66" s="125" t="s">
        <v>272</v>
      </c>
      <c r="N66" s="125" t="s">
        <v>27</v>
      </c>
      <c r="O66" s="125" t="s">
        <v>191</v>
      </c>
      <c r="P66" s="125" t="s">
        <v>359</v>
      </c>
      <c r="Q66" s="125" t="s">
        <v>20</v>
      </c>
      <c r="R66" s="115"/>
      <c r="AA66"/>
    </row>
    <row r="67" spans="1:27">
      <c r="A67" s="91" t="s">
        <v>499</v>
      </c>
      <c r="B67" s="91"/>
      <c r="C67" s="90" t="s">
        <v>131</v>
      </c>
      <c r="D67" s="124">
        <v>1692.345</v>
      </c>
      <c r="E67" s="124"/>
      <c r="F67" s="84"/>
      <c r="G67" s="124"/>
      <c r="H67" s="84"/>
      <c r="I67" s="84">
        <v>3137.7857142857142</v>
      </c>
      <c r="J67" s="84"/>
      <c r="K67" s="84"/>
      <c r="L67" s="91" t="s">
        <v>2</v>
      </c>
      <c r="M67" s="125" t="s">
        <v>272</v>
      </c>
      <c r="N67" s="125" t="s">
        <v>123</v>
      </c>
      <c r="O67" s="125" t="s">
        <v>491</v>
      </c>
      <c r="P67" s="125" t="s">
        <v>369</v>
      </c>
      <c r="Q67" s="125" t="s">
        <v>16</v>
      </c>
      <c r="R67" s="115"/>
      <c r="AA67"/>
    </row>
    <row r="68" spans="1:27">
      <c r="A68" s="91" t="s">
        <v>499</v>
      </c>
      <c r="B68" s="91"/>
      <c r="C68" s="90" t="s">
        <v>400</v>
      </c>
      <c r="D68" s="124"/>
      <c r="E68" s="124"/>
      <c r="F68" s="84"/>
      <c r="G68" s="124"/>
      <c r="H68" s="84"/>
      <c r="I68" s="84"/>
      <c r="J68" s="84"/>
      <c r="K68" s="84"/>
      <c r="L68" s="91" t="s">
        <v>2</v>
      </c>
      <c r="M68" s="125" t="s">
        <v>272</v>
      </c>
      <c r="N68" s="125" t="s">
        <v>123</v>
      </c>
      <c r="O68" s="125" t="s">
        <v>491</v>
      </c>
      <c r="P68" s="125" t="s">
        <v>369</v>
      </c>
      <c r="Q68" s="125" t="s">
        <v>16</v>
      </c>
      <c r="R68" s="115"/>
      <c r="AA68"/>
    </row>
    <row r="69" spans="1:27">
      <c r="A69" s="91" t="s">
        <v>499</v>
      </c>
      <c r="B69" s="91"/>
      <c r="C69" s="90" t="s">
        <v>114</v>
      </c>
      <c r="D69" s="124">
        <v>2019.203</v>
      </c>
      <c r="E69" s="124"/>
      <c r="F69" s="84"/>
      <c r="G69" s="124"/>
      <c r="H69" s="84"/>
      <c r="I69" s="84">
        <v>3435.7619047619046</v>
      </c>
      <c r="J69" s="84"/>
      <c r="K69" s="84"/>
      <c r="L69" s="91" t="s">
        <v>2</v>
      </c>
      <c r="M69" s="125" t="s">
        <v>272</v>
      </c>
      <c r="N69" s="125" t="s">
        <v>32</v>
      </c>
      <c r="O69" s="125" t="s">
        <v>491</v>
      </c>
      <c r="P69" s="125" t="s">
        <v>352</v>
      </c>
      <c r="Q69" s="125" t="s">
        <v>16</v>
      </c>
      <c r="R69" s="115"/>
      <c r="AA69"/>
    </row>
    <row r="70" spans="1:27">
      <c r="A70" s="91" t="s">
        <v>499</v>
      </c>
      <c r="B70" s="91"/>
      <c r="C70" s="90" t="s">
        <v>132</v>
      </c>
      <c r="D70" s="124">
        <v>867.35900000000004</v>
      </c>
      <c r="E70" s="124"/>
      <c r="F70" s="84"/>
      <c r="G70" s="124"/>
      <c r="H70" s="84"/>
      <c r="I70" s="84">
        <v>1489.6904761904761</v>
      </c>
      <c r="J70" s="84"/>
      <c r="K70" s="84"/>
      <c r="L70" s="91" t="s">
        <v>2</v>
      </c>
      <c r="M70" s="125" t="s">
        <v>272</v>
      </c>
      <c r="N70" s="125" t="s">
        <v>123</v>
      </c>
      <c r="O70" s="125" t="s">
        <v>491</v>
      </c>
      <c r="P70" s="125" t="s">
        <v>369</v>
      </c>
      <c r="Q70" s="125" t="s">
        <v>16</v>
      </c>
      <c r="R70" s="115"/>
      <c r="AA70"/>
    </row>
    <row r="71" spans="1:27">
      <c r="A71" s="91" t="s">
        <v>499</v>
      </c>
      <c r="B71" s="91"/>
      <c r="C71" s="90" t="s">
        <v>133</v>
      </c>
      <c r="D71" s="124">
        <v>3014.9290000000001</v>
      </c>
      <c r="E71" s="124"/>
      <c r="F71" s="84"/>
      <c r="G71" s="124"/>
      <c r="H71" s="84"/>
      <c r="I71" s="84">
        <v>5092.7619047619046</v>
      </c>
      <c r="J71" s="84"/>
      <c r="K71" s="84"/>
      <c r="L71" s="91" t="s">
        <v>2</v>
      </c>
      <c r="M71" s="125" t="s">
        <v>272</v>
      </c>
      <c r="N71" s="125" t="s">
        <v>123</v>
      </c>
      <c r="O71" s="125" t="s">
        <v>491</v>
      </c>
      <c r="P71" s="125" t="s">
        <v>369</v>
      </c>
      <c r="Q71" s="125" t="s">
        <v>16</v>
      </c>
      <c r="R71" s="115"/>
      <c r="AA71"/>
    </row>
    <row r="72" spans="1:27">
      <c r="A72" s="91" t="s">
        <v>499</v>
      </c>
      <c r="B72" s="91"/>
      <c r="C72" s="90" t="s">
        <v>61</v>
      </c>
      <c r="D72" s="124">
        <v>1858.9380000000001</v>
      </c>
      <c r="E72" s="124"/>
      <c r="F72" s="84"/>
      <c r="G72" s="124"/>
      <c r="H72" s="84"/>
      <c r="I72" s="84">
        <v>3047.1190476190477</v>
      </c>
      <c r="J72" s="84"/>
      <c r="K72" s="84"/>
      <c r="L72" s="91" t="s">
        <v>2</v>
      </c>
      <c r="M72" s="125" t="s">
        <v>272</v>
      </c>
      <c r="N72" s="125" t="s">
        <v>46</v>
      </c>
      <c r="O72" s="125" t="s">
        <v>14</v>
      </c>
      <c r="P72" s="125" t="s">
        <v>362</v>
      </c>
      <c r="Q72" s="125" t="s">
        <v>14</v>
      </c>
      <c r="R72" s="115"/>
      <c r="AA72"/>
    </row>
    <row r="73" spans="1:27">
      <c r="A73" s="91" t="s">
        <v>499</v>
      </c>
      <c r="B73" s="91"/>
      <c r="C73" s="90" t="s">
        <v>62</v>
      </c>
      <c r="D73" s="124">
        <v>2059.5549999999998</v>
      </c>
      <c r="E73" s="124"/>
      <c r="F73" s="84"/>
      <c r="G73" s="124"/>
      <c r="H73" s="84"/>
      <c r="I73" s="84">
        <v>3667.7857142857142</v>
      </c>
      <c r="J73" s="84"/>
      <c r="K73" s="84"/>
      <c r="L73" s="91" t="s">
        <v>2</v>
      </c>
      <c r="M73" s="125" t="s">
        <v>272</v>
      </c>
      <c r="N73" s="125" t="s">
        <v>46</v>
      </c>
      <c r="O73" s="125" t="s">
        <v>14</v>
      </c>
      <c r="P73" s="125" t="s">
        <v>362</v>
      </c>
      <c r="Q73" s="125" t="s">
        <v>14</v>
      </c>
      <c r="R73" s="115"/>
      <c r="AA73"/>
    </row>
    <row r="74" spans="1:27">
      <c r="A74" s="91" t="s">
        <v>499</v>
      </c>
      <c r="B74" s="91"/>
      <c r="C74" s="90" t="s">
        <v>134</v>
      </c>
      <c r="D74" s="124">
        <v>1735.5</v>
      </c>
      <c r="E74" s="124"/>
      <c r="F74" s="84"/>
      <c r="G74" s="124"/>
      <c r="H74" s="84"/>
      <c r="I74" s="84">
        <v>3158.6190476190477</v>
      </c>
      <c r="J74" s="84"/>
      <c r="K74" s="84"/>
      <c r="L74" s="91" t="s">
        <v>2</v>
      </c>
      <c r="M74" s="125" t="s">
        <v>272</v>
      </c>
      <c r="N74" s="125" t="s">
        <v>123</v>
      </c>
      <c r="O74" s="125" t="s">
        <v>491</v>
      </c>
      <c r="P74" s="125" t="s">
        <v>369</v>
      </c>
      <c r="Q74" s="125" t="s">
        <v>16</v>
      </c>
      <c r="R74" s="115"/>
      <c r="AA74"/>
    </row>
    <row r="75" spans="1:27">
      <c r="A75" s="91" t="s">
        <v>499</v>
      </c>
      <c r="B75" s="91"/>
      <c r="C75" s="90" t="s">
        <v>207</v>
      </c>
      <c r="D75" s="124">
        <v>2925.4879999999998</v>
      </c>
      <c r="E75" s="124"/>
      <c r="F75" s="84"/>
      <c r="G75" s="124"/>
      <c r="H75" s="84">
        <v>108.01</v>
      </c>
      <c r="I75" s="84">
        <v>5264.5952380952385</v>
      </c>
      <c r="J75" s="84"/>
      <c r="K75" s="84"/>
      <c r="L75" s="91" t="s">
        <v>2</v>
      </c>
      <c r="M75" s="125" t="s">
        <v>272</v>
      </c>
      <c r="N75" s="125" t="s">
        <v>46</v>
      </c>
      <c r="O75" s="125" t="s">
        <v>364</v>
      </c>
      <c r="P75" s="125" t="s">
        <v>364</v>
      </c>
      <c r="Q75" s="125" t="s">
        <v>21</v>
      </c>
      <c r="R75" s="115"/>
      <c r="AA75"/>
    </row>
    <row r="76" spans="1:27">
      <c r="A76" s="91" t="s">
        <v>499</v>
      </c>
      <c r="B76" s="91"/>
      <c r="C76" s="90" t="s">
        <v>185</v>
      </c>
      <c r="D76" s="124">
        <v>372.98200000000003</v>
      </c>
      <c r="E76" s="124"/>
      <c r="F76" s="84"/>
      <c r="G76" s="124"/>
      <c r="H76" s="84"/>
      <c r="I76" s="84">
        <v>805.16666666666663</v>
      </c>
      <c r="J76" s="84"/>
      <c r="K76" s="84"/>
      <c r="L76" s="91" t="s">
        <v>2</v>
      </c>
      <c r="M76" s="125" t="s">
        <v>272</v>
      </c>
      <c r="N76" s="125" t="s">
        <v>123</v>
      </c>
      <c r="O76" s="125" t="s">
        <v>492</v>
      </c>
      <c r="P76" s="125" t="s">
        <v>370</v>
      </c>
      <c r="Q76" s="125" t="s">
        <v>19</v>
      </c>
      <c r="R76" s="115"/>
      <c r="AA76"/>
    </row>
    <row r="77" spans="1:27">
      <c r="A77" s="91" t="s">
        <v>499</v>
      </c>
      <c r="B77" s="91"/>
      <c r="C77" s="90" t="s">
        <v>63</v>
      </c>
      <c r="D77" s="124">
        <v>836.19200000000001</v>
      </c>
      <c r="E77" s="124"/>
      <c r="F77" s="84"/>
      <c r="G77" s="124"/>
      <c r="H77" s="84"/>
      <c r="I77" s="84">
        <v>1449.3809523809523</v>
      </c>
      <c r="J77" s="84"/>
      <c r="K77" s="84"/>
      <c r="L77" s="91" t="s">
        <v>2</v>
      </c>
      <c r="M77" s="125" t="s">
        <v>272</v>
      </c>
      <c r="N77" s="125" t="s">
        <v>46</v>
      </c>
      <c r="O77" s="125" t="s">
        <v>14</v>
      </c>
      <c r="P77" s="125" t="s">
        <v>362</v>
      </c>
      <c r="Q77" s="125" t="s">
        <v>14</v>
      </c>
      <c r="R77" s="115"/>
      <c r="AA77"/>
    </row>
    <row r="78" spans="1:27">
      <c r="A78" s="91" t="s">
        <v>499</v>
      </c>
      <c r="B78" s="91"/>
      <c r="C78" s="90" t="s">
        <v>64</v>
      </c>
      <c r="D78" s="124">
        <v>1644.453</v>
      </c>
      <c r="E78" s="124"/>
      <c r="F78" s="84"/>
      <c r="G78" s="124"/>
      <c r="H78" s="84"/>
      <c r="I78" s="84">
        <v>2636.5238095238096</v>
      </c>
      <c r="J78" s="84"/>
      <c r="K78" s="84"/>
      <c r="L78" s="91" t="s">
        <v>2</v>
      </c>
      <c r="M78" s="125" t="s">
        <v>272</v>
      </c>
      <c r="N78" s="125" t="s">
        <v>46</v>
      </c>
      <c r="O78" s="125" t="s">
        <v>14</v>
      </c>
      <c r="P78" s="125" t="s">
        <v>362</v>
      </c>
      <c r="Q78" s="125" t="s">
        <v>14</v>
      </c>
      <c r="R78" s="115"/>
      <c r="AA78"/>
    </row>
    <row r="79" spans="1:27">
      <c r="A79" s="91" t="s">
        <v>499</v>
      </c>
      <c r="B79" s="91"/>
      <c r="C79" s="90" t="s">
        <v>208</v>
      </c>
      <c r="D79" s="124">
        <v>1478.2840000000001</v>
      </c>
      <c r="E79" s="124"/>
      <c r="F79" s="84"/>
      <c r="G79" s="124"/>
      <c r="H79" s="84"/>
      <c r="I79" s="84">
        <v>2561.3333333333335</v>
      </c>
      <c r="J79" s="84"/>
      <c r="K79" s="84"/>
      <c r="L79" s="91" t="s">
        <v>2</v>
      </c>
      <c r="M79" s="125" t="s">
        <v>272</v>
      </c>
      <c r="N79" s="125" t="s">
        <v>46</v>
      </c>
      <c r="O79" s="125" t="s">
        <v>364</v>
      </c>
      <c r="P79" s="125" t="s">
        <v>364</v>
      </c>
      <c r="Q79" s="125" t="s">
        <v>21</v>
      </c>
      <c r="R79" s="115"/>
      <c r="AA79"/>
    </row>
    <row r="80" spans="1:27">
      <c r="A80" s="91" t="s">
        <v>499</v>
      </c>
      <c r="B80" s="91"/>
      <c r="C80" s="90" t="s">
        <v>65</v>
      </c>
      <c r="D80" s="124">
        <v>1402.741</v>
      </c>
      <c r="E80" s="124"/>
      <c r="F80" s="84"/>
      <c r="G80" s="124"/>
      <c r="H80" s="84"/>
      <c r="I80" s="84">
        <v>2431.1190476190477</v>
      </c>
      <c r="J80" s="84"/>
      <c r="K80" s="84"/>
      <c r="L80" s="91" t="s">
        <v>2</v>
      </c>
      <c r="M80" s="125" t="s">
        <v>272</v>
      </c>
      <c r="N80" s="125" t="s">
        <v>46</v>
      </c>
      <c r="O80" s="125" t="s">
        <v>14</v>
      </c>
      <c r="P80" s="125" t="s">
        <v>362</v>
      </c>
      <c r="Q80" s="125" t="s">
        <v>14</v>
      </c>
      <c r="R80" s="115"/>
      <c r="AA80"/>
    </row>
    <row r="81" spans="1:27">
      <c r="A81" s="91" t="s">
        <v>499</v>
      </c>
      <c r="B81" s="91"/>
      <c r="C81" s="90" t="s">
        <v>66</v>
      </c>
      <c r="D81" s="124">
        <v>876.226</v>
      </c>
      <c r="E81" s="124"/>
      <c r="F81" s="84"/>
      <c r="G81" s="124"/>
      <c r="H81" s="84"/>
      <c r="I81" s="84">
        <v>1804.7142857142858</v>
      </c>
      <c r="J81" s="84"/>
      <c r="K81" s="84"/>
      <c r="L81" s="91" t="s">
        <v>2</v>
      </c>
      <c r="M81" s="125" t="s">
        <v>272</v>
      </c>
      <c r="N81" s="125" t="s">
        <v>46</v>
      </c>
      <c r="O81" s="125" t="s">
        <v>14</v>
      </c>
      <c r="P81" s="125" t="s">
        <v>362</v>
      </c>
      <c r="Q81" s="125" t="s">
        <v>14</v>
      </c>
      <c r="R81" s="115"/>
      <c r="AA81"/>
    </row>
    <row r="82" spans="1:27">
      <c r="A82" s="91" t="s">
        <v>499</v>
      </c>
      <c r="B82" s="91"/>
      <c r="C82" s="90" t="s">
        <v>88</v>
      </c>
      <c r="D82" s="124">
        <v>2635.299</v>
      </c>
      <c r="E82" s="124"/>
      <c r="F82" s="84"/>
      <c r="G82" s="124"/>
      <c r="H82" s="84"/>
      <c r="I82" s="84">
        <v>4374.0952380952385</v>
      </c>
      <c r="J82" s="84"/>
      <c r="K82" s="84"/>
      <c r="L82" s="91" t="s">
        <v>2</v>
      </c>
      <c r="M82" s="125" t="s">
        <v>272</v>
      </c>
      <c r="N82" s="125" t="s">
        <v>32</v>
      </c>
      <c r="O82" s="125" t="s">
        <v>15</v>
      </c>
      <c r="P82" s="125" t="s">
        <v>354</v>
      </c>
      <c r="Q82" s="125" t="s">
        <v>15</v>
      </c>
      <c r="R82" s="115"/>
      <c r="AA82"/>
    </row>
    <row r="83" spans="1:27">
      <c r="A83" s="91" t="s">
        <v>499</v>
      </c>
      <c r="B83" s="91"/>
      <c r="C83" s="90" t="s">
        <v>118</v>
      </c>
      <c r="D83" s="124">
        <v>2284.576</v>
      </c>
      <c r="E83" s="124"/>
      <c r="F83" s="84"/>
      <c r="G83" s="124"/>
      <c r="H83" s="84">
        <v>659.03399999999999</v>
      </c>
      <c r="I83" s="84">
        <v>3797.1428571428573</v>
      </c>
      <c r="J83" s="84"/>
      <c r="K83" s="84"/>
      <c r="L83" s="91" t="s">
        <v>2</v>
      </c>
      <c r="M83" s="125" t="s">
        <v>272</v>
      </c>
      <c r="N83" s="125" t="s">
        <v>32</v>
      </c>
      <c r="O83" s="125" t="s">
        <v>491</v>
      </c>
      <c r="P83" s="125" t="s">
        <v>352</v>
      </c>
      <c r="Q83" s="125" t="s">
        <v>16</v>
      </c>
      <c r="R83" s="115"/>
      <c r="AA83"/>
    </row>
    <row r="84" spans="1:27">
      <c r="A84" s="91" t="s">
        <v>499</v>
      </c>
      <c r="B84" s="91"/>
      <c r="C84" s="90" t="s">
        <v>121</v>
      </c>
      <c r="D84" s="124">
        <v>16.271000000000001</v>
      </c>
      <c r="E84" s="124"/>
      <c r="F84" s="84"/>
      <c r="G84" s="124"/>
      <c r="H84" s="84"/>
      <c r="I84" s="84">
        <v>32.071428571428569</v>
      </c>
      <c r="J84" s="84"/>
      <c r="K84" s="84"/>
      <c r="L84" s="91" t="s">
        <v>2</v>
      </c>
      <c r="M84" s="125" t="s">
        <v>272</v>
      </c>
      <c r="N84" s="125" t="s">
        <v>32</v>
      </c>
      <c r="O84" s="125" t="s">
        <v>491</v>
      </c>
      <c r="P84" s="125" t="s">
        <v>352</v>
      </c>
      <c r="Q84" s="125" t="s">
        <v>16</v>
      </c>
      <c r="R84" s="115"/>
      <c r="AA84"/>
    </row>
    <row r="85" spans="1:27">
      <c r="A85" s="91" t="s">
        <v>499</v>
      </c>
      <c r="B85" s="91"/>
      <c r="C85" s="90" t="s">
        <v>409</v>
      </c>
      <c r="D85" s="124">
        <v>584.18299999999999</v>
      </c>
      <c r="E85" s="124"/>
      <c r="F85" s="84"/>
      <c r="G85" s="124"/>
      <c r="H85" s="84"/>
      <c r="I85" s="84">
        <v>1133.6904761904761</v>
      </c>
      <c r="J85" s="84"/>
      <c r="K85" s="84"/>
      <c r="L85" s="91" t="s">
        <v>2</v>
      </c>
      <c r="M85" s="125" t="s">
        <v>272</v>
      </c>
      <c r="N85" s="125" t="s">
        <v>46</v>
      </c>
      <c r="O85" s="125" t="s">
        <v>14</v>
      </c>
      <c r="P85" s="125" t="s">
        <v>362</v>
      </c>
      <c r="Q85" s="125" t="s">
        <v>14</v>
      </c>
      <c r="R85" s="115"/>
      <c r="AA85"/>
    </row>
    <row r="86" spans="1:27">
      <c r="A86" s="91" t="s">
        <v>500</v>
      </c>
      <c r="B86" s="91"/>
      <c r="C86" s="90" t="s">
        <v>195</v>
      </c>
      <c r="D86" s="124">
        <v>264.161</v>
      </c>
      <c r="E86" s="124"/>
      <c r="F86" s="84"/>
      <c r="G86" s="124"/>
      <c r="H86" s="84"/>
      <c r="I86" s="84">
        <v>564.73809523809518</v>
      </c>
      <c r="J86" s="84"/>
      <c r="K86" s="84"/>
      <c r="L86" s="91" t="s">
        <v>2</v>
      </c>
      <c r="M86" s="125" t="s">
        <v>338</v>
      </c>
      <c r="N86" s="125" t="s">
        <v>27</v>
      </c>
      <c r="O86" s="125" t="s">
        <v>191</v>
      </c>
      <c r="P86" s="125" t="s">
        <v>359</v>
      </c>
      <c r="Q86" s="125" t="s">
        <v>20</v>
      </c>
      <c r="R86" s="115"/>
      <c r="AA86"/>
    </row>
    <row r="87" spans="1:27">
      <c r="A87" s="91" t="s">
        <v>626</v>
      </c>
      <c r="B87" s="91" t="s">
        <v>143</v>
      </c>
      <c r="C87" s="91" t="s">
        <v>151</v>
      </c>
      <c r="D87" s="84">
        <v>13.521000000000001</v>
      </c>
      <c r="E87" s="84">
        <v>73540.479999999996</v>
      </c>
      <c r="F87" s="84"/>
      <c r="G87" s="84"/>
      <c r="H87" s="84"/>
      <c r="I87" s="84">
        <v>41</v>
      </c>
      <c r="J87" s="84">
        <v>793408</v>
      </c>
      <c r="K87" s="84"/>
      <c r="L87" s="91" t="s">
        <v>28</v>
      </c>
      <c r="M87" s="118"/>
      <c r="N87" s="125" t="s">
        <v>27</v>
      </c>
      <c r="O87" s="125" t="s">
        <v>151</v>
      </c>
      <c r="P87" s="125" t="s">
        <v>144</v>
      </c>
      <c r="Q87" s="125" t="s">
        <v>18</v>
      </c>
      <c r="R87" s="115"/>
      <c r="AA87"/>
    </row>
    <row r="88" spans="1:27" s="3" customFormat="1">
      <c r="A88" s="91" t="s">
        <v>626</v>
      </c>
      <c r="B88" s="91" t="s">
        <v>154</v>
      </c>
      <c r="C88" s="91" t="s">
        <v>151</v>
      </c>
      <c r="D88" s="84"/>
      <c r="E88" s="84"/>
      <c r="F88" s="84"/>
      <c r="G88" s="84">
        <v>57824</v>
      </c>
      <c r="H88" s="84"/>
      <c r="I88" s="84"/>
      <c r="J88" s="84"/>
      <c r="K88" s="84"/>
      <c r="L88" s="91" t="s">
        <v>28</v>
      </c>
      <c r="M88" s="118"/>
      <c r="N88" s="125" t="s">
        <v>27</v>
      </c>
      <c r="O88" s="125" t="s">
        <v>151</v>
      </c>
      <c r="P88" s="125" t="s">
        <v>144</v>
      </c>
      <c r="Q88" s="125" t="s">
        <v>18</v>
      </c>
      <c r="R88" s="115"/>
      <c r="S88" s="12"/>
      <c r="T88" s="12"/>
      <c r="U88" s="12"/>
      <c r="V88" s="12"/>
      <c r="W88" s="12"/>
    </row>
    <row r="89" spans="1:27" s="3" customFormat="1">
      <c r="A89" s="91" t="s">
        <v>626</v>
      </c>
      <c r="B89" s="91" t="s">
        <v>145</v>
      </c>
      <c r="C89" s="91" t="s">
        <v>151</v>
      </c>
      <c r="D89" s="84">
        <v>179.42400000000001</v>
      </c>
      <c r="E89" s="84">
        <v>1149288</v>
      </c>
      <c r="F89" s="84"/>
      <c r="G89" s="84"/>
      <c r="H89" s="84"/>
      <c r="I89" s="84">
        <v>326</v>
      </c>
      <c r="J89" s="84">
        <v>11700000</v>
      </c>
      <c r="K89" s="84"/>
      <c r="L89" s="91" t="s">
        <v>28</v>
      </c>
      <c r="M89" s="118"/>
      <c r="N89" s="125" t="s">
        <v>27</v>
      </c>
      <c r="O89" s="125" t="s">
        <v>151</v>
      </c>
      <c r="P89" s="125" t="s">
        <v>144</v>
      </c>
      <c r="Q89" s="125" t="s">
        <v>18</v>
      </c>
      <c r="R89" s="115"/>
      <c r="S89" s="12"/>
      <c r="T89" s="12"/>
      <c r="U89" s="12"/>
      <c r="V89" s="12"/>
      <c r="W89" s="12"/>
    </row>
    <row r="90" spans="1:27" s="3" customFormat="1">
      <c r="A90" s="91" t="s">
        <v>501</v>
      </c>
      <c r="B90" s="91"/>
      <c r="C90" s="90" t="s">
        <v>92</v>
      </c>
      <c r="D90" s="124">
        <v>2501.94</v>
      </c>
      <c r="E90" s="124"/>
      <c r="F90" s="124"/>
      <c r="G90" s="124"/>
      <c r="H90" s="124"/>
      <c r="I90" s="124">
        <v>4736</v>
      </c>
      <c r="J90" s="124"/>
      <c r="K90" s="124"/>
      <c r="L90" s="90" t="s">
        <v>28</v>
      </c>
      <c r="M90" s="125"/>
      <c r="N90" s="125" t="s">
        <v>32</v>
      </c>
      <c r="O90" s="125" t="s">
        <v>491</v>
      </c>
      <c r="P90" s="125" t="s">
        <v>352</v>
      </c>
      <c r="Q90" s="125" t="s">
        <v>16</v>
      </c>
      <c r="R90" s="115"/>
      <c r="S90" s="12"/>
      <c r="T90" s="12"/>
      <c r="U90" s="12"/>
      <c r="V90" s="12"/>
      <c r="W90" s="12"/>
    </row>
    <row r="91" spans="1:27" s="3" customFormat="1">
      <c r="A91" s="91" t="s">
        <v>679</v>
      </c>
      <c r="B91" s="91"/>
      <c r="C91" s="90" t="s">
        <v>36</v>
      </c>
      <c r="D91" s="124">
        <v>473.42500000000001</v>
      </c>
      <c r="E91" s="124"/>
      <c r="F91" s="84"/>
      <c r="G91" s="124"/>
      <c r="H91" s="84"/>
      <c r="I91" s="84">
        <v>1041.1904761904761</v>
      </c>
      <c r="J91" s="84"/>
      <c r="K91" s="84"/>
      <c r="L91" s="91" t="s">
        <v>2</v>
      </c>
      <c r="M91" s="125" t="s">
        <v>261</v>
      </c>
      <c r="N91" s="125" t="s">
        <v>32</v>
      </c>
      <c r="O91" s="125" t="s">
        <v>490</v>
      </c>
      <c r="P91" s="125" t="s">
        <v>351</v>
      </c>
      <c r="Q91" s="125" t="s">
        <v>12</v>
      </c>
      <c r="R91" s="115"/>
      <c r="S91" s="12"/>
      <c r="T91" s="12"/>
      <c r="U91" s="12"/>
      <c r="V91" s="12"/>
      <c r="W91" s="12"/>
    </row>
    <row r="92" spans="1:27" s="3" customFormat="1">
      <c r="A92" s="91" t="s">
        <v>502</v>
      </c>
      <c r="B92" s="91"/>
      <c r="C92" s="90" t="s">
        <v>93</v>
      </c>
      <c r="D92" s="124">
        <v>680</v>
      </c>
      <c r="E92" s="124"/>
      <c r="F92" s="84"/>
      <c r="G92" s="124"/>
      <c r="H92" s="84"/>
      <c r="I92" s="84">
        <v>1311</v>
      </c>
      <c r="J92" s="84"/>
      <c r="K92" s="84"/>
      <c r="L92" s="91" t="s">
        <v>28</v>
      </c>
      <c r="M92" s="125" t="s">
        <v>299</v>
      </c>
      <c r="N92" s="125" t="s">
        <v>32</v>
      </c>
      <c r="O92" s="125" t="s">
        <v>491</v>
      </c>
      <c r="P92" s="125" t="s">
        <v>352</v>
      </c>
      <c r="Q92" s="125" t="s">
        <v>16</v>
      </c>
      <c r="R92" s="115"/>
      <c r="S92" s="12"/>
      <c r="T92" s="12"/>
      <c r="U92" s="12"/>
      <c r="V92" s="12"/>
      <c r="W92" s="12"/>
    </row>
    <row r="93" spans="1:27" s="3" customFormat="1">
      <c r="A93" s="91" t="s">
        <v>720</v>
      </c>
      <c r="B93" s="91" t="s">
        <v>159</v>
      </c>
      <c r="C93" s="91" t="s">
        <v>160</v>
      </c>
      <c r="D93" s="84"/>
      <c r="E93" s="84"/>
      <c r="F93" s="84">
        <v>177106.2</v>
      </c>
      <c r="G93" s="84"/>
      <c r="H93" s="84"/>
      <c r="I93" s="84"/>
      <c r="J93" s="84"/>
      <c r="K93" s="84">
        <v>216972</v>
      </c>
      <c r="L93" s="91" t="s">
        <v>28</v>
      </c>
      <c r="M93" s="118"/>
      <c r="N93" s="125" t="s">
        <v>123</v>
      </c>
      <c r="O93" s="125" t="s">
        <v>151</v>
      </c>
      <c r="P93" s="125" t="s">
        <v>355</v>
      </c>
      <c r="Q93" s="125" t="s">
        <v>19</v>
      </c>
      <c r="R93" s="115"/>
      <c r="S93" s="12"/>
      <c r="T93" s="12"/>
      <c r="U93" s="12"/>
      <c r="V93" s="12"/>
      <c r="W93" s="12"/>
    </row>
    <row r="94" spans="1:27" s="3" customFormat="1">
      <c r="A94" s="91" t="s">
        <v>633</v>
      </c>
      <c r="B94" s="91"/>
      <c r="C94" s="90" t="s">
        <v>48</v>
      </c>
      <c r="D94" s="124">
        <v>13.256</v>
      </c>
      <c r="E94" s="124">
        <v>47398.74</v>
      </c>
      <c r="F94" s="124"/>
      <c r="G94" s="124"/>
      <c r="H94" s="124"/>
      <c r="I94" s="124">
        <v>33</v>
      </c>
      <c r="J94" s="124">
        <v>707980</v>
      </c>
      <c r="K94" s="124"/>
      <c r="L94" s="90" t="s">
        <v>28</v>
      </c>
      <c r="M94" s="125"/>
      <c r="N94" s="125" t="s">
        <v>46</v>
      </c>
      <c r="O94" s="125" t="s">
        <v>363</v>
      </c>
      <c r="P94" s="125" t="s">
        <v>363</v>
      </c>
      <c r="Q94" s="125" t="s">
        <v>13</v>
      </c>
      <c r="R94" s="115"/>
      <c r="S94" s="12"/>
      <c r="T94" s="12"/>
      <c r="U94" s="12"/>
      <c r="V94" s="12"/>
      <c r="W94" s="12"/>
    </row>
    <row r="95" spans="1:27">
      <c r="A95" s="91" t="s">
        <v>505</v>
      </c>
      <c r="B95" s="91"/>
      <c r="C95" s="90" t="s">
        <v>169</v>
      </c>
      <c r="D95" s="124"/>
      <c r="E95" s="124"/>
      <c r="F95" s="84"/>
      <c r="G95" s="124"/>
      <c r="H95" s="84"/>
      <c r="I95" s="84">
        <v>871.33333333333337</v>
      </c>
      <c r="J95" s="84"/>
      <c r="K95" s="84"/>
      <c r="L95" s="91" t="s">
        <v>2</v>
      </c>
      <c r="M95" s="125" t="s">
        <v>321</v>
      </c>
      <c r="N95" s="125" t="s">
        <v>123</v>
      </c>
      <c r="O95" s="125" t="s">
        <v>492</v>
      </c>
      <c r="P95" s="125" t="s">
        <v>370</v>
      </c>
      <c r="Q95" s="125" t="s">
        <v>19</v>
      </c>
      <c r="R95" s="115"/>
      <c r="AA95"/>
    </row>
    <row r="96" spans="1:27">
      <c r="A96" s="91" t="s">
        <v>506</v>
      </c>
      <c r="B96" s="91"/>
      <c r="C96" s="90" t="s">
        <v>94</v>
      </c>
      <c r="D96" s="124">
        <v>41723</v>
      </c>
      <c r="E96" s="124"/>
      <c r="F96" s="124"/>
      <c r="G96" s="124"/>
      <c r="H96" s="124"/>
      <c r="I96" s="124">
        <v>72878</v>
      </c>
      <c r="J96" s="124"/>
      <c r="K96" s="124"/>
      <c r="L96" s="90" t="s">
        <v>28</v>
      </c>
      <c r="M96" s="125"/>
      <c r="N96" s="125" t="s">
        <v>32</v>
      </c>
      <c r="O96" s="125" t="s">
        <v>491</v>
      </c>
      <c r="P96" s="125" t="s">
        <v>352</v>
      </c>
      <c r="Q96" s="125" t="s">
        <v>16</v>
      </c>
      <c r="R96" s="115"/>
      <c r="AA96"/>
    </row>
    <row r="97" spans="1:27">
      <c r="A97" s="91" t="s">
        <v>680</v>
      </c>
      <c r="B97" s="91"/>
      <c r="C97" s="90" t="s">
        <v>200</v>
      </c>
      <c r="D97" s="124">
        <v>1496.058</v>
      </c>
      <c r="E97" s="124"/>
      <c r="F97" s="84"/>
      <c r="G97" s="124"/>
      <c r="H97" s="84"/>
      <c r="I97" s="84">
        <v>16967.214285714286</v>
      </c>
      <c r="J97" s="84"/>
      <c r="K97" s="84"/>
      <c r="L97" s="91" t="s">
        <v>2</v>
      </c>
      <c r="M97" s="125" t="s">
        <v>341</v>
      </c>
      <c r="N97" s="125" t="s">
        <v>46</v>
      </c>
      <c r="O97" s="125" t="s">
        <v>364</v>
      </c>
      <c r="P97" s="125" t="s">
        <v>364</v>
      </c>
      <c r="Q97" s="125" t="s">
        <v>21</v>
      </c>
      <c r="R97" s="115"/>
      <c r="AA97"/>
    </row>
    <row r="98" spans="1:27">
      <c r="A98" s="91" t="s">
        <v>587</v>
      </c>
      <c r="B98" s="91"/>
      <c r="C98" s="90" t="s">
        <v>170</v>
      </c>
      <c r="D98" s="124">
        <v>460.49700000000001</v>
      </c>
      <c r="E98" s="124"/>
      <c r="F98" s="84"/>
      <c r="G98" s="124"/>
      <c r="H98" s="84"/>
      <c r="I98" s="84">
        <v>1036.6666666666667</v>
      </c>
      <c r="J98" s="84"/>
      <c r="K98" s="84"/>
      <c r="L98" s="91" t="s">
        <v>2</v>
      </c>
      <c r="M98" s="125" t="s">
        <v>322</v>
      </c>
      <c r="N98" s="125" t="s">
        <v>123</v>
      </c>
      <c r="O98" s="125" t="s">
        <v>492</v>
      </c>
      <c r="P98" s="125" t="s">
        <v>370</v>
      </c>
      <c r="Q98" s="125" t="s">
        <v>19</v>
      </c>
      <c r="R98" s="115"/>
      <c r="AA98"/>
    </row>
    <row r="99" spans="1:27">
      <c r="A99" s="91" t="s">
        <v>507</v>
      </c>
      <c r="B99" s="91"/>
      <c r="C99" s="90" t="s">
        <v>171</v>
      </c>
      <c r="D99" s="124">
        <v>150.63</v>
      </c>
      <c r="E99" s="124"/>
      <c r="F99" s="84"/>
      <c r="G99" s="124"/>
      <c r="H99" s="84"/>
      <c r="I99" s="84">
        <v>274.33333333333331</v>
      </c>
      <c r="J99" s="84"/>
      <c r="K99" s="84"/>
      <c r="L99" s="91" t="s">
        <v>2</v>
      </c>
      <c r="M99" s="125" t="s">
        <v>323</v>
      </c>
      <c r="N99" s="125" t="s">
        <v>123</v>
      </c>
      <c r="O99" s="125" t="s">
        <v>492</v>
      </c>
      <c r="P99" s="125" t="s">
        <v>370</v>
      </c>
      <c r="Q99" s="125" t="s">
        <v>19</v>
      </c>
      <c r="R99" s="115"/>
      <c r="AA99"/>
    </row>
    <row r="100" spans="1:27">
      <c r="A100" s="91" t="s">
        <v>508</v>
      </c>
      <c r="B100" s="91"/>
      <c r="C100" s="90" t="s">
        <v>138</v>
      </c>
      <c r="D100" s="124">
        <v>183.36</v>
      </c>
      <c r="E100" s="124"/>
      <c r="F100" s="84"/>
      <c r="G100" s="124"/>
      <c r="H100" s="84"/>
      <c r="I100" s="84">
        <v>409.66666666666669</v>
      </c>
      <c r="J100" s="84"/>
      <c r="K100" s="84"/>
      <c r="L100" s="91" t="s">
        <v>2</v>
      </c>
      <c r="M100" s="125" t="s">
        <v>316</v>
      </c>
      <c r="N100" s="125" t="s">
        <v>27</v>
      </c>
      <c r="O100" s="125" t="s">
        <v>494</v>
      </c>
      <c r="P100" s="125" t="s">
        <v>368</v>
      </c>
      <c r="Q100" s="125" t="s">
        <v>17</v>
      </c>
      <c r="R100" s="115"/>
      <c r="AA100"/>
    </row>
    <row r="101" spans="1:27">
      <c r="A101" s="91" t="s">
        <v>509</v>
      </c>
      <c r="B101" s="91"/>
      <c r="C101" s="90" t="s">
        <v>73</v>
      </c>
      <c r="D101" s="124">
        <v>556</v>
      </c>
      <c r="E101" s="124"/>
      <c r="F101" s="84"/>
      <c r="G101" s="124"/>
      <c r="H101" s="84"/>
      <c r="I101" s="84">
        <v>1066.3571428571429</v>
      </c>
      <c r="J101" s="84"/>
      <c r="K101" s="84"/>
      <c r="L101" s="91" t="s">
        <v>2</v>
      </c>
      <c r="M101" s="125" t="s">
        <v>278</v>
      </c>
      <c r="N101" s="125" t="s">
        <v>32</v>
      </c>
      <c r="O101" s="125" t="s">
        <v>15</v>
      </c>
      <c r="P101" s="125" t="s">
        <v>360</v>
      </c>
      <c r="Q101" s="125" t="s">
        <v>15</v>
      </c>
      <c r="R101" s="115"/>
      <c r="AA101"/>
    </row>
    <row r="102" spans="1:27">
      <c r="A102" s="91" t="s">
        <v>681</v>
      </c>
      <c r="B102" s="91"/>
      <c r="C102" s="90" t="s">
        <v>72</v>
      </c>
      <c r="D102" s="124">
        <v>595.02</v>
      </c>
      <c r="E102" s="124"/>
      <c r="F102" s="84"/>
      <c r="G102" s="124">
        <v>6</v>
      </c>
      <c r="H102" s="84"/>
      <c r="I102" s="84">
        <v>1491.4761904761904</v>
      </c>
      <c r="J102" s="84"/>
      <c r="K102" s="84"/>
      <c r="L102" s="91" t="s">
        <v>2</v>
      </c>
      <c r="M102" s="125" t="s">
        <v>280</v>
      </c>
      <c r="N102" s="125" t="s">
        <v>32</v>
      </c>
      <c r="O102" s="125" t="s">
        <v>15</v>
      </c>
      <c r="P102" s="125" t="s">
        <v>360</v>
      </c>
      <c r="Q102" s="125" t="s">
        <v>15</v>
      </c>
      <c r="R102" s="115"/>
      <c r="AA102"/>
    </row>
    <row r="103" spans="1:27">
      <c r="A103" s="91" t="s">
        <v>588</v>
      </c>
      <c r="B103" s="91"/>
      <c r="C103" s="90" t="s">
        <v>29</v>
      </c>
      <c r="D103" s="124">
        <v>431.69200000000001</v>
      </c>
      <c r="E103" s="124"/>
      <c r="F103" s="84"/>
      <c r="G103" s="124"/>
      <c r="H103" s="84"/>
      <c r="I103" s="84">
        <v>815.40476190476193</v>
      </c>
      <c r="J103" s="84"/>
      <c r="K103" s="84"/>
      <c r="L103" s="91" t="s">
        <v>2</v>
      </c>
      <c r="M103" s="125" t="s">
        <v>259</v>
      </c>
      <c r="N103" s="125" t="s">
        <v>27</v>
      </c>
      <c r="O103" s="125" t="s">
        <v>494</v>
      </c>
      <c r="P103" s="125" t="s">
        <v>368</v>
      </c>
      <c r="Q103" s="125" t="s">
        <v>10</v>
      </c>
      <c r="R103" s="115"/>
      <c r="AA103"/>
    </row>
    <row r="104" spans="1:27">
      <c r="A104" s="91" t="s">
        <v>373</v>
      </c>
      <c r="B104" s="91" t="s">
        <v>150</v>
      </c>
      <c r="C104" s="91" t="s">
        <v>151</v>
      </c>
      <c r="D104" s="84"/>
      <c r="E104" s="84">
        <v>2258547</v>
      </c>
      <c r="F104" s="84"/>
      <c r="G104" s="84"/>
      <c r="H104" s="84"/>
      <c r="I104" s="84"/>
      <c r="J104" s="84">
        <v>25400000</v>
      </c>
      <c r="K104" s="84"/>
      <c r="L104" s="91" t="s">
        <v>28</v>
      </c>
      <c r="M104" s="118"/>
      <c r="N104" s="125" t="s">
        <v>27</v>
      </c>
      <c r="O104" s="125" t="s">
        <v>151</v>
      </c>
      <c r="P104" s="125" t="s">
        <v>144</v>
      </c>
      <c r="Q104" s="125" t="s">
        <v>18</v>
      </c>
      <c r="R104" s="115"/>
      <c r="AA104"/>
    </row>
    <row r="105" spans="1:27">
      <c r="A105" s="91" t="s">
        <v>373</v>
      </c>
      <c r="B105" s="91" t="s">
        <v>147</v>
      </c>
      <c r="C105" s="91" t="s">
        <v>151</v>
      </c>
      <c r="D105" s="84"/>
      <c r="E105" s="84">
        <v>93631</v>
      </c>
      <c r="F105" s="84"/>
      <c r="G105" s="84"/>
      <c r="H105" s="84"/>
      <c r="I105" s="84"/>
      <c r="J105" s="84">
        <v>1341511</v>
      </c>
      <c r="K105" s="84"/>
      <c r="L105" s="91" t="s">
        <v>28</v>
      </c>
      <c r="M105" s="118"/>
      <c r="N105" s="125" t="s">
        <v>27</v>
      </c>
      <c r="O105" s="125" t="s">
        <v>151</v>
      </c>
      <c r="P105" s="125" t="s">
        <v>144</v>
      </c>
      <c r="Q105" s="125" t="s">
        <v>18</v>
      </c>
      <c r="R105" s="115"/>
      <c r="AA105"/>
    </row>
    <row r="106" spans="1:27">
      <c r="A106" s="91" t="s">
        <v>373</v>
      </c>
      <c r="B106" s="91" t="s">
        <v>153</v>
      </c>
      <c r="C106" s="91" t="s">
        <v>151</v>
      </c>
      <c r="D106" s="84"/>
      <c r="E106" s="84"/>
      <c r="F106" s="84"/>
      <c r="G106" s="84">
        <v>6663</v>
      </c>
      <c r="H106" s="84"/>
      <c r="I106" s="84"/>
      <c r="J106" s="84"/>
      <c r="K106" s="84"/>
      <c r="L106" s="91" t="s">
        <v>28</v>
      </c>
      <c r="M106" s="118"/>
      <c r="N106" s="125" t="s">
        <v>27</v>
      </c>
      <c r="O106" s="125" t="s">
        <v>151</v>
      </c>
      <c r="P106" s="125" t="s">
        <v>144</v>
      </c>
      <c r="Q106" s="125" t="s">
        <v>18</v>
      </c>
      <c r="R106" s="115"/>
      <c r="AA106"/>
    </row>
    <row r="107" spans="1:27">
      <c r="A107" s="91" t="s">
        <v>373</v>
      </c>
      <c r="B107" s="91" t="s">
        <v>146</v>
      </c>
      <c r="C107" s="91" t="s">
        <v>151</v>
      </c>
      <c r="D107" s="84"/>
      <c r="E107" s="84">
        <v>-324</v>
      </c>
      <c r="F107" s="84"/>
      <c r="G107" s="84"/>
      <c r="H107" s="84"/>
      <c r="I107" s="84"/>
      <c r="J107" s="84">
        <v>3714</v>
      </c>
      <c r="K107" s="84"/>
      <c r="L107" s="91" t="s">
        <v>28</v>
      </c>
      <c r="M107" s="118"/>
      <c r="N107" s="125" t="s">
        <v>27</v>
      </c>
      <c r="O107" s="125" t="s">
        <v>151</v>
      </c>
      <c r="P107" s="125" t="s">
        <v>144</v>
      </c>
      <c r="Q107" s="125" t="s">
        <v>18</v>
      </c>
      <c r="R107" s="115"/>
      <c r="AA107"/>
    </row>
    <row r="108" spans="1:27">
      <c r="A108" s="91" t="s">
        <v>511</v>
      </c>
      <c r="B108" s="91"/>
      <c r="C108" s="90" t="s">
        <v>172</v>
      </c>
      <c r="D108" s="124">
        <v>331.28</v>
      </c>
      <c r="E108" s="124"/>
      <c r="F108" s="84"/>
      <c r="G108" s="124"/>
      <c r="H108" s="84"/>
      <c r="I108" s="84">
        <v>764.40476190476193</v>
      </c>
      <c r="J108" s="84"/>
      <c r="K108" s="84"/>
      <c r="L108" s="91" t="s">
        <v>2</v>
      </c>
      <c r="M108" s="125" t="s">
        <v>324</v>
      </c>
      <c r="N108" s="125" t="s">
        <v>123</v>
      </c>
      <c r="O108" s="125" t="s">
        <v>492</v>
      </c>
      <c r="P108" s="125" t="s">
        <v>370</v>
      </c>
      <c r="Q108" s="125" t="s">
        <v>19</v>
      </c>
      <c r="R108" s="115"/>
      <c r="AA108"/>
    </row>
    <row r="109" spans="1:27">
      <c r="A109" s="91" t="s">
        <v>634</v>
      </c>
      <c r="B109" s="91" t="s">
        <v>26</v>
      </c>
      <c r="C109" s="91" t="s">
        <v>26</v>
      </c>
      <c r="D109" s="84">
        <v>6748</v>
      </c>
      <c r="E109" s="84"/>
      <c r="F109" s="84"/>
      <c r="G109" s="84"/>
      <c r="H109" s="84"/>
      <c r="I109" s="84">
        <v>13507</v>
      </c>
      <c r="J109" s="84"/>
      <c r="K109" s="84"/>
      <c r="L109" s="91" t="s">
        <v>28</v>
      </c>
      <c r="M109" s="118"/>
      <c r="N109" s="125" t="s">
        <v>27</v>
      </c>
      <c r="O109" s="125" t="s">
        <v>494</v>
      </c>
      <c r="P109" s="125" t="s">
        <v>368</v>
      </c>
      <c r="Q109" s="125" t="s">
        <v>10</v>
      </c>
      <c r="R109" s="115"/>
      <c r="AA109"/>
    </row>
    <row r="110" spans="1:27">
      <c r="A110" s="91" t="s">
        <v>634</v>
      </c>
      <c r="B110" s="91" t="s">
        <v>135</v>
      </c>
      <c r="C110" s="91" t="s">
        <v>136</v>
      </c>
      <c r="D110" s="84"/>
      <c r="E110" s="84"/>
      <c r="F110" s="84"/>
      <c r="G110" s="84">
        <v>47429</v>
      </c>
      <c r="H110" s="84"/>
      <c r="I110" s="84"/>
      <c r="J110" s="84"/>
      <c r="K110" s="84"/>
      <c r="L110" s="91" t="s">
        <v>28</v>
      </c>
      <c r="M110" s="118"/>
      <c r="N110" s="125" t="s">
        <v>27</v>
      </c>
      <c r="O110" s="125" t="s">
        <v>494</v>
      </c>
      <c r="P110" s="125" t="s">
        <v>368</v>
      </c>
      <c r="Q110" s="125" t="s">
        <v>17</v>
      </c>
      <c r="R110" s="115"/>
      <c r="AA110"/>
    </row>
    <row r="111" spans="1:27">
      <c r="A111" s="91" t="s">
        <v>634</v>
      </c>
      <c r="B111" s="91" t="s">
        <v>136</v>
      </c>
      <c r="C111" s="91" t="s">
        <v>136</v>
      </c>
      <c r="D111" s="84">
        <v>1467</v>
      </c>
      <c r="E111" s="84"/>
      <c r="F111" s="84"/>
      <c r="G111" s="84"/>
      <c r="H111" s="84"/>
      <c r="I111" s="84">
        <v>3906</v>
      </c>
      <c r="J111" s="84"/>
      <c r="K111" s="84"/>
      <c r="L111" s="91" t="s">
        <v>28</v>
      </c>
      <c r="M111" s="118"/>
      <c r="N111" s="125" t="s">
        <v>27</v>
      </c>
      <c r="O111" s="125" t="s">
        <v>494</v>
      </c>
      <c r="P111" s="125" t="s">
        <v>368</v>
      </c>
      <c r="Q111" s="125" t="s">
        <v>17</v>
      </c>
      <c r="R111" s="115"/>
      <c r="AA111"/>
    </row>
    <row r="112" spans="1:27">
      <c r="A112" s="91" t="s">
        <v>634</v>
      </c>
      <c r="B112" s="91" t="s">
        <v>137</v>
      </c>
      <c r="C112" s="91" t="s">
        <v>136</v>
      </c>
      <c r="D112" s="84">
        <v>24031</v>
      </c>
      <c r="E112" s="84"/>
      <c r="F112" s="84"/>
      <c r="G112" s="84"/>
      <c r="H112" s="84"/>
      <c r="I112" s="84">
        <v>60824</v>
      </c>
      <c r="J112" s="84"/>
      <c r="K112" s="84"/>
      <c r="L112" s="91" t="s">
        <v>28</v>
      </c>
      <c r="M112" s="118"/>
      <c r="N112" s="125" t="s">
        <v>27</v>
      </c>
      <c r="O112" s="125" t="s">
        <v>494</v>
      </c>
      <c r="P112" s="125" t="s">
        <v>368</v>
      </c>
      <c r="Q112" s="125" t="s">
        <v>17</v>
      </c>
      <c r="R112" s="115"/>
      <c r="AA112"/>
    </row>
    <row r="113" spans="1:27">
      <c r="A113" s="91" t="s">
        <v>635</v>
      </c>
      <c r="B113" s="91" t="s">
        <v>140</v>
      </c>
      <c r="C113" s="91" t="s">
        <v>139</v>
      </c>
      <c r="D113" s="91">
        <v>10726</v>
      </c>
      <c r="E113" s="91"/>
      <c r="F113" s="91"/>
      <c r="G113" s="91"/>
      <c r="H113" s="91"/>
      <c r="I113" s="91">
        <v>19088</v>
      </c>
      <c r="J113" s="91"/>
      <c r="K113" s="91"/>
      <c r="L113" s="91" t="s">
        <v>28</v>
      </c>
      <c r="M113" s="118"/>
      <c r="N113" s="125" t="s">
        <v>27</v>
      </c>
      <c r="O113" s="125" t="s">
        <v>494</v>
      </c>
      <c r="P113" s="125" t="s">
        <v>368</v>
      </c>
      <c r="Q113" s="125" t="s">
        <v>17</v>
      </c>
      <c r="R113" s="115"/>
      <c r="AA113"/>
    </row>
    <row r="114" spans="1:27">
      <c r="A114" s="91" t="s">
        <v>635</v>
      </c>
      <c r="B114" s="91" t="s">
        <v>424</v>
      </c>
      <c r="C114" s="91" t="s">
        <v>139</v>
      </c>
      <c r="D114" s="91"/>
      <c r="E114" s="91"/>
      <c r="F114" s="91"/>
      <c r="G114" s="91">
        <v>14670</v>
      </c>
      <c r="H114" s="91"/>
      <c r="I114" s="91"/>
      <c r="J114" s="91"/>
      <c r="K114" s="91"/>
      <c r="L114" s="91" t="s">
        <v>28</v>
      </c>
      <c r="M114" s="118"/>
      <c r="N114" s="125" t="s">
        <v>27</v>
      </c>
      <c r="O114" s="125" t="s">
        <v>494</v>
      </c>
      <c r="P114" s="125" t="s">
        <v>368</v>
      </c>
      <c r="Q114" s="125" t="s">
        <v>17</v>
      </c>
      <c r="R114" s="115"/>
      <c r="AA114"/>
    </row>
    <row r="115" spans="1:27">
      <c r="A115" s="91" t="s">
        <v>513</v>
      </c>
      <c r="B115" s="91"/>
      <c r="C115" s="90" t="s">
        <v>55</v>
      </c>
      <c r="D115" s="124">
        <v>441.70100000000002</v>
      </c>
      <c r="E115" s="124"/>
      <c r="F115" s="84"/>
      <c r="G115" s="124"/>
      <c r="H115" s="84"/>
      <c r="I115" s="84">
        <v>1018.7380952380952</v>
      </c>
      <c r="J115" s="84"/>
      <c r="K115" s="84"/>
      <c r="L115" s="91" t="s">
        <v>2</v>
      </c>
      <c r="M115" s="125" t="s">
        <v>273</v>
      </c>
      <c r="N115" s="125" t="s">
        <v>46</v>
      </c>
      <c r="O115" s="125" t="s">
        <v>14</v>
      </c>
      <c r="P115" s="125" t="s">
        <v>362</v>
      </c>
      <c r="Q115" s="125" t="s">
        <v>14</v>
      </c>
      <c r="R115" s="115"/>
      <c r="AA115"/>
    </row>
    <row r="116" spans="1:27">
      <c r="A116" s="91" t="s">
        <v>589</v>
      </c>
      <c r="B116" s="91"/>
      <c r="C116" s="90" t="s">
        <v>76</v>
      </c>
      <c r="D116" s="124">
        <v>721</v>
      </c>
      <c r="E116" s="124"/>
      <c r="F116" s="84"/>
      <c r="G116" s="124"/>
      <c r="H116" s="84"/>
      <c r="I116" s="84">
        <v>1560.7142857142858</v>
      </c>
      <c r="J116" s="84"/>
      <c r="K116" s="84"/>
      <c r="L116" s="91" t="s">
        <v>2</v>
      </c>
      <c r="M116" s="125" t="s">
        <v>281</v>
      </c>
      <c r="N116" s="125" t="s">
        <v>32</v>
      </c>
      <c r="O116" s="125" t="s">
        <v>15</v>
      </c>
      <c r="P116" s="125" t="s">
        <v>360</v>
      </c>
      <c r="Q116" s="125" t="s">
        <v>15</v>
      </c>
      <c r="R116" s="115"/>
      <c r="AA116"/>
    </row>
    <row r="117" spans="1:27" ht="16.5">
      <c r="A117" s="91" t="s">
        <v>1000</v>
      </c>
      <c r="B117" s="90" t="s">
        <v>437</v>
      </c>
      <c r="C117" s="91" t="s">
        <v>151</v>
      </c>
      <c r="D117" s="124">
        <v>8901.9760000000006</v>
      </c>
      <c r="E117" s="124"/>
      <c r="F117" s="124"/>
      <c r="G117" s="124"/>
      <c r="H117" s="124"/>
      <c r="I117" s="124">
        <v>14806</v>
      </c>
      <c r="J117" s="124"/>
      <c r="K117" s="124"/>
      <c r="L117" s="90" t="s">
        <v>28</v>
      </c>
      <c r="M117" s="125"/>
      <c r="N117" s="125" t="s">
        <v>27</v>
      </c>
      <c r="O117" s="125" t="s">
        <v>151</v>
      </c>
      <c r="P117" s="125" t="s">
        <v>144</v>
      </c>
      <c r="Q117" s="125" t="s">
        <v>18</v>
      </c>
      <c r="R117" s="115"/>
      <c r="AA117"/>
    </row>
    <row r="118" spans="1:27">
      <c r="A118" s="91" t="s">
        <v>682</v>
      </c>
      <c r="B118" s="91"/>
      <c r="C118" s="90" t="s">
        <v>77</v>
      </c>
      <c r="D118" s="124"/>
      <c r="E118" s="124"/>
      <c r="F118" s="84"/>
      <c r="G118" s="124"/>
      <c r="H118" s="84"/>
      <c r="I118" s="84">
        <v>801.09523809523807</v>
      </c>
      <c r="J118" s="84"/>
      <c r="K118" s="84"/>
      <c r="L118" s="91" t="s">
        <v>2</v>
      </c>
      <c r="M118" s="125" t="s">
        <v>282</v>
      </c>
      <c r="N118" s="125" t="s">
        <v>32</v>
      </c>
      <c r="O118" s="125" t="s">
        <v>15</v>
      </c>
      <c r="P118" s="125" t="s">
        <v>354</v>
      </c>
      <c r="Q118" s="125" t="s">
        <v>15</v>
      </c>
      <c r="R118" s="115"/>
      <c r="AA118"/>
    </row>
    <row r="119" spans="1:27">
      <c r="A119" s="91" t="s">
        <v>514</v>
      </c>
      <c r="B119" s="91"/>
      <c r="C119" s="90" t="s">
        <v>234</v>
      </c>
      <c r="D119" s="124">
        <v>377.15</v>
      </c>
      <c r="E119" s="124"/>
      <c r="F119" s="84"/>
      <c r="G119" s="124"/>
      <c r="H119" s="84"/>
      <c r="I119" s="84">
        <v>730.42857142857144</v>
      </c>
      <c r="J119" s="84"/>
      <c r="K119" s="84"/>
      <c r="L119" s="91" t="s">
        <v>2</v>
      </c>
      <c r="M119" s="125" t="s">
        <v>344</v>
      </c>
      <c r="N119" s="125" t="s">
        <v>211</v>
      </c>
      <c r="O119" s="125" t="s">
        <v>493</v>
      </c>
      <c r="P119" s="125" t="s">
        <v>356</v>
      </c>
      <c r="Q119" s="125" t="s">
        <v>22</v>
      </c>
      <c r="R119" s="115"/>
      <c r="AA119"/>
    </row>
    <row r="120" spans="1:27">
      <c r="A120" s="91" t="s">
        <v>590</v>
      </c>
      <c r="B120" s="91"/>
      <c r="C120" s="90" t="s">
        <v>37</v>
      </c>
      <c r="D120" s="124">
        <v>2922.6039999999998</v>
      </c>
      <c r="E120" s="124"/>
      <c r="F120" s="84"/>
      <c r="G120" s="124"/>
      <c r="H120" s="84"/>
      <c r="I120" s="84">
        <v>5158.7380952380954</v>
      </c>
      <c r="J120" s="84"/>
      <c r="K120" s="84"/>
      <c r="L120" s="91" t="s">
        <v>2</v>
      </c>
      <c r="M120" s="125" t="s">
        <v>263</v>
      </c>
      <c r="N120" s="125" t="s">
        <v>32</v>
      </c>
      <c r="O120" s="125" t="s">
        <v>490</v>
      </c>
      <c r="P120" s="125" t="s">
        <v>350</v>
      </c>
      <c r="Q120" s="125" t="s">
        <v>12</v>
      </c>
      <c r="R120" s="115"/>
      <c r="AA120"/>
    </row>
    <row r="121" spans="1:27">
      <c r="A121" s="91" t="s">
        <v>684</v>
      </c>
      <c r="B121" s="91"/>
      <c r="C121" s="90" t="s">
        <v>174</v>
      </c>
      <c r="D121" s="124">
        <v>7164.277</v>
      </c>
      <c r="E121" s="124"/>
      <c r="F121" s="84"/>
      <c r="G121" s="124"/>
      <c r="H121" s="84"/>
      <c r="I121" s="84">
        <v>12507.809523809523</v>
      </c>
      <c r="J121" s="84"/>
      <c r="K121" s="84"/>
      <c r="L121" s="91" t="s">
        <v>2</v>
      </c>
      <c r="M121" s="125" t="s">
        <v>325</v>
      </c>
      <c r="N121" s="125" t="s">
        <v>123</v>
      </c>
      <c r="O121" s="125" t="s">
        <v>492</v>
      </c>
      <c r="P121" s="125" t="s">
        <v>370</v>
      </c>
      <c r="Q121" s="125" t="s">
        <v>19</v>
      </c>
      <c r="R121" s="115"/>
      <c r="AA121"/>
    </row>
    <row r="122" spans="1:27">
      <c r="A122" s="91" t="s">
        <v>449</v>
      </c>
      <c r="B122" s="91" t="s">
        <v>157</v>
      </c>
      <c r="C122" s="91" t="s">
        <v>160</v>
      </c>
      <c r="D122" s="84">
        <v>-144</v>
      </c>
      <c r="E122" s="84"/>
      <c r="F122" s="84"/>
      <c r="G122" s="84"/>
      <c r="H122" s="84"/>
      <c r="I122" s="84">
        <v>126</v>
      </c>
      <c r="J122" s="84"/>
      <c r="K122" s="84"/>
      <c r="L122" s="91" t="s">
        <v>28</v>
      </c>
      <c r="M122" s="118"/>
      <c r="N122" s="125" t="s">
        <v>123</v>
      </c>
      <c r="O122" s="125" t="s">
        <v>151</v>
      </c>
      <c r="P122" s="125" t="s">
        <v>355</v>
      </c>
      <c r="Q122" s="125" t="s">
        <v>19</v>
      </c>
      <c r="R122" s="115"/>
      <c r="AA122"/>
    </row>
    <row r="123" spans="1:27">
      <c r="A123" s="91" t="s">
        <v>449</v>
      </c>
      <c r="B123" s="91" t="s">
        <v>160</v>
      </c>
      <c r="C123" s="91" t="s">
        <v>160</v>
      </c>
      <c r="D123" s="84">
        <v>5330</v>
      </c>
      <c r="E123" s="84"/>
      <c r="F123" s="84"/>
      <c r="G123" s="84"/>
      <c r="H123" s="84"/>
      <c r="I123" s="84">
        <v>22674</v>
      </c>
      <c r="J123" s="84"/>
      <c r="K123" s="84"/>
      <c r="L123" s="91" t="s">
        <v>28</v>
      </c>
      <c r="M123" s="118"/>
      <c r="N123" s="125" t="s">
        <v>123</v>
      </c>
      <c r="O123" s="125" t="s">
        <v>151</v>
      </c>
      <c r="P123" s="125" t="s">
        <v>355</v>
      </c>
      <c r="Q123" s="125" t="s">
        <v>19</v>
      </c>
      <c r="R123" s="115"/>
      <c r="AA123"/>
    </row>
    <row r="124" spans="1:27">
      <c r="A124" s="91" t="s">
        <v>449</v>
      </c>
      <c r="B124" s="91" t="s">
        <v>161</v>
      </c>
      <c r="C124" s="91" t="s">
        <v>160</v>
      </c>
      <c r="D124" s="84">
        <v>214.69900000000001</v>
      </c>
      <c r="E124" s="84"/>
      <c r="F124" s="84">
        <v>220360.3</v>
      </c>
      <c r="G124" s="84"/>
      <c r="H124" s="84"/>
      <c r="I124" s="84">
        <v>498</v>
      </c>
      <c r="J124" s="84"/>
      <c r="K124" s="84">
        <v>210256</v>
      </c>
      <c r="L124" s="91" t="s">
        <v>28</v>
      </c>
      <c r="M124" s="118"/>
      <c r="N124" s="125" t="s">
        <v>123</v>
      </c>
      <c r="O124" s="125" t="s">
        <v>151</v>
      </c>
      <c r="P124" s="125" t="s">
        <v>355</v>
      </c>
      <c r="Q124" s="125" t="s">
        <v>19</v>
      </c>
      <c r="R124" s="115"/>
      <c r="AA124"/>
    </row>
    <row r="125" spans="1:27">
      <c r="A125" s="91" t="s">
        <v>449</v>
      </c>
      <c r="B125" s="91" t="s">
        <v>163</v>
      </c>
      <c r="C125" s="91" t="s">
        <v>160</v>
      </c>
      <c r="D125" s="84">
        <v>512716</v>
      </c>
      <c r="E125" s="84"/>
      <c r="F125" s="84"/>
      <c r="G125" s="84"/>
      <c r="H125" s="84"/>
      <c r="I125" s="84">
        <v>802379</v>
      </c>
      <c r="J125" s="84"/>
      <c r="K125" s="84"/>
      <c r="L125" s="91" t="s">
        <v>28</v>
      </c>
      <c r="M125" s="118"/>
      <c r="N125" s="125" t="s">
        <v>123</v>
      </c>
      <c r="O125" s="125" t="s">
        <v>151</v>
      </c>
      <c r="P125" s="125" t="s">
        <v>355</v>
      </c>
      <c r="Q125" s="125" t="s">
        <v>19</v>
      </c>
      <c r="R125" s="115"/>
      <c r="AA125"/>
    </row>
    <row r="126" spans="1:27">
      <c r="A126" s="91" t="s">
        <v>515</v>
      </c>
      <c r="B126" s="91"/>
      <c r="C126" s="90" t="s">
        <v>58</v>
      </c>
      <c r="D126" s="124">
        <v>380.8</v>
      </c>
      <c r="E126" s="124"/>
      <c r="F126" s="84"/>
      <c r="G126" s="124"/>
      <c r="H126" s="84"/>
      <c r="I126" s="84">
        <v>1422.3809523809523</v>
      </c>
      <c r="J126" s="84"/>
      <c r="K126" s="84"/>
      <c r="L126" s="91" t="s">
        <v>2</v>
      </c>
      <c r="M126" s="125" t="s">
        <v>274</v>
      </c>
      <c r="N126" s="125" t="s">
        <v>46</v>
      </c>
      <c r="O126" s="125" t="s">
        <v>14</v>
      </c>
      <c r="P126" s="125" t="s">
        <v>362</v>
      </c>
      <c r="Q126" s="125" t="s">
        <v>14</v>
      </c>
      <c r="R126" s="115"/>
      <c r="AA126"/>
    </row>
    <row r="127" spans="1:27">
      <c r="A127" s="91" t="s">
        <v>516</v>
      </c>
      <c r="B127" s="91"/>
      <c r="C127" s="90" t="s">
        <v>235</v>
      </c>
      <c r="D127" s="124">
        <v>1802.615</v>
      </c>
      <c r="E127" s="124"/>
      <c r="F127" s="84"/>
      <c r="G127" s="124"/>
      <c r="H127" s="84"/>
      <c r="I127" s="84">
        <v>2910.2380952380954</v>
      </c>
      <c r="J127" s="84"/>
      <c r="K127" s="84"/>
      <c r="L127" s="91" t="s">
        <v>2</v>
      </c>
      <c r="M127" s="125" t="s">
        <v>345</v>
      </c>
      <c r="N127" s="125" t="s">
        <v>211</v>
      </c>
      <c r="O127" s="125" t="s">
        <v>493</v>
      </c>
      <c r="P127" s="125" t="s">
        <v>356</v>
      </c>
      <c r="Q127" s="125" t="s">
        <v>22</v>
      </c>
      <c r="R127" s="115"/>
      <c r="AA127"/>
    </row>
    <row r="128" spans="1:27">
      <c r="A128" s="91" t="s">
        <v>591</v>
      </c>
      <c r="B128" s="91"/>
      <c r="C128" s="90" t="s">
        <v>173</v>
      </c>
      <c r="D128" s="124">
        <v>2556</v>
      </c>
      <c r="E128" s="124"/>
      <c r="F128" s="124"/>
      <c r="G128" s="124"/>
      <c r="H128" s="124"/>
      <c r="I128" s="124">
        <v>5352</v>
      </c>
      <c r="J128" s="124"/>
      <c r="K128" s="124"/>
      <c r="L128" s="90" t="s">
        <v>28</v>
      </c>
      <c r="M128" s="125"/>
      <c r="N128" s="125" t="s">
        <v>123</v>
      </c>
      <c r="O128" s="125" t="s">
        <v>492</v>
      </c>
      <c r="P128" s="125" t="s">
        <v>370</v>
      </c>
      <c r="Q128" s="125" t="s">
        <v>19</v>
      </c>
      <c r="R128" s="115"/>
      <c r="AA128"/>
    </row>
    <row r="129" spans="1:27">
      <c r="A129" s="91" t="s">
        <v>450</v>
      </c>
      <c r="B129" s="91" t="s">
        <v>152</v>
      </c>
      <c r="C129" s="91" t="s">
        <v>151</v>
      </c>
      <c r="D129" s="84"/>
      <c r="E129" s="84"/>
      <c r="F129" s="84"/>
      <c r="G129" s="84">
        <v>296759</v>
      </c>
      <c r="H129" s="84"/>
      <c r="I129" s="84"/>
      <c r="J129" s="84"/>
      <c r="K129" s="84"/>
      <c r="L129" s="91" t="s">
        <v>28</v>
      </c>
      <c r="M129" s="118"/>
      <c r="N129" s="125" t="s">
        <v>27</v>
      </c>
      <c r="O129" s="125" t="s">
        <v>151</v>
      </c>
      <c r="P129" s="125" t="s">
        <v>144</v>
      </c>
      <c r="Q129" s="125" t="s">
        <v>18</v>
      </c>
      <c r="R129" s="115"/>
      <c r="AA129"/>
    </row>
    <row r="130" spans="1:27">
      <c r="A130" s="91" t="s">
        <v>450</v>
      </c>
      <c r="B130" s="91" t="s">
        <v>149</v>
      </c>
      <c r="C130" s="91" t="s">
        <v>151</v>
      </c>
      <c r="D130" s="84"/>
      <c r="E130" s="84">
        <v>319760</v>
      </c>
      <c r="F130" s="84"/>
      <c r="G130" s="84"/>
      <c r="H130" s="84"/>
      <c r="I130" s="84"/>
      <c r="J130" s="84">
        <v>3329385</v>
      </c>
      <c r="K130" s="84"/>
      <c r="L130" s="91" t="s">
        <v>28</v>
      </c>
      <c r="M130" s="118"/>
      <c r="N130" s="125" t="s">
        <v>27</v>
      </c>
      <c r="O130" s="125" t="s">
        <v>151</v>
      </c>
      <c r="P130" s="125" t="s">
        <v>144</v>
      </c>
      <c r="Q130" s="125" t="s">
        <v>18</v>
      </c>
      <c r="R130" s="115"/>
      <c r="AA130"/>
    </row>
    <row r="131" spans="1:27">
      <c r="A131" s="91" t="s">
        <v>450</v>
      </c>
      <c r="B131" s="91" t="s">
        <v>155</v>
      </c>
      <c r="C131" s="91" t="s">
        <v>151</v>
      </c>
      <c r="D131" s="84">
        <v>22</v>
      </c>
      <c r="E131" s="84"/>
      <c r="F131" s="84"/>
      <c r="G131" s="84"/>
      <c r="H131" s="84"/>
      <c r="I131" s="84">
        <v>44</v>
      </c>
      <c r="J131" s="84"/>
      <c r="K131" s="84"/>
      <c r="L131" s="91" t="s">
        <v>28</v>
      </c>
      <c r="M131" s="118"/>
      <c r="N131" s="125" t="s">
        <v>27</v>
      </c>
      <c r="O131" s="125" t="s">
        <v>151</v>
      </c>
      <c r="P131" s="125" t="s">
        <v>144</v>
      </c>
      <c r="Q131" s="125" t="s">
        <v>18</v>
      </c>
      <c r="R131" s="115"/>
      <c r="AA131"/>
    </row>
    <row r="132" spans="1:27">
      <c r="A132" s="91" t="s">
        <v>517</v>
      </c>
      <c r="B132" s="91"/>
      <c r="C132" s="90" t="s">
        <v>177</v>
      </c>
      <c r="D132" s="124">
        <v>322.20100000000002</v>
      </c>
      <c r="E132" s="124"/>
      <c r="F132" s="84"/>
      <c r="G132" s="124"/>
      <c r="H132" s="84"/>
      <c r="I132" s="84">
        <v>591.11904761904759</v>
      </c>
      <c r="J132" s="84"/>
      <c r="K132" s="84"/>
      <c r="L132" s="91" t="s">
        <v>2</v>
      </c>
      <c r="M132" s="125" t="s">
        <v>327</v>
      </c>
      <c r="N132" s="125" t="s">
        <v>123</v>
      </c>
      <c r="O132" s="125" t="s">
        <v>492</v>
      </c>
      <c r="P132" s="125" t="s">
        <v>370</v>
      </c>
      <c r="Q132" s="125" t="s">
        <v>19</v>
      </c>
      <c r="R132" s="115"/>
      <c r="AA132"/>
    </row>
    <row r="133" spans="1:27">
      <c r="A133" s="91" t="s">
        <v>518</v>
      </c>
      <c r="B133" s="91"/>
      <c r="C133" s="90" t="s">
        <v>78</v>
      </c>
      <c r="D133" s="124">
        <v>245.251</v>
      </c>
      <c r="E133" s="124"/>
      <c r="F133" s="84"/>
      <c r="G133" s="124"/>
      <c r="H133" s="84"/>
      <c r="I133" s="84">
        <v>516.61904761904759</v>
      </c>
      <c r="J133" s="84"/>
      <c r="K133" s="84"/>
      <c r="L133" s="91" t="s">
        <v>2</v>
      </c>
      <c r="M133" s="125" t="s">
        <v>283</v>
      </c>
      <c r="N133" s="125" t="s">
        <v>32</v>
      </c>
      <c r="O133" s="125" t="s">
        <v>15</v>
      </c>
      <c r="P133" s="125" t="s">
        <v>360</v>
      </c>
      <c r="Q133" s="125" t="s">
        <v>15</v>
      </c>
      <c r="R133" s="115"/>
      <c r="AA133"/>
    </row>
    <row r="134" spans="1:27">
      <c r="A134" s="91" t="s">
        <v>623</v>
      </c>
      <c r="B134" s="91"/>
      <c r="C134" s="90" t="s">
        <v>395</v>
      </c>
      <c r="D134" s="124">
        <v>546.61</v>
      </c>
      <c r="E134" s="124"/>
      <c r="F134" s="84"/>
      <c r="G134" s="124">
        <v>3244</v>
      </c>
      <c r="H134" s="84"/>
      <c r="I134" s="84">
        <v>997.66666666666663</v>
      </c>
      <c r="J134" s="84"/>
      <c r="K134" s="84"/>
      <c r="L134" s="91" t="s">
        <v>2</v>
      </c>
      <c r="M134" s="125" t="s">
        <v>574</v>
      </c>
      <c r="N134" s="125" t="s">
        <v>32</v>
      </c>
      <c r="O134" s="125" t="s">
        <v>15</v>
      </c>
      <c r="P134" s="125" t="s">
        <v>360</v>
      </c>
      <c r="Q134" s="125" t="s">
        <v>15</v>
      </c>
      <c r="R134" s="115"/>
      <c r="AA134"/>
    </row>
    <row r="135" spans="1:27">
      <c r="A135" s="91" t="s">
        <v>632</v>
      </c>
      <c r="B135" s="91"/>
      <c r="C135" s="91" t="s">
        <v>232</v>
      </c>
      <c r="D135" s="91">
        <v>1814</v>
      </c>
      <c r="E135" s="91"/>
      <c r="F135" s="91"/>
      <c r="G135" s="91"/>
      <c r="H135" s="91"/>
      <c r="I135" s="91">
        <v>3407</v>
      </c>
      <c r="J135" s="91"/>
      <c r="K135" s="91"/>
      <c r="L135" s="91" t="s">
        <v>28</v>
      </c>
      <c r="M135" s="118"/>
      <c r="N135" s="125" t="s">
        <v>211</v>
      </c>
      <c r="O135" s="125" t="s">
        <v>493</v>
      </c>
      <c r="P135" s="125" t="s">
        <v>356</v>
      </c>
      <c r="Q135" s="125" t="s">
        <v>22</v>
      </c>
      <c r="R135" s="115"/>
      <c r="AA135"/>
    </row>
    <row r="136" spans="1:27">
      <c r="A136" s="91" t="s">
        <v>632</v>
      </c>
      <c r="B136" s="91"/>
      <c r="C136" s="91" t="s">
        <v>426</v>
      </c>
      <c r="D136" s="91"/>
      <c r="E136" s="91"/>
      <c r="F136" s="91"/>
      <c r="G136" s="91"/>
      <c r="H136" s="91"/>
      <c r="I136" s="91"/>
      <c r="J136" s="91"/>
      <c r="K136" s="91"/>
      <c r="L136" s="91" t="s">
        <v>28</v>
      </c>
      <c r="M136" s="118"/>
      <c r="N136" s="125" t="s">
        <v>211</v>
      </c>
      <c r="O136" s="125" t="s">
        <v>493</v>
      </c>
      <c r="P136" s="125" t="s">
        <v>11</v>
      </c>
      <c r="Q136" s="125" t="s">
        <v>22</v>
      </c>
      <c r="R136" s="115"/>
      <c r="AA136"/>
    </row>
    <row r="137" spans="1:27">
      <c r="A137" s="91" t="s">
        <v>632</v>
      </c>
      <c r="B137" s="91"/>
      <c r="C137" s="91" t="s">
        <v>236</v>
      </c>
      <c r="D137" s="91">
        <v>5012</v>
      </c>
      <c r="E137" s="91"/>
      <c r="F137" s="91"/>
      <c r="G137" s="91"/>
      <c r="H137" s="91"/>
      <c r="I137" s="91">
        <v>8302</v>
      </c>
      <c r="J137" s="91"/>
      <c r="K137" s="91"/>
      <c r="L137" s="91" t="s">
        <v>28</v>
      </c>
      <c r="M137" s="118"/>
      <c r="N137" s="125" t="s">
        <v>211</v>
      </c>
      <c r="O137" s="125" t="s">
        <v>493</v>
      </c>
      <c r="P137" s="125" t="s">
        <v>356</v>
      </c>
      <c r="Q137" s="125" t="s">
        <v>22</v>
      </c>
      <c r="R137" s="115"/>
      <c r="AA137"/>
    </row>
    <row r="138" spans="1:27">
      <c r="A138" s="91" t="s">
        <v>632</v>
      </c>
      <c r="B138" s="91"/>
      <c r="C138" s="91" t="s">
        <v>238</v>
      </c>
      <c r="D138" s="91">
        <v>2447</v>
      </c>
      <c r="E138" s="91"/>
      <c r="F138" s="91"/>
      <c r="G138" s="91"/>
      <c r="H138" s="91"/>
      <c r="I138" s="91">
        <v>4668</v>
      </c>
      <c r="J138" s="91"/>
      <c r="K138" s="91"/>
      <c r="L138" s="91" t="s">
        <v>28</v>
      </c>
      <c r="M138" s="118"/>
      <c r="N138" s="125" t="s">
        <v>211</v>
      </c>
      <c r="O138" s="125" t="s">
        <v>493</v>
      </c>
      <c r="P138" s="125" t="s">
        <v>365</v>
      </c>
      <c r="Q138" s="125" t="s">
        <v>22</v>
      </c>
      <c r="R138" s="115"/>
      <c r="AA138"/>
    </row>
    <row r="139" spans="1:27">
      <c r="A139" s="91" t="s">
        <v>520</v>
      </c>
      <c r="B139" s="91"/>
      <c r="C139" s="90" t="s">
        <v>240</v>
      </c>
      <c r="D139" s="124"/>
      <c r="E139" s="124"/>
      <c r="F139" s="84"/>
      <c r="G139" s="124"/>
      <c r="H139" s="84"/>
      <c r="I139" s="84"/>
      <c r="J139" s="84"/>
      <c r="K139" s="84"/>
      <c r="L139" s="91" t="s">
        <v>2</v>
      </c>
      <c r="M139" s="125" t="s">
        <v>346</v>
      </c>
      <c r="N139" s="125" t="s">
        <v>211</v>
      </c>
      <c r="O139" s="125" t="s">
        <v>493</v>
      </c>
      <c r="P139" s="125" t="s">
        <v>356</v>
      </c>
      <c r="Q139" s="125" t="s">
        <v>22</v>
      </c>
      <c r="R139" s="115"/>
      <c r="AA139"/>
    </row>
    <row r="140" spans="1:27">
      <c r="A140" s="91" t="s">
        <v>521</v>
      </c>
      <c r="B140" s="91"/>
      <c r="C140" s="90" t="s">
        <v>201</v>
      </c>
      <c r="D140" s="124">
        <v>699.89200000000005</v>
      </c>
      <c r="E140" s="124"/>
      <c r="F140" s="84"/>
      <c r="G140" s="124"/>
      <c r="H140" s="84"/>
      <c r="I140" s="84">
        <v>1296.8095238095239</v>
      </c>
      <c r="J140" s="84"/>
      <c r="K140" s="84"/>
      <c r="L140" s="91" t="s">
        <v>2</v>
      </c>
      <c r="M140" s="125" t="s">
        <v>342</v>
      </c>
      <c r="N140" s="125" t="s">
        <v>46</v>
      </c>
      <c r="O140" s="125" t="s">
        <v>364</v>
      </c>
      <c r="P140" s="125" t="s">
        <v>364</v>
      </c>
      <c r="Q140" s="125" t="s">
        <v>21</v>
      </c>
      <c r="R140" s="115"/>
      <c r="AA140"/>
    </row>
    <row r="141" spans="1:27">
      <c r="A141" s="91" t="s">
        <v>453</v>
      </c>
      <c r="B141" s="91" t="s">
        <v>218</v>
      </c>
      <c r="C141" s="91" t="s">
        <v>219</v>
      </c>
      <c r="D141" s="84"/>
      <c r="E141" s="84"/>
      <c r="F141" s="84"/>
      <c r="G141" s="84">
        <v>46581</v>
      </c>
      <c r="H141" s="84"/>
      <c r="I141" s="84"/>
      <c r="J141" s="84"/>
      <c r="K141" s="84"/>
      <c r="L141" s="91" t="s">
        <v>28</v>
      </c>
      <c r="M141" s="118"/>
      <c r="N141" s="125" t="s">
        <v>211</v>
      </c>
      <c r="O141" s="125" t="s">
        <v>493</v>
      </c>
      <c r="P141" s="125" t="s">
        <v>358</v>
      </c>
      <c r="Q141" s="125" t="s">
        <v>22</v>
      </c>
      <c r="R141" s="115"/>
      <c r="AA141"/>
    </row>
    <row r="142" spans="1:27">
      <c r="A142" s="91" t="s">
        <v>453</v>
      </c>
      <c r="B142" s="91" t="s">
        <v>219</v>
      </c>
      <c r="C142" s="91" t="s">
        <v>219</v>
      </c>
      <c r="D142" s="84"/>
      <c r="E142" s="84"/>
      <c r="F142" s="84"/>
      <c r="G142" s="84">
        <v>23871</v>
      </c>
      <c r="H142" s="84"/>
      <c r="I142" s="84"/>
      <c r="J142" s="84"/>
      <c r="K142" s="84"/>
      <c r="L142" s="91" t="s">
        <v>28</v>
      </c>
      <c r="M142" s="118"/>
      <c r="N142" s="125" t="s">
        <v>211</v>
      </c>
      <c r="O142" s="125" t="s">
        <v>493</v>
      </c>
      <c r="P142" s="125" t="s">
        <v>358</v>
      </c>
      <c r="Q142" s="125" t="s">
        <v>22</v>
      </c>
      <c r="R142" s="115"/>
      <c r="AA142"/>
    </row>
    <row r="143" spans="1:27">
      <c r="A143" s="91" t="s">
        <v>453</v>
      </c>
      <c r="B143" s="91" t="s">
        <v>220</v>
      </c>
      <c r="C143" s="91" t="s">
        <v>219</v>
      </c>
      <c r="D143" s="84">
        <v>16184</v>
      </c>
      <c r="E143" s="84"/>
      <c r="F143" s="84"/>
      <c r="G143" s="84"/>
      <c r="H143" s="84"/>
      <c r="I143" s="84">
        <v>27093</v>
      </c>
      <c r="J143" s="84"/>
      <c r="K143" s="84"/>
      <c r="L143" s="91" t="s">
        <v>28</v>
      </c>
      <c r="M143" s="118"/>
      <c r="N143" s="125" t="s">
        <v>211</v>
      </c>
      <c r="O143" s="125" t="s">
        <v>493</v>
      </c>
      <c r="P143" s="125" t="s">
        <v>358</v>
      </c>
      <c r="Q143" s="125" t="s">
        <v>22</v>
      </c>
      <c r="R143" s="115"/>
      <c r="AA143"/>
    </row>
    <row r="144" spans="1:27">
      <c r="A144" s="91" t="s">
        <v>453</v>
      </c>
      <c r="B144" s="91" t="s">
        <v>221</v>
      </c>
      <c r="C144" s="91" t="s">
        <v>219</v>
      </c>
      <c r="D144" s="84"/>
      <c r="E144" s="84"/>
      <c r="F144" s="84"/>
      <c r="G144" s="84">
        <v>13177</v>
      </c>
      <c r="H144" s="84"/>
      <c r="I144" s="84"/>
      <c r="J144" s="84"/>
      <c r="K144" s="84"/>
      <c r="L144" s="91" t="s">
        <v>28</v>
      </c>
      <c r="M144" s="118"/>
      <c r="N144" s="125" t="s">
        <v>211</v>
      </c>
      <c r="O144" s="125" t="s">
        <v>493</v>
      </c>
      <c r="P144" s="125" t="s">
        <v>358</v>
      </c>
      <c r="Q144" s="125" t="s">
        <v>22</v>
      </c>
      <c r="R144" s="115"/>
      <c r="AA144"/>
    </row>
    <row r="145" spans="1:27">
      <c r="A145" s="91" t="s">
        <v>453</v>
      </c>
      <c r="B145" s="91" t="s">
        <v>222</v>
      </c>
      <c r="C145" s="91" t="s">
        <v>219</v>
      </c>
      <c r="D145" s="84"/>
      <c r="E145" s="84"/>
      <c r="F145" s="84"/>
      <c r="G145" s="84">
        <v>67246</v>
      </c>
      <c r="H145" s="84"/>
      <c r="I145" s="84"/>
      <c r="J145" s="84"/>
      <c r="K145" s="84"/>
      <c r="L145" s="91" t="s">
        <v>28</v>
      </c>
      <c r="M145" s="118"/>
      <c r="N145" s="125" t="s">
        <v>211</v>
      </c>
      <c r="O145" s="125" t="s">
        <v>493</v>
      </c>
      <c r="P145" s="125" t="s">
        <v>358</v>
      </c>
      <c r="Q145" s="125" t="s">
        <v>22</v>
      </c>
      <c r="R145" s="115"/>
      <c r="AA145"/>
    </row>
    <row r="146" spans="1:27">
      <c r="A146" s="91" t="s">
        <v>685</v>
      </c>
      <c r="B146" s="91"/>
      <c r="C146" s="90" t="s">
        <v>39</v>
      </c>
      <c r="D146" s="124">
        <v>2105</v>
      </c>
      <c r="E146" s="124"/>
      <c r="F146" s="124"/>
      <c r="G146" s="124">
        <v>2449</v>
      </c>
      <c r="H146" s="124"/>
      <c r="I146" s="124">
        <v>3868</v>
      </c>
      <c r="J146" s="124"/>
      <c r="K146" s="124"/>
      <c r="L146" s="90" t="s">
        <v>28</v>
      </c>
      <c r="M146" s="125"/>
      <c r="N146" s="125" t="s">
        <v>32</v>
      </c>
      <c r="O146" s="125" t="s">
        <v>490</v>
      </c>
      <c r="P146" s="125" t="s">
        <v>350</v>
      </c>
      <c r="Q146" s="125" t="s">
        <v>12</v>
      </c>
      <c r="R146" s="115"/>
      <c r="AA146"/>
    </row>
    <row r="147" spans="1:27">
      <c r="A147" s="91" t="s">
        <v>522</v>
      </c>
      <c r="B147" s="91"/>
      <c r="C147" s="90" t="s">
        <v>101</v>
      </c>
      <c r="D147" s="124">
        <v>1618.498</v>
      </c>
      <c r="E147" s="124"/>
      <c r="F147" s="84"/>
      <c r="G147" s="124"/>
      <c r="H147" s="84"/>
      <c r="I147" s="84">
        <v>3557.5238095238096</v>
      </c>
      <c r="J147" s="84"/>
      <c r="K147" s="84"/>
      <c r="L147" s="91" t="s">
        <v>2</v>
      </c>
      <c r="M147" s="125" t="s">
        <v>301</v>
      </c>
      <c r="N147" s="125" t="s">
        <v>32</v>
      </c>
      <c r="O147" s="125" t="s">
        <v>491</v>
      </c>
      <c r="P147" s="125" t="s">
        <v>352</v>
      </c>
      <c r="Q147" s="125" t="s">
        <v>16</v>
      </c>
      <c r="R147" s="115"/>
      <c r="AA147"/>
    </row>
    <row r="148" spans="1:27">
      <c r="A148" s="91" t="s">
        <v>613</v>
      </c>
      <c r="B148" s="91"/>
      <c r="C148" s="90" t="s">
        <v>390</v>
      </c>
      <c r="D148" s="124"/>
      <c r="E148" s="124"/>
      <c r="F148" s="84"/>
      <c r="G148" s="124"/>
      <c r="H148" s="84"/>
      <c r="I148" s="84"/>
      <c r="J148" s="84"/>
      <c r="K148" s="84"/>
      <c r="L148" s="91" t="s">
        <v>2</v>
      </c>
      <c r="M148" s="125" t="s">
        <v>391</v>
      </c>
      <c r="N148" s="125" t="s">
        <v>46</v>
      </c>
      <c r="O148" s="125" t="s">
        <v>364</v>
      </c>
      <c r="P148" s="125" t="s">
        <v>364</v>
      </c>
      <c r="Q148" s="125" t="s">
        <v>21</v>
      </c>
      <c r="R148" s="115"/>
      <c r="AA148"/>
    </row>
    <row r="149" spans="1:27">
      <c r="A149" s="91" t="s">
        <v>454</v>
      </c>
      <c r="B149" s="91" t="s">
        <v>191</v>
      </c>
      <c r="C149" s="90" t="s">
        <v>191</v>
      </c>
      <c r="D149" s="84">
        <v>15746</v>
      </c>
      <c r="E149" s="84"/>
      <c r="F149" s="84"/>
      <c r="G149" s="84"/>
      <c r="H149" s="84"/>
      <c r="I149" s="84">
        <v>26535</v>
      </c>
      <c r="J149" s="84"/>
      <c r="K149" s="84"/>
      <c r="L149" s="91" t="s">
        <v>28</v>
      </c>
      <c r="M149" s="118"/>
      <c r="N149" s="125" t="s">
        <v>27</v>
      </c>
      <c r="O149" s="125" t="s">
        <v>191</v>
      </c>
      <c r="P149" s="125" t="s">
        <v>359</v>
      </c>
      <c r="Q149" s="125" t="s">
        <v>20</v>
      </c>
      <c r="R149" s="115"/>
      <c r="AA149"/>
    </row>
    <row r="150" spans="1:27">
      <c r="A150" s="91" t="s">
        <v>454</v>
      </c>
      <c r="B150" s="91" t="s">
        <v>190</v>
      </c>
      <c r="C150" s="90" t="s">
        <v>191</v>
      </c>
      <c r="D150" s="84">
        <v>5289</v>
      </c>
      <c r="E150" s="84"/>
      <c r="F150" s="84"/>
      <c r="G150" s="84"/>
      <c r="H150" s="84"/>
      <c r="I150" s="84">
        <v>10766</v>
      </c>
      <c r="J150" s="84"/>
      <c r="K150" s="84"/>
      <c r="L150" s="91" t="s">
        <v>28</v>
      </c>
      <c r="M150" s="118"/>
      <c r="N150" s="125" t="s">
        <v>27</v>
      </c>
      <c r="O150" s="125" t="s">
        <v>191</v>
      </c>
      <c r="P150" s="125" t="s">
        <v>359</v>
      </c>
      <c r="Q150" s="125" t="s">
        <v>20</v>
      </c>
      <c r="R150" s="115"/>
      <c r="AA150"/>
    </row>
    <row r="151" spans="1:27">
      <c r="A151" s="91" t="s">
        <v>454</v>
      </c>
      <c r="B151" s="91" t="s">
        <v>194</v>
      </c>
      <c r="C151" s="90" t="s">
        <v>191</v>
      </c>
      <c r="D151" s="84"/>
      <c r="E151" s="84"/>
      <c r="F151" s="84"/>
      <c r="G151" s="84"/>
      <c r="H151" s="84"/>
      <c r="I151" s="84"/>
      <c r="J151" s="84"/>
      <c r="K151" s="84"/>
      <c r="L151" s="91" t="s">
        <v>28</v>
      </c>
      <c r="M151" s="118"/>
      <c r="N151" s="125" t="s">
        <v>27</v>
      </c>
      <c r="O151" s="125" t="s">
        <v>191</v>
      </c>
      <c r="P151" s="125" t="s">
        <v>359</v>
      </c>
      <c r="Q151" s="125" t="s">
        <v>20</v>
      </c>
      <c r="R151" s="115"/>
      <c r="AA151"/>
    </row>
    <row r="152" spans="1:27">
      <c r="A152" s="91" t="s">
        <v>454</v>
      </c>
      <c r="B152" s="91" t="s">
        <v>192</v>
      </c>
      <c r="C152" s="90" t="s">
        <v>191</v>
      </c>
      <c r="D152" s="84"/>
      <c r="E152" s="84"/>
      <c r="F152" s="84"/>
      <c r="G152" s="84">
        <v>120879</v>
      </c>
      <c r="H152" s="84"/>
      <c r="I152" s="84"/>
      <c r="J152" s="84"/>
      <c r="K152" s="84"/>
      <c r="L152" s="91" t="s">
        <v>28</v>
      </c>
      <c r="M152" s="118"/>
      <c r="N152" s="125" t="s">
        <v>27</v>
      </c>
      <c r="O152" s="125" t="s">
        <v>191</v>
      </c>
      <c r="P152" s="125" t="s">
        <v>359</v>
      </c>
      <c r="Q152" s="125" t="s">
        <v>20</v>
      </c>
      <c r="R152" s="115"/>
      <c r="AA152"/>
    </row>
    <row r="153" spans="1:27">
      <c r="A153" s="91" t="s">
        <v>523</v>
      </c>
      <c r="B153" s="91"/>
      <c r="C153" s="90" t="s">
        <v>79</v>
      </c>
      <c r="D153" s="124">
        <v>466.64400000000001</v>
      </c>
      <c r="E153" s="124"/>
      <c r="F153" s="84"/>
      <c r="G153" s="124"/>
      <c r="H153" s="84"/>
      <c r="I153" s="84">
        <v>910.59523809523807</v>
      </c>
      <c r="J153" s="84"/>
      <c r="K153" s="84"/>
      <c r="L153" s="91" t="s">
        <v>2</v>
      </c>
      <c r="M153" s="125" t="s">
        <v>285</v>
      </c>
      <c r="N153" s="125" t="s">
        <v>32</v>
      </c>
      <c r="O153" s="125" t="s">
        <v>15</v>
      </c>
      <c r="P153" s="125" t="s">
        <v>360</v>
      </c>
      <c r="Q153" s="125" t="s">
        <v>15</v>
      </c>
      <c r="R153" s="115"/>
      <c r="AA153"/>
    </row>
    <row r="154" spans="1:27">
      <c r="A154" s="91" t="s">
        <v>524</v>
      </c>
      <c r="B154" s="91"/>
      <c r="C154" s="90" t="s">
        <v>127</v>
      </c>
      <c r="D154" s="124">
        <v>1875.8040000000001</v>
      </c>
      <c r="E154" s="124"/>
      <c r="F154" s="84"/>
      <c r="G154" s="124"/>
      <c r="H154" s="84"/>
      <c r="I154" s="84">
        <v>3348.5714285714284</v>
      </c>
      <c r="J154" s="84"/>
      <c r="K154" s="84"/>
      <c r="L154" s="91" t="s">
        <v>2</v>
      </c>
      <c r="M154" s="125" t="s">
        <v>302</v>
      </c>
      <c r="N154" s="125" t="s">
        <v>123</v>
      </c>
      <c r="O154" s="125" t="s">
        <v>491</v>
      </c>
      <c r="P154" s="125" t="s">
        <v>369</v>
      </c>
      <c r="Q154" s="125" t="s">
        <v>16</v>
      </c>
      <c r="R154" s="115"/>
      <c r="AA154"/>
    </row>
    <row r="155" spans="1:27">
      <c r="A155" s="91" t="s">
        <v>525</v>
      </c>
      <c r="B155" s="91"/>
      <c r="C155" s="90" t="s">
        <v>204</v>
      </c>
      <c r="D155" s="124">
        <v>21554</v>
      </c>
      <c r="E155" s="124"/>
      <c r="F155" s="124"/>
      <c r="G155" s="124"/>
      <c r="H155" s="124">
        <v>874.9</v>
      </c>
      <c r="I155" s="124">
        <v>33517</v>
      </c>
      <c r="J155" s="124"/>
      <c r="K155" s="124"/>
      <c r="L155" s="90" t="s">
        <v>28</v>
      </c>
      <c r="M155" s="125" t="s">
        <v>343</v>
      </c>
      <c r="N155" s="125" t="s">
        <v>46</v>
      </c>
      <c r="O155" s="125" t="s">
        <v>364</v>
      </c>
      <c r="P155" s="125" t="s">
        <v>364</v>
      </c>
      <c r="Q155" s="125" t="s">
        <v>21</v>
      </c>
      <c r="R155" s="115"/>
      <c r="AA155"/>
    </row>
    <row r="156" spans="1:27">
      <c r="A156" s="91" t="s">
        <v>686</v>
      </c>
      <c r="B156" s="91"/>
      <c r="C156" s="90" t="s">
        <v>179</v>
      </c>
      <c r="D156" s="124">
        <v>221.53399999999999</v>
      </c>
      <c r="E156" s="124"/>
      <c r="F156" s="84"/>
      <c r="G156" s="124"/>
      <c r="H156" s="84"/>
      <c r="I156" s="84">
        <v>306.73809523809524</v>
      </c>
      <c r="J156" s="84"/>
      <c r="K156" s="84"/>
      <c r="L156" s="91" t="s">
        <v>2</v>
      </c>
      <c r="M156" s="125" t="s">
        <v>328</v>
      </c>
      <c r="N156" s="125" t="s">
        <v>123</v>
      </c>
      <c r="O156" s="125" t="s">
        <v>492</v>
      </c>
      <c r="P156" s="125" t="s">
        <v>370</v>
      </c>
      <c r="Q156" s="125" t="s">
        <v>19</v>
      </c>
      <c r="R156" s="115"/>
      <c r="AA156"/>
    </row>
    <row r="157" spans="1:27">
      <c r="A157" s="91" t="s">
        <v>526</v>
      </c>
      <c r="B157" s="91"/>
      <c r="C157" s="90" t="s">
        <v>103</v>
      </c>
      <c r="D157" s="124">
        <v>1320.299</v>
      </c>
      <c r="E157" s="124"/>
      <c r="F157" s="84"/>
      <c r="G157" s="124"/>
      <c r="H157" s="84"/>
      <c r="I157" s="84">
        <v>2909.9047619047619</v>
      </c>
      <c r="J157" s="84"/>
      <c r="K157" s="84"/>
      <c r="L157" s="91" t="s">
        <v>2</v>
      </c>
      <c r="M157" s="125" t="s">
        <v>303</v>
      </c>
      <c r="N157" s="125" t="s">
        <v>32</v>
      </c>
      <c r="O157" s="125" t="s">
        <v>491</v>
      </c>
      <c r="P157" s="125" t="s">
        <v>352</v>
      </c>
      <c r="Q157" s="125" t="s">
        <v>16</v>
      </c>
      <c r="R157" s="115"/>
      <c r="AA157"/>
    </row>
    <row r="158" spans="1:27" s="24" customFormat="1">
      <c r="A158" s="91" t="s">
        <v>527</v>
      </c>
      <c r="B158" s="91"/>
      <c r="C158" s="90" t="s">
        <v>104</v>
      </c>
      <c r="D158" s="124">
        <v>880.73199999999997</v>
      </c>
      <c r="E158" s="124"/>
      <c r="F158" s="84"/>
      <c r="G158" s="124"/>
      <c r="H158" s="84"/>
      <c r="I158" s="84">
        <v>1610.1428571428571</v>
      </c>
      <c r="J158" s="84"/>
      <c r="K158" s="84"/>
      <c r="L158" s="91" t="s">
        <v>2</v>
      </c>
      <c r="M158" s="125" t="s">
        <v>304</v>
      </c>
      <c r="N158" s="125" t="s">
        <v>32</v>
      </c>
      <c r="O158" s="125" t="s">
        <v>491</v>
      </c>
      <c r="P158" s="125" t="s">
        <v>352</v>
      </c>
      <c r="Q158" s="125" t="s">
        <v>16</v>
      </c>
      <c r="R158" s="179"/>
      <c r="S158" s="23"/>
      <c r="T158" s="23"/>
      <c r="U158" s="23"/>
      <c r="V158" s="23"/>
      <c r="W158" s="23"/>
    </row>
    <row r="159" spans="1:27" s="24" customFormat="1">
      <c r="A159" s="91" t="s">
        <v>528</v>
      </c>
      <c r="B159" s="91"/>
      <c r="C159" s="90" t="s">
        <v>196</v>
      </c>
      <c r="D159" s="124">
        <v>138.82300000000001</v>
      </c>
      <c r="E159" s="124"/>
      <c r="F159" s="84"/>
      <c r="G159" s="124">
        <v>531</v>
      </c>
      <c r="H159" s="84"/>
      <c r="I159" s="84">
        <v>110.71428571428571</v>
      </c>
      <c r="J159" s="84"/>
      <c r="K159" s="84"/>
      <c r="L159" s="91" t="s">
        <v>2</v>
      </c>
      <c r="M159" s="125" t="s">
        <v>339</v>
      </c>
      <c r="N159" s="125" t="s">
        <v>27</v>
      </c>
      <c r="O159" s="125" t="s">
        <v>191</v>
      </c>
      <c r="P159" s="125" t="s">
        <v>359</v>
      </c>
      <c r="Q159" s="125" t="s">
        <v>20</v>
      </c>
      <c r="R159" s="179"/>
      <c r="S159" s="23"/>
      <c r="T159" s="23"/>
      <c r="U159" s="23"/>
      <c r="V159" s="23"/>
      <c r="W159" s="23"/>
    </row>
    <row r="160" spans="1:27" s="24" customFormat="1">
      <c r="A160" s="91" t="s">
        <v>529</v>
      </c>
      <c r="B160" s="91"/>
      <c r="C160" s="90" t="s">
        <v>81</v>
      </c>
      <c r="D160" s="124">
        <v>188.72</v>
      </c>
      <c r="E160" s="124"/>
      <c r="F160" s="84"/>
      <c r="G160" s="124"/>
      <c r="H160" s="84"/>
      <c r="I160" s="84">
        <v>875.97619047619048</v>
      </c>
      <c r="J160" s="84"/>
      <c r="K160" s="84"/>
      <c r="L160" s="91" t="s">
        <v>2</v>
      </c>
      <c r="M160" s="125" t="s">
        <v>286</v>
      </c>
      <c r="N160" s="125" t="s">
        <v>32</v>
      </c>
      <c r="O160" s="125" t="s">
        <v>15</v>
      </c>
      <c r="P160" s="125" t="s">
        <v>360</v>
      </c>
      <c r="Q160" s="125" t="s">
        <v>15</v>
      </c>
      <c r="R160" s="179"/>
      <c r="S160" s="23"/>
      <c r="T160" s="23"/>
      <c r="U160" s="23"/>
      <c r="V160" s="23"/>
      <c r="W160" s="23"/>
    </row>
    <row r="161" spans="1:23" s="24" customFormat="1">
      <c r="A161" s="91" t="s">
        <v>530</v>
      </c>
      <c r="B161" s="91"/>
      <c r="C161" s="90" t="s">
        <v>105</v>
      </c>
      <c r="D161" s="124">
        <v>80.944000000000003</v>
      </c>
      <c r="E161" s="124"/>
      <c r="F161" s="84"/>
      <c r="G161" s="124"/>
      <c r="H161" s="84"/>
      <c r="I161" s="84">
        <v>221.1904761904762</v>
      </c>
      <c r="J161" s="84"/>
      <c r="K161" s="84"/>
      <c r="L161" s="91" t="s">
        <v>2</v>
      </c>
      <c r="M161" s="125" t="s">
        <v>305</v>
      </c>
      <c r="N161" s="125" t="s">
        <v>32</v>
      </c>
      <c r="O161" s="125" t="s">
        <v>491</v>
      </c>
      <c r="P161" s="125" t="s">
        <v>352</v>
      </c>
      <c r="Q161" s="125" t="s">
        <v>16</v>
      </c>
      <c r="R161" s="179"/>
      <c r="S161" s="23"/>
      <c r="T161" s="23"/>
      <c r="U161" s="23"/>
      <c r="V161" s="23"/>
      <c r="W161" s="23"/>
    </row>
    <row r="162" spans="1:23" s="24" customFormat="1">
      <c r="A162" s="91" t="s">
        <v>531</v>
      </c>
      <c r="B162" s="91"/>
      <c r="C162" s="90" t="s">
        <v>180</v>
      </c>
      <c r="D162" s="124">
        <v>304.8</v>
      </c>
      <c r="E162" s="124"/>
      <c r="F162" s="84"/>
      <c r="G162" s="124"/>
      <c r="H162" s="84"/>
      <c r="I162" s="84">
        <v>686.45238095238096</v>
      </c>
      <c r="J162" s="84"/>
      <c r="K162" s="84"/>
      <c r="L162" s="91" t="s">
        <v>2</v>
      </c>
      <c r="M162" s="125" t="s">
        <v>329</v>
      </c>
      <c r="N162" s="125" t="s">
        <v>123</v>
      </c>
      <c r="O162" s="125" t="s">
        <v>492</v>
      </c>
      <c r="P162" s="125" t="s">
        <v>370</v>
      </c>
      <c r="Q162" s="125" t="s">
        <v>19</v>
      </c>
      <c r="R162" s="179"/>
      <c r="S162" s="23"/>
      <c r="T162" s="23"/>
      <c r="U162" s="23"/>
      <c r="V162" s="23"/>
      <c r="W162" s="23"/>
    </row>
    <row r="163" spans="1:23" s="24" customFormat="1">
      <c r="A163" s="91" t="s">
        <v>532</v>
      </c>
      <c r="B163" s="91"/>
      <c r="C163" s="90" t="s">
        <v>82</v>
      </c>
      <c r="D163" s="124">
        <v>1353.4760000000001</v>
      </c>
      <c r="E163" s="124"/>
      <c r="F163" s="84"/>
      <c r="G163" s="124"/>
      <c r="H163" s="84"/>
      <c r="I163" s="84">
        <v>2356.9523809523807</v>
      </c>
      <c r="J163" s="84"/>
      <c r="K163" s="84"/>
      <c r="L163" s="91" t="s">
        <v>2</v>
      </c>
      <c r="M163" s="125" t="s">
        <v>287</v>
      </c>
      <c r="N163" s="125" t="s">
        <v>32</v>
      </c>
      <c r="O163" s="125" t="s">
        <v>15</v>
      </c>
      <c r="P163" s="125" t="s">
        <v>354</v>
      </c>
      <c r="Q163" s="125" t="s">
        <v>15</v>
      </c>
      <c r="R163" s="179"/>
      <c r="S163" s="23"/>
      <c r="T163" s="23"/>
      <c r="U163" s="23"/>
      <c r="V163" s="23"/>
      <c r="W163" s="23"/>
    </row>
    <row r="164" spans="1:23" s="24" customFormat="1">
      <c r="A164" s="91" t="s">
        <v>615</v>
      </c>
      <c r="B164" s="91"/>
      <c r="C164" s="90" t="s">
        <v>165</v>
      </c>
      <c r="D164" s="124">
        <v>2621</v>
      </c>
      <c r="E164" s="124"/>
      <c r="F164" s="124"/>
      <c r="G164" s="124"/>
      <c r="H164" s="124"/>
      <c r="I164" s="124">
        <v>5134</v>
      </c>
      <c r="J164" s="124"/>
      <c r="K164" s="124"/>
      <c r="L164" s="90" t="s">
        <v>28</v>
      </c>
      <c r="M164" s="125"/>
      <c r="N164" s="125" t="s">
        <v>32</v>
      </c>
      <c r="O164" s="125" t="s">
        <v>492</v>
      </c>
      <c r="P164" s="125" t="s">
        <v>370</v>
      </c>
      <c r="Q164" s="125" t="s">
        <v>19</v>
      </c>
      <c r="R164" s="179"/>
      <c r="S164" s="23"/>
      <c r="T164" s="23"/>
      <c r="U164" s="23"/>
      <c r="V164" s="23"/>
      <c r="W164" s="23"/>
    </row>
    <row r="165" spans="1:23" s="24" customFormat="1">
      <c r="A165" s="91" t="s">
        <v>628</v>
      </c>
      <c r="B165" s="91" t="s">
        <v>224</v>
      </c>
      <c r="C165" s="91" t="s">
        <v>225</v>
      </c>
      <c r="D165" s="84">
        <v>263.62</v>
      </c>
      <c r="E165" s="84"/>
      <c r="F165" s="84"/>
      <c r="G165" s="84"/>
      <c r="H165" s="84"/>
      <c r="I165" s="84">
        <v>774</v>
      </c>
      <c r="J165" s="84"/>
      <c r="K165" s="84"/>
      <c r="L165" s="91" t="s">
        <v>28</v>
      </c>
      <c r="M165" s="118"/>
      <c r="N165" s="125" t="s">
        <v>211</v>
      </c>
      <c r="O165" s="125" t="s">
        <v>493</v>
      </c>
      <c r="P165" s="125" t="s">
        <v>366</v>
      </c>
      <c r="Q165" s="125" t="s">
        <v>22</v>
      </c>
      <c r="R165" s="179"/>
      <c r="S165" s="23"/>
      <c r="T165" s="23"/>
      <c r="U165" s="23"/>
      <c r="V165" s="23"/>
      <c r="W165" s="23"/>
    </row>
    <row r="166" spans="1:23" s="24" customFormat="1">
      <c r="A166" s="91" t="s">
        <v>628</v>
      </c>
      <c r="B166" s="91" t="s">
        <v>226</v>
      </c>
      <c r="C166" s="91" t="s">
        <v>225</v>
      </c>
      <c r="D166" s="84"/>
      <c r="E166" s="84"/>
      <c r="F166" s="84"/>
      <c r="G166" s="84">
        <v>3802</v>
      </c>
      <c r="H166" s="84"/>
      <c r="I166" s="84"/>
      <c r="J166" s="84"/>
      <c r="K166" s="84"/>
      <c r="L166" s="91" t="s">
        <v>28</v>
      </c>
      <c r="M166" s="118"/>
      <c r="N166" s="125" t="s">
        <v>211</v>
      </c>
      <c r="O166" s="125" t="s">
        <v>493</v>
      </c>
      <c r="P166" s="125" t="s">
        <v>366</v>
      </c>
      <c r="Q166" s="125" t="s">
        <v>22</v>
      </c>
      <c r="R166" s="179"/>
      <c r="S166" s="23"/>
      <c r="T166" s="23"/>
      <c r="U166" s="23"/>
      <c r="V166" s="23"/>
      <c r="W166" s="23"/>
    </row>
    <row r="167" spans="1:23" s="24" customFormat="1">
      <c r="A167" s="91" t="s">
        <v>628</v>
      </c>
      <c r="B167" s="91" t="s">
        <v>227</v>
      </c>
      <c r="C167" s="91" t="s">
        <v>225</v>
      </c>
      <c r="D167" s="84"/>
      <c r="E167" s="84"/>
      <c r="F167" s="84"/>
      <c r="G167" s="84">
        <v>13583</v>
      </c>
      <c r="H167" s="84"/>
      <c r="I167" s="84"/>
      <c r="J167" s="84"/>
      <c r="K167" s="84"/>
      <c r="L167" s="91" t="s">
        <v>28</v>
      </c>
      <c r="M167" s="118"/>
      <c r="N167" s="125" t="s">
        <v>211</v>
      </c>
      <c r="O167" s="125" t="s">
        <v>493</v>
      </c>
      <c r="P167" s="125" t="s">
        <v>366</v>
      </c>
      <c r="Q167" s="125" t="s">
        <v>22</v>
      </c>
      <c r="R167" s="179"/>
      <c r="S167" s="23"/>
      <c r="T167" s="23"/>
      <c r="U167" s="23"/>
      <c r="V167" s="23"/>
      <c r="W167" s="23"/>
    </row>
    <row r="168" spans="1:23" s="24" customFormat="1">
      <c r="A168" s="91" t="s">
        <v>534</v>
      </c>
      <c r="B168" s="91"/>
      <c r="C168" s="90" t="s">
        <v>96</v>
      </c>
      <c r="D168" s="124">
        <v>253.81399999999999</v>
      </c>
      <c r="E168" s="124"/>
      <c r="F168" s="84"/>
      <c r="G168" s="124"/>
      <c r="H168" s="84"/>
      <c r="I168" s="84">
        <v>531.28571428571433</v>
      </c>
      <c r="J168" s="84"/>
      <c r="K168" s="84"/>
      <c r="L168" s="91" t="s">
        <v>2</v>
      </c>
      <c r="M168" s="125" t="s">
        <v>306</v>
      </c>
      <c r="N168" s="125" t="s">
        <v>32</v>
      </c>
      <c r="O168" s="125" t="s">
        <v>491</v>
      </c>
      <c r="P168" s="125" t="s">
        <v>352</v>
      </c>
      <c r="Q168" s="125" t="s">
        <v>16</v>
      </c>
      <c r="R168" s="179"/>
      <c r="S168" s="23"/>
      <c r="T168" s="23"/>
      <c r="U168" s="23"/>
      <c r="V168" s="23"/>
      <c r="W168" s="23"/>
    </row>
    <row r="169" spans="1:23" s="24" customFormat="1">
      <c r="A169" s="91" t="s">
        <v>534</v>
      </c>
      <c r="B169" s="91"/>
      <c r="C169" s="90" t="s">
        <v>97</v>
      </c>
      <c r="D169" s="124">
        <v>276.505</v>
      </c>
      <c r="E169" s="124"/>
      <c r="F169" s="84"/>
      <c r="G169" s="124"/>
      <c r="H169" s="84"/>
      <c r="I169" s="84">
        <v>559.52380952380952</v>
      </c>
      <c r="J169" s="84"/>
      <c r="K169" s="84"/>
      <c r="L169" s="91" t="s">
        <v>2</v>
      </c>
      <c r="M169" s="125" t="s">
        <v>306</v>
      </c>
      <c r="N169" s="125" t="s">
        <v>32</v>
      </c>
      <c r="O169" s="125" t="s">
        <v>491</v>
      </c>
      <c r="P169" s="125" t="s">
        <v>352</v>
      </c>
      <c r="Q169" s="125" t="s">
        <v>16</v>
      </c>
      <c r="R169" s="179"/>
      <c r="S169" s="23"/>
      <c r="T169" s="23"/>
      <c r="U169" s="23"/>
      <c r="V169" s="23"/>
      <c r="W169" s="23"/>
    </row>
    <row r="170" spans="1:23" s="24" customFormat="1">
      <c r="A170" s="91" t="s">
        <v>534</v>
      </c>
      <c r="B170" s="91"/>
      <c r="C170" s="90" t="s">
        <v>115</v>
      </c>
      <c r="D170" s="124">
        <v>145.67500000000001</v>
      </c>
      <c r="E170" s="124"/>
      <c r="F170" s="84"/>
      <c r="G170" s="124"/>
      <c r="H170" s="84"/>
      <c r="I170" s="84">
        <v>359.26190476190476</v>
      </c>
      <c r="J170" s="84"/>
      <c r="K170" s="84"/>
      <c r="L170" s="91" t="s">
        <v>2</v>
      </c>
      <c r="M170" s="125" t="s">
        <v>306</v>
      </c>
      <c r="N170" s="125" t="s">
        <v>32</v>
      </c>
      <c r="O170" s="125" t="s">
        <v>491</v>
      </c>
      <c r="P170" s="125" t="s">
        <v>352</v>
      </c>
      <c r="Q170" s="125" t="s">
        <v>16</v>
      </c>
      <c r="R170" s="179"/>
      <c r="S170" s="23"/>
      <c r="T170" s="23"/>
      <c r="U170" s="23"/>
      <c r="V170" s="23"/>
      <c r="W170" s="23"/>
    </row>
    <row r="171" spans="1:23" s="24" customFormat="1">
      <c r="A171" s="91" t="s">
        <v>534</v>
      </c>
      <c r="B171" s="91"/>
      <c r="C171" s="90" t="s">
        <v>116</v>
      </c>
      <c r="D171" s="124">
        <v>258.17399999999998</v>
      </c>
      <c r="E171" s="124"/>
      <c r="F171" s="84"/>
      <c r="G171" s="124"/>
      <c r="H171" s="84"/>
      <c r="I171" s="84">
        <v>679.85714285714289</v>
      </c>
      <c r="J171" s="84"/>
      <c r="K171" s="84"/>
      <c r="L171" s="91" t="s">
        <v>2</v>
      </c>
      <c r="M171" s="125" t="s">
        <v>306</v>
      </c>
      <c r="N171" s="125" t="s">
        <v>32</v>
      </c>
      <c r="O171" s="125" t="s">
        <v>491</v>
      </c>
      <c r="P171" s="125" t="s">
        <v>352</v>
      </c>
      <c r="Q171" s="125" t="s">
        <v>16</v>
      </c>
      <c r="R171" s="179"/>
      <c r="S171" s="23"/>
      <c r="T171" s="23"/>
      <c r="U171" s="23"/>
      <c r="V171" s="23"/>
      <c r="W171" s="23"/>
    </row>
    <row r="172" spans="1:23" s="25" customFormat="1">
      <c r="A172" s="91" t="s">
        <v>534</v>
      </c>
      <c r="B172" s="91"/>
      <c r="C172" s="90" t="s">
        <v>117</v>
      </c>
      <c r="D172" s="124">
        <v>134.63</v>
      </c>
      <c r="E172" s="124"/>
      <c r="F172" s="84"/>
      <c r="G172" s="124"/>
      <c r="H172" s="84"/>
      <c r="I172" s="84">
        <v>339.1904761904762</v>
      </c>
      <c r="J172" s="84"/>
      <c r="K172" s="84"/>
      <c r="L172" s="91" t="s">
        <v>2</v>
      </c>
      <c r="M172" s="125" t="s">
        <v>306</v>
      </c>
      <c r="N172" s="125" t="s">
        <v>32</v>
      </c>
      <c r="O172" s="125" t="s">
        <v>491</v>
      </c>
      <c r="P172" s="125" t="s">
        <v>352</v>
      </c>
      <c r="Q172" s="125" t="s">
        <v>16</v>
      </c>
      <c r="R172" s="115"/>
      <c r="S172" s="12"/>
      <c r="T172" s="12"/>
      <c r="U172" s="12"/>
      <c r="V172" s="12"/>
      <c r="W172" s="12"/>
    </row>
    <row r="173" spans="1:23" s="25" customFormat="1">
      <c r="A173" s="91" t="s">
        <v>535</v>
      </c>
      <c r="B173" s="91"/>
      <c r="C173" s="90" t="s">
        <v>83</v>
      </c>
      <c r="D173" s="124">
        <v>22129</v>
      </c>
      <c r="E173" s="124"/>
      <c r="F173" s="124"/>
      <c r="G173" s="124"/>
      <c r="H173" s="124"/>
      <c r="I173" s="124">
        <v>35835</v>
      </c>
      <c r="J173" s="124"/>
      <c r="K173" s="124"/>
      <c r="L173" s="90" t="s">
        <v>28</v>
      </c>
      <c r="M173" s="125"/>
      <c r="N173" s="125" t="s">
        <v>32</v>
      </c>
      <c r="O173" s="125" t="s">
        <v>15</v>
      </c>
      <c r="P173" s="125" t="s">
        <v>15</v>
      </c>
      <c r="Q173" s="125" t="s">
        <v>15</v>
      </c>
      <c r="R173" s="115"/>
      <c r="S173" s="12"/>
      <c r="T173" s="12"/>
      <c r="U173" s="12"/>
      <c r="V173" s="12"/>
      <c r="W173" s="12"/>
    </row>
    <row r="174" spans="1:23" s="25" customFormat="1">
      <c r="A174" s="91" t="s">
        <v>536</v>
      </c>
      <c r="B174" s="91"/>
      <c r="C174" s="90" t="s">
        <v>108</v>
      </c>
      <c r="D174" s="124"/>
      <c r="E174" s="124"/>
      <c r="F174" s="84"/>
      <c r="G174" s="124"/>
      <c r="H174" s="84"/>
      <c r="I174" s="84"/>
      <c r="J174" s="84"/>
      <c r="K174" s="84"/>
      <c r="L174" s="91" t="s">
        <v>2</v>
      </c>
      <c r="M174" s="125" t="s">
        <v>307</v>
      </c>
      <c r="N174" s="125" t="s">
        <v>32</v>
      </c>
      <c r="O174" s="125" t="s">
        <v>491</v>
      </c>
      <c r="P174" s="125" t="s">
        <v>352</v>
      </c>
      <c r="Q174" s="125" t="s">
        <v>16</v>
      </c>
      <c r="R174" s="115"/>
      <c r="S174" s="12"/>
      <c r="T174" s="12"/>
      <c r="U174" s="12"/>
      <c r="V174" s="12"/>
      <c r="W174" s="12"/>
    </row>
    <row r="175" spans="1:23" s="25" customFormat="1">
      <c r="A175" s="91" t="s">
        <v>537</v>
      </c>
      <c r="B175" s="91"/>
      <c r="C175" s="90" t="s">
        <v>109</v>
      </c>
      <c r="D175" s="124">
        <v>961.245</v>
      </c>
      <c r="E175" s="124"/>
      <c r="F175" s="84"/>
      <c r="G175" s="124"/>
      <c r="H175" s="84"/>
      <c r="I175" s="84">
        <v>1727.5238095238096</v>
      </c>
      <c r="J175" s="84"/>
      <c r="K175" s="84"/>
      <c r="L175" s="91" t="s">
        <v>2</v>
      </c>
      <c r="M175" s="125" t="s">
        <v>308</v>
      </c>
      <c r="N175" s="125" t="s">
        <v>32</v>
      </c>
      <c r="O175" s="125" t="s">
        <v>491</v>
      </c>
      <c r="P175" s="125" t="s">
        <v>352</v>
      </c>
      <c r="Q175" s="125" t="s">
        <v>16</v>
      </c>
      <c r="R175" s="115"/>
      <c r="S175" s="12"/>
      <c r="T175" s="12"/>
      <c r="U175" s="12"/>
      <c r="V175" s="12"/>
      <c r="W175" s="12"/>
    </row>
    <row r="176" spans="1:23" s="25" customFormat="1">
      <c r="A176" s="91" t="s">
        <v>538</v>
      </c>
      <c r="B176" s="91"/>
      <c r="C176" s="90" t="s">
        <v>95</v>
      </c>
      <c r="D176" s="124">
        <v>1062.5999999999999</v>
      </c>
      <c r="E176" s="124"/>
      <c r="F176" s="84"/>
      <c r="G176" s="124"/>
      <c r="H176" s="84"/>
      <c r="I176" s="84">
        <v>1937.2857142857142</v>
      </c>
      <c r="J176" s="84"/>
      <c r="K176" s="84"/>
      <c r="L176" s="91" t="s">
        <v>2</v>
      </c>
      <c r="M176" s="125" t="s">
        <v>309</v>
      </c>
      <c r="N176" s="125" t="s">
        <v>32</v>
      </c>
      <c r="O176" s="125" t="s">
        <v>491</v>
      </c>
      <c r="P176" s="125" t="s">
        <v>352</v>
      </c>
      <c r="Q176" s="125" t="s">
        <v>16</v>
      </c>
      <c r="R176" s="115"/>
      <c r="S176" s="12"/>
      <c r="T176" s="12"/>
      <c r="U176" s="12"/>
      <c r="V176" s="12"/>
      <c r="W176" s="12"/>
    </row>
    <row r="177" spans="1:23" s="25" customFormat="1">
      <c r="A177" s="91" t="s">
        <v>539</v>
      </c>
      <c r="B177" s="91"/>
      <c r="C177" s="90" t="s">
        <v>40</v>
      </c>
      <c r="D177" s="124">
        <v>444</v>
      </c>
      <c r="E177" s="124"/>
      <c r="F177" s="84"/>
      <c r="G177" s="124"/>
      <c r="H177" s="84"/>
      <c r="I177" s="84">
        <v>805</v>
      </c>
      <c r="J177" s="84"/>
      <c r="K177" s="84"/>
      <c r="L177" s="91" t="s">
        <v>2</v>
      </c>
      <c r="M177" s="125" t="s">
        <v>265</v>
      </c>
      <c r="N177" s="125" t="s">
        <v>32</v>
      </c>
      <c r="O177" s="125" t="s">
        <v>490</v>
      </c>
      <c r="P177" s="125" t="s">
        <v>350</v>
      </c>
      <c r="Q177" s="125" t="s">
        <v>12</v>
      </c>
      <c r="R177" s="115"/>
      <c r="S177" s="12"/>
      <c r="T177" s="12"/>
      <c r="U177" s="12"/>
      <c r="V177" s="12"/>
      <c r="W177" s="12"/>
    </row>
    <row r="178" spans="1:23" s="25" customFormat="1">
      <c r="A178" s="91" t="s">
        <v>540</v>
      </c>
      <c r="B178" s="91"/>
      <c r="C178" s="90" t="s">
        <v>80</v>
      </c>
      <c r="D178" s="124">
        <v>232.92</v>
      </c>
      <c r="E178" s="124"/>
      <c r="F178" s="84"/>
      <c r="G178" s="124"/>
      <c r="H178" s="84"/>
      <c r="I178" s="84">
        <v>922.66666666666663</v>
      </c>
      <c r="J178" s="84"/>
      <c r="K178" s="84"/>
      <c r="L178" s="91" t="s">
        <v>2</v>
      </c>
      <c r="M178" s="125" t="s">
        <v>290</v>
      </c>
      <c r="N178" s="125" t="s">
        <v>32</v>
      </c>
      <c r="O178" s="125" t="s">
        <v>15</v>
      </c>
      <c r="P178" s="125" t="s">
        <v>354</v>
      </c>
      <c r="Q178" s="125" t="s">
        <v>15</v>
      </c>
      <c r="R178" s="115"/>
      <c r="S178" s="12"/>
      <c r="T178" s="12"/>
      <c r="U178" s="12"/>
      <c r="V178" s="12"/>
      <c r="W178" s="12"/>
    </row>
    <row r="179" spans="1:23" s="25" customFormat="1">
      <c r="A179" s="91" t="s">
        <v>688</v>
      </c>
      <c r="B179" s="91"/>
      <c r="C179" s="90" t="s">
        <v>166</v>
      </c>
      <c r="D179" s="124"/>
      <c r="E179" s="124"/>
      <c r="F179" s="84"/>
      <c r="G179" s="124"/>
      <c r="H179" s="84"/>
      <c r="I179" s="84">
        <v>655.66666666666663</v>
      </c>
      <c r="J179" s="84"/>
      <c r="K179" s="84"/>
      <c r="L179" s="91" t="s">
        <v>2</v>
      </c>
      <c r="M179" s="125" t="s">
        <v>331</v>
      </c>
      <c r="N179" s="125" t="s">
        <v>32</v>
      </c>
      <c r="O179" s="125" t="s">
        <v>492</v>
      </c>
      <c r="P179" s="125" t="s">
        <v>370</v>
      </c>
      <c r="Q179" s="125" t="s">
        <v>19</v>
      </c>
      <c r="R179" s="115"/>
      <c r="S179" s="12"/>
      <c r="T179" s="12"/>
      <c r="U179" s="12"/>
      <c r="V179" s="12"/>
      <c r="W179" s="12"/>
    </row>
    <row r="180" spans="1:23" s="25" customFormat="1">
      <c r="A180" s="91" t="s">
        <v>629</v>
      </c>
      <c r="B180" s="90" t="s">
        <v>436</v>
      </c>
      <c r="C180" s="91" t="s">
        <v>361</v>
      </c>
      <c r="D180" s="124">
        <v>40049</v>
      </c>
      <c r="E180" s="124"/>
      <c r="F180" s="124"/>
      <c r="G180" s="124"/>
      <c r="H180" s="124"/>
      <c r="I180" s="124">
        <v>60919</v>
      </c>
      <c r="J180" s="124"/>
      <c r="K180" s="124"/>
      <c r="L180" s="90" t="s">
        <v>28</v>
      </c>
      <c r="M180" s="125"/>
      <c r="N180" s="125" t="s">
        <v>46</v>
      </c>
      <c r="O180" s="125" t="s">
        <v>14</v>
      </c>
      <c r="P180" s="125" t="s">
        <v>362</v>
      </c>
      <c r="Q180" s="125" t="s">
        <v>14</v>
      </c>
      <c r="R180" s="115"/>
      <c r="S180" s="12"/>
      <c r="T180" s="12"/>
      <c r="U180" s="12"/>
      <c r="V180" s="12"/>
      <c r="W180" s="12"/>
    </row>
    <row r="181" spans="1:23" s="25" customFormat="1">
      <c r="A181" s="91" t="s">
        <v>542</v>
      </c>
      <c r="B181" s="91"/>
      <c r="C181" s="90" t="s">
        <v>45</v>
      </c>
      <c r="D181" s="124">
        <v>3185</v>
      </c>
      <c r="E181" s="124"/>
      <c r="F181" s="84"/>
      <c r="G181" s="124"/>
      <c r="H181" s="84"/>
      <c r="I181" s="84">
        <v>7248</v>
      </c>
      <c r="J181" s="84"/>
      <c r="K181" s="84"/>
      <c r="L181" s="91" t="s">
        <v>28</v>
      </c>
      <c r="M181" s="125" t="s">
        <v>271</v>
      </c>
      <c r="N181" s="125" t="s">
        <v>46</v>
      </c>
      <c r="O181" s="125" t="s">
        <v>363</v>
      </c>
      <c r="P181" s="125" t="s">
        <v>363</v>
      </c>
      <c r="Q181" s="125" t="s">
        <v>13</v>
      </c>
      <c r="R181" s="115"/>
      <c r="S181" s="12"/>
      <c r="T181" s="12"/>
      <c r="U181" s="12"/>
      <c r="V181" s="12"/>
      <c r="W181" s="12"/>
    </row>
    <row r="182" spans="1:23" s="25" customFormat="1">
      <c r="A182" s="91" t="s">
        <v>542</v>
      </c>
      <c r="B182" s="91"/>
      <c r="C182" s="90" t="s">
        <v>47</v>
      </c>
      <c r="D182" s="124">
        <v>2948</v>
      </c>
      <c r="E182" s="124"/>
      <c r="F182" s="84"/>
      <c r="G182" s="124"/>
      <c r="H182" s="84"/>
      <c r="I182" s="84">
        <v>6117</v>
      </c>
      <c r="J182" s="84"/>
      <c r="K182" s="84"/>
      <c r="L182" s="91" t="s">
        <v>28</v>
      </c>
      <c r="M182" s="125" t="s">
        <v>271</v>
      </c>
      <c r="N182" s="125" t="s">
        <v>46</v>
      </c>
      <c r="O182" s="125" t="s">
        <v>363</v>
      </c>
      <c r="P182" s="125" t="s">
        <v>363</v>
      </c>
      <c r="Q182" s="125" t="s">
        <v>13</v>
      </c>
      <c r="R182" s="115"/>
      <c r="S182" s="12"/>
      <c r="T182" s="12"/>
      <c r="U182" s="12"/>
      <c r="V182" s="12"/>
      <c r="W182" s="12"/>
    </row>
    <row r="183" spans="1:23" s="25" customFormat="1">
      <c r="A183" s="91" t="s">
        <v>542</v>
      </c>
      <c r="B183" s="91"/>
      <c r="C183" s="90" t="s">
        <v>49</v>
      </c>
      <c r="D183" s="124">
        <v>5074</v>
      </c>
      <c r="E183" s="124"/>
      <c r="F183" s="84"/>
      <c r="G183" s="124"/>
      <c r="H183" s="84"/>
      <c r="I183" s="84">
        <v>8886</v>
      </c>
      <c r="J183" s="84"/>
      <c r="K183" s="84"/>
      <c r="L183" s="91" t="s">
        <v>28</v>
      </c>
      <c r="M183" s="125" t="s">
        <v>271</v>
      </c>
      <c r="N183" s="125" t="s">
        <v>46</v>
      </c>
      <c r="O183" s="125" t="s">
        <v>363</v>
      </c>
      <c r="P183" s="125" t="s">
        <v>363</v>
      </c>
      <c r="Q183" s="125" t="s">
        <v>13</v>
      </c>
      <c r="R183" s="115"/>
      <c r="S183" s="12"/>
      <c r="T183" s="12"/>
      <c r="U183" s="12"/>
      <c r="V183" s="12"/>
      <c r="W183" s="12"/>
    </row>
    <row r="184" spans="1:23" s="25" customFormat="1">
      <c r="A184" s="91" t="s">
        <v>542</v>
      </c>
      <c r="B184" s="91"/>
      <c r="C184" s="90" t="s">
        <v>50</v>
      </c>
      <c r="D184" s="124">
        <v>4715</v>
      </c>
      <c r="E184" s="124"/>
      <c r="F184" s="84"/>
      <c r="G184" s="124"/>
      <c r="H184" s="84"/>
      <c r="I184" s="84">
        <v>6648</v>
      </c>
      <c r="J184" s="84">
        <v>3952</v>
      </c>
      <c r="K184" s="84"/>
      <c r="L184" s="91" t="s">
        <v>28</v>
      </c>
      <c r="M184" s="125" t="s">
        <v>271</v>
      </c>
      <c r="N184" s="125" t="s">
        <v>46</v>
      </c>
      <c r="O184" s="125" t="s">
        <v>363</v>
      </c>
      <c r="P184" s="125" t="s">
        <v>363</v>
      </c>
      <c r="Q184" s="125" t="s">
        <v>13</v>
      </c>
      <c r="R184" s="115"/>
      <c r="S184" s="12"/>
      <c r="T184" s="12"/>
      <c r="U184" s="12"/>
      <c r="V184" s="12"/>
      <c r="W184" s="12"/>
    </row>
    <row r="185" spans="1:23" s="25" customFormat="1">
      <c r="A185" s="91" t="s">
        <v>542</v>
      </c>
      <c r="B185" s="91"/>
      <c r="C185" s="90" t="s">
        <v>51</v>
      </c>
      <c r="D185" s="124">
        <v>5091</v>
      </c>
      <c r="E185" s="124"/>
      <c r="F185" s="84"/>
      <c r="G185" s="124"/>
      <c r="H185" s="84"/>
      <c r="I185" s="84">
        <v>9589</v>
      </c>
      <c r="J185" s="84"/>
      <c r="K185" s="84"/>
      <c r="L185" s="91" t="s">
        <v>28</v>
      </c>
      <c r="M185" s="125" t="s">
        <v>271</v>
      </c>
      <c r="N185" s="125" t="s">
        <v>46</v>
      </c>
      <c r="O185" s="125" t="s">
        <v>363</v>
      </c>
      <c r="P185" s="125" t="s">
        <v>363</v>
      </c>
      <c r="Q185" s="125" t="s">
        <v>13</v>
      </c>
      <c r="R185" s="115"/>
      <c r="S185" s="12"/>
      <c r="T185" s="12"/>
      <c r="U185" s="12"/>
      <c r="V185" s="12"/>
      <c r="W185" s="12"/>
    </row>
    <row r="186" spans="1:23" s="25" customFormat="1">
      <c r="A186" s="91" t="s">
        <v>542</v>
      </c>
      <c r="B186" s="91"/>
      <c r="C186" s="90" t="s">
        <v>52</v>
      </c>
      <c r="D186" s="124">
        <v>3221</v>
      </c>
      <c r="E186" s="124"/>
      <c r="F186" s="84"/>
      <c r="G186" s="124"/>
      <c r="H186" s="84"/>
      <c r="I186" s="84">
        <v>6786</v>
      </c>
      <c r="J186" s="84"/>
      <c r="K186" s="84"/>
      <c r="L186" s="91" t="s">
        <v>28</v>
      </c>
      <c r="M186" s="125" t="s">
        <v>271</v>
      </c>
      <c r="N186" s="125" t="s">
        <v>46</v>
      </c>
      <c r="O186" s="125" t="s">
        <v>363</v>
      </c>
      <c r="P186" s="125" t="s">
        <v>363</v>
      </c>
      <c r="Q186" s="125" t="s">
        <v>13</v>
      </c>
      <c r="R186" s="115"/>
      <c r="S186" s="12"/>
      <c r="T186" s="12"/>
      <c r="U186" s="12"/>
      <c r="V186" s="12"/>
      <c r="W186" s="12"/>
    </row>
    <row r="187" spans="1:23" s="25" customFormat="1">
      <c r="A187" s="91" t="s">
        <v>542</v>
      </c>
      <c r="B187" s="91"/>
      <c r="C187" s="90" t="s">
        <v>53</v>
      </c>
      <c r="D187" s="124">
        <v>5679</v>
      </c>
      <c r="E187" s="124"/>
      <c r="F187" s="84"/>
      <c r="G187" s="124"/>
      <c r="H187" s="84"/>
      <c r="I187" s="84">
        <v>10908</v>
      </c>
      <c r="J187" s="84"/>
      <c r="K187" s="84"/>
      <c r="L187" s="91" t="s">
        <v>28</v>
      </c>
      <c r="M187" s="125" t="s">
        <v>271</v>
      </c>
      <c r="N187" s="125" t="s">
        <v>46</v>
      </c>
      <c r="O187" s="125" t="s">
        <v>363</v>
      </c>
      <c r="P187" s="125" t="s">
        <v>363</v>
      </c>
      <c r="Q187" s="125" t="s">
        <v>13</v>
      </c>
      <c r="R187" s="115"/>
      <c r="S187" s="12"/>
      <c r="T187" s="12"/>
      <c r="U187" s="12"/>
      <c r="V187" s="12"/>
      <c r="W187" s="12"/>
    </row>
    <row r="188" spans="1:23" s="25" customFormat="1">
      <c r="A188" s="91" t="s">
        <v>543</v>
      </c>
      <c r="B188" s="91"/>
      <c r="C188" s="90" t="s">
        <v>130</v>
      </c>
      <c r="D188" s="124">
        <v>875.79700000000003</v>
      </c>
      <c r="E188" s="124"/>
      <c r="F188" s="84"/>
      <c r="G188" s="124"/>
      <c r="H188" s="84"/>
      <c r="I188" s="84">
        <v>1365.452380952381</v>
      </c>
      <c r="J188" s="84"/>
      <c r="K188" s="84"/>
      <c r="L188" s="91" t="s">
        <v>2</v>
      </c>
      <c r="M188" s="125" t="s">
        <v>310</v>
      </c>
      <c r="N188" s="125" t="s">
        <v>123</v>
      </c>
      <c r="O188" s="125" t="s">
        <v>491</v>
      </c>
      <c r="P188" s="125" t="s">
        <v>369</v>
      </c>
      <c r="Q188" s="125" t="s">
        <v>16</v>
      </c>
      <c r="R188" s="115"/>
      <c r="S188" s="12"/>
      <c r="T188" s="12"/>
      <c r="U188" s="12"/>
      <c r="V188" s="12"/>
      <c r="W188" s="12"/>
    </row>
    <row r="189" spans="1:23" s="25" customFormat="1">
      <c r="A189" s="91" t="s">
        <v>723</v>
      </c>
      <c r="B189" s="91"/>
      <c r="C189" s="90" t="s">
        <v>75</v>
      </c>
      <c r="D189" s="124">
        <v>18527</v>
      </c>
      <c r="E189" s="124"/>
      <c r="F189" s="124"/>
      <c r="G189" s="124"/>
      <c r="H189" s="124"/>
      <c r="I189" s="124">
        <v>29325</v>
      </c>
      <c r="J189" s="124"/>
      <c r="K189" s="124"/>
      <c r="L189" s="90" t="s">
        <v>28</v>
      </c>
      <c r="M189" s="125"/>
      <c r="N189" s="125" t="s">
        <v>32</v>
      </c>
      <c r="O189" s="125" t="s">
        <v>15</v>
      </c>
      <c r="P189" s="125" t="s">
        <v>354</v>
      </c>
      <c r="Q189" s="125" t="s">
        <v>15</v>
      </c>
      <c r="R189" s="115"/>
      <c r="S189" s="12"/>
      <c r="T189" s="12"/>
      <c r="U189" s="12"/>
      <c r="V189" s="12"/>
      <c r="W189" s="12"/>
    </row>
    <row r="190" spans="1:23" s="25" customFormat="1">
      <c r="A190" s="91" t="s">
        <v>689</v>
      </c>
      <c r="B190" s="91"/>
      <c r="C190" s="90" t="s">
        <v>198</v>
      </c>
      <c r="D190" s="124">
        <v>199.17599999999999</v>
      </c>
      <c r="E190" s="124"/>
      <c r="F190" s="84"/>
      <c r="G190" s="124"/>
      <c r="H190" s="84"/>
      <c r="I190" s="84">
        <v>363.85714285714283</v>
      </c>
      <c r="J190" s="84"/>
      <c r="K190" s="84"/>
      <c r="L190" s="91" t="s">
        <v>2</v>
      </c>
      <c r="M190" s="125" t="s">
        <v>340</v>
      </c>
      <c r="N190" s="125" t="s">
        <v>27</v>
      </c>
      <c r="O190" s="125" t="s">
        <v>191</v>
      </c>
      <c r="P190" s="125" t="s">
        <v>359</v>
      </c>
      <c r="Q190" s="125" t="s">
        <v>20</v>
      </c>
      <c r="R190" s="115"/>
      <c r="S190" s="12"/>
      <c r="T190" s="12"/>
      <c r="U190" s="12"/>
      <c r="V190" s="12"/>
      <c r="W190" s="12"/>
    </row>
    <row r="191" spans="1:23" s="25" customFormat="1">
      <c r="A191" s="91" t="s">
        <v>545</v>
      </c>
      <c r="B191" s="91"/>
      <c r="C191" s="90" t="s">
        <v>86</v>
      </c>
      <c r="D191" s="124">
        <v>262.75900000000001</v>
      </c>
      <c r="E191" s="124"/>
      <c r="F191" s="84"/>
      <c r="G191" s="124"/>
      <c r="H191" s="84"/>
      <c r="I191" s="84">
        <v>558.52380952380952</v>
      </c>
      <c r="J191" s="84"/>
      <c r="K191" s="84"/>
      <c r="L191" s="91" t="s">
        <v>2</v>
      </c>
      <c r="M191" s="125" t="s">
        <v>292</v>
      </c>
      <c r="N191" s="125" t="s">
        <v>32</v>
      </c>
      <c r="O191" s="125" t="s">
        <v>15</v>
      </c>
      <c r="P191" s="125" t="s">
        <v>360</v>
      </c>
      <c r="Q191" s="125" t="s">
        <v>15</v>
      </c>
      <c r="R191" s="115"/>
      <c r="S191" s="12"/>
      <c r="T191" s="12"/>
      <c r="U191" s="12"/>
      <c r="V191" s="12"/>
      <c r="W191" s="12"/>
    </row>
    <row r="192" spans="1:23" s="25" customFormat="1">
      <c r="A192" s="91" t="s">
        <v>546</v>
      </c>
      <c r="B192" s="91"/>
      <c r="C192" s="90" t="s">
        <v>242</v>
      </c>
      <c r="D192" s="124">
        <v>298</v>
      </c>
      <c r="E192" s="124"/>
      <c r="F192" s="124"/>
      <c r="G192" s="124">
        <v>1340</v>
      </c>
      <c r="H192" s="124"/>
      <c r="I192" s="124">
        <v>706</v>
      </c>
      <c r="J192" s="124"/>
      <c r="K192" s="124"/>
      <c r="L192" s="90" t="s">
        <v>28</v>
      </c>
      <c r="M192" s="125"/>
      <c r="N192" s="125" t="s">
        <v>211</v>
      </c>
      <c r="O192" s="125" t="s">
        <v>493</v>
      </c>
      <c r="P192" s="125" t="s">
        <v>356</v>
      </c>
      <c r="Q192" s="125" t="s">
        <v>22</v>
      </c>
      <c r="R192" s="115"/>
      <c r="S192" s="12"/>
      <c r="T192" s="12"/>
      <c r="U192" s="12"/>
      <c r="V192" s="12"/>
      <c r="W192" s="12"/>
    </row>
    <row r="193" spans="1:23" s="25" customFormat="1">
      <c r="A193" s="91" t="s">
        <v>690</v>
      </c>
      <c r="B193" s="91"/>
      <c r="C193" s="90" t="s">
        <v>243</v>
      </c>
      <c r="D193" s="124">
        <v>946</v>
      </c>
      <c r="E193" s="124"/>
      <c r="F193" s="124"/>
      <c r="G193" s="124">
        <v>13176</v>
      </c>
      <c r="H193" s="124"/>
      <c r="I193" s="124">
        <v>1587</v>
      </c>
      <c r="J193" s="124"/>
      <c r="K193" s="124"/>
      <c r="L193" s="90" t="s">
        <v>28</v>
      </c>
      <c r="M193" s="125"/>
      <c r="N193" s="125" t="s">
        <v>211</v>
      </c>
      <c r="O193" s="125" t="s">
        <v>493</v>
      </c>
      <c r="P193" s="125" t="s">
        <v>365</v>
      </c>
      <c r="Q193" s="125" t="s">
        <v>22</v>
      </c>
      <c r="R193" s="115"/>
      <c r="S193" s="12"/>
      <c r="T193" s="12"/>
      <c r="U193" s="12"/>
      <c r="V193" s="12"/>
      <c r="W193" s="12"/>
    </row>
    <row r="194" spans="1:23" s="25" customFormat="1">
      <c r="A194" s="91" t="s">
        <v>547</v>
      </c>
      <c r="B194" s="91"/>
      <c r="C194" s="90" t="s">
        <v>423</v>
      </c>
      <c r="D194" s="124">
        <v>407.96</v>
      </c>
      <c r="E194" s="124"/>
      <c r="F194" s="84"/>
      <c r="G194" s="124"/>
      <c r="H194" s="84">
        <v>10.853999999999999</v>
      </c>
      <c r="I194" s="84">
        <v>967.30952380952385</v>
      </c>
      <c r="J194" s="84"/>
      <c r="K194" s="84"/>
      <c r="L194" s="91" t="s">
        <v>2</v>
      </c>
      <c r="M194" s="125" t="s">
        <v>293</v>
      </c>
      <c r="N194" s="125" t="s">
        <v>32</v>
      </c>
      <c r="O194" s="125" t="s">
        <v>15</v>
      </c>
      <c r="P194" s="125" t="s">
        <v>360</v>
      </c>
      <c r="Q194" s="125" t="s">
        <v>15</v>
      </c>
      <c r="R194" s="115"/>
      <c r="S194" s="12"/>
      <c r="T194" s="12"/>
      <c r="U194" s="12"/>
      <c r="V194" s="12"/>
      <c r="W194" s="12"/>
    </row>
    <row r="195" spans="1:23" s="25" customFormat="1">
      <c r="A195" s="91" t="s">
        <v>691</v>
      </c>
      <c r="B195" s="91"/>
      <c r="C195" s="90" t="s">
        <v>113</v>
      </c>
      <c r="D195" s="124">
        <v>178.624</v>
      </c>
      <c r="E195" s="124"/>
      <c r="F195" s="84"/>
      <c r="G195" s="124"/>
      <c r="H195" s="84"/>
      <c r="I195" s="84">
        <v>358.8095238095238</v>
      </c>
      <c r="J195" s="84"/>
      <c r="K195" s="84"/>
      <c r="L195" s="91" t="s">
        <v>2</v>
      </c>
      <c r="M195" s="125" t="s">
        <v>311</v>
      </c>
      <c r="N195" s="125" t="s">
        <v>32</v>
      </c>
      <c r="O195" s="125" t="s">
        <v>491</v>
      </c>
      <c r="P195" s="125" t="s">
        <v>352</v>
      </c>
      <c r="Q195" s="125" t="s">
        <v>16</v>
      </c>
      <c r="R195" s="115"/>
      <c r="S195" s="12"/>
      <c r="T195" s="12"/>
      <c r="U195" s="12"/>
      <c r="V195" s="12"/>
      <c r="W195" s="12"/>
    </row>
    <row r="196" spans="1:23" s="25" customFormat="1">
      <c r="A196" s="91" t="s">
        <v>549</v>
      </c>
      <c r="B196" s="91"/>
      <c r="C196" s="90" t="s">
        <v>102</v>
      </c>
      <c r="D196" s="124">
        <v>1065.1089999999999</v>
      </c>
      <c r="E196" s="124"/>
      <c r="F196" s="84"/>
      <c r="G196" s="124"/>
      <c r="H196" s="84"/>
      <c r="I196" s="84">
        <v>2028.9285714285713</v>
      </c>
      <c r="J196" s="84"/>
      <c r="K196" s="84"/>
      <c r="L196" s="91" t="s">
        <v>2</v>
      </c>
      <c r="M196" s="125" t="s">
        <v>312</v>
      </c>
      <c r="N196" s="125" t="s">
        <v>32</v>
      </c>
      <c r="O196" s="125" t="s">
        <v>491</v>
      </c>
      <c r="P196" s="125" t="s">
        <v>352</v>
      </c>
      <c r="Q196" s="125" t="s">
        <v>16</v>
      </c>
      <c r="R196" s="115"/>
      <c r="S196" s="12"/>
      <c r="T196" s="12"/>
      <c r="U196" s="12"/>
      <c r="V196" s="12"/>
      <c r="W196" s="12"/>
    </row>
    <row r="197" spans="1:23" s="25" customFormat="1">
      <c r="A197" s="91" t="s">
        <v>692</v>
      </c>
      <c r="B197" s="91"/>
      <c r="C197" s="90" t="s">
        <v>184</v>
      </c>
      <c r="D197" s="124"/>
      <c r="E197" s="124"/>
      <c r="F197" s="84"/>
      <c r="G197" s="124"/>
      <c r="H197" s="84"/>
      <c r="I197" s="84">
        <v>1015.952380952381</v>
      </c>
      <c r="J197" s="84"/>
      <c r="K197" s="84"/>
      <c r="L197" s="91" t="s">
        <v>2</v>
      </c>
      <c r="M197" s="125" t="s">
        <v>332</v>
      </c>
      <c r="N197" s="125" t="s">
        <v>123</v>
      </c>
      <c r="O197" s="125" t="s">
        <v>492</v>
      </c>
      <c r="P197" s="125" t="s">
        <v>370</v>
      </c>
      <c r="Q197" s="125" t="s">
        <v>19</v>
      </c>
      <c r="R197" s="115"/>
      <c r="S197" s="12"/>
      <c r="T197" s="12"/>
      <c r="U197" s="12"/>
      <c r="V197" s="12"/>
      <c r="W197" s="12"/>
    </row>
    <row r="198" spans="1:23" s="25" customFormat="1">
      <c r="A198" s="91" t="s">
        <v>695</v>
      </c>
      <c r="B198" s="91" t="s">
        <v>228</v>
      </c>
      <c r="C198" s="91" t="s">
        <v>229</v>
      </c>
      <c r="D198" s="84"/>
      <c r="E198" s="84"/>
      <c r="F198" s="84"/>
      <c r="G198" s="84">
        <v>55760</v>
      </c>
      <c r="H198" s="84"/>
      <c r="I198" s="84"/>
      <c r="J198" s="84"/>
      <c r="K198" s="84"/>
      <c r="L198" s="91" t="s">
        <v>28</v>
      </c>
      <c r="M198" s="118"/>
      <c r="N198" s="125" t="s">
        <v>211</v>
      </c>
      <c r="O198" s="125" t="s">
        <v>493</v>
      </c>
      <c r="P198" s="125" t="s">
        <v>229</v>
      </c>
      <c r="Q198" s="125" t="s">
        <v>22</v>
      </c>
      <c r="R198" s="115"/>
      <c r="S198" s="12"/>
      <c r="T198" s="12"/>
      <c r="U198" s="12"/>
      <c r="V198" s="12"/>
      <c r="W198" s="12"/>
    </row>
    <row r="199" spans="1:23" s="25" customFormat="1">
      <c r="A199" s="91" t="s">
        <v>695</v>
      </c>
      <c r="B199" s="91" t="s">
        <v>230</v>
      </c>
      <c r="C199" s="91" t="s">
        <v>229</v>
      </c>
      <c r="D199" s="84"/>
      <c r="E199" s="84"/>
      <c r="F199" s="84"/>
      <c r="G199" s="84">
        <v>61118</v>
      </c>
      <c r="H199" s="84"/>
      <c r="I199" s="84"/>
      <c r="J199" s="84"/>
      <c r="K199" s="84"/>
      <c r="L199" s="91" t="s">
        <v>28</v>
      </c>
      <c r="M199" s="118"/>
      <c r="N199" s="125" t="s">
        <v>211</v>
      </c>
      <c r="O199" s="125" t="s">
        <v>493</v>
      </c>
      <c r="P199" s="125" t="s">
        <v>229</v>
      </c>
      <c r="Q199" s="125" t="s">
        <v>22</v>
      </c>
      <c r="R199" s="115"/>
      <c r="S199" s="12"/>
      <c r="T199" s="12"/>
      <c r="U199" s="12"/>
      <c r="V199" s="12"/>
      <c r="W199" s="12"/>
    </row>
    <row r="200" spans="1:23" s="25" customFormat="1">
      <c r="A200" s="91" t="s">
        <v>695</v>
      </c>
      <c r="B200" s="91" t="s">
        <v>231</v>
      </c>
      <c r="C200" s="91" t="s">
        <v>229</v>
      </c>
      <c r="D200" s="84">
        <v>1130</v>
      </c>
      <c r="E200" s="84"/>
      <c r="F200" s="84"/>
      <c r="G200" s="84"/>
      <c r="H200" s="84"/>
      <c r="I200" s="84">
        <v>1922</v>
      </c>
      <c r="J200" s="84"/>
      <c r="K200" s="84"/>
      <c r="L200" s="91" t="s">
        <v>579</v>
      </c>
      <c r="M200" s="118"/>
      <c r="N200" s="125" t="s">
        <v>211</v>
      </c>
      <c r="O200" s="125" t="s">
        <v>493</v>
      </c>
      <c r="P200" s="125" t="s">
        <v>229</v>
      </c>
      <c r="Q200" s="125" t="s">
        <v>22</v>
      </c>
      <c r="R200" s="115"/>
      <c r="S200" s="12"/>
      <c r="T200" s="12"/>
      <c r="U200" s="12"/>
      <c r="V200" s="12"/>
      <c r="W200" s="12"/>
    </row>
    <row r="201" spans="1:23" s="25" customFormat="1">
      <c r="A201" s="91" t="s">
        <v>553</v>
      </c>
      <c r="B201" s="91"/>
      <c r="C201" s="90" t="s">
        <v>401</v>
      </c>
      <c r="D201" s="124">
        <v>5537.4870000000001</v>
      </c>
      <c r="E201" s="124"/>
      <c r="F201" s="84"/>
      <c r="G201" s="124"/>
      <c r="H201" s="84"/>
      <c r="I201" s="84">
        <v>9495.2380952380954</v>
      </c>
      <c r="J201" s="84"/>
      <c r="K201" s="84"/>
      <c r="L201" s="91" t="s">
        <v>2</v>
      </c>
      <c r="M201" s="125" t="s">
        <v>267</v>
      </c>
      <c r="N201" s="125" t="s">
        <v>32</v>
      </c>
      <c r="O201" s="125" t="s">
        <v>490</v>
      </c>
      <c r="P201" s="125" t="s">
        <v>351</v>
      </c>
      <c r="Q201" s="125" t="s">
        <v>12</v>
      </c>
      <c r="R201" s="115"/>
      <c r="S201" s="12"/>
      <c r="T201" s="12"/>
      <c r="U201" s="12"/>
      <c r="V201" s="12"/>
      <c r="W201" s="12"/>
    </row>
    <row r="202" spans="1:23" s="25" customFormat="1">
      <c r="A202" s="91" t="s">
        <v>554</v>
      </c>
      <c r="B202" s="91"/>
      <c r="C202" s="90" t="s">
        <v>186</v>
      </c>
      <c r="D202" s="124">
        <v>290.24900000000002</v>
      </c>
      <c r="E202" s="124"/>
      <c r="F202" s="84"/>
      <c r="G202" s="124"/>
      <c r="H202" s="84"/>
      <c r="I202" s="84">
        <v>634.83333333333337</v>
      </c>
      <c r="J202" s="84"/>
      <c r="K202" s="84"/>
      <c r="L202" s="91" t="s">
        <v>2</v>
      </c>
      <c r="M202" s="125" t="s">
        <v>333</v>
      </c>
      <c r="N202" s="125" t="s">
        <v>123</v>
      </c>
      <c r="O202" s="125" t="s">
        <v>492</v>
      </c>
      <c r="P202" s="125" t="s">
        <v>370</v>
      </c>
      <c r="Q202" s="125" t="s">
        <v>19</v>
      </c>
      <c r="R202" s="115"/>
      <c r="S202" s="12"/>
      <c r="T202" s="12"/>
      <c r="U202" s="12"/>
      <c r="V202" s="12"/>
      <c r="W202" s="12"/>
    </row>
    <row r="203" spans="1:23" s="25" customFormat="1">
      <c r="A203" s="91" t="s">
        <v>555</v>
      </c>
      <c r="B203" s="91"/>
      <c r="C203" s="90" t="s">
        <v>167</v>
      </c>
      <c r="D203" s="124">
        <v>251.91900000000001</v>
      </c>
      <c r="E203" s="124"/>
      <c r="F203" s="84"/>
      <c r="G203" s="124"/>
      <c r="H203" s="84"/>
      <c r="I203" s="84">
        <v>489.21428571428572</v>
      </c>
      <c r="J203" s="84"/>
      <c r="K203" s="84"/>
      <c r="L203" s="91" t="s">
        <v>2</v>
      </c>
      <c r="M203" s="125" t="s">
        <v>334</v>
      </c>
      <c r="N203" s="125" t="s">
        <v>32</v>
      </c>
      <c r="O203" s="125" t="s">
        <v>492</v>
      </c>
      <c r="P203" s="125" t="s">
        <v>370</v>
      </c>
      <c r="Q203" s="125" t="s">
        <v>19</v>
      </c>
      <c r="R203" s="115"/>
      <c r="S203" s="12"/>
      <c r="T203" s="12"/>
      <c r="U203" s="12"/>
      <c r="V203" s="12"/>
      <c r="W203" s="12"/>
    </row>
    <row r="204" spans="1:23" s="25" customFormat="1">
      <c r="A204" s="91" t="s">
        <v>556</v>
      </c>
      <c r="B204" s="91"/>
      <c r="C204" s="90" t="s">
        <v>156</v>
      </c>
      <c r="D204" s="124">
        <v>607.19100000000003</v>
      </c>
      <c r="E204" s="124"/>
      <c r="F204" s="84"/>
      <c r="G204" s="124"/>
      <c r="H204" s="84"/>
      <c r="I204" s="84">
        <v>1203.047619047619</v>
      </c>
      <c r="J204" s="84"/>
      <c r="K204" s="84"/>
      <c r="L204" s="91" t="s">
        <v>2</v>
      </c>
      <c r="M204" s="125" t="s">
        <v>319</v>
      </c>
      <c r="N204" s="125" t="s">
        <v>32</v>
      </c>
      <c r="O204" s="125" t="s">
        <v>15</v>
      </c>
      <c r="P204" s="125" t="s">
        <v>360</v>
      </c>
      <c r="Q204" s="125" t="s">
        <v>18</v>
      </c>
      <c r="R204" s="115"/>
      <c r="S204" s="12"/>
      <c r="T204" s="12"/>
      <c r="U204" s="12"/>
      <c r="V204" s="12"/>
      <c r="W204" s="12"/>
    </row>
    <row r="205" spans="1:23" s="25" customFormat="1">
      <c r="A205" s="91" t="s">
        <v>630</v>
      </c>
      <c r="B205" s="91"/>
      <c r="C205" s="90" t="s">
        <v>187</v>
      </c>
      <c r="D205" s="124">
        <v>1264</v>
      </c>
      <c r="E205" s="124"/>
      <c r="F205" s="84"/>
      <c r="G205" s="124"/>
      <c r="H205" s="84"/>
      <c r="I205" s="84">
        <v>2238</v>
      </c>
      <c r="J205" s="84"/>
      <c r="K205" s="84"/>
      <c r="L205" s="91" t="s">
        <v>2</v>
      </c>
      <c r="M205" s="125" t="s">
        <v>335</v>
      </c>
      <c r="N205" s="125" t="s">
        <v>123</v>
      </c>
      <c r="O205" s="125" t="s">
        <v>492</v>
      </c>
      <c r="P205" s="125" t="s">
        <v>370</v>
      </c>
      <c r="Q205" s="125" t="s">
        <v>19</v>
      </c>
      <c r="R205" s="115"/>
      <c r="S205" s="12"/>
      <c r="T205" s="12"/>
      <c r="U205" s="12"/>
      <c r="V205" s="12"/>
      <c r="W205" s="12"/>
    </row>
    <row r="206" spans="1:23" s="25" customFormat="1">
      <c r="A206" s="91" t="s">
        <v>558</v>
      </c>
      <c r="B206" s="91"/>
      <c r="C206" s="90" t="s">
        <v>142</v>
      </c>
      <c r="D206" s="124">
        <v>447</v>
      </c>
      <c r="E206" s="124"/>
      <c r="F206" s="84"/>
      <c r="G206" s="124"/>
      <c r="H206" s="84"/>
      <c r="I206" s="84">
        <v>878.47619047619048</v>
      </c>
      <c r="J206" s="84"/>
      <c r="K206" s="84"/>
      <c r="L206" s="91" t="s">
        <v>2</v>
      </c>
      <c r="M206" s="125" t="s">
        <v>318</v>
      </c>
      <c r="N206" s="125" t="s">
        <v>27</v>
      </c>
      <c r="O206" s="125" t="s">
        <v>494</v>
      </c>
      <c r="P206" s="125" t="s">
        <v>368</v>
      </c>
      <c r="Q206" s="125" t="s">
        <v>17</v>
      </c>
      <c r="R206" s="115"/>
      <c r="S206" s="12"/>
      <c r="T206" s="12"/>
      <c r="U206" s="12"/>
      <c r="V206" s="12"/>
      <c r="W206" s="12"/>
    </row>
    <row r="207" spans="1:23" s="25" customFormat="1">
      <c r="A207" s="91" t="s">
        <v>721</v>
      </c>
      <c r="B207" s="91"/>
      <c r="C207" s="90" t="s">
        <v>34</v>
      </c>
      <c r="D207" s="124">
        <v>380.12700000000001</v>
      </c>
      <c r="E207" s="124"/>
      <c r="F207" s="84"/>
      <c r="G207" s="124"/>
      <c r="H207" s="84"/>
      <c r="I207" s="84">
        <v>803</v>
      </c>
      <c r="J207" s="84"/>
      <c r="K207" s="84"/>
      <c r="L207" s="91" t="s">
        <v>2</v>
      </c>
      <c r="M207" s="125" t="s">
        <v>268</v>
      </c>
      <c r="N207" s="125" t="s">
        <v>32</v>
      </c>
      <c r="O207" s="125" t="s">
        <v>490</v>
      </c>
      <c r="P207" s="125" t="s">
        <v>351</v>
      </c>
      <c r="Q207" s="125" t="s">
        <v>12</v>
      </c>
      <c r="R207" s="115"/>
      <c r="S207" s="12"/>
      <c r="T207" s="12"/>
      <c r="U207" s="12"/>
      <c r="V207" s="12"/>
      <c r="W207" s="12"/>
    </row>
    <row r="208" spans="1:23" s="25" customFormat="1">
      <c r="A208" s="91" t="s">
        <v>722</v>
      </c>
      <c r="B208" s="91"/>
      <c r="C208" s="90" t="s">
        <v>43</v>
      </c>
      <c r="D208" s="124">
        <v>4343.5</v>
      </c>
      <c r="E208" s="124"/>
      <c r="F208" s="84"/>
      <c r="G208" s="124"/>
      <c r="H208" s="84"/>
      <c r="I208" s="84">
        <v>7505.4761904761908</v>
      </c>
      <c r="J208" s="84"/>
      <c r="K208" s="84"/>
      <c r="L208" s="91" t="s">
        <v>2</v>
      </c>
      <c r="M208" s="125" t="s">
        <v>269</v>
      </c>
      <c r="N208" s="125" t="s">
        <v>32</v>
      </c>
      <c r="O208" s="125" t="s">
        <v>490</v>
      </c>
      <c r="P208" s="125" t="s">
        <v>350</v>
      </c>
      <c r="Q208" s="125" t="s">
        <v>12</v>
      </c>
      <c r="R208" s="115"/>
      <c r="S208" s="12"/>
      <c r="T208" s="12"/>
      <c r="U208" s="12"/>
      <c r="V208" s="12"/>
      <c r="W208" s="12"/>
    </row>
    <row r="209" spans="1:23" s="25" customFormat="1">
      <c r="A209" s="91" t="s">
        <v>696</v>
      </c>
      <c r="B209" s="91"/>
      <c r="C209" s="90" t="s">
        <v>245</v>
      </c>
      <c r="D209" s="124">
        <v>413.76299999999998</v>
      </c>
      <c r="E209" s="124"/>
      <c r="F209" s="84"/>
      <c r="G209" s="124"/>
      <c r="H209" s="84"/>
      <c r="I209" s="84">
        <v>743.14285714285711</v>
      </c>
      <c r="J209" s="84"/>
      <c r="K209" s="84"/>
      <c r="L209" s="91" t="s">
        <v>2</v>
      </c>
      <c r="M209" s="125" t="s">
        <v>348</v>
      </c>
      <c r="N209" s="125" t="s">
        <v>211</v>
      </c>
      <c r="O209" s="125" t="s">
        <v>493</v>
      </c>
      <c r="P209" s="125" t="s">
        <v>356</v>
      </c>
      <c r="Q209" s="125" t="s">
        <v>22</v>
      </c>
      <c r="R209" s="115"/>
      <c r="S209" s="12"/>
      <c r="T209" s="12"/>
      <c r="U209" s="12"/>
      <c r="V209" s="12"/>
      <c r="W209" s="12"/>
    </row>
    <row r="210" spans="1:23" s="25" customFormat="1">
      <c r="A210" s="91" t="s">
        <v>561</v>
      </c>
      <c r="B210" s="91"/>
      <c r="C210" s="90" t="s">
        <v>119</v>
      </c>
      <c r="D210" s="124">
        <v>636.89499999999998</v>
      </c>
      <c r="E210" s="124"/>
      <c r="F210" s="84"/>
      <c r="G210" s="124"/>
      <c r="H210" s="84"/>
      <c r="I210" s="84">
        <v>1155.547619047619</v>
      </c>
      <c r="J210" s="84"/>
      <c r="K210" s="84"/>
      <c r="L210" s="91" t="s">
        <v>2</v>
      </c>
      <c r="M210" s="125" t="s">
        <v>313</v>
      </c>
      <c r="N210" s="125" t="s">
        <v>32</v>
      </c>
      <c r="O210" s="125" t="s">
        <v>491</v>
      </c>
      <c r="P210" s="125" t="s">
        <v>352</v>
      </c>
      <c r="Q210" s="125" t="s">
        <v>16</v>
      </c>
      <c r="R210" s="115"/>
      <c r="S210" s="12"/>
      <c r="T210" s="12"/>
      <c r="U210" s="12"/>
      <c r="V210" s="12"/>
      <c r="W210" s="12"/>
    </row>
    <row r="211" spans="1:23" s="25" customFormat="1">
      <c r="A211" s="91" t="s">
        <v>562</v>
      </c>
      <c r="B211" s="91"/>
      <c r="C211" s="90" t="s">
        <v>120</v>
      </c>
      <c r="D211" s="124">
        <v>969.42600000000004</v>
      </c>
      <c r="E211" s="124"/>
      <c r="F211" s="84"/>
      <c r="G211" s="124"/>
      <c r="H211" s="84"/>
      <c r="I211" s="84">
        <v>1884.1666666666667</v>
      </c>
      <c r="J211" s="84"/>
      <c r="K211" s="84"/>
      <c r="L211" s="91" t="s">
        <v>2</v>
      </c>
      <c r="M211" s="125" t="s">
        <v>314</v>
      </c>
      <c r="N211" s="125" t="s">
        <v>32</v>
      </c>
      <c r="O211" s="125" t="s">
        <v>491</v>
      </c>
      <c r="P211" s="125" t="s">
        <v>352</v>
      </c>
      <c r="Q211" s="125" t="s">
        <v>16</v>
      </c>
      <c r="R211" s="115"/>
      <c r="S211" s="12"/>
      <c r="T211" s="12"/>
      <c r="U211" s="12"/>
      <c r="V211" s="12"/>
      <c r="W211" s="12"/>
    </row>
    <row r="212" spans="1:23" s="25" customFormat="1">
      <c r="A212" s="91" t="s">
        <v>563</v>
      </c>
      <c r="B212" s="91"/>
      <c r="C212" s="90" t="s">
        <v>89</v>
      </c>
      <c r="D212" s="124">
        <v>275.55</v>
      </c>
      <c r="E212" s="124"/>
      <c r="F212" s="84"/>
      <c r="G212" s="124"/>
      <c r="H212" s="84"/>
      <c r="I212" s="84">
        <v>694.35714285714289</v>
      </c>
      <c r="J212" s="84"/>
      <c r="K212" s="84"/>
      <c r="L212" s="91" t="s">
        <v>2</v>
      </c>
      <c r="M212" s="125" t="s">
        <v>295</v>
      </c>
      <c r="N212" s="125" t="s">
        <v>32</v>
      </c>
      <c r="O212" s="125" t="s">
        <v>15</v>
      </c>
      <c r="P212" s="125" t="s">
        <v>354</v>
      </c>
      <c r="Q212" s="125" t="s">
        <v>15</v>
      </c>
      <c r="R212" s="115"/>
      <c r="S212" s="12"/>
      <c r="T212" s="12"/>
      <c r="U212" s="12"/>
      <c r="V212" s="12"/>
      <c r="W212" s="12"/>
    </row>
    <row r="213" spans="1:23" s="3" customFormat="1">
      <c r="A213" s="91" t="s">
        <v>564</v>
      </c>
      <c r="B213" s="91"/>
      <c r="C213" s="90" t="s">
        <v>396</v>
      </c>
      <c r="D213" s="124">
        <v>303.73899999999998</v>
      </c>
      <c r="E213" s="124"/>
      <c r="F213" s="84"/>
      <c r="G213" s="124"/>
      <c r="H213" s="84"/>
      <c r="I213" s="84">
        <v>578.28571428571433</v>
      </c>
      <c r="J213" s="84"/>
      <c r="K213" s="84"/>
      <c r="L213" s="91" t="s">
        <v>2</v>
      </c>
      <c r="M213" s="125" t="s">
        <v>270</v>
      </c>
      <c r="N213" s="125" t="s">
        <v>32</v>
      </c>
      <c r="O213" s="125" t="s">
        <v>490</v>
      </c>
      <c r="P213" s="125" t="s">
        <v>351</v>
      </c>
      <c r="Q213" s="125" t="s">
        <v>12</v>
      </c>
      <c r="R213" s="115"/>
      <c r="S213" s="12"/>
      <c r="T213" s="12"/>
      <c r="U213" s="12"/>
      <c r="V213" s="12"/>
      <c r="W213" s="12"/>
    </row>
    <row r="214" spans="1:23" s="3" customFormat="1">
      <c r="A214" s="91" t="s">
        <v>621</v>
      </c>
      <c r="B214" s="91"/>
      <c r="C214" s="90" t="s">
        <v>407</v>
      </c>
      <c r="D214" s="124">
        <v>4244</v>
      </c>
      <c r="E214" s="124"/>
      <c r="F214" s="124"/>
      <c r="G214" s="124"/>
      <c r="H214" s="124"/>
      <c r="I214" s="124">
        <v>7360</v>
      </c>
      <c r="J214" s="124"/>
      <c r="K214" s="124"/>
      <c r="L214" s="90" t="s">
        <v>28</v>
      </c>
      <c r="M214" s="125"/>
      <c r="N214" s="125" t="s">
        <v>46</v>
      </c>
      <c r="O214" s="125" t="s">
        <v>14</v>
      </c>
      <c r="P214" s="125" t="s">
        <v>362</v>
      </c>
      <c r="Q214" s="125" t="s">
        <v>14</v>
      </c>
      <c r="R214" s="115"/>
      <c r="S214" s="12"/>
      <c r="T214" s="12"/>
      <c r="U214" s="12"/>
      <c r="V214" s="12"/>
      <c r="W214" s="12"/>
    </row>
    <row r="215" spans="1:23" s="3" customFormat="1">
      <c r="A215" s="91" t="s">
        <v>697</v>
      </c>
      <c r="B215" s="91" t="s">
        <v>31</v>
      </c>
      <c r="C215" s="91" t="s">
        <v>31</v>
      </c>
      <c r="D215" s="91">
        <v>29427</v>
      </c>
      <c r="E215" s="91"/>
      <c r="F215" s="91"/>
      <c r="G215" s="91"/>
      <c r="H215" s="91"/>
      <c r="I215" s="91">
        <v>48862</v>
      </c>
      <c r="J215" s="91"/>
      <c r="K215" s="91"/>
      <c r="L215" s="91" t="s">
        <v>28</v>
      </c>
      <c r="M215" s="118"/>
      <c r="N215" s="125" t="s">
        <v>32</v>
      </c>
      <c r="O215" s="125" t="s">
        <v>490</v>
      </c>
      <c r="P215" s="125" t="s">
        <v>351</v>
      </c>
      <c r="Q215" s="125" t="s">
        <v>12</v>
      </c>
      <c r="R215" s="115"/>
      <c r="S215" s="12"/>
      <c r="T215" s="12"/>
      <c r="U215" s="12"/>
      <c r="V215" s="12"/>
      <c r="W215" s="12"/>
    </row>
    <row r="216" spans="1:23" s="3" customFormat="1">
      <c r="A216" s="91" t="s">
        <v>697</v>
      </c>
      <c r="B216" s="91" t="s">
        <v>421</v>
      </c>
      <c r="C216" s="91" t="s">
        <v>31</v>
      </c>
      <c r="D216" s="91">
        <v>2704</v>
      </c>
      <c r="E216" s="91"/>
      <c r="F216" s="91"/>
      <c r="G216" s="91"/>
      <c r="H216" s="91"/>
      <c r="I216" s="91">
        <v>4584</v>
      </c>
      <c r="J216" s="91"/>
      <c r="K216" s="91"/>
      <c r="L216" s="91" t="s">
        <v>28</v>
      </c>
      <c r="M216" s="118"/>
      <c r="N216" s="125" t="s">
        <v>32</v>
      </c>
      <c r="O216" s="125" t="s">
        <v>490</v>
      </c>
      <c r="P216" s="125" t="s">
        <v>351</v>
      </c>
      <c r="Q216" s="125" t="s">
        <v>12</v>
      </c>
      <c r="R216" s="115"/>
      <c r="S216" s="12"/>
      <c r="T216" s="12"/>
      <c r="U216" s="12"/>
      <c r="V216" s="12"/>
      <c r="W216" s="12"/>
    </row>
    <row r="217" spans="1:23" s="3" customFormat="1">
      <c r="A217" s="91" t="s">
        <v>567</v>
      </c>
      <c r="B217" s="91"/>
      <c r="C217" s="90" t="s">
        <v>110</v>
      </c>
      <c r="D217" s="124">
        <v>369.959</v>
      </c>
      <c r="E217" s="124"/>
      <c r="F217" s="84"/>
      <c r="G217" s="124"/>
      <c r="H217" s="84"/>
      <c r="I217" s="84">
        <v>810.64285714285711</v>
      </c>
      <c r="J217" s="84"/>
      <c r="K217" s="84"/>
      <c r="L217" s="91" t="s">
        <v>2</v>
      </c>
      <c r="M217" s="125" t="s">
        <v>315</v>
      </c>
      <c r="N217" s="125" t="s">
        <v>32</v>
      </c>
      <c r="O217" s="125" t="s">
        <v>491</v>
      </c>
      <c r="P217" s="125" t="s">
        <v>352</v>
      </c>
      <c r="Q217" s="125" t="s">
        <v>16</v>
      </c>
      <c r="R217" s="115"/>
      <c r="S217" s="12"/>
      <c r="T217" s="12"/>
      <c r="U217" s="12"/>
      <c r="V217" s="12"/>
      <c r="W217" s="12"/>
    </row>
    <row r="218" spans="1:23" s="3" customFormat="1">
      <c r="A218" s="91" t="s">
        <v>698</v>
      </c>
      <c r="B218" s="91"/>
      <c r="C218" s="90" t="s">
        <v>69</v>
      </c>
      <c r="D218" s="124">
        <v>791.3</v>
      </c>
      <c r="E218" s="124"/>
      <c r="F218" s="84"/>
      <c r="G218" s="124"/>
      <c r="H218" s="84"/>
      <c r="I218" s="84">
        <v>2070.0952380952381</v>
      </c>
      <c r="J218" s="84"/>
      <c r="K218" s="84"/>
      <c r="L218" s="91" t="s">
        <v>2</v>
      </c>
      <c r="M218" s="125" t="s">
        <v>277</v>
      </c>
      <c r="N218" s="125" t="s">
        <v>46</v>
      </c>
      <c r="O218" s="125" t="s">
        <v>14</v>
      </c>
      <c r="P218" s="125" t="s">
        <v>362</v>
      </c>
      <c r="Q218" s="125" t="s">
        <v>14</v>
      </c>
      <c r="R218" s="115"/>
      <c r="S218" s="12"/>
      <c r="T218" s="12"/>
      <c r="U218" s="12"/>
      <c r="V218" s="12"/>
      <c r="W218" s="12"/>
    </row>
    <row r="219" spans="1:23" s="3" customFormat="1">
      <c r="A219" s="91" t="s">
        <v>699</v>
      </c>
      <c r="B219" s="91"/>
      <c r="C219" s="90" t="s">
        <v>247</v>
      </c>
      <c r="D219" s="124">
        <v>621</v>
      </c>
      <c r="E219" s="124"/>
      <c r="F219" s="124"/>
      <c r="G219" s="124"/>
      <c r="H219" s="124"/>
      <c r="I219" s="124">
        <v>1193</v>
      </c>
      <c r="J219" s="124"/>
      <c r="K219" s="124"/>
      <c r="L219" s="90" t="s">
        <v>28</v>
      </c>
      <c r="M219" s="125"/>
      <c r="N219" s="125" t="s">
        <v>211</v>
      </c>
      <c r="O219" s="125" t="s">
        <v>493</v>
      </c>
      <c r="P219" s="125" t="s">
        <v>247</v>
      </c>
      <c r="Q219" s="125" t="s">
        <v>22</v>
      </c>
      <c r="R219" s="115"/>
      <c r="S219" s="12"/>
      <c r="T219" s="12"/>
      <c r="U219" s="12"/>
      <c r="V219" s="12"/>
      <c r="W219" s="12"/>
    </row>
    <row r="220" spans="1:23" s="3" customFormat="1">
      <c r="A220" s="91" t="s">
        <v>592</v>
      </c>
      <c r="B220" s="91"/>
      <c r="C220" s="90" t="s">
        <v>248</v>
      </c>
      <c r="D220" s="124">
        <v>6818.17</v>
      </c>
      <c r="E220" s="124"/>
      <c r="F220" s="84"/>
      <c r="G220" s="124"/>
      <c r="H220" s="84"/>
      <c r="I220" s="84">
        <v>10908.904761904761</v>
      </c>
      <c r="J220" s="84"/>
      <c r="K220" s="84"/>
      <c r="L220" s="91" t="s">
        <v>2</v>
      </c>
      <c r="M220" s="125" t="s">
        <v>349</v>
      </c>
      <c r="N220" s="125" t="s">
        <v>211</v>
      </c>
      <c r="O220" s="125" t="s">
        <v>493</v>
      </c>
      <c r="P220" s="125" t="s">
        <v>248</v>
      </c>
      <c r="Q220" s="125" t="s">
        <v>22</v>
      </c>
      <c r="R220" s="115"/>
      <c r="S220" s="12"/>
      <c r="T220" s="12"/>
      <c r="U220" s="12"/>
      <c r="V220" s="12"/>
      <c r="W220" s="12"/>
    </row>
    <row r="221" spans="1:23">
      <c r="H221" s="177"/>
      <c r="M221" s="118"/>
      <c r="N221" s="118"/>
      <c r="O221" s="118"/>
      <c r="P221" s="118"/>
      <c r="Q221" s="118"/>
      <c r="R221" s="115"/>
    </row>
  </sheetData>
  <sortState ref="A4:Q220">
    <sortCondition ref="A4:A220"/>
    <sortCondition ref="C4:C220"/>
    <sortCondition ref="B4:B220"/>
  </sortState>
  <mergeCells count="2">
    <mergeCell ref="D3:H3"/>
    <mergeCell ref="I3:K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tabColor theme="4"/>
  </sheetPr>
  <dimension ref="A1:U231"/>
  <sheetViews>
    <sheetView zoomScaleNormal="100" workbookViewId="0">
      <selection activeCell="B6" sqref="B6"/>
    </sheetView>
  </sheetViews>
  <sheetFormatPr defaultRowHeight="15"/>
  <cols>
    <col min="1" max="1" width="37.85546875" style="81" customWidth="1"/>
    <col min="2" max="2" width="36.28515625" style="81" customWidth="1"/>
    <col min="3" max="3" width="18.28515625" style="81" bestFit="1" customWidth="1"/>
    <col min="4" max="4" width="18.140625" style="81" customWidth="1"/>
    <col min="5" max="5" width="8" style="81" customWidth="1"/>
    <col min="6" max="6" width="11.42578125" style="81" customWidth="1"/>
    <col min="7" max="7" width="10" style="81" customWidth="1"/>
    <col min="8" max="8" width="13.140625" style="81" customWidth="1"/>
    <col min="9" max="9" width="9.140625" style="81"/>
    <col min="10" max="10" width="12" style="81" bestFit="1" customWidth="1"/>
    <col min="11" max="11" width="9.42578125" style="81" customWidth="1"/>
    <col min="12" max="12" width="8.140625" style="181" customWidth="1"/>
    <col min="13" max="13" width="9.7109375" style="81" bestFit="1" customWidth="1"/>
    <col min="14" max="14" width="29" style="81" bestFit="1" customWidth="1"/>
    <col min="15" max="15" width="12.42578125" style="81" bestFit="1" customWidth="1"/>
    <col min="16" max="16" width="26" style="81" bestFit="1" customWidth="1"/>
    <col min="17" max="21" width="9.140625" style="81"/>
  </cols>
  <sheetData>
    <row r="1" spans="1:16">
      <c r="A1" s="130" t="s">
        <v>911</v>
      </c>
    </row>
    <row r="2" spans="1:16">
      <c r="A2" s="130" t="s">
        <v>902</v>
      </c>
    </row>
    <row r="3" spans="1:16">
      <c r="A3" s="130" t="s">
        <v>912</v>
      </c>
    </row>
    <row r="4" spans="1:16" ht="15.75" thickBot="1">
      <c r="A4" s="130" t="s">
        <v>913</v>
      </c>
    </row>
    <row r="5" spans="1:16" ht="39.75" thickBot="1">
      <c r="A5" s="182" t="s">
        <v>23</v>
      </c>
      <c r="B5" s="182" t="s">
        <v>24</v>
      </c>
      <c r="C5" s="182" t="s">
        <v>25</v>
      </c>
      <c r="D5" s="182" t="s">
        <v>464</v>
      </c>
      <c r="E5" s="182" t="s">
        <v>1001</v>
      </c>
      <c r="F5" s="182" t="s">
        <v>636</v>
      </c>
      <c r="G5" s="182" t="s">
        <v>1002</v>
      </c>
      <c r="H5" s="182" t="s">
        <v>465</v>
      </c>
      <c r="I5" s="182" t="s">
        <v>466</v>
      </c>
      <c r="J5" s="182" t="s">
        <v>725</v>
      </c>
      <c r="K5" s="182" t="s">
        <v>638</v>
      </c>
      <c r="L5" s="183" t="s">
        <v>445</v>
      </c>
      <c r="M5" s="175" t="s">
        <v>593</v>
      </c>
      <c r="N5" s="175" t="s">
        <v>489</v>
      </c>
      <c r="O5" s="175" t="s">
        <v>4</v>
      </c>
      <c r="P5" s="175" t="s">
        <v>631</v>
      </c>
    </row>
    <row r="6" spans="1:16">
      <c r="A6" s="81" t="s">
        <v>496</v>
      </c>
      <c r="C6" s="81" t="s">
        <v>90</v>
      </c>
      <c r="D6" s="81" t="s">
        <v>724</v>
      </c>
      <c r="E6" s="81" t="s">
        <v>467</v>
      </c>
      <c r="F6" s="141">
        <v>1850.232</v>
      </c>
      <c r="G6" s="141">
        <v>3935.5</v>
      </c>
      <c r="H6" s="141">
        <v>22924.208790000001</v>
      </c>
      <c r="I6" s="184">
        <v>3.01</v>
      </c>
      <c r="J6" s="185">
        <v>11.193785505562916</v>
      </c>
      <c r="K6" s="184">
        <v>0.26889920291077007</v>
      </c>
      <c r="L6" s="181" t="s">
        <v>2</v>
      </c>
      <c r="M6" s="116" t="s">
        <v>32</v>
      </c>
      <c r="N6" s="116" t="s">
        <v>491</v>
      </c>
      <c r="O6" s="116" t="s">
        <v>16</v>
      </c>
      <c r="P6" s="116" t="s">
        <v>352</v>
      </c>
    </row>
    <row r="7" spans="1:16">
      <c r="A7" s="89" t="s">
        <v>497</v>
      </c>
      <c r="B7" s="89"/>
      <c r="C7" s="89" t="s">
        <v>91</v>
      </c>
      <c r="D7" s="89" t="s">
        <v>724</v>
      </c>
      <c r="E7" s="89" t="s">
        <v>467</v>
      </c>
      <c r="F7" s="85">
        <v>1160.027</v>
      </c>
      <c r="G7" s="85">
        <v>2237.5</v>
      </c>
      <c r="H7" s="85">
        <v>13033.392750000001</v>
      </c>
      <c r="I7" s="186">
        <v>3.04</v>
      </c>
      <c r="J7" s="187">
        <v>12.343995743548817</v>
      </c>
      <c r="K7" s="186">
        <v>0.24627357811499215</v>
      </c>
      <c r="L7" s="82" t="s">
        <v>2</v>
      </c>
      <c r="M7" s="116" t="s">
        <v>32</v>
      </c>
      <c r="N7" s="116" t="s">
        <v>491</v>
      </c>
      <c r="O7" s="116" t="s">
        <v>16</v>
      </c>
      <c r="P7" s="116" t="s">
        <v>352</v>
      </c>
    </row>
    <row r="8" spans="1:16">
      <c r="A8" s="89" t="s">
        <v>498</v>
      </c>
      <c r="B8" s="89" t="s">
        <v>212</v>
      </c>
      <c r="C8" s="89" t="s">
        <v>210</v>
      </c>
      <c r="D8" s="89" t="s">
        <v>724</v>
      </c>
      <c r="E8" s="89" t="s">
        <v>469</v>
      </c>
      <c r="F8" s="85">
        <v>14455</v>
      </c>
      <c r="G8" s="85">
        <v>37342</v>
      </c>
      <c r="H8" s="85">
        <v>207024</v>
      </c>
      <c r="I8" s="186"/>
      <c r="J8" s="187">
        <v>9.2166104297216709</v>
      </c>
      <c r="K8" s="186"/>
      <c r="L8" s="82" t="s">
        <v>28</v>
      </c>
      <c r="M8" s="116" t="s">
        <v>211</v>
      </c>
      <c r="N8" s="116" t="s">
        <v>493</v>
      </c>
      <c r="O8" s="116" t="s">
        <v>22</v>
      </c>
      <c r="P8" s="116" t="s">
        <v>210</v>
      </c>
    </row>
    <row r="9" spans="1:16">
      <c r="A9" s="89" t="s">
        <v>498</v>
      </c>
      <c r="B9" s="89" t="s">
        <v>212</v>
      </c>
      <c r="C9" s="89" t="s">
        <v>210</v>
      </c>
      <c r="D9" s="89" t="s">
        <v>724</v>
      </c>
      <c r="E9" s="89" t="s">
        <v>467</v>
      </c>
      <c r="F9" s="85">
        <v>1137</v>
      </c>
      <c r="G9" s="85">
        <v>2429</v>
      </c>
      <c r="H9" s="85">
        <v>13492</v>
      </c>
      <c r="I9" s="186"/>
      <c r="J9" s="187">
        <v>11.145092042580721</v>
      </c>
      <c r="K9" s="186"/>
      <c r="L9" s="82" t="s">
        <v>28</v>
      </c>
      <c r="M9" s="116" t="s">
        <v>211</v>
      </c>
      <c r="N9" s="116" t="s">
        <v>493</v>
      </c>
      <c r="O9" s="116" t="s">
        <v>22</v>
      </c>
      <c r="P9" s="116" t="s">
        <v>210</v>
      </c>
    </row>
    <row r="10" spans="1:16">
      <c r="A10" s="89" t="s">
        <v>498</v>
      </c>
      <c r="B10" s="89" t="s">
        <v>213</v>
      </c>
      <c r="C10" s="89" t="s">
        <v>210</v>
      </c>
      <c r="D10" s="89" t="s">
        <v>724</v>
      </c>
      <c r="E10" s="89" t="s">
        <v>467</v>
      </c>
      <c r="F10" s="85">
        <v>16</v>
      </c>
      <c r="G10" s="85">
        <v>33</v>
      </c>
      <c r="H10" s="85">
        <v>186</v>
      </c>
      <c r="I10" s="186"/>
      <c r="J10" s="187">
        <v>11.544011544011545</v>
      </c>
      <c r="K10" s="186"/>
      <c r="L10" s="82" t="s">
        <v>28</v>
      </c>
      <c r="M10" s="116" t="s">
        <v>211</v>
      </c>
      <c r="N10" s="116" t="s">
        <v>493</v>
      </c>
      <c r="O10" s="116" t="s">
        <v>22</v>
      </c>
      <c r="P10" s="116" t="s">
        <v>210</v>
      </c>
    </row>
    <row r="11" spans="1:16">
      <c r="A11" s="89" t="s">
        <v>498</v>
      </c>
      <c r="B11" s="89" t="s">
        <v>215</v>
      </c>
      <c r="C11" s="89" t="s">
        <v>210</v>
      </c>
      <c r="D11" s="89" t="s">
        <v>724</v>
      </c>
      <c r="E11" s="89" t="s">
        <v>469</v>
      </c>
      <c r="F11" s="85">
        <v>5066</v>
      </c>
      <c r="G11" s="85">
        <v>15624</v>
      </c>
      <c r="H11" s="85">
        <v>87337</v>
      </c>
      <c r="I11" s="186">
        <v>3.54</v>
      </c>
      <c r="J11" s="187">
        <v>7.7201131348596785</v>
      </c>
      <c r="K11" s="186">
        <v>0.45854250296091592</v>
      </c>
      <c r="L11" s="82" t="s">
        <v>28</v>
      </c>
      <c r="M11" s="116" t="s">
        <v>211</v>
      </c>
      <c r="N11" s="116" t="s">
        <v>493</v>
      </c>
      <c r="O11" s="116" t="s">
        <v>22</v>
      </c>
      <c r="P11" s="116" t="s">
        <v>210</v>
      </c>
    </row>
    <row r="12" spans="1:16">
      <c r="A12" s="89" t="s">
        <v>498</v>
      </c>
      <c r="B12" s="89" t="s">
        <v>215</v>
      </c>
      <c r="C12" s="89" t="s">
        <v>210</v>
      </c>
      <c r="D12" s="89" t="s">
        <v>724</v>
      </c>
      <c r="E12" s="89" t="s">
        <v>467</v>
      </c>
      <c r="F12" s="85">
        <v>23297</v>
      </c>
      <c r="G12" s="85">
        <v>43493</v>
      </c>
      <c r="H12" s="85">
        <v>242144</v>
      </c>
      <c r="I12" s="186">
        <v>3.54</v>
      </c>
      <c r="J12" s="187">
        <v>12.753557496389677</v>
      </c>
      <c r="K12" s="186">
        <v>0.27756961153796628</v>
      </c>
      <c r="L12" s="82" t="s">
        <v>28</v>
      </c>
      <c r="M12" s="116" t="s">
        <v>211</v>
      </c>
      <c r="N12" s="116" t="s">
        <v>493</v>
      </c>
      <c r="O12" s="116" t="s">
        <v>22</v>
      </c>
      <c r="P12" s="116" t="s">
        <v>210</v>
      </c>
    </row>
    <row r="13" spans="1:16">
      <c r="A13" s="89" t="s">
        <v>586</v>
      </c>
      <c r="B13" s="89"/>
      <c r="C13" s="89" t="s">
        <v>372</v>
      </c>
      <c r="D13" s="89" t="s">
        <v>724</v>
      </c>
      <c r="E13" s="89" t="s">
        <v>467</v>
      </c>
      <c r="F13" s="85">
        <v>647.10500000000002</v>
      </c>
      <c r="G13" s="85">
        <v>1140.6666666666667</v>
      </c>
      <c r="H13" s="85">
        <v>6644.3605200000002</v>
      </c>
      <c r="I13" s="186">
        <v>4.59</v>
      </c>
      <c r="J13" s="187">
        <v>13.507243049177591</v>
      </c>
      <c r="K13" s="186">
        <v>0.33981768028372517</v>
      </c>
      <c r="L13" s="82" t="s">
        <v>2</v>
      </c>
      <c r="M13" s="116" t="s">
        <v>123</v>
      </c>
      <c r="N13" s="116" t="s">
        <v>492</v>
      </c>
      <c r="O13" s="116" t="s">
        <v>19</v>
      </c>
      <c r="P13" s="116" t="s">
        <v>370</v>
      </c>
    </row>
    <row r="14" spans="1:16">
      <c r="A14" s="89" t="s">
        <v>586</v>
      </c>
      <c r="B14" s="89"/>
      <c r="C14" s="89" t="s">
        <v>374</v>
      </c>
      <c r="D14" s="89" t="s">
        <v>724</v>
      </c>
      <c r="E14" s="89" t="s">
        <v>467</v>
      </c>
      <c r="F14" s="85">
        <v>612.01400000000001</v>
      </c>
      <c r="G14" s="85">
        <v>1157.6904761904761</v>
      </c>
      <c r="H14" s="85">
        <v>6743.52387</v>
      </c>
      <c r="I14" s="186">
        <v>3.08</v>
      </c>
      <c r="J14" s="187">
        <v>12.586923883758715</v>
      </c>
      <c r="K14" s="186">
        <v>0.24469838925253345</v>
      </c>
      <c r="L14" s="82" t="s">
        <v>2</v>
      </c>
      <c r="M14" s="116" t="s">
        <v>123</v>
      </c>
      <c r="N14" s="116" t="s">
        <v>492</v>
      </c>
      <c r="O14" s="116" t="s">
        <v>19</v>
      </c>
      <c r="P14" s="116" t="s">
        <v>370</v>
      </c>
    </row>
    <row r="15" spans="1:16">
      <c r="A15" s="89" t="s">
        <v>586</v>
      </c>
      <c r="B15" s="89"/>
      <c r="C15" s="89" t="s">
        <v>377</v>
      </c>
      <c r="D15" s="89" t="s">
        <v>724</v>
      </c>
      <c r="E15" s="89" t="s">
        <v>467</v>
      </c>
      <c r="F15" s="85">
        <v>328.14699999999999</v>
      </c>
      <c r="G15" s="85">
        <v>618.21428571428567</v>
      </c>
      <c r="H15" s="85">
        <v>3601.0858499999999</v>
      </c>
      <c r="I15" s="186">
        <v>3.18</v>
      </c>
      <c r="J15" s="187">
        <v>12.638051222799923</v>
      </c>
      <c r="K15" s="186">
        <v>0.2516210722633454</v>
      </c>
      <c r="L15" s="82" t="s">
        <v>2</v>
      </c>
      <c r="M15" s="116" t="s">
        <v>123</v>
      </c>
      <c r="N15" s="116" t="s">
        <v>494</v>
      </c>
      <c r="O15" s="116" t="s">
        <v>10</v>
      </c>
      <c r="P15" s="116" t="s">
        <v>368</v>
      </c>
    </row>
    <row r="16" spans="1:16">
      <c r="A16" s="89" t="s">
        <v>586</v>
      </c>
      <c r="B16" s="89"/>
      <c r="C16" s="89" t="s">
        <v>378</v>
      </c>
      <c r="D16" s="89" t="s">
        <v>724</v>
      </c>
      <c r="E16" s="89" t="s">
        <v>467</v>
      </c>
      <c r="F16" s="85">
        <v>913.43100000000004</v>
      </c>
      <c r="G16" s="85">
        <v>1667.5714285714287</v>
      </c>
      <c r="H16" s="85">
        <v>9713.5702199999996</v>
      </c>
      <c r="I16" s="186">
        <v>3.13</v>
      </c>
      <c r="J16" s="187">
        <v>13.041934378480253</v>
      </c>
      <c r="K16" s="186">
        <v>0.23999507351951052</v>
      </c>
      <c r="L16" s="82" t="s">
        <v>2</v>
      </c>
      <c r="M16" s="116" t="s">
        <v>211</v>
      </c>
      <c r="N16" s="116" t="s">
        <v>493</v>
      </c>
      <c r="O16" s="116" t="s">
        <v>22</v>
      </c>
      <c r="P16" s="116" t="s">
        <v>366</v>
      </c>
    </row>
    <row r="17" spans="1:16">
      <c r="A17" s="89" t="s">
        <v>586</v>
      </c>
      <c r="B17" s="89"/>
      <c r="C17" s="89" t="s">
        <v>233</v>
      </c>
      <c r="D17" s="89" t="s">
        <v>724</v>
      </c>
      <c r="E17" s="89" t="s">
        <v>467</v>
      </c>
      <c r="F17" s="85">
        <v>4768.1139999999996</v>
      </c>
      <c r="G17" s="85">
        <v>8176.0476190476193</v>
      </c>
      <c r="H17" s="85">
        <v>47625.313860000002</v>
      </c>
      <c r="I17" s="186">
        <v>2.8</v>
      </c>
      <c r="J17" s="187">
        <v>13.88525716815087</v>
      </c>
      <c r="K17" s="186">
        <v>0.20165272894062514</v>
      </c>
      <c r="L17" s="82" t="s">
        <v>2</v>
      </c>
      <c r="M17" s="116" t="s">
        <v>211</v>
      </c>
      <c r="N17" s="116" t="s">
        <v>493</v>
      </c>
      <c r="O17" s="116" t="s">
        <v>22</v>
      </c>
      <c r="P17" s="116" t="s">
        <v>366</v>
      </c>
    </row>
    <row r="18" spans="1:16">
      <c r="A18" s="89" t="s">
        <v>586</v>
      </c>
      <c r="B18" s="89"/>
      <c r="C18" s="89" t="s">
        <v>380</v>
      </c>
      <c r="D18" s="89" t="s">
        <v>724</v>
      </c>
      <c r="E18" s="89" t="s">
        <v>467</v>
      </c>
      <c r="F18" s="85"/>
      <c r="G18" s="85"/>
      <c r="H18" s="85"/>
      <c r="I18" s="186"/>
      <c r="J18" s="187"/>
      <c r="K18" s="186"/>
      <c r="L18" s="82" t="s">
        <v>2</v>
      </c>
      <c r="M18" s="116" t="s">
        <v>123</v>
      </c>
      <c r="N18" s="116" t="s">
        <v>492</v>
      </c>
      <c r="O18" s="116" t="s">
        <v>19</v>
      </c>
      <c r="P18" s="116" t="s">
        <v>367</v>
      </c>
    </row>
    <row r="19" spans="1:16">
      <c r="A19" s="89" t="s">
        <v>586</v>
      </c>
      <c r="B19" s="89"/>
      <c r="C19" s="89" t="s">
        <v>381</v>
      </c>
      <c r="D19" s="89" t="s">
        <v>724</v>
      </c>
      <c r="E19" s="89" t="s">
        <v>467</v>
      </c>
      <c r="F19" s="85">
        <v>757.24199999999996</v>
      </c>
      <c r="G19" s="85">
        <v>1357.8809523809523</v>
      </c>
      <c r="H19" s="85">
        <v>7909.6293900000001</v>
      </c>
      <c r="I19" s="186">
        <v>3.02</v>
      </c>
      <c r="J19" s="187">
        <v>13.277726148936543</v>
      </c>
      <c r="K19" s="186">
        <v>0.22744858314779159</v>
      </c>
      <c r="L19" s="82" t="s">
        <v>2</v>
      </c>
      <c r="M19" s="116" t="s">
        <v>123</v>
      </c>
      <c r="N19" s="116" t="s">
        <v>492</v>
      </c>
      <c r="O19" s="116" t="s">
        <v>19</v>
      </c>
      <c r="P19" s="116" t="s">
        <v>367</v>
      </c>
    </row>
    <row r="20" spans="1:16">
      <c r="A20" s="89" t="s">
        <v>586</v>
      </c>
      <c r="B20" s="89"/>
      <c r="C20" s="89" t="s">
        <v>11</v>
      </c>
      <c r="D20" s="89" t="s">
        <v>724</v>
      </c>
      <c r="E20" s="89" t="s">
        <v>467</v>
      </c>
      <c r="F20" s="85">
        <v>191.78</v>
      </c>
      <c r="G20" s="85">
        <v>359.26190476190476</v>
      </c>
      <c r="H20" s="85">
        <v>2092.6934099999999</v>
      </c>
      <c r="I20" s="186">
        <v>2.96</v>
      </c>
      <c r="J20" s="187">
        <v>12.709921134601366</v>
      </c>
      <c r="K20" s="186">
        <v>0.23288893523829385</v>
      </c>
      <c r="L20" s="82" t="s">
        <v>2</v>
      </c>
      <c r="M20" s="116" t="s">
        <v>211</v>
      </c>
      <c r="N20" s="116" t="s">
        <v>493</v>
      </c>
      <c r="O20" s="116" t="s">
        <v>22</v>
      </c>
      <c r="P20" s="116" t="s">
        <v>11</v>
      </c>
    </row>
    <row r="21" spans="1:16">
      <c r="A21" s="89" t="s">
        <v>586</v>
      </c>
      <c r="B21" s="89"/>
      <c r="C21" s="89" t="s">
        <v>383</v>
      </c>
      <c r="D21" s="89" t="s">
        <v>724</v>
      </c>
      <c r="E21" s="89" t="s">
        <v>467</v>
      </c>
      <c r="F21" s="85">
        <v>93.275000000000006</v>
      </c>
      <c r="G21" s="85">
        <v>263.09523809523807</v>
      </c>
      <c r="H21" s="85">
        <v>1532.5245</v>
      </c>
      <c r="I21" s="186">
        <v>2.73</v>
      </c>
      <c r="J21" s="187">
        <v>8.4411764705882355</v>
      </c>
      <c r="K21" s="186">
        <v>0.32341463414634147</v>
      </c>
      <c r="L21" s="82" t="s">
        <v>2</v>
      </c>
      <c r="M21" s="116" t="s">
        <v>123</v>
      </c>
      <c r="N21" s="116" t="s">
        <v>492</v>
      </c>
      <c r="O21" s="116" t="s">
        <v>19</v>
      </c>
      <c r="P21" s="116" t="s">
        <v>367</v>
      </c>
    </row>
    <row r="22" spans="1:16">
      <c r="A22" s="89" t="s">
        <v>586</v>
      </c>
      <c r="B22" s="89"/>
      <c r="C22" s="89" t="s">
        <v>384</v>
      </c>
      <c r="D22" s="89" t="s">
        <v>724</v>
      </c>
      <c r="E22" s="89" t="s">
        <v>467</v>
      </c>
      <c r="F22" s="85"/>
      <c r="G22" s="85"/>
      <c r="H22" s="85"/>
      <c r="I22" s="186"/>
      <c r="J22" s="187"/>
      <c r="K22" s="186"/>
      <c r="L22" s="82" t="s">
        <v>2</v>
      </c>
      <c r="M22" s="116" t="s">
        <v>211</v>
      </c>
      <c r="N22" s="116" t="s">
        <v>493</v>
      </c>
      <c r="O22" s="116" t="s">
        <v>22</v>
      </c>
      <c r="P22" s="116" t="s">
        <v>366</v>
      </c>
    </row>
    <row r="23" spans="1:16">
      <c r="A23" s="89" t="s">
        <v>586</v>
      </c>
      <c r="B23" s="89" t="s">
        <v>237</v>
      </c>
      <c r="C23" s="89" t="s">
        <v>237</v>
      </c>
      <c r="D23" s="89" t="s">
        <v>724</v>
      </c>
      <c r="E23" s="89" t="s">
        <v>467</v>
      </c>
      <c r="F23" s="85">
        <v>73</v>
      </c>
      <c r="G23" s="85">
        <v>161</v>
      </c>
      <c r="H23" s="85">
        <v>932</v>
      </c>
      <c r="I23" s="186"/>
      <c r="J23" s="187">
        <v>10.795622596864833</v>
      </c>
      <c r="K23" s="186"/>
      <c r="L23" s="82" t="s">
        <v>28</v>
      </c>
      <c r="M23" s="116" t="s">
        <v>211</v>
      </c>
      <c r="N23" s="116" t="s">
        <v>493</v>
      </c>
      <c r="O23" s="116" t="s">
        <v>22</v>
      </c>
      <c r="P23" s="116" t="s">
        <v>366</v>
      </c>
    </row>
    <row r="24" spans="1:16">
      <c r="A24" s="89" t="s">
        <v>586</v>
      </c>
      <c r="B24" s="89"/>
      <c r="C24" s="89" t="s">
        <v>239</v>
      </c>
      <c r="D24" s="89" t="s">
        <v>724</v>
      </c>
      <c r="E24" s="89" t="s">
        <v>467</v>
      </c>
      <c r="F24" s="85"/>
      <c r="G24" s="85"/>
      <c r="H24" s="85"/>
      <c r="I24" s="186"/>
      <c r="J24" s="187"/>
      <c r="K24" s="186"/>
      <c r="L24" s="82" t="s">
        <v>2</v>
      </c>
      <c r="M24" s="116" t="s">
        <v>211</v>
      </c>
      <c r="N24" s="116" t="s">
        <v>493</v>
      </c>
      <c r="O24" s="116" t="s">
        <v>22</v>
      </c>
      <c r="P24" s="116" t="s">
        <v>366</v>
      </c>
    </row>
    <row r="25" spans="1:16">
      <c r="A25" s="89" t="s">
        <v>586</v>
      </c>
      <c r="B25" s="89"/>
      <c r="C25" s="89" t="s">
        <v>394</v>
      </c>
      <c r="D25" s="89" t="s">
        <v>724</v>
      </c>
      <c r="E25" s="89" t="s">
        <v>467</v>
      </c>
      <c r="F25" s="85">
        <v>327.36</v>
      </c>
      <c r="G25" s="85">
        <v>725.45238095238096</v>
      </c>
      <c r="H25" s="85">
        <v>4225.7456099999999</v>
      </c>
      <c r="I25" s="186">
        <v>3.13</v>
      </c>
      <c r="J25" s="187">
        <v>10.744034920739113</v>
      </c>
      <c r="K25" s="186">
        <v>0.29132444403714564</v>
      </c>
      <c r="L25" s="82" t="s">
        <v>2</v>
      </c>
      <c r="M25" s="116" t="s">
        <v>123</v>
      </c>
      <c r="N25" s="116" t="s">
        <v>492</v>
      </c>
      <c r="O25" s="116" t="s">
        <v>10</v>
      </c>
      <c r="P25" s="116" t="s">
        <v>368</v>
      </c>
    </row>
    <row r="26" spans="1:16">
      <c r="A26" s="89" t="s">
        <v>586</v>
      </c>
      <c r="B26" s="89"/>
      <c r="C26" s="89" t="s">
        <v>241</v>
      </c>
      <c r="D26" s="89" t="s">
        <v>724</v>
      </c>
      <c r="E26" s="89" t="s">
        <v>467</v>
      </c>
      <c r="F26" s="85">
        <v>513.39700000000005</v>
      </c>
      <c r="G26" s="85">
        <v>977.52380952380952</v>
      </c>
      <c r="H26" s="85">
        <v>5694.0566399999998</v>
      </c>
      <c r="I26" s="186">
        <v>3.14</v>
      </c>
      <c r="J26" s="187">
        <v>12.504798324240063</v>
      </c>
      <c r="K26" s="186">
        <v>0.25110360987695679</v>
      </c>
      <c r="L26" s="82" t="s">
        <v>2</v>
      </c>
      <c r="M26" s="116" t="s">
        <v>211</v>
      </c>
      <c r="N26" s="116" t="s">
        <v>493</v>
      </c>
      <c r="O26" s="116" t="s">
        <v>22</v>
      </c>
      <c r="P26" s="116" t="s">
        <v>366</v>
      </c>
    </row>
    <row r="27" spans="1:16">
      <c r="A27" s="89" t="s">
        <v>586</v>
      </c>
      <c r="B27" s="89"/>
      <c r="C27" s="89" t="s">
        <v>182</v>
      </c>
      <c r="D27" s="89" t="s">
        <v>724</v>
      </c>
      <c r="E27" s="89" t="s">
        <v>467</v>
      </c>
      <c r="F27" s="85">
        <v>1383.1079999999999</v>
      </c>
      <c r="G27" s="85">
        <v>2419.2619047619046</v>
      </c>
      <c r="H27" s="85">
        <v>14092.15221</v>
      </c>
      <c r="I27" s="186">
        <v>3.04</v>
      </c>
      <c r="J27" s="187">
        <v>13.612061923648495</v>
      </c>
      <c r="K27" s="186">
        <v>0.2233313378275594</v>
      </c>
      <c r="L27" s="82" t="s">
        <v>2</v>
      </c>
      <c r="M27" s="116" t="s">
        <v>123</v>
      </c>
      <c r="N27" s="116" t="s">
        <v>492</v>
      </c>
      <c r="O27" s="116" t="s">
        <v>19</v>
      </c>
      <c r="P27" s="116" t="s">
        <v>367</v>
      </c>
    </row>
    <row r="28" spans="1:16">
      <c r="A28" s="89" t="s">
        <v>586</v>
      </c>
      <c r="B28" s="89" t="s">
        <v>480</v>
      </c>
      <c r="C28" s="89" t="s">
        <v>249</v>
      </c>
      <c r="D28" s="89" t="s">
        <v>724</v>
      </c>
      <c r="E28" s="89" t="s">
        <v>467</v>
      </c>
      <c r="F28" s="85">
        <v>1120</v>
      </c>
      <c r="G28" s="85">
        <v>1964</v>
      </c>
      <c r="H28" s="85">
        <v>11735</v>
      </c>
      <c r="I28" s="186"/>
      <c r="J28" s="187">
        <v>13.577732518669382</v>
      </c>
      <c r="K28" s="186"/>
      <c r="L28" s="82" t="s">
        <v>28</v>
      </c>
      <c r="M28" s="116" t="s">
        <v>211</v>
      </c>
      <c r="N28" s="116" t="s">
        <v>493</v>
      </c>
      <c r="O28" s="116" t="s">
        <v>22</v>
      </c>
      <c r="P28" s="116" t="s">
        <v>366</v>
      </c>
    </row>
    <row r="29" spans="1:16">
      <c r="A29" s="89" t="s">
        <v>586</v>
      </c>
      <c r="B29" s="89" t="s">
        <v>481</v>
      </c>
      <c r="C29" s="89" t="s">
        <v>249</v>
      </c>
      <c r="D29" s="89" t="s">
        <v>724</v>
      </c>
      <c r="E29" s="89" t="s">
        <v>467</v>
      </c>
      <c r="F29" s="85">
        <v>133</v>
      </c>
      <c r="G29" s="85">
        <v>326</v>
      </c>
      <c r="H29" s="85">
        <v>1888</v>
      </c>
      <c r="I29" s="186"/>
      <c r="J29" s="187">
        <v>9.7137014314928418</v>
      </c>
      <c r="K29" s="186"/>
      <c r="L29" s="82" t="s">
        <v>28</v>
      </c>
      <c r="M29" s="116" t="s">
        <v>211</v>
      </c>
      <c r="N29" s="116" t="s">
        <v>493</v>
      </c>
      <c r="O29" s="116" t="s">
        <v>22</v>
      </c>
      <c r="P29" s="116" t="s">
        <v>366</v>
      </c>
    </row>
    <row r="30" spans="1:16">
      <c r="A30" s="89" t="s">
        <v>586</v>
      </c>
      <c r="B30" s="89"/>
      <c r="C30" s="89" t="s">
        <v>244</v>
      </c>
      <c r="D30" s="89" t="s">
        <v>724</v>
      </c>
      <c r="E30" s="89" t="s">
        <v>467</v>
      </c>
      <c r="F30" s="85">
        <v>2882</v>
      </c>
      <c r="G30" s="85">
        <v>4650.8095238095239</v>
      </c>
      <c r="H30" s="85">
        <v>27090.872459999999</v>
      </c>
      <c r="I30" s="186">
        <v>3.04</v>
      </c>
      <c r="J30" s="187">
        <v>14.754215855918581</v>
      </c>
      <c r="K30" s="186">
        <v>0.20604280360860514</v>
      </c>
      <c r="L30" s="82" t="s">
        <v>2</v>
      </c>
      <c r="M30" s="116" t="s">
        <v>211</v>
      </c>
      <c r="N30" s="116" t="s">
        <v>493</v>
      </c>
      <c r="O30" s="116" t="s">
        <v>22</v>
      </c>
      <c r="P30" s="116" t="s">
        <v>244</v>
      </c>
    </row>
    <row r="31" spans="1:16">
      <c r="A31" s="89" t="s">
        <v>586</v>
      </c>
      <c r="B31" s="89"/>
      <c r="C31" s="89" t="s">
        <v>403</v>
      </c>
      <c r="D31" s="89" t="s">
        <v>724</v>
      </c>
      <c r="E31" s="89" t="s">
        <v>467</v>
      </c>
      <c r="F31" s="85">
        <v>455.608</v>
      </c>
      <c r="G31" s="85">
        <v>840.19047619047615</v>
      </c>
      <c r="H31" s="85">
        <v>4894.0927199999996</v>
      </c>
      <c r="I31" s="186">
        <v>3.2</v>
      </c>
      <c r="J31" s="187">
        <v>12.91113126275221</v>
      </c>
      <c r="K31" s="186">
        <v>0.24784815016417625</v>
      </c>
      <c r="L31" s="82" t="s">
        <v>2</v>
      </c>
      <c r="M31" s="116" t="s">
        <v>123</v>
      </c>
      <c r="N31" s="116" t="s">
        <v>494</v>
      </c>
      <c r="O31" s="116" t="s">
        <v>10</v>
      </c>
      <c r="P31" s="116" t="s">
        <v>368</v>
      </c>
    </row>
    <row r="32" spans="1:16">
      <c r="A32" s="89" t="s">
        <v>586</v>
      </c>
      <c r="B32" s="89"/>
      <c r="C32" s="89" t="s">
        <v>404</v>
      </c>
      <c r="D32" s="89" t="s">
        <v>724</v>
      </c>
      <c r="E32" s="89" t="s">
        <v>467</v>
      </c>
      <c r="F32" s="85">
        <v>249.28200000000001</v>
      </c>
      <c r="G32" s="85">
        <v>363.35714285714283</v>
      </c>
      <c r="H32" s="85">
        <v>2116.5480899999998</v>
      </c>
      <c r="I32" s="186">
        <v>3.13</v>
      </c>
      <c r="J32" s="187">
        <v>16.334578336937291</v>
      </c>
      <c r="K32" s="186">
        <v>0.19161804703107324</v>
      </c>
      <c r="L32" s="82" t="s">
        <v>2</v>
      </c>
      <c r="M32" s="116" t="s">
        <v>123</v>
      </c>
      <c r="N32" s="116" t="s">
        <v>492</v>
      </c>
      <c r="O32" s="116" t="s">
        <v>405</v>
      </c>
      <c r="P32" s="116" t="s">
        <v>367</v>
      </c>
    </row>
    <row r="33" spans="1:16">
      <c r="A33" s="89" t="s">
        <v>586</v>
      </c>
      <c r="B33" s="89" t="s">
        <v>482</v>
      </c>
      <c r="C33" s="89" t="s">
        <v>246</v>
      </c>
      <c r="D33" s="89" t="s">
        <v>724</v>
      </c>
      <c r="E33" s="89" t="s">
        <v>467</v>
      </c>
      <c r="F33" s="85">
        <v>6</v>
      </c>
      <c r="G33" s="85">
        <v>170</v>
      </c>
      <c r="H33" s="85">
        <v>985</v>
      </c>
      <c r="I33" s="186"/>
      <c r="J33" s="187">
        <v>0.84033613445378152</v>
      </c>
      <c r="K33" s="186"/>
      <c r="L33" s="82" t="s">
        <v>28</v>
      </c>
      <c r="M33" s="116" t="s">
        <v>211</v>
      </c>
      <c r="N33" s="116" t="s">
        <v>493</v>
      </c>
      <c r="O33" s="116" t="s">
        <v>22</v>
      </c>
      <c r="P33" s="116" t="s">
        <v>366</v>
      </c>
    </row>
    <row r="34" spans="1:16">
      <c r="A34" s="89" t="s">
        <v>586</v>
      </c>
      <c r="B34" s="89"/>
      <c r="C34" s="89" t="s">
        <v>188</v>
      </c>
      <c r="D34" s="89" t="s">
        <v>724</v>
      </c>
      <c r="E34" s="89" t="s">
        <v>467</v>
      </c>
      <c r="F34" s="85">
        <v>11613.787</v>
      </c>
      <c r="G34" s="85">
        <v>19469.190476190477</v>
      </c>
      <c r="H34" s="85">
        <v>113407.64513999999</v>
      </c>
      <c r="I34" s="186">
        <v>3.02</v>
      </c>
      <c r="J34" s="187">
        <v>14.202888324165409</v>
      </c>
      <c r="K34" s="186">
        <v>0.21263280616391536</v>
      </c>
      <c r="L34" s="82" t="s">
        <v>2</v>
      </c>
      <c r="M34" s="116" t="s">
        <v>123</v>
      </c>
      <c r="N34" s="116" t="s">
        <v>492</v>
      </c>
      <c r="O34" s="116" t="s">
        <v>19</v>
      </c>
      <c r="P34" s="116" t="s">
        <v>367</v>
      </c>
    </row>
    <row r="35" spans="1:16">
      <c r="A35" s="89" t="s">
        <v>586</v>
      </c>
      <c r="B35" s="89"/>
      <c r="C35" s="89" t="s">
        <v>410</v>
      </c>
      <c r="D35" s="89" t="s">
        <v>724</v>
      </c>
      <c r="E35" s="89" t="s">
        <v>467</v>
      </c>
      <c r="F35" s="85">
        <v>271.392</v>
      </c>
      <c r="G35" s="85">
        <v>558.42857142857144</v>
      </c>
      <c r="H35" s="85">
        <v>3252.8352599999998</v>
      </c>
      <c r="I35" s="186">
        <v>3.13</v>
      </c>
      <c r="J35" s="187">
        <v>11.571245842926579</v>
      </c>
      <c r="K35" s="186">
        <v>0.27049809869119207</v>
      </c>
      <c r="L35" s="82" t="s">
        <v>2</v>
      </c>
      <c r="M35" s="116" t="s">
        <v>211</v>
      </c>
      <c r="N35" s="116" t="s">
        <v>493</v>
      </c>
      <c r="O35" s="116" t="s">
        <v>22</v>
      </c>
      <c r="P35" s="116" t="s">
        <v>366</v>
      </c>
    </row>
    <row r="36" spans="1:16">
      <c r="A36" s="89" t="s">
        <v>499</v>
      </c>
      <c r="B36" s="89"/>
      <c r="C36" s="89" t="s">
        <v>122</v>
      </c>
      <c r="D36" s="89" t="s">
        <v>724</v>
      </c>
      <c r="E36" s="89" t="s">
        <v>467</v>
      </c>
      <c r="F36" s="85">
        <v>1828.508</v>
      </c>
      <c r="G36" s="85">
        <v>3205.4047619047619</v>
      </c>
      <c r="H36" s="85">
        <v>18671.41863</v>
      </c>
      <c r="I36" s="186">
        <v>2.5299999999999998</v>
      </c>
      <c r="J36" s="187">
        <v>13.58203035052404</v>
      </c>
      <c r="K36" s="186">
        <v>0.1862755372139471</v>
      </c>
      <c r="L36" s="82" t="s">
        <v>2</v>
      </c>
      <c r="M36" s="116" t="s">
        <v>123</v>
      </c>
      <c r="N36" s="116" t="s">
        <v>491</v>
      </c>
      <c r="O36" s="116" t="s">
        <v>16</v>
      </c>
      <c r="P36" s="116" t="s">
        <v>369</v>
      </c>
    </row>
    <row r="37" spans="1:16">
      <c r="A37" s="89" t="s">
        <v>499</v>
      </c>
      <c r="B37" s="89"/>
      <c r="C37" s="89" t="s">
        <v>199</v>
      </c>
      <c r="D37" s="89" t="s">
        <v>724</v>
      </c>
      <c r="E37" s="89" t="s">
        <v>467</v>
      </c>
      <c r="F37" s="85">
        <v>1321.5730000000001</v>
      </c>
      <c r="G37" s="85">
        <v>2234.9285714285716</v>
      </c>
      <c r="H37" s="85">
        <v>13018.41423</v>
      </c>
      <c r="I37" s="186">
        <v>4.6500000000000004</v>
      </c>
      <c r="J37" s="187">
        <v>14.079207815313156</v>
      </c>
      <c r="K37" s="186">
        <v>0.33027426407773164</v>
      </c>
      <c r="L37" s="82" t="s">
        <v>2</v>
      </c>
      <c r="M37" s="116" t="s">
        <v>46</v>
      </c>
      <c r="N37" s="116" t="s">
        <v>364</v>
      </c>
      <c r="O37" s="116" t="s">
        <v>21</v>
      </c>
      <c r="P37" s="116" t="s">
        <v>364</v>
      </c>
    </row>
    <row r="38" spans="1:16">
      <c r="A38" s="89" t="s">
        <v>499</v>
      </c>
      <c r="B38" s="89"/>
      <c r="C38" s="89" t="s">
        <v>168</v>
      </c>
      <c r="D38" s="89" t="s">
        <v>724</v>
      </c>
      <c r="E38" s="89" t="s">
        <v>467</v>
      </c>
      <c r="F38" s="85">
        <v>466.99700000000001</v>
      </c>
      <c r="G38" s="85">
        <v>897.54761904761904</v>
      </c>
      <c r="H38" s="85">
        <v>5228.1969300000001</v>
      </c>
      <c r="I38" s="186">
        <v>3.08</v>
      </c>
      <c r="J38" s="187">
        <v>12.388174125261957</v>
      </c>
      <c r="K38" s="186">
        <v>0.24862420957736348</v>
      </c>
      <c r="L38" s="82" t="s">
        <v>2</v>
      </c>
      <c r="M38" s="116" t="s">
        <v>123</v>
      </c>
      <c r="N38" s="116" t="s">
        <v>492</v>
      </c>
      <c r="O38" s="116" t="s">
        <v>19</v>
      </c>
      <c r="P38" s="116" t="s">
        <v>370</v>
      </c>
    </row>
    <row r="39" spans="1:16">
      <c r="A39" s="89" t="s">
        <v>499</v>
      </c>
      <c r="B39" s="89"/>
      <c r="C39" s="89" t="s">
        <v>54</v>
      </c>
      <c r="D39" s="89" t="s">
        <v>724</v>
      </c>
      <c r="E39" s="89" t="s">
        <v>467</v>
      </c>
      <c r="F39" s="85">
        <v>1001.69</v>
      </c>
      <c r="G39" s="85">
        <v>1709.2857142857142</v>
      </c>
      <c r="H39" s="85">
        <v>9956.5550999999996</v>
      </c>
      <c r="I39" s="186">
        <v>2.4</v>
      </c>
      <c r="J39" s="187">
        <v>13.953057528903747</v>
      </c>
      <c r="K39" s="186">
        <v>0.17200531102436881</v>
      </c>
      <c r="L39" s="82" t="s">
        <v>2</v>
      </c>
      <c r="M39" s="116" t="s">
        <v>46</v>
      </c>
      <c r="N39" s="116" t="s">
        <v>14</v>
      </c>
      <c r="O39" s="116" t="s">
        <v>14</v>
      </c>
      <c r="P39" s="116" t="s">
        <v>362</v>
      </c>
    </row>
    <row r="40" spans="1:16">
      <c r="A40" s="89" t="s">
        <v>499</v>
      </c>
      <c r="B40" s="89"/>
      <c r="C40" s="89" t="s">
        <v>376</v>
      </c>
      <c r="D40" s="89" t="s">
        <v>468</v>
      </c>
      <c r="E40" s="89" t="s">
        <v>467</v>
      </c>
      <c r="F40" s="85">
        <v>2329.654</v>
      </c>
      <c r="G40" s="85">
        <v>4383.666666666667</v>
      </c>
      <c r="H40" s="85">
        <v>25534.770659999998</v>
      </c>
      <c r="I40" s="186">
        <v>2.48</v>
      </c>
      <c r="J40" s="187">
        <v>12.653323484362948</v>
      </c>
      <c r="K40" s="186">
        <v>0.19599593759416636</v>
      </c>
      <c r="L40" s="82" t="s">
        <v>2</v>
      </c>
      <c r="M40" s="116" t="s">
        <v>123</v>
      </c>
      <c r="N40" s="116" t="s">
        <v>491</v>
      </c>
      <c r="O40" s="116" t="s">
        <v>16</v>
      </c>
      <c r="P40" s="116" t="s">
        <v>369</v>
      </c>
    </row>
    <row r="41" spans="1:16">
      <c r="A41" s="89" t="s">
        <v>499</v>
      </c>
      <c r="B41" s="89"/>
      <c r="C41" s="89" t="s">
        <v>98</v>
      </c>
      <c r="D41" s="89" t="s">
        <v>724</v>
      </c>
      <c r="E41" s="89" t="s">
        <v>467</v>
      </c>
      <c r="F41" s="85">
        <v>794.56399999999996</v>
      </c>
      <c r="G41" s="85">
        <v>1525.5</v>
      </c>
      <c r="H41" s="85">
        <v>8886.0069899999999</v>
      </c>
      <c r="I41" s="186">
        <v>2.44</v>
      </c>
      <c r="J41" s="187">
        <v>12.401304802484743</v>
      </c>
      <c r="K41" s="186">
        <v>0.19675348996430747</v>
      </c>
      <c r="L41" s="82" t="s">
        <v>2</v>
      </c>
      <c r="M41" s="116" t="s">
        <v>32</v>
      </c>
      <c r="N41" s="116" t="s">
        <v>491</v>
      </c>
      <c r="O41" s="116" t="s">
        <v>16</v>
      </c>
      <c r="P41" s="116" t="s">
        <v>352</v>
      </c>
    </row>
    <row r="42" spans="1:16">
      <c r="A42" s="89" t="s">
        <v>499</v>
      </c>
      <c r="B42" s="89"/>
      <c r="C42" s="89" t="s">
        <v>56</v>
      </c>
      <c r="D42" s="89" t="s">
        <v>724</v>
      </c>
      <c r="E42" s="89" t="s">
        <v>467</v>
      </c>
      <c r="F42" s="85">
        <v>1098.768</v>
      </c>
      <c r="G42" s="85">
        <v>1914.0714285714287</v>
      </c>
      <c r="H42" s="85">
        <v>11149.42779</v>
      </c>
      <c r="I42" s="186">
        <v>2.42</v>
      </c>
      <c r="J42" s="187">
        <v>13.667798634175467</v>
      </c>
      <c r="K42" s="186">
        <v>0.17705850552618932</v>
      </c>
      <c r="L42" s="82" t="s">
        <v>2</v>
      </c>
      <c r="M42" s="116" t="s">
        <v>46</v>
      </c>
      <c r="N42" s="116" t="s">
        <v>14</v>
      </c>
      <c r="O42" s="116" t="s">
        <v>14</v>
      </c>
      <c r="P42" s="116" t="s">
        <v>362</v>
      </c>
    </row>
    <row r="43" spans="1:16">
      <c r="A43" s="89" t="s">
        <v>499</v>
      </c>
      <c r="B43" s="89"/>
      <c r="C43" s="89" t="s">
        <v>125</v>
      </c>
      <c r="D43" s="89" t="s">
        <v>468</v>
      </c>
      <c r="E43" s="89" t="s">
        <v>467</v>
      </c>
      <c r="F43" s="85">
        <v>2920.8339999999998</v>
      </c>
      <c r="G43" s="85">
        <v>5113.333333333333</v>
      </c>
      <c r="H43" s="85">
        <v>29785.064399999999</v>
      </c>
      <c r="I43" s="186">
        <v>2.46</v>
      </c>
      <c r="J43" s="187">
        <v>13.60045632333768</v>
      </c>
      <c r="K43" s="186">
        <v>0.18087628396547012</v>
      </c>
      <c r="L43" s="82" t="s">
        <v>2</v>
      </c>
      <c r="M43" s="116" t="s">
        <v>123</v>
      </c>
      <c r="N43" s="116" t="s">
        <v>491</v>
      </c>
      <c r="O43" s="116" t="s">
        <v>16</v>
      </c>
      <c r="P43" s="116" t="s">
        <v>369</v>
      </c>
    </row>
    <row r="44" spans="1:16">
      <c r="A44" s="89" t="s">
        <v>499</v>
      </c>
      <c r="B44" s="89"/>
      <c r="C44" s="89" t="s">
        <v>382</v>
      </c>
      <c r="D44" s="89" t="s">
        <v>724</v>
      </c>
      <c r="E44" s="89" t="s">
        <v>467</v>
      </c>
      <c r="F44" s="85">
        <v>1852.52</v>
      </c>
      <c r="G44" s="85">
        <v>3349.8809523809523</v>
      </c>
      <c r="H44" s="85">
        <v>19512.989549999998</v>
      </c>
      <c r="I44" s="186">
        <v>2.44</v>
      </c>
      <c r="J44" s="187">
        <v>13.166921354703437</v>
      </c>
      <c r="K44" s="186">
        <v>0.18531287111610131</v>
      </c>
      <c r="L44" s="82" t="s">
        <v>2</v>
      </c>
      <c r="M44" s="116" t="s">
        <v>46</v>
      </c>
      <c r="N44" s="116" t="s">
        <v>14</v>
      </c>
      <c r="O44" s="116" t="s">
        <v>14</v>
      </c>
      <c r="P44" s="116" t="s">
        <v>362</v>
      </c>
    </row>
    <row r="45" spans="1:16">
      <c r="A45" s="89" t="s">
        <v>499</v>
      </c>
      <c r="B45" s="89"/>
      <c r="C45" s="89" t="s">
        <v>99</v>
      </c>
      <c r="D45" s="89" t="s">
        <v>724</v>
      </c>
      <c r="E45" s="89" t="s">
        <v>467</v>
      </c>
      <c r="F45" s="85">
        <v>686.26400000000001</v>
      </c>
      <c r="G45" s="85">
        <v>1317.1904761904761</v>
      </c>
      <c r="H45" s="85">
        <v>7672.6081800000002</v>
      </c>
      <c r="I45" s="186">
        <v>2.42</v>
      </c>
      <c r="J45" s="187">
        <v>12.404902208886158</v>
      </c>
      <c r="K45" s="186">
        <v>0.19508416586036859</v>
      </c>
      <c r="L45" s="82" t="s">
        <v>2</v>
      </c>
      <c r="M45" s="116" t="s">
        <v>32</v>
      </c>
      <c r="N45" s="116" t="s">
        <v>491</v>
      </c>
      <c r="O45" s="116" t="s">
        <v>16</v>
      </c>
      <c r="P45" s="116" t="s">
        <v>352</v>
      </c>
    </row>
    <row r="46" spans="1:16">
      <c r="A46" s="89" t="s">
        <v>499</v>
      </c>
      <c r="B46" s="89"/>
      <c r="C46" s="89" t="s">
        <v>175</v>
      </c>
      <c r="D46" s="89" t="s">
        <v>724</v>
      </c>
      <c r="E46" s="89" t="s">
        <v>467</v>
      </c>
      <c r="F46" s="85">
        <v>578.4</v>
      </c>
      <c r="G46" s="85">
        <v>1116.9285714285713</v>
      </c>
      <c r="H46" s="85">
        <v>6506.0865899999999</v>
      </c>
      <c r="I46" s="186">
        <v>3.08</v>
      </c>
      <c r="J46" s="187">
        <v>12.329730766771119</v>
      </c>
      <c r="K46" s="186">
        <v>0.24980269709543571</v>
      </c>
      <c r="L46" s="82" t="s">
        <v>2</v>
      </c>
      <c r="M46" s="116" t="s">
        <v>123</v>
      </c>
      <c r="N46" s="116" t="s">
        <v>492</v>
      </c>
      <c r="O46" s="116" t="s">
        <v>19</v>
      </c>
      <c r="P46" s="116" t="s">
        <v>370</v>
      </c>
    </row>
    <row r="47" spans="1:16">
      <c r="A47" s="89" t="s">
        <v>499</v>
      </c>
      <c r="B47" s="89"/>
      <c r="C47" s="89" t="s">
        <v>176</v>
      </c>
      <c r="D47" s="89" t="s">
        <v>724</v>
      </c>
      <c r="E47" s="89" t="s">
        <v>467</v>
      </c>
      <c r="F47" s="85">
        <v>646.47900000000004</v>
      </c>
      <c r="G47" s="85">
        <v>1186.7619047619048</v>
      </c>
      <c r="H47" s="85">
        <v>6912.8643599999996</v>
      </c>
      <c r="I47" s="186">
        <v>3.07</v>
      </c>
      <c r="J47" s="187">
        <v>12.97004654522109</v>
      </c>
      <c r="K47" s="186">
        <v>0.23669922766246079</v>
      </c>
      <c r="L47" s="82" t="s">
        <v>2</v>
      </c>
      <c r="M47" s="116" t="s">
        <v>123</v>
      </c>
      <c r="N47" s="116" t="s">
        <v>492</v>
      </c>
      <c r="O47" s="116" t="s">
        <v>19</v>
      </c>
      <c r="P47" s="116" t="s">
        <v>370</v>
      </c>
    </row>
    <row r="48" spans="1:16">
      <c r="A48" s="89" t="s">
        <v>499</v>
      </c>
      <c r="B48" s="89"/>
      <c r="C48" s="89" t="s">
        <v>386</v>
      </c>
      <c r="D48" s="89" t="s">
        <v>468</v>
      </c>
      <c r="E48" s="89" t="s">
        <v>467</v>
      </c>
      <c r="F48" s="85">
        <v>2744.549</v>
      </c>
      <c r="G48" s="85">
        <v>4773.2142857142853</v>
      </c>
      <c r="H48" s="85">
        <v>27803.87775</v>
      </c>
      <c r="I48" s="186">
        <v>2.48</v>
      </c>
      <c r="J48" s="187">
        <v>13.690230702082554</v>
      </c>
      <c r="K48" s="186">
        <v>0.18115107436595229</v>
      </c>
      <c r="L48" s="82" t="s">
        <v>2</v>
      </c>
      <c r="M48" s="116" t="s">
        <v>123</v>
      </c>
      <c r="N48" s="116" t="s">
        <v>491</v>
      </c>
      <c r="O48" s="116" t="s">
        <v>16</v>
      </c>
      <c r="P48" s="116" t="s">
        <v>369</v>
      </c>
    </row>
    <row r="49" spans="1:16">
      <c r="A49" s="89" t="s">
        <v>499</v>
      </c>
      <c r="B49" s="89"/>
      <c r="C49" s="89" t="s">
        <v>387</v>
      </c>
      <c r="D49" s="89" t="s">
        <v>724</v>
      </c>
      <c r="E49" s="89" t="s">
        <v>467</v>
      </c>
      <c r="F49" s="85">
        <v>948.63800000000003</v>
      </c>
      <c r="G49" s="85">
        <v>1673.4761904761904</v>
      </c>
      <c r="H49" s="85">
        <v>9747.9653400000007</v>
      </c>
      <c r="I49" s="186">
        <v>3.21</v>
      </c>
      <c r="J49" s="187">
        <v>13.496827248669721</v>
      </c>
      <c r="K49" s="186">
        <v>0.23783367311872389</v>
      </c>
      <c r="L49" s="82" t="s">
        <v>2</v>
      </c>
      <c r="M49" s="116" t="s">
        <v>123</v>
      </c>
      <c r="N49" s="116" t="s">
        <v>492</v>
      </c>
      <c r="O49" s="116" t="s">
        <v>19</v>
      </c>
      <c r="P49" s="116" t="s">
        <v>370</v>
      </c>
    </row>
    <row r="50" spans="1:16">
      <c r="A50" s="89" t="s">
        <v>499</v>
      </c>
      <c r="B50" s="89"/>
      <c r="C50" s="89" t="s">
        <v>388</v>
      </c>
      <c r="D50" s="89" t="s">
        <v>724</v>
      </c>
      <c r="E50" s="89" t="s">
        <v>467</v>
      </c>
      <c r="F50" s="85">
        <v>1211.9290000000001</v>
      </c>
      <c r="G50" s="85">
        <v>2016.0238095238096</v>
      </c>
      <c r="H50" s="85">
        <v>11743.29837</v>
      </c>
      <c r="I50" s="186">
        <v>2.44</v>
      </c>
      <c r="J50" s="187">
        <v>14.313051385919952</v>
      </c>
      <c r="K50" s="186">
        <v>0.17047378187996159</v>
      </c>
      <c r="L50" s="82" t="s">
        <v>2</v>
      </c>
      <c r="M50" s="116" t="s">
        <v>32</v>
      </c>
      <c r="N50" s="116" t="s">
        <v>491</v>
      </c>
      <c r="O50" s="116" t="s">
        <v>16</v>
      </c>
      <c r="P50" s="116" t="s">
        <v>352</v>
      </c>
    </row>
    <row r="51" spans="1:16">
      <c r="A51" s="89" t="s">
        <v>499</v>
      </c>
      <c r="B51" s="89"/>
      <c r="C51" s="89" t="s">
        <v>178</v>
      </c>
      <c r="D51" s="89" t="s">
        <v>724</v>
      </c>
      <c r="E51" s="89" t="s">
        <v>467</v>
      </c>
      <c r="F51" s="85">
        <v>760.65099999999995</v>
      </c>
      <c r="G51" s="85">
        <v>1277.452380952381</v>
      </c>
      <c r="H51" s="85">
        <v>7441.1345700000002</v>
      </c>
      <c r="I51" s="186">
        <v>3.03</v>
      </c>
      <c r="J51" s="187">
        <v>14.177231468883381</v>
      </c>
      <c r="K51" s="186">
        <v>0.21372296887797423</v>
      </c>
      <c r="L51" s="82" t="s">
        <v>2</v>
      </c>
      <c r="M51" s="116" t="s">
        <v>123</v>
      </c>
      <c r="N51" s="116" t="s">
        <v>492</v>
      </c>
      <c r="O51" s="116" t="s">
        <v>19</v>
      </c>
      <c r="P51" s="116" t="s">
        <v>370</v>
      </c>
    </row>
    <row r="52" spans="1:16">
      <c r="A52" s="89" t="s">
        <v>499</v>
      </c>
      <c r="B52" s="89"/>
      <c r="C52" s="89" t="s">
        <v>389</v>
      </c>
      <c r="D52" s="89" t="s">
        <v>724</v>
      </c>
      <c r="E52" s="89" t="s">
        <v>467</v>
      </c>
      <c r="F52" s="85">
        <v>2106.1770000000001</v>
      </c>
      <c r="G52" s="85">
        <v>3668.5476190476193</v>
      </c>
      <c r="H52" s="85">
        <v>21369.216509999998</v>
      </c>
      <c r="I52" s="186">
        <v>2.44</v>
      </c>
      <c r="J52" s="187">
        <v>13.669461769611694</v>
      </c>
      <c r="K52" s="186">
        <v>0.17850007857839106</v>
      </c>
      <c r="L52" s="82" t="s">
        <v>2</v>
      </c>
      <c r="M52" s="116" t="s">
        <v>32</v>
      </c>
      <c r="N52" s="116" t="s">
        <v>491</v>
      </c>
      <c r="O52" s="116" t="s">
        <v>16</v>
      </c>
      <c r="P52" s="116" t="s">
        <v>352</v>
      </c>
    </row>
    <row r="53" spans="1:16">
      <c r="A53" s="89" t="s">
        <v>499</v>
      </c>
      <c r="B53" s="89"/>
      <c r="C53" s="89" t="s">
        <v>202</v>
      </c>
      <c r="D53" s="89" t="s">
        <v>468</v>
      </c>
      <c r="E53" s="89" t="s">
        <v>467</v>
      </c>
      <c r="F53" s="85">
        <v>1687.222</v>
      </c>
      <c r="G53" s="85">
        <v>3053.9761904761904</v>
      </c>
      <c r="H53" s="85">
        <v>17789.35023</v>
      </c>
      <c r="I53" s="186">
        <v>3.03</v>
      </c>
      <c r="J53" s="187">
        <v>13.153983487568899</v>
      </c>
      <c r="K53" s="186">
        <v>0.23034847222238686</v>
      </c>
      <c r="L53" s="82" t="s">
        <v>2</v>
      </c>
      <c r="M53" s="116" t="s">
        <v>46</v>
      </c>
      <c r="N53" s="116" t="s">
        <v>364</v>
      </c>
      <c r="O53" s="116" t="s">
        <v>21</v>
      </c>
      <c r="P53" s="116" t="s">
        <v>364</v>
      </c>
    </row>
    <row r="54" spans="1:16">
      <c r="A54" s="89" t="s">
        <v>499</v>
      </c>
      <c r="B54" s="89"/>
      <c r="C54" s="89" t="s">
        <v>203</v>
      </c>
      <c r="D54" s="89" t="s">
        <v>724</v>
      </c>
      <c r="E54" s="89" t="s">
        <v>467</v>
      </c>
      <c r="F54" s="85">
        <v>1252.1099999999999</v>
      </c>
      <c r="G54" s="85">
        <v>2362.4047619047619</v>
      </c>
      <c r="H54" s="85">
        <v>13760.960489999999</v>
      </c>
      <c r="I54" s="186">
        <v>3.05</v>
      </c>
      <c r="J54" s="187">
        <v>12.619405166245048</v>
      </c>
      <c r="K54" s="186">
        <v>0.2416912651444362</v>
      </c>
      <c r="L54" s="82" t="s">
        <v>2</v>
      </c>
      <c r="M54" s="116" t="s">
        <v>46</v>
      </c>
      <c r="N54" s="116" t="s">
        <v>364</v>
      </c>
      <c r="O54" s="116" t="s">
        <v>21</v>
      </c>
      <c r="P54" s="116" t="s">
        <v>364</v>
      </c>
    </row>
    <row r="55" spans="1:16">
      <c r="A55" s="89" t="s">
        <v>499</v>
      </c>
      <c r="B55" s="89"/>
      <c r="C55" s="89" t="s">
        <v>59</v>
      </c>
      <c r="D55" s="89" t="s">
        <v>724</v>
      </c>
      <c r="E55" s="89" t="s">
        <v>467</v>
      </c>
      <c r="F55" s="85">
        <v>1349.5540000000001</v>
      </c>
      <c r="G55" s="85">
        <v>2428.4285714285716</v>
      </c>
      <c r="H55" s="85">
        <v>14145.547860000001</v>
      </c>
      <c r="I55" s="186">
        <v>2.4500000000000002</v>
      </c>
      <c r="J55" s="187">
        <v>13.231699903915917</v>
      </c>
      <c r="K55" s="186">
        <v>0.18516139406055632</v>
      </c>
      <c r="L55" s="82" t="s">
        <v>2</v>
      </c>
      <c r="M55" s="116" t="s">
        <v>46</v>
      </c>
      <c r="N55" s="116" t="s">
        <v>14</v>
      </c>
      <c r="O55" s="116" t="s">
        <v>14</v>
      </c>
      <c r="P55" s="116" t="s">
        <v>362</v>
      </c>
    </row>
    <row r="56" spans="1:16">
      <c r="A56" s="89" t="s">
        <v>499</v>
      </c>
      <c r="B56" s="89"/>
      <c r="C56" s="89" t="s">
        <v>106</v>
      </c>
      <c r="D56" s="89" t="s">
        <v>724</v>
      </c>
      <c r="E56" s="89" t="s">
        <v>467</v>
      </c>
      <c r="F56" s="85"/>
      <c r="G56" s="85"/>
      <c r="H56" s="85"/>
      <c r="I56" s="186">
        <v>2.44</v>
      </c>
      <c r="J56" s="187"/>
      <c r="K56" s="186"/>
      <c r="L56" s="82" t="s">
        <v>2</v>
      </c>
      <c r="M56" s="116" t="s">
        <v>32</v>
      </c>
      <c r="N56" s="116" t="s">
        <v>491</v>
      </c>
      <c r="O56" s="116" t="s">
        <v>16</v>
      </c>
      <c r="P56" s="116" t="s">
        <v>352</v>
      </c>
    </row>
    <row r="57" spans="1:16">
      <c r="A57" s="89" t="s">
        <v>499</v>
      </c>
      <c r="B57" s="89"/>
      <c r="C57" s="89" t="s">
        <v>128</v>
      </c>
      <c r="D57" s="89" t="s">
        <v>724</v>
      </c>
      <c r="E57" s="89" t="s">
        <v>467</v>
      </c>
      <c r="F57" s="85">
        <v>1236.8009999999999</v>
      </c>
      <c r="G57" s="85">
        <v>2087.7380952380954</v>
      </c>
      <c r="H57" s="85">
        <v>12161.032649999999</v>
      </c>
      <c r="I57" s="186">
        <v>2.56</v>
      </c>
      <c r="J57" s="187">
        <v>14.10504647317101</v>
      </c>
      <c r="K57" s="186">
        <v>0.18149532544039018</v>
      </c>
      <c r="L57" s="82" t="s">
        <v>2</v>
      </c>
      <c r="M57" s="116" t="s">
        <v>123</v>
      </c>
      <c r="N57" s="116" t="s">
        <v>491</v>
      </c>
      <c r="O57" s="116" t="s">
        <v>16</v>
      </c>
      <c r="P57" s="116" t="s">
        <v>369</v>
      </c>
    </row>
    <row r="58" spans="1:16">
      <c r="A58" s="89" t="s">
        <v>499</v>
      </c>
      <c r="B58" s="89"/>
      <c r="C58" s="89" t="s">
        <v>393</v>
      </c>
      <c r="D58" s="89" t="s">
        <v>724</v>
      </c>
      <c r="E58" s="89" t="s">
        <v>467</v>
      </c>
      <c r="F58" s="85">
        <v>931.60299999999995</v>
      </c>
      <c r="G58" s="85">
        <v>1634.452380952381</v>
      </c>
      <c r="H58" s="85">
        <v>9520.6524300000001</v>
      </c>
      <c r="I58" s="186">
        <v>2.42</v>
      </c>
      <c r="J58" s="187">
        <v>13.570920797704197</v>
      </c>
      <c r="K58" s="186">
        <v>0.17832246139181604</v>
      </c>
      <c r="L58" s="82" t="s">
        <v>2</v>
      </c>
      <c r="M58" s="116" t="s">
        <v>32</v>
      </c>
      <c r="N58" s="116" t="s">
        <v>491</v>
      </c>
      <c r="O58" s="116" t="s">
        <v>16</v>
      </c>
      <c r="P58" s="116" t="s">
        <v>352</v>
      </c>
    </row>
    <row r="59" spans="1:16">
      <c r="A59" s="89" t="s">
        <v>499</v>
      </c>
      <c r="B59" s="89"/>
      <c r="C59" s="89" t="s">
        <v>181</v>
      </c>
      <c r="D59" s="89" t="s">
        <v>724</v>
      </c>
      <c r="E59" s="89" t="s">
        <v>467</v>
      </c>
      <c r="F59" s="85">
        <v>637.80600000000004</v>
      </c>
      <c r="G59" s="85">
        <v>1245.2619047619048</v>
      </c>
      <c r="H59" s="85">
        <v>7253.6256899999998</v>
      </c>
      <c r="I59" s="186">
        <v>2.2799999999999998</v>
      </c>
      <c r="J59" s="187">
        <v>12.194910231161929</v>
      </c>
      <c r="K59" s="186">
        <v>0.186963245877273</v>
      </c>
      <c r="L59" s="82" t="s">
        <v>2</v>
      </c>
      <c r="M59" s="116" t="s">
        <v>123</v>
      </c>
      <c r="N59" s="116" t="s">
        <v>492</v>
      </c>
      <c r="O59" s="116" t="s">
        <v>19</v>
      </c>
      <c r="P59" s="116" t="s">
        <v>370</v>
      </c>
    </row>
    <row r="60" spans="1:16">
      <c r="A60" s="89" t="s">
        <v>499</v>
      </c>
      <c r="B60" s="89"/>
      <c r="C60" s="89" t="s">
        <v>129</v>
      </c>
      <c r="D60" s="89" t="s">
        <v>468</v>
      </c>
      <c r="E60" s="89" t="s">
        <v>467</v>
      </c>
      <c r="F60" s="85">
        <v>2678.9229999999998</v>
      </c>
      <c r="G60" s="85">
        <v>4397.166666666667</v>
      </c>
      <c r="H60" s="85">
        <v>25613.407889999999</v>
      </c>
      <c r="I60" s="186">
        <v>2.5299999999999998</v>
      </c>
      <c r="J60" s="187">
        <v>14.505677357172639</v>
      </c>
      <c r="K60" s="186">
        <v>0.1744144680530198</v>
      </c>
      <c r="L60" s="82" t="s">
        <v>2</v>
      </c>
      <c r="M60" s="116" t="s">
        <v>123</v>
      </c>
      <c r="N60" s="116" t="s">
        <v>491</v>
      </c>
      <c r="O60" s="116" t="s">
        <v>16</v>
      </c>
      <c r="P60" s="116" t="s">
        <v>369</v>
      </c>
    </row>
    <row r="61" spans="1:16">
      <c r="A61" s="89" t="s">
        <v>499</v>
      </c>
      <c r="B61" s="89"/>
      <c r="C61" s="89" t="s">
        <v>84</v>
      </c>
      <c r="D61" s="89" t="s">
        <v>724</v>
      </c>
      <c r="E61" s="89" t="s">
        <v>467</v>
      </c>
      <c r="F61" s="85">
        <v>1407.9849999999999</v>
      </c>
      <c r="G61" s="85">
        <v>2397.7857142857142</v>
      </c>
      <c r="H61" s="85">
        <v>13967.053830000001</v>
      </c>
      <c r="I61" s="186">
        <v>3.23</v>
      </c>
      <c r="J61" s="187">
        <v>13.981004299601816</v>
      </c>
      <c r="K61" s="186">
        <v>0.23102775242633974</v>
      </c>
      <c r="L61" s="82" t="s">
        <v>2</v>
      </c>
      <c r="M61" s="116" t="s">
        <v>32</v>
      </c>
      <c r="N61" s="116" t="s">
        <v>15</v>
      </c>
      <c r="O61" s="116" t="s">
        <v>15</v>
      </c>
      <c r="P61" s="116" t="s">
        <v>354</v>
      </c>
    </row>
    <row r="62" spans="1:16">
      <c r="A62" s="89" t="s">
        <v>499</v>
      </c>
      <c r="B62" s="89"/>
      <c r="C62" s="89" t="s">
        <v>111</v>
      </c>
      <c r="D62" s="89" t="s">
        <v>724</v>
      </c>
      <c r="E62" s="89" t="s">
        <v>467</v>
      </c>
      <c r="F62" s="85">
        <v>520.73500000000001</v>
      </c>
      <c r="G62" s="85">
        <v>952.76190476190482</v>
      </c>
      <c r="H62" s="85">
        <v>5549.8190400000003</v>
      </c>
      <c r="I62" s="186">
        <v>2.48</v>
      </c>
      <c r="J62" s="187">
        <v>13.013169732107157</v>
      </c>
      <c r="K62" s="186">
        <v>0.1905761663802126</v>
      </c>
      <c r="L62" s="82" t="s">
        <v>2</v>
      </c>
      <c r="M62" s="116" t="s">
        <v>32</v>
      </c>
      <c r="N62" s="116" t="s">
        <v>491</v>
      </c>
      <c r="O62" s="116" t="s">
        <v>16</v>
      </c>
      <c r="P62" s="116" t="s">
        <v>352</v>
      </c>
    </row>
    <row r="63" spans="1:16">
      <c r="A63" s="89" t="s">
        <v>499</v>
      </c>
      <c r="B63" s="89"/>
      <c r="C63" s="89" t="s">
        <v>205</v>
      </c>
      <c r="D63" s="89" t="s">
        <v>724</v>
      </c>
      <c r="E63" s="89" t="s">
        <v>467</v>
      </c>
      <c r="F63" s="85">
        <v>1771.796</v>
      </c>
      <c r="G63" s="85">
        <v>3110.5714285714284</v>
      </c>
      <c r="H63" s="85">
        <v>18119.016360000001</v>
      </c>
      <c r="I63" s="186">
        <v>5.08</v>
      </c>
      <c r="J63" s="187">
        <v>13.562015859894064</v>
      </c>
      <c r="K63" s="186">
        <v>0.3745755831935505</v>
      </c>
      <c r="L63" s="82" t="s">
        <v>2</v>
      </c>
      <c r="M63" s="116" t="s">
        <v>46</v>
      </c>
      <c r="N63" s="116" t="s">
        <v>364</v>
      </c>
      <c r="O63" s="116" t="s">
        <v>21</v>
      </c>
      <c r="P63" s="116" t="s">
        <v>364</v>
      </c>
    </row>
    <row r="64" spans="1:16">
      <c r="A64" s="89" t="s">
        <v>499</v>
      </c>
      <c r="B64" s="89"/>
      <c r="C64" s="89" t="s">
        <v>206</v>
      </c>
      <c r="D64" s="89" t="s">
        <v>468</v>
      </c>
      <c r="E64" s="89" t="s">
        <v>467</v>
      </c>
      <c r="F64" s="85">
        <v>2031.037</v>
      </c>
      <c r="G64" s="85">
        <v>3676.3333333333335</v>
      </c>
      <c r="H64" s="85">
        <v>21414.568139999999</v>
      </c>
      <c r="I64" s="186">
        <v>3.03</v>
      </c>
      <c r="J64" s="187">
        <v>13.153873554136498</v>
      </c>
      <c r="K64" s="186">
        <v>0.2303503973585907</v>
      </c>
      <c r="L64" s="82" t="s">
        <v>2</v>
      </c>
      <c r="M64" s="116" t="s">
        <v>46</v>
      </c>
      <c r="N64" s="116" t="s">
        <v>364</v>
      </c>
      <c r="O64" s="116" t="s">
        <v>21</v>
      </c>
      <c r="P64" s="116" t="s">
        <v>364</v>
      </c>
    </row>
    <row r="65" spans="1:16">
      <c r="A65" s="89" t="s">
        <v>499</v>
      </c>
      <c r="B65" s="89"/>
      <c r="C65" s="89" t="s">
        <v>183</v>
      </c>
      <c r="D65" s="89" t="s">
        <v>724</v>
      </c>
      <c r="E65" s="89" t="s">
        <v>467</v>
      </c>
      <c r="F65" s="85">
        <v>1074.6500000000001</v>
      </c>
      <c r="G65" s="85">
        <v>1902.5714285714287</v>
      </c>
      <c r="H65" s="85">
        <v>11082.44052</v>
      </c>
      <c r="I65" s="186">
        <v>2.98</v>
      </c>
      <c r="J65" s="187">
        <v>13.448590879511437</v>
      </c>
      <c r="K65" s="186">
        <v>0.221584553110315</v>
      </c>
      <c r="L65" s="82" t="s">
        <v>2</v>
      </c>
      <c r="M65" s="116" t="s">
        <v>123</v>
      </c>
      <c r="N65" s="116" t="s">
        <v>492</v>
      </c>
      <c r="O65" s="116" t="s">
        <v>19</v>
      </c>
      <c r="P65" s="116" t="s">
        <v>370</v>
      </c>
    </row>
    <row r="66" spans="1:16">
      <c r="A66" s="89" t="s">
        <v>499</v>
      </c>
      <c r="B66" s="89"/>
      <c r="C66" s="89" t="s">
        <v>112</v>
      </c>
      <c r="D66" s="89" t="s">
        <v>724</v>
      </c>
      <c r="E66" s="89" t="s">
        <v>467</v>
      </c>
      <c r="F66" s="85">
        <v>0.13600000000000001</v>
      </c>
      <c r="G66" s="85">
        <v>1.5238095238095237</v>
      </c>
      <c r="H66" s="85">
        <v>8.8761600000000005</v>
      </c>
      <c r="I66" s="186">
        <v>2.44</v>
      </c>
      <c r="J66" s="187">
        <v>2.125</v>
      </c>
      <c r="K66" s="186">
        <v>1.148235294117647</v>
      </c>
      <c r="L66" s="82" t="s">
        <v>2</v>
      </c>
      <c r="M66" s="116" t="s">
        <v>32</v>
      </c>
      <c r="N66" s="116" t="s">
        <v>491</v>
      </c>
      <c r="O66" s="116" t="s">
        <v>16</v>
      </c>
      <c r="P66" s="116" t="s">
        <v>352</v>
      </c>
    </row>
    <row r="67" spans="1:16">
      <c r="A67" s="89" t="s">
        <v>499</v>
      </c>
      <c r="B67" s="89"/>
      <c r="C67" s="89" t="s">
        <v>197</v>
      </c>
      <c r="D67" s="89" t="s">
        <v>724</v>
      </c>
      <c r="E67" s="89" t="s">
        <v>467</v>
      </c>
      <c r="F67" s="85">
        <v>709.23199999999997</v>
      </c>
      <c r="G67" s="85">
        <v>1257.7857142857142</v>
      </c>
      <c r="H67" s="85">
        <v>7326.5766299999996</v>
      </c>
      <c r="I67" s="186">
        <v>2.48</v>
      </c>
      <c r="J67" s="187">
        <v>13.425558899805024</v>
      </c>
      <c r="K67" s="186">
        <v>0.18472229115437544</v>
      </c>
      <c r="L67" s="82" t="s">
        <v>2</v>
      </c>
      <c r="M67" s="116" t="s">
        <v>27</v>
      </c>
      <c r="N67" s="116" t="s">
        <v>191</v>
      </c>
      <c r="O67" s="116" t="s">
        <v>20</v>
      </c>
      <c r="P67" s="116" t="s">
        <v>359</v>
      </c>
    </row>
    <row r="68" spans="1:16">
      <c r="A68" s="89" t="s">
        <v>499</v>
      </c>
      <c r="B68" s="89"/>
      <c r="C68" s="89" t="s">
        <v>131</v>
      </c>
      <c r="D68" s="89" t="s">
        <v>724</v>
      </c>
      <c r="E68" s="89" t="s">
        <v>467</v>
      </c>
      <c r="F68" s="85">
        <v>1632.222</v>
      </c>
      <c r="G68" s="85">
        <v>3022.0476190476193</v>
      </c>
      <c r="H68" s="85">
        <v>17603.36694</v>
      </c>
      <c r="I68" s="186">
        <v>2.46</v>
      </c>
      <c r="J68" s="187">
        <v>12.859634747805808</v>
      </c>
      <c r="K68" s="186">
        <v>0.19129625749438495</v>
      </c>
      <c r="L68" s="82" t="s">
        <v>2</v>
      </c>
      <c r="M68" s="116" t="s">
        <v>123</v>
      </c>
      <c r="N68" s="116" t="s">
        <v>491</v>
      </c>
      <c r="O68" s="116" t="s">
        <v>16</v>
      </c>
      <c r="P68" s="116" t="s">
        <v>369</v>
      </c>
    </row>
    <row r="69" spans="1:16">
      <c r="A69" s="89" t="s">
        <v>499</v>
      </c>
      <c r="B69" s="89"/>
      <c r="C69" s="89" t="s">
        <v>400</v>
      </c>
      <c r="D69" s="89" t="s">
        <v>724</v>
      </c>
      <c r="E69" s="89" t="s">
        <v>467</v>
      </c>
      <c r="F69" s="85"/>
      <c r="G69" s="85"/>
      <c r="H69" s="85"/>
      <c r="I69" s="186">
        <v>2.48</v>
      </c>
      <c r="J69" s="187"/>
      <c r="K69" s="186"/>
      <c r="L69" s="82" t="s">
        <v>2</v>
      </c>
      <c r="M69" s="116" t="s">
        <v>123</v>
      </c>
      <c r="N69" s="116" t="s">
        <v>491</v>
      </c>
      <c r="O69" s="116" t="s">
        <v>16</v>
      </c>
      <c r="P69" s="116" t="s">
        <v>369</v>
      </c>
    </row>
    <row r="70" spans="1:16">
      <c r="A70" s="89" t="s">
        <v>499</v>
      </c>
      <c r="B70" s="89"/>
      <c r="C70" s="89" t="s">
        <v>114</v>
      </c>
      <c r="D70" s="89" t="s">
        <v>724</v>
      </c>
      <c r="E70" s="89" t="s">
        <v>467</v>
      </c>
      <c r="F70" s="85">
        <v>1984.6469999999999</v>
      </c>
      <c r="G70" s="85">
        <v>3409.3095238095239</v>
      </c>
      <c r="H70" s="85">
        <v>19859.159790000002</v>
      </c>
      <c r="I70" s="186">
        <v>2.4700000000000002</v>
      </c>
      <c r="J70" s="187">
        <v>13.86013785782626</v>
      </c>
      <c r="K70" s="186">
        <v>0.17820890566433226</v>
      </c>
      <c r="L70" s="82" t="s">
        <v>2</v>
      </c>
      <c r="M70" s="116" t="s">
        <v>32</v>
      </c>
      <c r="N70" s="116" t="s">
        <v>491</v>
      </c>
      <c r="O70" s="116" t="s">
        <v>16</v>
      </c>
      <c r="P70" s="116" t="s">
        <v>352</v>
      </c>
    </row>
    <row r="71" spans="1:16">
      <c r="A71" s="89" t="s">
        <v>499</v>
      </c>
      <c r="B71" s="89"/>
      <c r="C71" s="89" t="s">
        <v>132</v>
      </c>
      <c r="D71" s="89" t="s">
        <v>724</v>
      </c>
      <c r="E71" s="89" t="s">
        <v>467</v>
      </c>
      <c r="F71" s="85">
        <v>837.02200000000005</v>
      </c>
      <c r="G71" s="85">
        <v>1453.4047619047619</v>
      </c>
      <c r="H71" s="85">
        <v>8466.0536699999993</v>
      </c>
      <c r="I71" s="186">
        <v>2.46</v>
      </c>
      <c r="J71" s="187">
        <v>13.712006290647576</v>
      </c>
      <c r="K71" s="186">
        <v>0.17940481851134141</v>
      </c>
      <c r="L71" s="82" t="s">
        <v>2</v>
      </c>
      <c r="M71" s="116" t="s">
        <v>123</v>
      </c>
      <c r="N71" s="116" t="s">
        <v>491</v>
      </c>
      <c r="O71" s="116" t="s">
        <v>16</v>
      </c>
      <c r="P71" s="116" t="s">
        <v>369</v>
      </c>
    </row>
    <row r="72" spans="1:16">
      <c r="A72" s="89" t="s">
        <v>499</v>
      </c>
      <c r="B72" s="89"/>
      <c r="C72" s="89" t="s">
        <v>133</v>
      </c>
      <c r="D72" s="89" t="s">
        <v>468</v>
      </c>
      <c r="E72" s="89" t="s">
        <v>467</v>
      </c>
      <c r="F72" s="85">
        <v>2933.701</v>
      </c>
      <c r="G72" s="85">
        <v>4981.8095238095239</v>
      </c>
      <c r="H72" s="85">
        <v>29018.940839999999</v>
      </c>
      <c r="I72" s="186">
        <v>2.48</v>
      </c>
      <c r="J72" s="187">
        <v>14.021014548165708</v>
      </c>
      <c r="K72" s="186">
        <v>0.1768773573039652</v>
      </c>
      <c r="L72" s="82" t="s">
        <v>2</v>
      </c>
      <c r="M72" s="116" t="s">
        <v>123</v>
      </c>
      <c r="N72" s="116" t="s">
        <v>491</v>
      </c>
      <c r="O72" s="116" t="s">
        <v>16</v>
      </c>
      <c r="P72" s="116" t="s">
        <v>369</v>
      </c>
    </row>
    <row r="73" spans="1:16">
      <c r="A73" s="89" t="s">
        <v>499</v>
      </c>
      <c r="B73" s="89"/>
      <c r="C73" s="89" t="s">
        <v>61</v>
      </c>
      <c r="D73" s="89" t="s">
        <v>724</v>
      </c>
      <c r="E73" s="89" t="s">
        <v>467</v>
      </c>
      <c r="F73" s="85">
        <v>1670.1590000000001</v>
      </c>
      <c r="G73" s="85">
        <v>2747.9285714285716</v>
      </c>
      <c r="H73" s="85">
        <v>16006.62897</v>
      </c>
      <c r="I73" s="186">
        <v>2.5099999999999998</v>
      </c>
      <c r="J73" s="187">
        <v>14.471151430081534</v>
      </c>
      <c r="K73" s="186">
        <v>0.17344853394197796</v>
      </c>
      <c r="L73" s="82" t="s">
        <v>2</v>
      </c>
      <c r="M73" s="116" t="s">
        <v>46</v>
      </c>
      <c r="N73" s="116" t="s">
        <v>14</v>
      </c>
      <c r="O73" s="116" t="s">
        <v>14</v>
      </c>
      <c r="P73" s="116" t="s">
        <v>362</v>
      </c>
    </row>
    <row r="74" spans="1:16">
      <c r="A74" s="89" t="s">
        <v>499</v>
      </c>
      <c r="B74" s="89"/>
      <c r="C74" s="89" t="s">
        <v>62</v>
      </c>
      <c r="D74" s="89" t="s">
        <v>724</v>
      </c>
      <c r="E74" s="89" t="s">
        <v>467</v>
      </c>
      <c r="F74" s="85">
        <v>2003.6130000000001</v>
      </c>
      <c r="G74" s="85">
        <v>3773.7142857142858</v>
      </c>
      <c r="H74" s="85">
        <v>21981.810239999999</v>
      </c>
      <c r="I74" s="186">
        <v>2.44</v>
      </c>
      <c r="J74" s="187">
        <v>12.641410508782556</v>
      </c>
      <c r="K74" s="186">
        <v>0.19301643580871156</v>
      </c>
      <c r="L74" s="82" t="s">
        <v>2</v>
      </c>
      <c r="M74" s="116" t="s">
        <v>46</v>
      </c>
      <c r="N74" s="116" t="s">
        <v>14</v>
      </c>
      <c r="O74" s="116" t="s">
        <v>14</v>
      </c>
      <c r="P74" s="116" t="s">
        <v>362</v>
      </c>
    </row>
    <row r="75" spans="1:16">
      <c r="A75" s="89" t="s">
        <v>499</v>
      </c>
      <c r="B75" s="89"/>
      <c r="C75" s="89" t="s">
        <v>134</v>
      </c>
      <c r="D75" s="89" t="s">
        <v>724</v>
      </c>
      <c r="E75" s="89" t="s">
        <v>467</v>
      </c>
      <c r="F75" s="85">
        <v>1731.021</v>
      </c>
      <c r="G75" s="85">
        <v>3099.4761904761904</v>
      </c>
      <c r="H75" s="85">
        <v>18054.38682</v>
      </c>
      <c r="I75" s="186">
        <v>2.79</v>
      </c>
      <c r="J75" s="187">
        <v>13.297339028099985</v>
      </c>
      <c r="K75" s="186">
        <v>0.20981641470554085</v>
      </c>
      <c r="L75" s="82" t="s">
        <v>2</v>
      </c>
      <c r="M75" s="116" t="s">
        <v>123</v>
      </c>
      <c r="N75" s="116" t="s">
        <v>491</v>
      </c>
      <c r="O75" s="116" t="s">
        <v>16</v>
      </c>
      <c r="P75" s="116" t="s">
        <v>369</v>
      </c>
    </row>
    <row r="76" spans="1:16">
      <c r="A76" s="89" t="s">
        <v>499</v>
      </c>
      <c r="B76" s="89"/>
      <c r="C76" s="89" t="s">
        <v>402</v>
      </c>
      <c r="D76" s="89" t="s">
        <v>468</v>
      </c>
      <c r="E76" s="89" t="s">
        <v>467</v>
      </c>
      <c r="F76" s="85">
        <v>2802.375</v>
      </c>
      <c r="G76" s="85">
        <v>4993.2857142857147</v>
      </c>
      <c r="H76" s="85">
        <v>29085.789420000001</v>
      </c>
      <c r="I76" s="186">
        <v>3.11</v>
      </c>
      <c r="J76" s="187">
        <v>13.36258690241181</v>
      </c>
      <c r="K76" s="186">
        <v>0.23273936571657969</v>
      </c>
      <c r="L76" s="82" t="s">
        <v>2</v>
      </c>
      <c r="M76" s="116" t="s">
        <v>46</v>
      </c>
      <c r="N76" s="116" t="s">
        <v>364</v>
      </c>
      <c r="O76" s="116" t="s">
        <v>21</v>
      </c>
      <c r="P76" s="116" t="s">
        <v>364</v>
      </c>
    </row>
    <row r="77" spans="1:16">
      <c r="A77" s="89" t="s">
        <v>499</v>
      </c>
      <c r="B77" s="89"/>
      <c r="C77" s="89" t="s">
        <v>185</v>
      </c>
      <c r="D77" s="89" t="s">
        <v>724</v>
      </c>
      <c r="E77" s="89" t="s">
        <v>467</v>
      </c>
      <c r="F77" s="85">
        <v>385.50799999999998</v>
      </c>
      <c r="G77" s="85">
        <v>811.76190476190482</v>
      </c>
      <c r="H77" s="85">
        <v>4728.4968600000002</v>
      </c>
      <c r="I77" s="186">
        <v>3.07</v>
      </c>
      <c r="J77" s="187">
        <v>11.307209479673842</v>
      </c>
      <c r="K77" s="186">
        <v>0.27150819178849728</v>
      </c>
      <c r="L77" s="82" t="s">
        <v>2</v>
      </c>
      <c r="M77" s="116" t="s">
        <v>123</v>
      </c>
      <c r="N77" s="116" t="s">
        <v>492</v>
      </c>
      <c r="O77" s="116" t="s">
        <v>19</v>
      </c>
      <c r="P77" s="116" t="s">
        <v>370</v>
      </c>
    </row>
    <row r="78" spans="1:16">
      <c r="A78" s="89" t="s">
        <v>499</v>
      </c>
      <c r="B78" s="89"/>
      <c r="C78" s="89" t="s">
        <v>63</v>
      </c>
      <c r="D78" s="89" t="s">
        <v>724</v>
      </c>
      <c r="E78" s="89" t="s">
        <v>467</v>
      </c>
      <c r="F78" s="85">
        <v>795.96100000000001</v>
      </c>
      <c r="G78" s="85">
        <v>1380.5238095238096</v>
      </c>
      <c r="H78" s="85">
        <v>8041.52358</v>
      </c>
      <c r="I78" s="186">
        <v>2.42</v>
      </c>
      <c r="J78" s="187">
        <v>13.727725845952191</v>
      </c>
      <c r="K78" s="186">
        <v>0.17628557178052695</v>
      </c>
      <c r="L78" s="82" t="s">
        <v>2</v>
      </c>
      <c r="M78" s="116" t="s">
        <v>46</v>
      </c>
      <c r="N78" s="116" t="s">
        <v>14</v>
      </c>
      <c r="O78" s="116" t="s">
        <v>14</v>
      </c>
      <c r="P78" s="116" t="s">
        <v>362</v>
      </c>
    </row>
    <row r="79" spans="1:16">
      <c r="A79" s="89" t="s">
        <v>499</v>
      </c>
      <c r="B79" s="89"/>
      <c r="C79" s="89" t="s">
        <v>64</v>
      </c>
      <c r="D79" s="89" t="s">
        <v>468</v>
      </c>
      <c r="E79" s="89" t="s">
        <v>467</v>
      </c>
      <c r="F79" s="85">
        <v>1636.617</v>
      </c>
      <c r="G79" s="85">
        <v>2650</v>
      </c>
      <c r="H79" s="85">
        <v>15436.197</v>
      </c>
      <c r="I79" s="186">
        <v>2.29</v>
      </c>
      <c r="J79" s="187">
        <v>14.70455525606469</v>
      </c>
      <c r="K79" s="186">
        <v>0.15573405384399649</v>
      </c>
      <c r="L79" s="82" t="s">
        <v>2</v>
      </c>
      <c r="M79" s="116" t="s">
        <v>46</v>
      </c>
      <c r="N79" s="116" t="s">
        <v>14</v>
      </c>
      <c r="O79" s="116" t="s">
        <v>14</v>
      </c>
      <c r="P79" s="116" t="s">
        <v>362</v>
      </c>
    </row>
    <row r="80" spans="1:16">
      <c r="A80" s="89" t="s">
        <v>499</v>
      </c>
      <c r="B80" s="89"/>
      <c r="C80" s="89" t="s">
        <v>208</v>
      </c>
      <c r="D80" s="89" t="s">
        <v>724</v>
      </c>
      <c r="E80" s="89" t="s">
        <v>467</v>
      </c>
      <c r="F80" s="85">
        <v>1483.8620000000001</v>
      </c>
      <c r="G80" s="85">
        <v>2562.1666666666665</v>
      </c>
      <c r="H80" s="85">
        <v>14924.569589999999</v>
      </c>
      <c r="I80" s="186">
        <v>4.49</v>
      </c>
      <c r="J80" s="187">
        <v>13.789129364098466</v>
      </c>
      <c r="K80" s="186">
        <v>0.3256188176528545</v>
      </c>
      <c r="L80" s="82" t="s">
        <v>2</v>
      </c>
      <c r="M80" s="116" t="s">
        <v>46</v>
      </c>
      <c r="N80" s="116" t="s">
        <v>364</v>
      </c>
      <c r="O80" s="116" t="s">
        <v>21</v>
      </c>
      <c r="P80" s="116" t="s">
        <v>364</v>
      </c>
    </row>
    <row r="81" spans="1:16">
      <c r="A81" s="89" t="s">
        <v>499</v>
      </c>
      <c r="B81" s="89"/>
      <c r="C81" s="89" t="s">
        <v>65</v>
      </c>
      <c r="D81" s="89" t="s">
        <v>724</v>
      </c>
      <c r="E81" s="89" t="s">
        <v>467</v>
      </c>
      <c r="F81" s="85">
        <v>1402.1559999999999</v>
      </c>
      <c r="G81" s="85">
        <v>2423.0714285714284</v>
      </c>
      <c r="H81" s="85">
        <v>14114.34261</v>
      </c>
      <c r="I81" s="186">
        <v>2.48</v>
      </c>
      <c r="J81" s="187">
        <v>13.777830184044257</v>
      </c>
      <c r="K81" s="186">
        <v>0.17999931534009056</v>
      </c>
      <c r="L81" s="82" t="s">
        <v>2</v>
      </c>
      <c r="M81" s="116" t="s">
        <v>46</v>
      </c>
      <c r="N81" s="116" t="s">
        <v>14</v>
      </c>
      <c r="O81" s="116" t="s">
        <v>14</v>
      </c>
      <c r="P81" s="116" t="s">
        <v>362</v>
      </c>
    </row>
    <row r="82" spans="1:16">
      <c r="A82" s="89" t="s">
        <v>499</v>
      </c>
      <c r="B82" s="89"/>
      <c r="C82" s="89" t="s">
        <v>66</v>
      </c>
      <c r="D82" s="89" t="s">
        <v>724</v>
      </c>
      <c r="E82" s="89" t="s">
        <v>467</v>
      </c>
      <c r="F82" s="85">
        <v>866.58600000000001</v>
      </c>
      <c r="G82" s="85">
        <v>1796.7142857142858</v>
      </c>
      <c r="H82" s="85">
        <v>10465.824780000001</v>
      </c>
      <c r="I82" s="186">
        <v>2.99</v>
      </c>
      <c r="J82" s="187">
        <v>11.483740160610639</v>
      </c>
      <c r="K82" s="186">
        <v>0.26036813426480465</v>
      </c>
      <c r="L82" s="82" t="s">
        <v>2</v>
      </c>
      <c r="M82" s="116" t="s">
        <v>46</v>
      </c>
      <c r="N82" s="116" t="s">
        <v>14</v>
      </c>
      <c r="O82" s="116" t="s">
        <v>14</v>
      </c>
      <c r="P82" s="116" t="s">
        <v>362</v>
      </c>
    </row>
    <row r="83" spans="1:16">
      <c r="A83" s="89" t="s">
        <v>499</v>
      </c>
      <c r="B83" s="89"/>
      <c r="C83" s="89" t="s">
        <v>88</v>
      </c>
      <c r="D83" s="89" t="s">
        <v>468</v>
      </c>
      <c r="E83" s="89" t="s">
        <v>467</v>
      </c>
      <c r="F83" s="85">
        <v>2667.1019999999999</v>
      </c>
      <c r="G83" s="85">
        <v>4480.9047619047615</v>
      </c>
      <c r="H83" s="85">
        <v>26101.180619999999</v>
      </c>
      <c r="I83" s="186">
        <v>2.75</v>
      </c>
      <c r="J83" s="187">
        <v>14.17178716033114</v>
      </c>
      <c r="K83" s="186">
        <v>0.1940475092441159</v>
      </c>
      <c r="L83" s="82" t="s">
        <v>2</v>
      </c>
      <c r="M83" s="116" t="s">
        <v>32</v>
      </c>
      <c r="N83" s="116" t="s">
        <v>15</v>
      </c>
      <c r="O83" s="116" t="s">
        <v>15</v>
      </c>
      <c r="P83" s="116" t="s">
        <v>354</v>
      </c>
    </row>
    <row r="84" spans="1:16">
      <c r="A84" s="89" t="s">
        <v>499</v>
      </c>
      <c r="B84" s="89"/>
      <c r="C84" s="89" t="s">
        <v>406</v>
      </c>
      <c r="D84" s="89" t="s">
        <v>724</v>
      </c>
      <c r="E84" s="89" t="s">
        <v>467</v>
      </c>
      <c r="F84" s="85">
        <v>2016.1289999999999</v>
      </c>
      <c r="G84" s="85">
        <v>3379.5</v>
      </c>
      <c r="H84" s="85">
        <v>19685.519909999999</v>
      </c>
      <c r="I84" s="186">
        <v>2.42</v>
      </c>
      <c r="J84" s="187">
        <v>14.204193350664722</v>
      </c>
      <c r="K84" s="186">
        <v>0.17037222320595558</v>
      </c>
      <c r="L84" s="82" t="s">
        <v>2</v>
      </c>
      <c r="M84" s="116" t="s">
        <v>32</v>
      </c>
      <c r="N84" s="116" t="s">
        <v>491</v>
      </c>
      <c r="O84" s="116" t="s">
        <v>16</v>
      </c>
      <c r="P84" s="116" t="s">
        <v>352</v>
      </c>
    </row>
    <row r="85" spans="1:16">
      <c r="A85" s="89" t="s">
        <v>499</v>
      </c>
      <c r="B85" s="89"/>
      <c r="C85" s="89" t="s">
        <v>121</v>
      </c>
      <c r="D85" s="89" t="s">
        <v>724</v>
      </c>
      <c r="E85" s="89" t="s">
        <v>467</v>
      </c>
      <c r="F85" s="85">
        <v>84.010999999999996</v>
      </c>
      <c r="G85" s="85">
        <v>166.52380952380952</v>
      </c>
      <c r="H85" s="85">
        <v>969.99785999999995</v>
      </c>
      <c r="I85" s="186">
        <v>2.42</v>
      </c>
      <c r="J85" s="187">
        <v>12.011867314841293</v>
      </c>
      <c r="K85" s="186">
        <v>0.20146742688457461</v>
      </c>
      <c r="L85" s="82" t="s">
        <v>2</v>
      </c>
      <c r="M85" s="116" t="s">
        <v>32</v>
      </c>
      <c r="N85" s="116" t="s">
        <v>491</v>
      </c>
      <c r="O85" s="116" t="s">
        <v>16</v>
      </c>
      <c r="P85" s="116" t="s">
        <v>352</v>
      </c>
    </row>
    <row r="86" spans="1:16">
      <c r="A86" s="89" t="s">
        <v>499</v>
      </c>
      <c r="B86" s="89"/>
      <c r="C86" s="89" t="s">
        <v>409</v>
      </c>
      <c r="D86" s="89" t="s">
        <v>724</v>
      </c>
      <c r="E86" s="89" t="s">
        <v>467</v>
      </c>
      <c r="F86" s="85">
        <v>569.48199999999997</v>
      </c>
      <c r="G86" s="85">
        <v>1129.2380952380952</v>
      </c>
      <c r="H86" s="85">
        <v>6577.7893199999999</v>
      </c>
      <c r="I86" s="186">
        <v>2.48</v>
      </c>
      <c r="J86" s="187">
        <v>12.007295268617694</v>
      </c>
      <c r="K86" s="186">
        <v>0.20654110226486527</v>
      </c>
      <c r="L86" s="82" t="s">
        <v>2</v>
      </c>
      <c r="M86" s="116" t="s">
        <v>46</v>
      </c>
      <c r="N86" s="116" t="s">
        <v>14</v>
      </c>
      <c r="O86" s="116" t="s">
        <v>14</v>
      </c>
      <c r="P86" s="116" t="s">
        <v>362</v>
      </c>
    </row>
    <row r="87" spans="1:16">
      <c r="A87" s="89" t="s">
        <v>500</v>
      </c>
      <c r="B87" s="89"/>
      <c r="C87" s="89" t="s">
        <v>195</v>
      </c>
      <c r="D87" s="89" t="s">
        <v>724</v>
      </c>
      <c r="E87" s="89" t="s">
        <v>467</v>
      </c>
      <c r="F87" s="85">
        <v>259.25799999999998</v>
      </c>
      <c r="G87" s="85">
        <v>556.26190476190482</v>
      </c>
      <c r="H87" s="85">
        <v>3240.2144699999999</v>
      </c>
      <c r="I87" s="186">
        <v>2.37</v>
      </c>
      <c r="J87" s="187">
        <v>11.096948165903351</v>
      </c>
      <c r="K87" s="186">
        <v>0.21357223306513204</v>
      </c>
      <c r="L87" s="82" t="s">
        <v>2</v>
      </c>
      <c r="M87" s="116" t="s">
        <v>27</v>
      </c>
      <c r="N87" s="116" t="s">
        <v>191</v>
      </c>
      <c r="O87" s="116" t="s">
        <v>20</v>
      </c>
      <c r="P87" s="116" t="s">
        <v>359</v>
      </c>
    </row>
    <row r="88" spans="1:16">
      <c r="A88" s="89" t="s">
        <v>626</v>
      </c>
      <c r="B88" s="89" t="s">
        <v>143</v>
      </c>
      <c r="C88" s="89" t="s">
        <v>144</v>
      </c>
      <c r="D88" s="89" t="s">
        <v>724</v>
      </c>
      <c r="E88" s="89" t="s">
        <v>469</v>
      </c>
      <c r="F88" s="85">
        <v>6.5209999999999999</v>
      </c>
      <c r="G88" s="85">
        <v>13</v>
      </c>
      <c r="H88" s="85">
        <v>72</v>
      </c>
      <c r="I88" s="186"/>
      <c r="J88" s="187">
        <v>11.943223443223443</v>
      </c>
      <c r="K88" s="186"/>
      <c r="L88" s="82" t="s">
        <v>28</v>
      </c>
      <c r="M88" s="116" t="s">
        <v>27</v>
      </c>
      <c r="N88" s="116" t="s">
        <v>151</v>
      </c>
      <c r="O88" s="116" t="s">
        <v>18</v>
      </c>
      <c r="P88" s="116" t="s">
        <v>144</v>
      </c>
    </row>
    <row r="89" spans="1:16">
      <c r="A89" s="89" t="s">
        <v>626</v>
      </c>
      <c r="B89" s="89" t="s">
        <v>143</v>
      </c>
      <c r="C89" s="89" t="s">
        <v>144</v>
      </c>
      <c r="D89" s="89" t="s">
        <v>724</v>
      </c>
      <c r="E89" s="89" t="s">
        <v>467</v>
      </c>
      <c r="F89" s="85">
        <v>7</v>
      </c>
      <c r="G89" s="85">
        <v>28</v>
      </c>
      <c r="H89" s="85">
        <v>155</v>
      </c>
      <c r="I89" s="186"/>
      <c r="J89" s="187">
        <v>5.9523809523809526</v>
      </c>
      <c r="K89" s="186"/>
      <c r="L89" s="82" t="s">
        <v>28</v>
      </c>
      <c r="M89" s="116" t="s">
        <v>27</v>
      </c>
      <c r="N89" s="116" t="s">
        <v>151</v>
      </c>
      <c r="O89" s="116" t="s">
        <v>18</v>
      </c>
      <c r="P89" s="116" t="s">
        <v>144</v>
      </c>
    </row>
    <row r="90" spans="1:16">
      <c r="A90" s="89" t="s">
        <v>626</v>
      </c>
      <c r="B90" s="89" t="s">
        <v>143</v>
      </c>
      <c r="C90" s="89" t="s">
        <v>144</v>
      </c>
      <c r="D90" s="89" t="s">
        <v>470</v>
      </c>
      <c r="E90" s="89" t="s">
        <v>469</v>
      </c>
      <c r="F90" s="85">
        <v>73540.479000000007</v>
      </c>
      <c r="G90" s="85">
        <v>793408</v>
      </c>
      <c r="H90" s="85">
        <v>809277</v>
      </c>
      <c r="I90" s="186">
        <v>2.95</v>
      </c>
      <c r="J90" s="187">
        <v>92.689359068726304</v>
      </c>
      <c r="K90" s="186">
        <v>3.1826738577539045E-2</v>
      </c>
      <c r="L90" s="82" t="s">
        <v>28</v>
      </c>
      <c r="M90" s="116" t="s">
        <v>27</v>
      </c>
      <c r="N90" s="116" t="s">
        <v>151</v>
      </c>
      <c r="O90" s="116" t="s">
        <v>18</v>
      </c>
      <c r="P90" s="116" t="s">
        <v>144</v>
      </c>
    </row>
    <row r="91" spans="1:16">
      <c r="A91" s="89" t="s">
        <v>626</v>
      </c>
      <c r="B91" s="89" t="s">
        <v>145</v>
      </c>
      <c r="C91" s="89" t="s">
        <v>144</v>
      </c>
      <c r="D91" s="89" t="s">
        <v>724</v>
      </c>
      <c r="E91" s="89" t="s">
        <v>478</v>
      </c>
      <c r="F91" s="85">
        <v>45.999000000000002</v>
      </c>
      <c r="G91" s="85"/>
      <c r="H91" s="85"/>
      <c r="I91" s="186"/>
      <c r="J91" s="187"/>
      <c r="K91" s="186"/>
      <c r="L91" s="82" t="s">
        <v>28</v>
      </c>
      <c r="M91" s="116" t="s">
        <v>27</v>
      </c>
      <c r="N91" s="116" t="s">
        <v>151</v>
      </c>
      <c r="O91" s="116" t="s">
        <v>18</v>
      </c>
      <c r="P91" s="116" t="s">
        <v>144</v>
      </c>
    </row>
    <row r="92" spans="1:16">
      <c r="A92" s="89" t="s">
        <v>626</v>
      </c>
      <c r="B92" s="89" t="s">
        <v>145</v>
      </c>
      <c r="C92" s="89" t="s">
        <v>144</v>
      </c>
      <c r="D92" s="89" t="s">
        <v>724</v>
      </c>
      <c r="E92" s="89" t="s">
        <v>479</v>
      </c>
      <c r="F92" s="85">
        <v>133.42500000000001</v>
      </c>
      <c r="G92" s="85">
        <v>326</v>
      </c>
      <c r="H92" s="85">
        <v>1801</v>
      </c>
      <c r="I92" s="186"/>
      <c r="J92" s="187">
        <v>9.7447414548641547</v>
      </c>
      <c r="K92" s="186"/>
      <c r="L92" s="82" t="s">
        <v>28</v>
      </c>
      <c r="M92" s="116" t="s">
        <v>27</v>
      </c>
      <c r="N92" s="116" t="s">
        <v>151</v>
      </c>
      <c r="O92" s="116" t="s">
        <v>18</v>
      </c>
      <c r="P92" s="116" t="s">
        <v>144</v>
      </c>
    </row>
    <row r="93" spans="1:16">
      <c r="A93" s="89" t="s">
        <v>626</v>
      </c>
      <c r="B93" s="89" t="s">
        <v>145</v>
      </c>
      <c r="C93" s="89" t="s">
        <v>144</v>
      </c>
      <c r="D93" s="89" t="s">
        <v>470</v>
      </c>
      <c r="E93" s="89" t="s">
        <v>478</v>
      </c>
      <c r="F93" s="85">
        <v>267645</v>
      </c>
      <c r="G93" s="85"/>
      <c r="H93" s="85"/>
      <c r="I93" s="186">
        <v>2.66</v>
      </c>
      <c r="J93" s="187"/>
      <c r="K93" s="186"/>
      <c r="L93" s="82" t="s">
        <v>28</v>
      </c>
      <c r="M93" s="116" t="s">
        <v>27</v>
      </c>
      <c r="N93" s="116" t="s">
        <v>151</v>
      </c>
      <c r="O93" s="116" t="s">
        <v>18</v>
      </c>
      <c r="P93" s="116" t="s">
        <v>144</v>
      </c>
    </row>
    <row r="94" spans="1:16">
      <c r="A94" s="89" t="s">
        <v>626</v>
      </c>
      <c r="B94" s="89" t="s">
        <v>145</v>
      </c>
      <c r="C94" s="89" t="s">
        <v>144</v>
      </c>
      <c r="D94" s="89" t="s">
        <v>470</v>
      </c>
      <c r="E94" s="89" t="s">
        <v>479</v>
      </c>
      <c r="F94" s="85">
        <v>781343.57</v>
      </c>
      <c r="G94" s="85">
        <v>10346709</v>
      </c>
      <c r="H94" s="85">
        <v>10553645</v>
      </c>
      <c r="I94" s="186">
        <v>2.66</v>
      </c>
      <c r="J94" s="187">
        <v>75.516144312167285</v>
      </c>
      <c r="K94" s="186">
        <v>3.5224256008147603E-2</v>
      </c>
      <c r="L94" s="82" t="s">
        <v>28</v>
      </c>
      <c r="M94" s="116" t="s">
        <v>27</v>
      </c>
      <c r="N94" s="116" t="s">
        <v>151</v>
      </c>
      <c r="O94" s="116" t="s">
        <v>18</v>
      </c>
      <c r="P94" s="116" t="s">
        <v>144</v>
      </c>
    </row>
    <row r="95" spans="1:16">
      <c r="A95" s="89" t="s">
        <v>626</v>
      </c>
      <c r="B95" s="89" t="s">
        <v>145</v>
      </c>
      <c r="C95" s="89" t="s">
        <v>144</v>
      </c>
      <c r="D95" s="89" t="s">
        <v>470</v>
      </c>
      <c r="E95" s="89" t="s">
        <v>469</v>
      </c>
      <c r="F95" s="85">
        <v>100299</v>
      </c>
      <c r="G95" s="85">
        <v>1319123</v>
      </c>
      <c r="H95" s="85">
        <v>1345504</v>
      </c>
      <c r="I95" s="186">
        <v>2.66</v>
      </c>
      <c r="J95" s="187">
        <v>76.034607841725148</v>
      </c>
      <c r="K95" s="186">
        <v>3.4984069432397132E-2</v>
      </c>
      <c r="L95" s="82" t="s">
        <v>28</v>
      </c>
      <c r="M95" s="116" t="s">
        <v>27</v>
      </c>
      <c r="N95" s="116" t="s">
        <v>151</v>
      </c>
      <c r="O95" s="116" t="s">
        <v>18</v>
      </c>
      <c r="P95" s="116" t="s">
        <v>144</v>
      </c>
    </row>
    <row r="96" spans="1:16">
      <c r="A96" s="89" t="s">
        <v>626</v>
      </c>
      <c r="B96" s="89" t="s">
        <v>145</v>
      </c>
      <c r="C96" s="89" t="s">
        <v>144</v>
      </c>
      <c r="D96" s="89" t="s">
        <v>440</v>
      </c>
      <c r="E96" s="89" t="s">
        <v>478</v>
      </c>
      <c r="F96" s="85"/>
      <c r="G96" s="85"/>
      <c r="H96" s="85"/>
      <c r="I96" s="186"/>
      <c r="J96" s="187"/>
      <c r="K96" s="186"/>
      <c r="L96" s="82" t="s">
        <v>28</v>
      </c>
      <c r="M96" s="116" t="s">
        <v>27</v>
      </c>
      <c r="N96" s="116" t="s">
        <v>151</v>
      </c>
      <c r="O96" s="116" t="s">
        <v>18</v>
      </c>
      <c r="P96" s="116" t="s">
        <v>144</v>
      </c>
    </row>
    <row r="97" spans="1:16">
      <c r="A97" s="89" t="s">
        <v>626</v>
      </c>
      <c r="B97" s="89" t="s">
        <v>145</v>
      </c>
      <c r="C97" s="89" t="s">
        <v>144</v>
      </c>
      <c r="D97" s="89" t="s">
        <v>440</v>
      </c>
      <c r="E97" s="89" t="s">
        <v>479</v>
      </c>
      <c r="F97" s="85"/>
      <c r="G97" s="85"/>
      <c r="H97" s="85"/>
      <c r="I97" s="186"/>
      <c r="J97" s="187"/>
      <c r="K97" s="186"/>
      <c r="L97" s="82" t="s">
        <v>28</v>
      </c>
      <c r="M97" s="116" t="s">
        <v>27</v>
      </c>
      <c r="N97" s="116" t="s">
        <v>151</v>
      </c>
      <c r="O97" s="116" t="s">
        <v>18</v>
      </c>
      <c r="P97" s="116" t="s">
        <v>144</v>
      </c>
    </row>
    <row r="98" spans="1:16">
      <c r="A98" s="89" t="s">
        <v>501</v>
      </c>
      <c r="B98" s="89"/>
      <c r="C98" s="89" t="s">
        <v>92</v>
      </c>
      <c r="D98" s="89" t="s">
        <v>724</v>
      </c>
      <c r="E98" s="89" t="s">
        <v>467</v>
      </c>
      <c r="F98" s="85">
        <v>2593.5</v>
      </c>
      <c r="G98" s="85">
        <v>4804.6904761904761</v>
      </c>
      <c r="H98" s="85">
        <v>27987.225930000001</v>
      </c>
      <c r="I98" s="186">
        <v>3.35</v>
      </c>
      <c r="J98" s="187">
        <v>12.85202455933438</v>
      </c>
      <c r="K98" s="186">
        <v>0.26065932138037401</v>
      </c>
      <c r="L98" s="82" t="s">
        <v>2</v>
      </c>
      <c r="M98" s="116" t="s">
        <v>32</v>
      </c>
      <c r="N98" s="116" t="s">
        <v>491</v>
      </c>
      <c r="O98" s="116" t="s">
        <v>16</v>
      </c>
      <c r="P98" s="116" t="s">
        <v>352</v>
      </c>
    </row>
    <row r="99" spans="1:16">
      <c r="A99" s="89" t="s">
        <v>502</v>
      </c>
      <c r="B99" s="89"/>
      <c r="C99" s="89" t="s">
        <v>93</v>
      </c>
      <c r="D99" s="89" t="s">
        <v>724</v>
      </c>
      <c r="E99" s="89" t="s">
        <v>467</v>
      </c>
      <c r="F99" s="85">
        <v>680</v>
      </c>
      <c r="G99" s="85">
        <v>1214.9761904761904</v>
      </c>
      <c r="H99" s="85">
        <v>7077.2120100000002</v>
      </c>
      <c r="I99" s="186">
        <v>3.05</v>
      </c>
      <c r="J99" s="187">
        <v>10.709106586450842</v>
      </c>
      <c r="K99" s="186">
        <v>0.28480433688640833</v>
      </c>
      <c r="L99" s="82" t="s">
        <v>2</v>
      </c>
      <c r="M99" s="116" t="s">
        <v>32</v>
      </c>
      <c r="N99" s="116" t="s">
        <v>491</v>
      </c>
      <c r="O99" s="116" t="s">
        <v>16</v>
      </c>
      <c r="P99" s="116" t="s">
        <v>352</v>
      </c>
    </row>
    <row r="100" spans="1:16">
      <c r="A100" s="89" t="s">
        <v>720</v>
      </c>
      <c r="B100" s="89" t="s">
        <v>159</v>
      </c>
      <c r="C100" s="89" t="s">
        <v>160</v>
      </c>
      <c r="D100" s="89" t="s">
        <v>483</v>
      </c>
      <c r="E100" s="89" t="s">
        <v>484</v>
      </c>
      <c r="F100" s="85">
        <v>177106.21</v>
      </c>
      <c r="G100" s="85">
        <v>216972</v>
      </c>
      <c r="H100" s="85">
        <v>3254580</v>
      </c>
      <c r="I100" s="186"/>
      <c r="J100" s="187">
        <v>816.26297402429805</v>
      </c>
      <c r="K100" s="186"/>
      <c r="L100" s="82" t="s">
        <v>28</v>
      </c>
      <c r="M100" s="116" t="s">
        <v>123</v>
      </c>
      <c r="N100" s="116" t="s">
        <v>151</v>
      </c>
      <c r="O100" s="116" t="s">
        <v>19</v>
      </c>
      <c r="P100" s="116" t="s">
        <v>355</v>
      </c>
    </row>
    <row r="101" spans="1:16">
      <c r="A101" s="89" t="s">
        <v>633</v>
      </c>
      <c r="B101" s="89" t="s">
        <v>48</v>
      </c>
      <c r="C101" s="89" t="s">
        <v>48</v>
      </c>
      <c r="D101" s="89" t="s">
        <v>724</v>
      </c>
      <c r="E101" s="89" t="s">
        <v>469</v>
      </c>
      <c r="F101" s="85">
        <v>13.256</v>
      </c>
      <c r="G101" s="85">
        <v>33</v>
      </c>
      <c r="H101" s="85">
        <v>198</v>
      </c>
      <c r="I101" s="186"/>
      <c r="J101" s="187">
        <v>9.5642135642135635</v>
      </c>
      <c r="K101" s="186"/>
      <c r="L101" s="82" t="s">
        <v>28</v>
      </c>
      <c r="M101" s="116" t="s">
        <v>46</v>
      </c>
      <c r="N101" s="116" t="s">
        <v>363</v>
      </c>
      <c r="O101" s="116" t="s">
        <v>13</v>
      </c>
      <c r="P101" s="116" t="s">
        <v>363</v>
      </c>
    </row>
    <row r="102" spans="1:16">
      <c r="A102" s="89" t="s">
        <v>633</v>
      </c>
      <c r="B102" s="89" t="s">
        <v>48</v>
      </c>
      <c r="C102" s="89" t="s">
        <v>48</v>
      </c>
      <c r="D102" s="89" t="s">
        <v>470</v>
      </c>
      <c r="E102" s="89" t="s">
        <v>469</v>
      </c>
      <c r="F102" s="85">
        <v>47398.743999999999</v>
      </c>
      <c r="G102" s="85">
        <v>707980</v>
      </c>
      <c r="H102" s="85">
        <v>707980</v>
      </c>
      <c r="I102" s="186"/>
      <c r="J102" s="187">
        <v>66.949269753382865</v>
      </c>
      <c r="K102" s="186"/>
      <c r="L102" s="82" t="s">
        <v>28</v>
      </c>
      <c r="M102" s="116" t="s">
        <v>46</v>
      </c>
      <c r="N102" s="116" t="s">
        <v>363</v>
      </c>
      <c r="O102" s="116" t="s">
        <v>13</v>
      </c>
      <c r="P102" s="116" t="s">
        <v>363</v>
      </c>
    </row>
    <row r="103" spans="1:16">
      <c r="A103" s="89" t="s">
        <v>633</v>
      </c>
      <c r="B103" s="89" t="s">
        <v>48</v>
      </c>
      <c r="C103" s="89" t="s">
        <v>48</v>
      </c>
      <c r="D103" s="89" t="s">
        <v>470</v>
      </c>
      <c r="E103" s="89" t="s">
        <v>467</v>
      </c>
      <c r="F103" s="85"/>
      <c r="G103" s="85"/>
      <c r="H103" s="85"/>
      <c r="I103" s="186"/>
      <c r="J103" s="187"/>
      <c r="K103" s="186"/>
      <c r="L103" s="82" t="s">
        <v>28</v>
      </c>
      <c r="M103" s="116" t="s">
        <v>46</v>
      </c>
      <c r="N103" s="116" t="s">
        <v>363</v>
      </c>
      <c r="O103" s="116" t="s">
        <v>13</v>
      </c>
      <c r="P103" s="116" t="s">
        <v>363</v>
      </c>
    </row>
    <row r="104" spans="1:16">
      <c r="A104" s="89" t="s">
        <v>505</v>
      </c>
      <c r="B104" s="89"/>
      <c r="C104" s="89" t="s">
        <v>169</v>
      </c>
      <c r="D104" s="89" t="s">
        <v>724</v>
      </c>
      <c r="E104" s="89" t="s">
        <v>467</v>
      </c>
      <c r="F104" s="85"/>
      <c r="G104" s="85">
        <v>727.61904761904759</v>
      </c>
      <c r="H104" s="85">
        <v>4238.3663999999999</v>
      </c>
      <c r="I104" s="186">
        <v>3.8</v>
      </c>
      <c r="J104" s="187"/>
      <c r="K104" s="186"/>
      <c r="L104" s="82" t="s">
        <v>2</v>
      </c>
      <c r="M104" s="116" t="s">
        <v>123</v>
      </c>
      <c r="N104" s="116" t="s">
        <v>492</v>
      </c>
      <c r="O104" s="116" t="s">
        <v>19</v>
      </c>
      <c r="P104" s="116" t="s">
        <v>370</v>
      </c>
    </row>
    <row r="105" spans="1:16">
      <c r="A105" s="89" t="s">
        <v>506</v>
      </c>
      <c r="B105" s="89"/>
      <c r="C105" s="89" t="s">
        <v>94</v>
      </c>
      <c r="D105" s="89" t="s">
        <v>724</v>
      </c>
      <c r="E105" s="89" t="s">
        <v>467</v>
      </c>
      <c r="F105" s="85">
        <v>42464</v>
      </c>
      <c r="G105" s="85">
        <v>73220.976190476184</v>
      </c>
      <c r="H105" s="85">
        <v>426510.72188999999</v>
      </c>
      <c r="I105" s="186">
        <v>4.1399999999999997</v>
      </c>
      <c r="J105" s="187">
        <v>13.808169074630904</v>
      </c>
      <c r="K105" s="186">
        <v>0.2998225164845516</v>
      </c>
      <c r="L105" s="82" t="s">
        <v>2</v>
      </c>
      <c r="M105" s="116" t="s">
        <v>32</v>
      </c>
      <c r="N105" s="116" t="s">
        <v>491</v>
      </c>
      <c r="O105" s="116" t="s">
        <v>16</v>
      </c>
      <c r="P105" s="116" t="s">
        <v>352</v>
      </c>
    </row>
    <row r="106" spans="1:16">
      <c r="A106" s="89" t="s">
        <v>587</v>
      </c>
      <c r="B106" s="89"/>
      <c r="C106" s="89" t="s">
        <v>170</v>
      </c>
      <c r="D106" s="89" t="s">
        <v>724</v>
      </c>
      <c r="E106" s="89" t="s">
        <v>467</v>
      </c>
      <c r="F106" s="85">
        <v>484.71899999999999</v>
      </c>
      <c r="G106" s="85">
        <v>1070.6190476190477</v>
      </c>
      <c r="H106" s="85">
        <v>6236.3345399999998</v>
      </c>
      <c r="I106" s="186">
        <v>3.01</v>
      </c>
      <c r="J106" s="187">
        <v>10.779677978917404</v>
      </c>
      <c r="K106" s="186">
        <v>0.27922912037696068</v>
      </c>
      <c r="L106" s="82" t="s">
        <v>2</v>
      </c>
      <c r="M106" s="116" t="s">
        <v>123</v>
      </c>
      <c r="N106" s="116" t="s">
        <v>492</v>
      </c>
      <c r="O106" s="116" t="s">
        <v>19</v>
      </c>
      <c r="P106" s="116" t="s">
        <v>370</v>
      </c>
    </row>
    <row r="107" spans="1:16">
      <c r="A107" s="89" t="s">
        <v>508</v>
      </c>
      <c r="B107" s="89"/>
      <c r="C107" s="89" t="s">
        <v>138</v>
      </c>
      <c r="D107" s="89" t="s">
        <v>724</v>
      </c>
      <c r="E107" s="89" t="s">
        <v>467</v>
      </c>
      <c r="F107" s="85">
        <v>222.96</v>
      </c>
      <c r="G107" s="85">
        <v>467.64285714285717</v>
      </c>
      <c r="H107" s="85">
        <v>2724.0102900000002</v>
      </c>
      <c r="I107" s="186">
        <v>3.68</v>
      </c>
      <c r="J107" s="187">
        <v>11.351764166793952</v>
      </c>
      <c r="K107" s="186">
        <v>0.32417868675995692</v>
      </c>
      <c r="L107" s="82" t="s">
        <v>2</v>
      </c>
      <c r="M107" s="116" t="s">
        <v>27</v>
      </c>
      <c r="N107" s="116" t="s">
        <v>494</v>
      </c>
      <c r="O107" s="116" t="s">
        <v>17</v>
      </c>
      <c r="P107" s="116" t="s">
        <v>368</v>
      </c>
    </row>
    <row r="108" spans="1:16">
      <c r="A108" s="89" t="s">
        <v>509</v>
      </c>
      <c r="B108" s="89"/>
      <c r="C108" s="89" t="s">
        <v>73</v>
      </c>
      <c r="D108" s="89" t="s">
        <v>724</v>
      </c>
      <c r="E108" s="89" t="s">
        <v>467</v>
      </c>
      <c r="F108" s="85">
        <v>556</v>
      </c>
      <c r="G108" s="85">
        <v>1066</v>
      </c>
      <c r="H108" s="85">
        <v>6182.8</v>
      </c>
      <c r="I108" s="186">
        <v>4.0999999999999996</v>
      </c>
      <c r="J108" s="187">
        <v>12.42</v>
      </c>
      <c r="K108" s="186">
        <v>0.32893405659760799</v>
      </c>
      <c r="L108" s="82" t="s">
        <v>2</v>
      </c>
      <c r="M108" s="116" t="s">
        <v>32</v>
      </c>
      <c r="N108" s="116" t="s">
        <v>15</v>
      </c>
      <c r="O108" s="116" t="s">
        <v>15</v>
      </c>
      <c r="P108" s="116" t="s">
        <v>360</v>
      </c>
    </row>
    <row r="109" spans="1:16">
      <c r="A109" s="89" t="s">
        <v>588</v>
      </c>
      <c r="B109" s="89"/>
      <c r="C109" s="89" t="s">
        <v>29</v>
      </c>
      <c r="D109" s="89" t="s">
        <v>724</v>
      </c>
      <c r="E109" s="89" t="s">
        <v>467</v>
      </c>
      <c r="F109" s="85">
        <v>426.63799999999998</v>
      </c>
      <c r="G109" s="85">
        <v>834</v>
      </c>
      <c r="H109" s="85">
        <v>4858.0333199999995</v>
      </c>
      <c r="I109" s="186">
        <v>3.32</v>
      </c>
      <c r="J109" s="187">
        <v>12.179913212287312</v>
      </c>
      <c r="K109" s="186">
        <v>0.27257993896464922</v>
      </c>
      <c r="L109" s="82" t="s">
        <v>2</v>
      </c>
      <c r="M109" s="116" t="s">
        <v>27</v>
      </c>
      <c r="N109" s="116" t="s">
        <v>494</v>
      </c>
      <c r="O109" s="116" t="s">
        <v>10</v>
      </c>
      <c r="P109" s="116" t="s">
        <v>368</v>
      </c>
    </row>
    <row r="110" spans="1:16">
      <c r="A110" s="89" t="s">
        <v>373</v>
      </c>
      <c r="B110" s="89" t="s">
        <v>146</v>
      </c>
      <c r="C110" s="89" t="s">
        <v>144</v>
      </c>
      <c r="D110" s="89" t="s">
        <v>470</v>
      </c>
      <c r="E110" s="89" t="s">
        <v>469</v>
      </c>
      <c r="F110" s="85">
        <v>-324</v>
      </c>
      <c r="G110" s="85">
        <v>3714</v>
      </c>
      <c r="H110" s="85">
        <v>3714</v>
      </c>
      <c r="I110" s="186"/>
      <c r="J110" s="187">
        <v>-87.237479806138936</v>
      </c>
      <c r="K110" s="186"/>
      <c r="L110" s="82" t="s">
        <v>28</v>
      </c>
      <c r="M110" s="116" t="s">
        <v>27</v>
      </c>
      <c r="N110" s="116" t="s">
        <v>151</v>
      </c>
      <c r="O110" s="116" t="s">
        <v>18</v>
      </c>
      <c r="P110" s="116" t="s">
        <v>144</v>
      </c>
    </row>
    <row r="111" spans="1:16">
      <c r="A111" s="89" t="s">
        <v>373</v>
      </c>
      <c r="B111" s="89" t="s">
        <v>150</v>
      </c>
      <c r="C111" s="89" t="s">
        <v>150</v>
      </c>
      <c r="D111" s="89" t="s">
        <v>470</v>
      </c>
      <c r="E111" s="89" t="s">
        <v>478</v>
      </c>
      <c r="F111" s="85">
        <v>238404</v>
      </c>
      <c r="G111" s="85"/>
      <c r="H111" s="85"/>
      <c r="I111" s="186">
        <v>5.01</v>
      </c>
      <c r="J111" s="187"/>
      <c r="K111" s="186"/>
      <c r="L111" s="82" t="s">
        <v>28</v>
      </c>
      <c r="M111" s="116" t="s">
        <v>27</v>
      </c>
      <c r="N111" s="116" t="s">
        <v>151</v>
      </c>
      <c r="O111" s="116" t="s">
        <v>18</v>
      </c>
      <c r="P111" s="116" t="s">
        <v>357</v>
      </c>
    </row>
    <row r="112" spans="1:16">
      <c r="A112" s="89" t="s">
        <v>373</v>
      </c>
      <c r="B112" s="89" t="s">
        <v>150</v>
      </c>
      <c r="C112" s="89" t="s">
        <v>150</v>
      </c>
      <c r="D112" s="89" t="s">
        <v>470</v>
      </c>
      <c r="E112" s="89" t="s">
        <v>479</v>
      </c>
      <c r="F112" s="85">
        <v>1052342</v>
      </c>
      <c r="G112" s="85">
        <v>12231346</v>
      </c>
      <c r="H112" s="85">
        <v>12231346</v>
      </c>
      <c r="I112" s="186">
        <v>5.01</v>
      </c>
      <c r="J112" s="187">
        <v>86.036483638023157</v>
      </c>
      <c r="K112" s="186">
        <v>5.8231110665544088E-2</v>
      </c>
      <c r="L112" s="82" t="s">
        <v>28</v>
      </c>
      <c r="M112" s="116" t="s">
        <v>27</v>
      </c>
      <c r="N112" s="116" t="s">
        <v>151</v>
      </c>
      <c r="O112" s="116" t="s">
        <v>18</v>
      </c>
      <c r="P112" s="116" t="s">
        <v>357</v>
      </c>
    </row>
    <row r="113" spans="1:16">
      <c r="A113" s="89" t="s">
        <v>373</v>
      </c>
      <c r="B113" s="89" t="s">
        <v>150</v>
      </c>
      <c r="C113" s="89" t="s">
        <v>150</v>
      </c>
      <c r="D113" s="89" t="s">
        <v>470</v>
      </c>
      <c r="E113" s="89" t="s">
        <v>469</v>
      </c>
      <c r="F113" s="85">
        <v>967801</v>
      </c>
      <c r="G113" s="85">
        <v>13122002</v>
      </c>
      <c r="H113" s="85">
        <v>13122002</v>
      </c>
      <c r="I113" s="186">
        <v>5.01</v>
      </c>
      <c r="J113" s="187">
        <v>73.754065881105646</v>
      </c>
      <c r="K113" s="186">
        <v>6.7928458453752366E-2</v>
      </c>
      <c r="L113" s="82" t="s">
        <v>28</v>
      </c>
      <c r="M113" s="116" t="s">
        <v>27</v>
      </c>
      <c r="N113" s="116" t="s">
        <v>151</v>
      </c>
      <c r="O113" s="116" t="s">
        <v>18</v>
      </c>
      <c r="P113" s="116" t="s">
        <v>357</v>
      </c>
    </row>
    <row r="114" spans="1:16">
      <c r="A114" s="89" t="s">
        <v>373</v>
      </c>
      <c r="B114" s="89" t="s">
        <v>147</v>
      </c>
      <c r="C114" s="89" t="s">
        <v>148</v>
      </c>
      <c r="D114" s="89" t="s">
        <v>470</v>
      </c>
      <c r="E114" s="89" t="s">
        <v>469</v>
      </c>
      <c r="F114" s="85">
        <v>93631</v>
      </c>
      <c r="G114" s="85">
        <v>1341511</v>
      </c>
      <c r="H114" s="85">
        <v>1341511</v>
      </c>
      <c r="I114" s="186">
        <v>5.18</v>
      </c>
      <c r="J114" s="187">
        <v>69.795178720114862</v>
      </c>
      <c r="K114" s="186">
        <v>7.4217160769403281E-2</v>
      </c>
      <c r="L114" s="82" t="s">
        <v>28</v>
      </c>
      <c r="M114" s="116" t="s">
        <v>27</v>
      </c>
      <c r="N114" s="116" t="s">
        <v>151</v>
      </c>
      <c r="O114" s="116" t="s">
        <v>18</v>
      </c>
      <c r="P114" s="116" t="s">
        <v>357</v>
      </c>
    </row>
    <row r="115" spans="1:16">
      <c r="A115" s="89" t="s">
        <v>511</v>
      </c>
      <c r="B115" s="89"/>
      <c r="C115" s="89" t="s">
        <v>172</v>
      </c>
      <c r="D115" s="89" t="s">
        <v>724</v>
      </c>
      <c r="E115" s="89" t="s">
        <v>467</v>
      </c>
      <c r="F115" s="85">
        <v>342.16</v>
      </c>
      <c r="G115" s="85">
        <v>776.07142857142856</v>
      </c>
      <c r="H115" s="85">
        <v>4520.6005500000001</v>
      </c>
      <c r="I115" s="186">
        <v>3.09</v>
      </c>
      <c r="J115" s="187">
        <v>10.497315539193128</v>
      </c>
      <c r="K115" s="186">
        <v>0.29436097147533319</v>
      </c>
      <c r="L115" s="82" t="s">
        <v>2</v>
      </c>
      <c r="M115" s="116" t="s">
        <v>123</v>
      </c>
      <c r="N115" s="116" t="s">
        <v>492</v>
      </c>
      <c r="O115" s="116" t="s">
        <v>19</v>
      </c>
      <c r="P115" s="116" t="s">
        <v>370</v>
      </c>
    </row>
    <row r="116" spans="1:16">
      <c r="A116" s="89" t="s">
        <v>703</v>
      </c>
      <c r="B116" s="89"/>
      <c r="C116" s="89" t="s">
        <v>35</v>
      </c>
      <c r="D116" s="89" t="s">
        <v>724</v>
      </c>
      <c r="E116" s="89" t="s">
        <v>467</v>
      </c>
      <c r="F116" s="85">
        <v>691.02099999999996</v>
      </c>
      <c r="G116" s="85">
        <v>1164.5952380952381</v>
      </c>
      <c r="H116" s="85">
        <v>6783.7439700000004</v>
      </c>
      <c r="I116" s="186">
        <v>2.93</v>
      </c>
      <c r="J116" s="187">
        <v>14.127553002269336</v>
      </c>
      <c r="K116" s="186">
        <v>0.20739614280897398</v>
      </c>
      <c r="L116" s="82" t="s">
        <v>2</v>
      </c>
      <c r="M116" s="116" t="s">
        <v>32</v>
      </c>
      <c r="N116" s="116" t="s">
        <v>490</v>
      </c>
      <c r="O116" s="116" t="s">
        <v>12</v>
      </c>
      <c r="P116" s="116" t="s">
        <v>350</v>
      </c>
    </row>
    <row r="117" spans="1:16">
      <c r="A117" s="89" t="s">
        <v>704</v>
      </c>
      <c r="B117" s="89"/>
      <c r="C117" s="89" t="s">
        <v>36</v>
      </c>
      <c r="D117" s="89" t="s">
        <v>724</v>
      </c>
      <c r="E117" s="89" t="s">
        <v>467</v>
      </c>
      <c r="F117" s="85">
        <v>470.01900000000001</v>
      </c>
      <c r="G117" s="85">
        <v>921.40476190476193</v>
      </c>
      <c r="H117" s="85">
        <v>5367.1643100000001</v>
      </c>
      <c r="I117" s="186">
        <v>3.9</v>
      </c>
      <c r="J117" s="187">
        <v>12.145507635856223</v>
      </c>
      <c r="K117" s="186">
        <v>0.32110638080588233</v>
      </c>
      <c r="L117" s="82" t="s">
        <v>2</v>
      </c>
      <c r="M117" s="116" t="s">
        <v>32</v>
      </c>
      <c r="N117" s="116" t="s">
        <v>490</v>
      </c>
      <c r="O117" s="116" t="s">
        <v>12</v>
      </c>
      <c r="P117" s="116" t="s">
        <v>351</v>
      </c>
    </row>
    <row r="118" spans="1:16">
      <c r="A118" s="89" t="s">
        <v>701</v>
      </c>
      <c r="B118" s="89"/>
      <c r="C118" s="89" t="s">
        <v>200</v>
      </c>
      <c r="D118" s="89" t="s">
        <v>724</v>
      </c>
      <c r="E118" s="89" t="s">
        <v>467</v>
      </c>
      <c r="F118" s="85">
        <v>1545.961</v>
      </c>
      <c r="G118" s="85">
        <v>3539.0238095238096</v>
      </c>
      <c r="H118" s="85">
        <v>20614.742910000001</v>
      </c>
      <c r="I118" s="186">
        <v>3.07</v>
      </c>
      <c r="J118" s="187">
        <v>10.400776377666697</v>
      </c>
      <c r="K118" s="186">
        <v>0.29517027273003649</v>
      </c>
      <c r="L118" s="82" t="s">
        <v>2</v>
      </c>
      <c r="M118" s="116" t="s">
        <v>46</v>
      </c>
      <c r="N118" s="116" t="s">
        <v>364</v>
      </c>
      <c r="O118" s="116" t="s">
        <v>21</v>
      </c>
      <c r="P118" s="116" t="s">
        <v>364</v>
      </c>
    </row>
    <row r="119" spans="1:16">
      <c r="A119" s="89" t="s">
        <v>705</v>
      </c>
      <c r="B119" s="89"/>
      <c r="C119" s="89" t="s">
        <v>72</v>
      </c>
      <c r="D119" s="89" t="s">
        <v>724</v>
      </c>
      <c r="E119" s="89" t="s">
        <v>467</v>
      </c>
      <c r="F119" s="85">
        <v>595</v>
      </c>
      <c r="G119" s="85">
        <v>1491</v>
      </c>
      <c r="H119" s="85">
        <v>8650.7000000000007</v>
      </c>
      <c r="I119" s="186">
        <v>3.19</v>
      </c>
      <c r="J119" s="187">
        <v>8.753618771903092</v>
      </c>
      <c r="K119" s="186">
        <v>0.31986771105308964</v>
      </c>
      <c r="L119" s="82" t="s">
        <v>2</v>
      </c>
      <c r="M119" s="116" t="s">
        <v>32</v>
      </c>
      <c r="N119" s="116" t="s">
        <v>15</v>
      </c>
      <c r="O119" s="116" t="s">
        <v>15</v>
      </c>
      <c r="P119" s="116" t="s">
        <v>360</v>
      </c>
    </row>
    <row r="120" spans="1:16">
      <c r="A120" s="89" t="s">
        <v>706</v>
      </c>
      <c r="B120" s="89"/>
      <c r="C120" s="89" t="s">
        <v>77</v>
      </c>
      <c r="D120" s="89" t="s">
        <v>724</v>
      </c>
      <c r="E120" s="89" t="s">
        <v>467</v>
      </c>
      <c r="F120" s="85"/>
      <c r="G120" s="85">
        <v>679.73809523809518</v>
      </c>
      <c r="H120" s="85">
        <v>3959.46081</v>
      </c>
      <c r="I120" s="186">
        <v>3.66</v>
      </c>
      <c r="J120" s="187"/>
      <c r="K120" s="186"/>
      <c r="L120" s="82" t="s">
        <v>2</v>
      </c>
      <c r="M120" s="116" t="s">
        <v>32</v>
      </c>
      <c r="N120" s="116" t="s">
        <v>15</v>
      </c>
      <c r="O120" s="116" t="s">
        <v>15</v>
      </c>
      <c r="P120" s="116" t="s">
        <v>354</v>
      </c>
    </row>
    <row r="121" spans="1:16">
      <c r="A121" s="89" t="s">
        <v>707</v>
      </c>
      <c r="B121" s="89"/>
      <c r="C121" s="89" t="s">
        <v>38</v>
      </c>
      <c r="D121" s="89" t="s">
        <v>724</v>
      </c>
      <c r="E121" s="89" t="s">
        <v>467</v>
      </c>
      <c r="F121" s="85">
        <v>153.13200000000001</v>
      </c>
      <c r="G121" s="85">
        <v>328.26190476190476</v>
      </c>
      <c r="H121" s="85">
        <v>1912.1190300000001</v>
      </c>
      <c r="I121" s="186">
        <v>2.19</v>
      </c>
      <c r="J121" s="187">
        <v>11.10698484079205</v>
      </c>
      <c r="K121" s="186">
        <v>0.19717322310163782</v>
      </c>
      <c r="L121" s="82" t="s">
        <v>2</v>
      </c>
      <c r="M121" s="116" t="s">
        <v>32</v>
      </c>
      <c r="N121" s="116" t="s">
        <v>490</v>
      </c>
      <c r="O121" s="116" t="s">
        <v>12</v>
      </c>
      <c r="P121" s="116" t="s">
        <v>350</v>
      </c>
    </row>
    <row r="122" spans="1:16">
      <c r="A122" s="89" t="s">
        <v>708</v>
      </c>
      <c r="B122" s="89"/>
      <c r="C122" s="89" t="s">
        <v>174</v>
      </c>
      <c r="D122" s="89" t="s">
        <v>724</v>
      </c>
      <c r="E122" s="89" t="s">
        <v>467</v>
      </c>
      <c r="F122" s="85">
        <v>7772.0420000000004</v>
      </c>
      <c r="G122" s="85">
        <v>13685.857142857143</v>
      </c>
      <c r="H122" s="85">
        <v>79719.844140000001</v>
      </c>
      <c r="I122" s="186">
        <v>2.9</v>
      </c>
      <c r="J122" s="187">
        <v>13.521156703305115</v>
      </c>
      <c r="K122" s="186">
        <v>0.21447869170032791</v>
      </c>
      <c r="L122" s="82" t="s">
        <v>2</v>
      </c>
      <c r="M122" s="116" t="s">
        <v>123</v>
      </c>
      <c r="N122" s="116" t="s">
        <v>492</v>
      </c>
      <c r="O122" s="116" t="s">
        <v>19</v>
      </c>
      <c r="P122" s="116" t="s">
        <v>370</v>
      </c>
    </row>
    <row r="123" spans="1:16">
      <c r="A123" s="89" t="s">
        <v>709</v>
      </c>
      <c r="B123" s="89"/>
      <c r="C123" s="89" t="s">
        <v>39</v>
      </c>
      <c r="D123" s="89" t="s">
        <v>724</v>
      </c>
      <c r="E123" s="89" t="s">
        <v>467</v>
      </c>
      <c r="F123" s="85">
        <v>2108.6959999999999</v>
      </c>
      <c r="G123" s="85">
        <v>4580.7380952380954</v>
      </c>
      <c r="H123" s="85">
        <v>26682.70779</v>
      </c>
      <c r="I123" s="186">
        <v>2.74</v>
      </c>
      <c r="J123" s="187">
        <v>10.960471123909123</v>
      </c>
      <c r="K123" s="186">
        <v>0.24998925402239111</v>
      </c>
      <c r="L123" s="82" t="s">
        <v>2</v>
      </c>
      <c r="M123" s="116" t="s">
        <v>32</v>
      </c>
      <c r="N123" s="116" t="s">
        <v>490</v>
      </c>
      <c r="O123" s="116" t="s">
        <v>12</v>
      </c>
      <c r="P123" s="116" t="s">
        <v>350</v>
      </c>
    </row>
    <row r="124" spans="1:16">
      <c r="A124" s="89" t="s">
        <v>710</v>
      </c>
      <c r="B124" s="89"/>
      <c r="C124" s="89" t="s">
        <v>179</v>
      </c>
      <c r="D124" s="89" t="s">
        <v>724</v>
      </c>
      <c r="E124" s="89" t="s">
        <v>467</v>
      </c>
      <c r="F124" s="85">
        <v>97.444000000000003</v>
      </c>
      <c r="G124" s="85">
        <v>222.26190476190476</v>
      </c>
      <c r="H124" s="85">
        <v>1294.6711499999999</v>
      </c>
      <c r="I124" s="186">
        <v>3.78</v>
      </c>
      <c r="J124" s="187">
        <v>10.438564542046063</v>
      </c>
      <c r="K124" s="186">
        <v>0.36211875538770988</v>
      </c>
      <c r="L124" s="82" t="s">
        <v>2</v>
      </c>
      <c r="M124" s="116" t="s">
        <v>123</v>
      </c>
      <c r="N124" s="116" t="s">
        <v>492</v>
      </c>
      <c r="O124" s="116" t="s">
        <v>19</v>
      </c>
      <c r="P124" s="116" t="s">
        <v>370</v>
      </c>
    </row>
    <row r="125" spans="1:16">
      <c r="A125" s="89" t="s">
        <v>711</v>
      </c>
      <c r="B125" s="89"/>
      <c r="C125" s="89" t="s">
        <v>166</v>
      </c>
      <c r="D125" s="89" t="s">
        <v>724</v>
      </c>
      <c r="E125" s="89" t="s">
        <v>467</v>
      </c>
      <c r="F125" s="85"/>
      <c r="G125" s="85">
        <v>615.16666666666663</v>
      </c>
      <c r="H125" s="85">
        <v>3583.3335299999999</v>
      </c>
      <c r="I125" s="186">
        <v>3.03</v>
      </c>
      <c r="J125" s="187"/>
      <c r="K125" s="186"/>
      <c r="L125" s="82" t="s">
        <v>2</v>
      </c>
      <c r="M125" s="116" t="s">
        <v>32</v>
      </c>
      <c r="N125" s="116" t="s">
        <v>492</v>
      </c>
      <c r="O125" s="116" t="s">
        <v>19</v>
      </c>
      <c r="P125" s="116" t="s">
        <v>370</v>
      </c>
    </row>
    <row r="126" spans="1:16">
      <c r="A126" s="89" t="s">
        <v>712</v>
      </c>
      <c r="B126" s="89"/>
      <c r="C126" s="89" t="s">
        <v>198</v>
      </c>
      <c r="D126" s="89" t="s">
        <v>724</v>
      </c>
      <c r="E126" s="89" t="s">
        <v>467</v>
      </c>
      <c r="F126" s="85">
        <v>349.01100000000002</v>
      </c>
      <c r="G126" s="85">
        <v>767.45238095238096</v>
      </c>
      <c r="H126" s="85">
        <v>4470.3947699999999</v>
      </c>
      <c r="I126" s="186">
        <v>3.23</v>
      </c>
      <c r="J126" s="187">
        <v>10.827754164986194</v>
      </c>
      <c r="K126" s="186">
        <v>0.29830747454951279</v>
      </c>
      <c r="L126" s="82" t="s">
        <v>2</v>
      </c>
      <c r="M126" s="116" t="s">
        <v>27</v>
      </c>
      <c r="N126" s="116" t="s">
        <v>191</v>
      </c>
      <c r="O126" s="116" t="s">
        <v>20</v>
      </c>
      <c r="P126" s="116" t="s">
        <v>359</v>
      </c>
    </row>
    <row r="127" spans="1:16">
      <c r="A127" s="89" t="s">
        <v>713</v>
      </c>
      <c r="B127" s="89" t="s">
        <v>243</v>
      </c>
      <c r="C127" s="89" t="s">
        <v>243</v>
      </c>
      <c r="D127" s="89" t="s">
        <v>724</v>
      </c>
      <c r="E127" s="89" t="s">
        <v>467</v>
      </c>
      <c r="F127" s="85">
        <v>946</v>
      </c>
      <c r="G127" s="85">
        <v>1587</v>
      </c>
      <c r="H127" s="85">
        <v>9205</v>
      </c>
      <c r="I127" s="186"/>
      <c r="J127" s="187">
        <v>14.192696612356348</v>
      </c>
      <c r="K127" s="186"/>
      <c r="L127" s="82" t="s">
        <v>28</v>
      </c>
      <c r="M127" s="116" t="s">
        <v>211</v>
      </c>
      <c r="N127" s="116" t="s">
        <v>493</v>
      </c>
      <c r="O127" s="116" t="s">
        <v>22</v>
      </c>
      <c r="P127" s="116" t="s">
        <v>365</v>
      </c>
    </row>
    <row r="128" spans="1:16">
      <c r="A128" s="89" t="s">
        <v>714</v>
      </c>
      <c r="B128" s="89"/>
      <c r="C128" s="89" t="s">
        <v>113</v>
      </c>
      <c r="D128" s="89" t="s">
        <v>724</v>
      </c>
      <c r="E128" s="89" t="s">
        <v>467</v>
      </c>
      <c r="F128" s="85">
        <v>230.00200000000001</v>
      </c>
      <c r="G128" s="85">
        <v>479.28571428571428</v>
      </c>
      <c r="H128" s="85">
        <v>2791.8296999999998</v>
      </c>
      <c r="I128" s="186">
        <v>3.57</v>
      </c>
      <c r="J128" s="187">
        <v>11.425832091405862</v>
      </c>
      <c r="K128" s="186">
        <v>0.31244989174007182</v>
      </c>
      <c r="L128" s="82" t="s">
        <v>2</v>
      </c>
      <c r="M128" s="116" t="s">
        <v>32</v>
      </c>
      <c r="N128" s="116" t="s">
        <v>491</v>
      </c>
      <c r="O128" s="116" t="s">
        <v>16</v>
      </c>
      <c r="P128" s="116" t="s">
        <v>352</v>
      </c>
    </row>
    <row r="129" spans="1:16">
      <c r="A129" s="89" t="s">
        <v>715</v>
      </c>
      <c r="B129" s="89"/>
      <c r="C129" s="89" t="s">
        <v>184</v>
      </c>
      <c r="D129" s="89" t="s">
        <v>724</v>
      </c>
      <c r="E129" s="89" t="s">
        <v>467</v>
      </c>
      <c r="F129" s="85"/>
      <c r="G129" s="85">
        <v>628.57142857142856</v>
      </c>
      <c r="H129" s="85">
        <v>3661.4160000000002</v>
      </c>
      <c r="I129" s="186">
        <v>3.3</v>
      </c>
      <c r="J129" s="187"/>
      <c r="K129" s="186"/>
      <c r="L129" s="82" t="s">
        <v>2</v>
      </c>
      <c r="M129" s="116" t="s">
        <v>123</v>
      </c>
      <c r="N129" s="116" t="s">
        <v>492</v>
      </c>
      <c r="O129" s="116" t="s">
        <v>19</v>
      </c>
      <c r="P129" s="116" t="s">
        <v>370</v>
      </c>
    </row>
    <row r="130" spans="1:16">
      <c r="A130" s="89" t="s">
        <v>716</v>
      </c>
      <c r="B130" s="89"/>
      <c r="C130" s="89" t="s">
        <v>245</v>
      </c>
      <c r="D130" s="89" t="s">
        <v>724</v>
      </c>
      <c r="E130" s="89" t="s">
        <v>467</v>
      </c>
      <c r="F130" s="85">
        <v>387.31099999999998</v>
      </c>
      <c r="G130" s="85">
        <v>727.19047619047615</v>
      </c>
      <c r="H130" s="85">
        <v>4235.8699800000004</v>
      </c>
      <c r="I130" s="186">
        <v>3.54</v>
      </c>
      <c r="J130" s="187">
        <v>12.681258594722022</v>
      </c>
      <c r="K130" s="186">
        <v>0.27915210257390055</v>
      </c>
      <c r="L130" s="82" t="s">
        <v>2</v>
      </c>
      <c r="M130" s="116" t="s">
        <v>211</v>
      </c>
      <c r="N130" s="116" t="s">
        <v>493</v>
      </c>
      <c r="O130" s="116" t="s">
        <v>22</v>
      </c>
      <c r="P130" s="116" t="s">
        <v>356</v>
      </c>
    </row>
    <row r="131" spans="1:16">
      <c r="A131" s="89" t="s">
        <v>717</v>
      </c>
      <c r="B131" s="89" t="s">
        <v>31</v>
      </c>
      <c r="C131" s="89" t="s">
        <v>31</v>
      </c>
      <c r="D131" s="89" t="s">
        <v>724</v>
      </c>
      <c r="E131" s="89" t="s">
        <v>467</v>
      </c>
      <c r="F131" s="85">
        <v>29427</v>
      </c>
      <c r="G131" s="85">
        <v>48862</v>
      </c>
      <c r="H131" s="85">
        <v>283400</v>
      </c>
      <c r="I131" s="186"/>
      <c r="J131" s="187">
        <v>14.339217738587392</v>
      </c>
      <c r="K131" s="186"/>
      <c r="L131" s="82" t="s">
        <v>28</v>
      </c>
      <c r="M131" s="116" t="s">
        <v>32</v>
      </c>
      <c r="N131" s="116" t="s">
        <v>490</v>
      </c>
      <c r="O131" s="116" t="s">
        <v>12</v>
      </c>
      <c r="P131" s="116" t="s">
        <v>351</v>
      </c>
    </row>
    <row r="132" spans="1:16">
      <c r="A132" s="89" t="s">
        <v>717</v>
      </c>
      <c r="B132" s="89" t="s">
        <v>421</v>
      </c>
      <c r="C132" s="89" t="s">
        <v>31</v>
      </c>
      <c r="D132" s="89" t="s">
        <v>724</v>
      </c>
      <c r="E132" s="89" t="s">
        <v>467</v>
      </c>
      <c r="F132" s="85">
        <v>2704</v>
      </c>
      <c r="G132" s="85">
        <v>4584</v>
      </c>
      <c r="H132" s="85">
        <v>26587</v>
      </c>
      <c r="I132" s="186"/>
      <c r="J132" s="187">
        <v>14.044710379788913</v>
      </c>
      <c r="K132" s="186"/>
      <c r="L132" s="82" t="s">
        <v>28</v>
      </c>
      <c r="M132" s="116" t="s">
        <v>32</v>
      </c>
      <c r="N132" s="116" t="s">
        <v>490</v>
      </c>
      <c r="O132" s="116" t="s">
        <v>12</v>
      </c>
      <c r="P132" s="116" t="s">
        <v>351</v>
      </c>
    </row>
    <row r="133" spans="1:16">
      <c r="A133" s="89" t="s">
        <v>717</v>
      </c>
      <c r="B133" s="89"/>
      <c r="C133" s="89" t="s">
        <v>44</v>
      </c>
      <c r="D133" s="89" t="s">
        <v>724</v>
      </c>
      <c r="E133" s="89" t="s">
        <v>467</v>
      </c>
      <c r="F133" s="85">
        <v>34863.434000000001</v>
      </c>
      <c r="G133" s="85">
        <v>59093.404761904763</v>
      </c>
      <c r="H133" s="85">
        <v>344217.90087000001</v>
      </c>
      <c r="I133" s="186">
        <v>3.17</v>
      </c>
      <c r="J133" s="187">
        <v>14.046944244442717</v>
      </c>
      <c r="K133" s="186">
        <v>0.22567185751122507</v>
      </c>
      <c r="L133" s="82" t="s">
        <v>2</v>
      </c>
      <c r="M133" s="116" t="s">
        <v>32</v>
      </c>
      <c r="N133" s="116" t="s">
        <v>490</v>
      </c>
      <c r="O133" s="116" t="s">
        <v>12</v>
      </c>
      <c r="P133" s="116" t="s">
        <v>351</v>
      </c>
    </row>
    <row r="134" spans="1:16">
      <c r="A134" s="89" t="s">
        <v>702</v>
      </c>
      <c r="B134" s="89"/>
      <c r="C134" s="89" t="s">
        <v>69</v>
      </c>
      <c r="D134" s="89" t="s">
        <v>724</v>
      </c>
      <c r="E134" s="89" t="s">
        <v>467</v>
      </c>
      <c r="F134" s="85">
        <v>835</v>
      </c>
      <c r="G134" s="85">
        <v>1884.3095238095239</v>
      </c>
      <c r="H134" s="85">
        <v>10976.06529</v>
      </c>
      <c r="I134" s="186">
        <v>3.05</v>
      </c>
      <c r="J134" s="187">
        <v>10.550789097939122</v>
      </c>
      <c r="K134" s="186">
        <v>0.28907790419161672</v>
      </c>
      <c r="L134" s="82" t="s">
        <v>2</v>
      </c>
      <c r="M134" s="116" t="s">
        <v>46</v>
      </c>
      <c r="N134" s="116" t="s">
        <v>14</v>
      </c>
      <c r="O134" s="116" t="s">
        <v>14</v>
      </c>
      <c r="P134" s="116" t="s">
        <v>362</v>
      </c>
    </row>
    <row r="135" spans="1:16">
      <c r="A135" s="89" t="s">
        <v>495</v>
      </c>
      <c r="B135" s="89" t="s">
        <v>247</v>
      </c>
      <c r="C135" s="89" t="s">
        <v>247</v>
      </c>
      <c r="D135" s="89" t="s">
        <v>724</v>
      </c>
      <c r="E135" s="89" t="s">
        <v>467</v>
      </c>
      <c r="F135" s="85">
        <v>621</v>
      </c>
      <c r="G135" s="85">
        <v>1193</v>
      </c>
      <c r="H135" s="85">
        <v>6563</v>
      </c>
      <c r="I135" s="186"/>
      <c r="J135" s="187">
        <v>12.393725302358998</v>
      </c>
      <c r="K135" s="186"/>
      <c r="L135" s="82" t="s">
        <v>28</v>
      </c>
      <c r="M135" s="116" t="s">
        <v>211</v>
      </c>
      <c r="N135" s="116" t="s">
        <v>493</v>
      </c>
      <c r="O135" s="116" t="s">
        <v>22</v>
      </c>
      <c r="P135" s="116" t="s">
        <v>247</v>
      </c>
    </row>
    <row r="136" spans="1:16">
      <c r="A136" s="89" t="s">
        <v>634</v>
      </c>
      <c r="B136" s="89" t="s">
        <v>26</v>
      </c>
      <c r="C136" s="89" t="s">
        <v>26</v>
      </c>
      <c r="D136" s="89" t="s">
        <v>724</v>
      </c>
      <c r="E136" s="89" t="s">
        <v>467</v>
      </c>
      <c r="F136" s="85">
        <v>6748</v>
      </c>
      <c r="G136" s="85">
        <v>13507</v>
      </c>
      <c r="H136" s="85">
        <v>78339</v>
      </c>
      <c r="I136" s="186"/>
      <c r="J136" s="187">
        <v>11.89506675550949</v>
      </c>
      <c r="K136" s="186"/>
      <c r="L136" s="82" t="s">
        <v>28</v>
      </c>
      <c r="M136" s="116" t="s">
        <v>27</v>
      </c>
      <c r="N136" s="116" t="s">
        <v>494</v>
      </c>
      <c r="O136" s="116" t="s">
        <v>10</v>
      </c>
      <c r="P136" s="116" t="s">
        <v>368</v>
      </c>
    </row>
    <row r="137" spans="1:16">
      <c r="A137" s="89" t="s">
        <v>634</v>
      </c>
      <c r="B137" s="89" t="s">
        <v>136</v>
      </c>
      <c r="C137" s="89" t="s">
        <v>136</v>
      </c>
      <c r="D137" s="89" t="s">
        <v>724</v>
      </c>
      <c r="E137" s="89" t="s">
        <v>469</v>
      </c>
      <c r="F137" s="85">
        <v>7</v>
      </c>
      <c r="G137" s="85">
        <v>21</v>
      </c>
      <c r="H137" s="85">
        <v>124</v>
      </c>
      <c r="I137" s="186"/>
      <c r="J137" s="187">
        <v>7.9365079365079367</v>
      </c>
      <c r="K137" s="186"/>
      <c r="L137" s="82" t="s">
        <v>28</v>
      </c>
      <c r="M137" s="116" t="s">
        <v>27</v>
      </c>
      <c r="N137" s="116" t="s">
        <v>494</v>
      </c>
      <c r="O137" s="116" t="s">
        <v>17</v>
      </c>
      <c r="P137" s="116" t="s">
        <v>368</v>
      </c>
    </row>
    <row r="138" spans="1:16">
      <c r="A138" s="89" t="s">
        <v>634</v>
      </c>
      <c r="B138" s="89" t="s">
        <v>136</v>
      </c>
      <c r="C138" s="89" t="s">
        <v>136</v>
      </c>
      <c r="D138" s="89" t="s">
        <v>724</v>
      </c>
      <c r="E138" s="89" t="s">
        <v>467</v>
      </c>
      <c r="F138" s="85">
        <v>1460</v>
      </c>
      <c r="G138" s="85">
        <v>3885</v>
      </c>
      <c r="H138" s="85">
        <v>22532</v>
      </c>
      <c r="I138" s="186"/>
      <c r="J138" s="187">
        <v>8.9477232334375199</v>
      </c>
      <c r="K138" s="186"/>
      <c r="L138" s="82" t="s">
        <v>28</v>
      </c>
      <c r="M138" s="116" t="s">
        <v>27</v>
      </c>
      <c r="N138" s="116" t="s">
        <v>494</v>
      </c>
      <c r="O138" s="116" t="s">
        <v>17</v>
      </c>
      <c r="P138" s="116" t="s">
        <v>368</v>
      </c>
    </row>
    <row r="139" spans="1:16">
      <c r="A139" s="89" t="s">
        <v>634</v>
      </c>
      <c r="B139" s="89" t="s">
        <v>137</v>
      </c>
      <c r="C139" s="89" t="s">
        <v>136</v>
      </c>
      <c r="D139" s="89" t="s">
        <v>468</v>
      </c>
      <c r="E139" s="89" t="s">
        <v>469</v>
      </c>
      <c r="F139" s="85">
        <v>24031</v>
      </c>
      <c r="G139" s="85">
        <v>60824</v>
      </c>
      <c r="H139" s="85">
        <v>352779</v>
      </c>
      <c r="I139" s="186"/>
      <c r="J139" s="187">
        <v>9.4069227059494054</v>
      </c>
      <c r="K139" s="186"/>
      <c r="L139" s="82" t="s">
        <v>28</v>
      </c>
      <c r="M139" s="116" t="s">
        <v>27</v>
      </c>
      <c r="N139" s="116" t="s">
        <v>494</v>
      </c>
      <c r="O139" s="116" t="s">
        <v>17</v>
      </c>
      <c r="P139" s="116" t="s">
        <v>368</v>
      </c>
    </row>
    <row r="140" spans="1:16">
      <c r="A140" s="89" t="s">
        <v>512</v>
      </c>
      <c r="B140" s="89"/>
      <c r="C140" s="89" t="s">
        <v>139</v>
      </c>
      <c r="D140" s="89" t="s">
        <v>724</v>
      </c>
      <c r="E140" s="89" t="s">
        <v>467</v>
      </c>
      <c r="F140" s="85">
        <v>12824.132</v>
      </c>
      <c r="G140" s="85">
        <v>19598.071428571428</v>
      </c>
      <c r="H140" s="85">
        <v>114158.37411</v>
      </c>
      <c r="I140" s="186">
        <v>3.03</v>
      </c>
      <c r="J140" s="187">
        <v>15.579924652450011</v>
      </c>
      <c r="K140" s="186">
        <v>0.19448104323941767</v>
      </c>
      <c r="L140" s="82" t="s">
        <v>2</v>
      </c>
      <c r="M140" s="116" t="s">
        <v>27</v>
      </c>
      <c r="N140" s="116" t="s">
        <v>494</v>
      </c>
      <c r="O140" s="116" t="s">
        <v>17</v>
      </c>
      <c r="P140" s="116" t="s">
        <v>368</v>
      </c>
    </row>
    <row r="141" spans="1:16">
      <c r="A141" s="89" t="s">
        <v>513</v>
      </c>
      <c r="B141" s="89"/>
      <c r="C141" s="89" t="s">
        <v>55</v>
      </c>
      <c r="D141" s="89" t="s">
        <v>724</v>
      </c>
      <c r="E141" s="89" t="s">
        <v>467</v>
      </c>
      <c r="F141" s="85">
        <v>423.61</v>
      </c>
      <c r="G141" s="85">
        <v>1046.8809523809523</v>
      </c>
      <c r="H141" s="85">
        <v>6098.0606100000005</v>
      </c>
      <c r="I141" s="186">
        <v>3.39</v>
      </c>
      <c r="J141" s="187">
        <v>9.6342877936728151</v>
      </c>
      <c r="K141" s="186">
        <v>0.35186825145770873</v>
      </c>
      <c r="L141" s="82" t="s">
        <v>2</v>
      </c>
      <c r="M141" s="116" t="s">
        <v>46</v>
      </c>
      <c r="N141" s="116" t="s">
        <v>14</v>
      </c>
      <c r="O141" s="116" t="s">
        <v>14</v>
      </c>
      <c r="P141" s="116" t="s">
        <v>362</v>
      </c>
    </row>
    <row r="142" spans="1:16">
      <c r="A142" s="89" t="s">
        <v>589</v>
      </c>
      <c r="B142" s="89"/>
      <c r="C142" s="89" t="s">
        <v>76</v>
      </c>
      <c r="D142" s="89" t="s">
        <v>724</v>
      </c>
      <c r="E142" s="89" t="s">
        <v>467</v>
      </c>
      <c r="F142" s="85">
        <v>737</v>
      </c>
      <c r="G142" s="85">
        <v>1554.7619047619048</v>
      </c>
      <c r="H142" s="85">
        <v>9056.4570000000003</v>
      </c>
      <c r="I142" s="186">
        <v>4.01</v>
      </c>
      <c r="J142" s="187">
        <v>11.286370597243492</v>
      </c>
      <c r="K142" s="186">
        <v>0.3552957937584803</v>
      </c>
      <c r="L142" s="82" t="s">
        <v>2</v>
      </c>
      <c r="M142" s="116" t="s">
        <v>32</v>
      </c>
      <c r="N142" s="116" t="s">
        <v>15</v>
      </c>
      <c r="O142" s="116" t="s">
        <v>15</v>
      </c>
      <c r="P142" s="116" t="s">
        <v>360</v>
      </c>
    </row>
    <row r="143" spans="1:16" ht="15.75">
      <c r="A143" s="91" t="s">
        <v>1000</v>
      </c>
      <c r="B143" s="90" t="s">
        <v>437</v>
      </c>
      <c r="C143" s="89" t="s">
        <v>420</v>
      </c>
      <c r="D143" s="89" t="s">
        <v>724</v>
      </c>
      <c r="E143" s="89" t="s">
        <v>467</v>
      </c>
      <c r="F143" s="85">
        <v>8901.9760000000006</v>
      </c>
      <c r="G143" s="85">
        <v>14806</v>
      </c>
      <c r="H143" s="85">
        <v>82460</v>
      </c>
      <c r="I143" s="186"/>
      <c r="J143" s="187">
        <v>14.315264725368737</v>
      </c>
      <c r="K143" s="186"/>
      <c r="L143" s="82" t="s">
        <v>28</v>
      </c>
      <c r="M143" s="116" t="s">
        <v>27</v>
      </c>
      <c r="N143" s="116" t="s">
        <v>151</v>
      </c>
      <c r="O143" s="116" t="s">
        <v>18</v>
      </c>
      <c r="P143" s="116" t="s">
        <v>144</v>
      </c>
    </row>
    <row r="144" spans="1:16">
      <c r="A144" s="89" t="s">
        <v>514</v>
      </c>
      <c r="B144" s="89"/>
      <c r="C144" s="89" t="s">
        <v>234</v>
      </c>
      <c r="D144" s="89" t="s">
        <v>724</v>
      </c>
      <c r="E144" s="89" t="s">
        <v>467</v>
      </c>
      <c r="F144" s="85">
        <v>359.834</v>
      </c>
      <c r="G144" s="85">
        <v>701.52380952380952</v>
      </c>
      <c r="H144" s="85">
        <v>4086.3621600000001</v>
      </c>
      <c r="I144" s="186">
        <v>4.05</v>
      </c>
      <c r="J144" s="187">
        <v>12.212666304642955</v>
      </c>
      <c r="K144" s="186">
        <v>0.33162291501081048</v>
      </c>
      <c r="L144" s="82" t="s">
        <v>2</v>
      </c>
      <c r="M144" s="116" t="s">
        <v>211</v>
      </c>
      <c r="N144" s="116" t="s">
        <v>493</v>
      </c>
      <c r="O144" s="116" t="s">
        <v>22</v>
      </c>
      <c r="P144" s="116" t="s">
        <v>356</v>
      </c>
    </row>
    <row r="145" spans="1:16">
      <c r="A145" s="89" t="s">
        <v>590</v>
      </c>
      <c r="B145" s="89"/>
      <c r="C145" s="89" t="s">
        <v>37</v>
      </c>
      <c r="D145" s="89" t="s">
        <v>724</v>
      </c>
      <c r="E145" s="89" t="s">
        <v>467</v>
      </c>
      <c r="F145" s="85">
        <v>2852.4459999999999</v>
      </c>
      <c r="G145" s="85">
        <v>5128.3809523809523</v>
      </c>
      <c r="H145" s="85">
        <v>29872.716479999999</v>
      </c>
      <c r="I145" s="186">
        <v>4.17</v>
      </c>
      <c r="J145" s="187">
        <v>13.243045238448968</v>
      </c>
      <c r="K145" s="186">
        <v>0.31488225894548044</v>
      </c>
      <c r="L145" s="82" t="s">
        <v>2</v>
      </c>
      <c r="M145" s="116" t="s">
        <v>32</v>
      </c>
      <c r="N145" s="116" t="s">
        <v>490</v>
      </c>
      <c r="O145" s="116" t="s">
        <v>12</v>
      </c>
      <c r="P145" s="116" t="s">
        <v>350</v>
      </c>
    </row>
    <row r="146" spans="1:16">
      <c r="A146" s="89" t="s">
        <v>449</v>
      </c>
      <c r="B146" s="89" t="s">
        <v>157</v>
      </c>
      <c r="C146" s="89" t="s">
        <v>158</v>
      </c>
      <c r="D146" s="89" t="s">
        <v>724</v>
      </c>
      <c r="E146" s="89" t="s">
        <v>469</v>
      </c>
      <c r="F146" s="85">
        <v>-144</v>
      </c>
      <c r="G146" s="85">
        <v>126</v>
      </c>
      <c r="H146" s="85">
        <v>696</v>
      </c>
      <c r="I146" s="186"/>
      <c r="J146" s="187">
        <v>-27.210884353741495</v>
      </c>
      <c r="K146" s="186"/>
      <c r="L146" s="82" t="s">
        <v>28</v>
      </c>
      <c r="M146" s="116" t="s">
        <v>123</v>
      </c>
      <c r="N146" s="116" t="s">
        <v>151</v>
      </c>
      <c r="O146" s="116" t="s">
        <v>19</v>
      </c>
      <c r="P146" s="116" t="s">
        <v>367</v>
      </c>
    </row>
    <row r="147" spans="1:16">
      <c r="A147" s="89" t="s">
        <v>449</v>
      </c>
      <c r="B147" s="89" t="s">
        <v>160</v>
      </c>
      <c r="C147" s="89" t="s">
        <v>160</v>
      </c>
      <c r="D147" s="89" t="s">
        <v>724</v>
      </c>
      <c r="E147" s="89" t="s">
        <v>469</v>
      </c>
      <c r="F147" s="85">
        <v>100.64400000000001</v>
      </c>
      <c r="G147" s="85">
        <v>454</v>
      </c>
      <c r="H147" s="85">
        <v>2501</v>
      </c>
      <c r="I147" s="186"/>
      <c r="J147" s="187">
        <v>5.2781623662680932</v>
      </c>
      <c r="K147" s="186"/>
      <c r="L147" s="82" t="s">
        <v>28</v>
      </c>
      <c r="M147" s="116" t="s">
        <v>123</v>
      </c>
      <c r="N147" s="116" t="s">
        <v>151</v>
      </c>
      <c r="O147" s="116" t="s">
        <v>19</v>
      </c>
      <c r="P147" s="116" t="s">
        <v>355</v>
      </c>
    </row>
    <row r="148" spans="1:16">
      <c r="A148" s="89" t="s">
        <v>449</v>
      </c>
      <c r="B148" s="89" t="s">
        <v>160</v>
      </c>
      <c r="C148" s="89" t="s">
        <v>160</v>
      </c>
      <c r="D148" s="89" t="s">
        <v>724</v>
      </c>
      <c r="E148" s="89" t="s">
        <v>467</v>
      </c>
      <c r="F148" s="85">
        <v>-9</v>
      </c>
      <c r="G148" s="85">
        <v>192</v>
      </c>
      <c r="H148" s="85">
        <v>1060</v>
      </c>
      <c r="I148" s="186"/>
      <c r="J148" s="187">
        <v>-1.1160714285714286</v>
      </c>
      <c r="K148" s="186"/>
      <c r="L148" s="82" t="s">
        <v>28</v>
      </c>
      <c r="M148" s="116" t="s">
        <v>123</v>
      </c>
      <c r="N148" s="116" t="s">
        <v>151</v>
      </c>
      <c r="O148" s="116" t="s">
        <v>19</v>
      </c>
      <c r="P148" s="116" t="s">
        <v>355</v>
      </c>
    </row>
    <row r="149" spans="1:16">
      <c r="A149" s="89" t="s">
        <v>449</v>
      </c>
      <c r="B149" s="89" t="s">
        <v>160</v>
      </c>
      <c r="C149" s="89" t="s">
        <v>160</v>
      </c>
      <c r="D149" s="89" t="s">
        <v>485</v>
      </c>
      <c r="E149" s="89" t="s">
        <v>469</v>
      </c>
      <c r="F149" s="85">
        <v>5238.3559999999998</v>
      </c>
      <c r="G149" s="85">
        <v>22028</v>
      </c>
      <c r="H149" s="85">
        <v>129967</v>
      </c>
      <c r="I149" s="186"/>
      <c r="J149" s="187">
        <v>5.6620102553460097</v>
      </c>
      <c r="K149" s="186"/>
      <c r="L149" s="82" t="s">
        <v>28</v>
      </c>
      <c r="M149" s="116" t="s">
        <v>123</v>
      </c>
      <c r="N149" s="116" t="s">
        <v>151</v>
      </c>
      <c r="O149" s="116" t="s">
        <v>19</v>
      </c>
      <c r="P149" s="116" t="s">
        <v>355</v>
      </c>
    </row>
    <row r="150" spans="1:16">
      <c r="A150" s="89" t="s">
        <v>449</v>
      </c>
      <c r="B150" s="89" t="s">
        <v>161</v>
      </c>
      <c r="C150" s="89" t="s">
        <v>161</v>
      </c>
      <c r="D150" s="89" t="s">
        <v>724</v>
      </c>
      <c r="E150" s="89" t="s">
        <v>467</v>
      </c>
      <c r="F150" s="85"/>
      <c r="G150" s="85"/>
      <c r="H150" s="85"/>
      <c r="I150" s="186"/>
      <c r="J150" s="187"/>
      <c r="K150" s="186"/>
      <c r="L150" s="82" t="s">
        <v>28</v>
      </c>
      <c r="M150" s="116" t="s">
        <v>123</v>
      </c>
      <c r="N150" s="116" t="s">
        <v>151</v>
      </c>
      <c r="O150" s="116" t="s">
        <v>19</v>
      </c>
      <c r="P150" s="116" t="s">
        <v>353</v>
      </c>
    </row>
    <row r="151" spans="1:16">
      <c r="A151" s="89" t="s">
        <v>449</v>
      </c>
      <c r="B151" s="89" t="s">
        <v>161</v>
      </c>
      <c r="C151" s="89" t="s">
        <v>161</v>
      </c>
      <c r="D151" s="89" t="s">
        <v>724</v>
      </c>
      <c r="E151" s="89" t="s">
        <v>484</v>
      </c>
      <c r="F151" s="85">
        <v>214.69900000000001</v>
      </c>
      <c r="G151" s="85">
        <v>498</v>
      </c>
      <c r="H151" s="85">
        <v>2840</v>
      </c>
      <c r="I151" s="186"/>
      <c r="J151" s="187">
        <v>10.264821189519985</v>
      </c>
      <c r="K151" s="186"/>
      <c r="L151" s="82" t="s">
        <v>28</v>
      </c>
      <c r="M151" s="116" t="s">
        <v>123</v>
      </c>
      <c r="N151" s="116" t="s">
        <v>151</v>
      </c>
      <c r="O151" s="116" t="s">
        <v>19</v>
      </c>
      <c r="P151" s="116" t="s">
        <v>353</v>
      </c>
    </row>
    <row r="152" spans="1:16">
      <c r="A152" s="89" t="s">
        <v>449</v>
      </c>
      <c r="B152" s="89" t="s">
        <v>161</v>
      </c>
      <c r="C152" s="89" t="s">
        <v>161</v>
      </c>
      <c r="D152" s="89" t="s">
        <v>483</v>
      </c>
      <c r="E152" s="89" t="s">
        <v>484</v>
      </c>
      <c r="F152" s="85">
        <v>220360.3</v>
      </c>
      <c r="G152" s="85">
        <v>210256</v>
      </c>
      <c r="H152" s="85">
        <v>2921670</v>
      </c>
      <c r="I152" s="186"/>
      <c r="J152" s="187">
        <v>1048.0571303553763</v>
      </c>
      <c r="K152" s="186"/>
      <c r="L152" s="82" t="s">
        <v>28</v>
      </c>
      <c r="M152" s="116" t="s">
        <v>123</v>
      </c>
      <c r="N152" s="116" t="s">
        <v>151</v>
      </c>
      <c r="O152" s="116" t="s">
        <v>19</v>
      </c>
      <c r="P152" s="116" t="s">
        <v>353</v>
      </c>
    </row>
    <row r="153" spans="1:16">
      <c r="A153" s="89" t="s">
        <v>449</v>
      </c>
      <c r="B153" s="89" t="s">
        <v>163</v>
      </c>
      <c r="C153" s="89" t="s">
        <v>163</v>
      </c>
      <c r="D153" s="89" t="s">
        <v>724</v>
      </c>
      <c r="E153" s="89" t="s">
        <v>469</v>
      </c>
      <c r="F153" s="85">
        <v>3946.4470000000001</v>
      </c>
      <c r="G153" s="85">
        <v>6090</v>
      </c>
      <c r="H153" s="85">
        <v>33497</v>
      </c>
      <c r="I153" s="186">
        <v>2.75</v>
      </c>
      <c r="J153" s="187">
        <v>15.429067949018688</v>
      </c>
      <c r="K153" s="186">
        <v>0.17823500480305449</v>
      </c>
      <c r="L153" s="82" t="s">
        <v>28</v>
      </c>
      <c r="M153" s="116" t="s">
        <v>123</v>
      </c>
      <c r="N153" s="116" t="s">
        <v>151</v>
      </c>
      <c r="O153" s="116" t="s">
        <v>19</v>
      </c>
      <c r="P153" s="116" t="s">
        <v>355</v>
      </c>
    </row>
    <row r="154" spans="1:16">
      <c r="A154" s="89" t="s">
        <v>449</v>
      </c>
      <c r="B154" s="89" t="s">
        <v>163</v>
      </c>
      <c r="C154" s="89" t="s">
        <v>163</v>
      </c>
      <c r="D154" s="89" t="s">
        <v>855</v>
      </c>
      <c r="E154" s="89" t="s">
        <v>469</v>
      </c>
      <c r="F154" s="85">
        <v>387339.73</v>
      </c>
      <c r="G154" s="85">
        <v>621233</v>
      </c>
      <c r="H154" s="188">
        <v>2992519</v>
      </c>
      <c r="I154" s="186">
        <v>2.52</v>
      </c>
      <c r="J154" s="187">
        <v>14.845274677632263</v>
      </c>
      <c r="K154" s="186">
        <v>0.16975098505903333</v>
      </c>
      <c r="L154" s="82" t="s">
        <v>28</v>
      </c>
      <c r="M154" s="116" t="s">
        <v>123</v>
      </c>
      <c r="N154" s="116" t="s">
        <v>151</v>
      </c>
      <c r="O154" s="116" t="s">
        <v>19</v>
      </c>
      <c r="P154" s="116" t="s">
        <v>355</v>
      </c>
    </row>
    <row r="155" spans="1:16">
      <c r="A155" s="89" t="s">
        <v>449</v>
      </c>
      <c r="B155" s="89" t="s">
        <v>163</v>
      </c>
      <c r="C155" s="89" t="s">
        <v>163</v>
      </c>
      <c r="D155" s="89" t="s">
        <v>856</v>
      </c>
      <c r="E155" s="89" t="s">
        <v>469</v>
      </c>
      <c r="F155" s="85">
        <v>121429.82</v>
      </c>
      <c r="G155" s="85">
        <v>175056</v>
      </c>
      <c r="H155" s="188">
        <v>1028021</v>
      </c>
      <c r="I155" s="186">
        <v>2.72</v>
      </c>
      <c r="J155" s="187">
        <v>16.515778896331405</v>
      </c>
      <c r="K155" s="186">
        <v>0.16469099138910032</v>
      </c>
      <c r="L155" s="82" t="s">
        <v>28</v>
      </c>
      <c r="M155" s="116" t="s">
        <v>123</v>
      </c>
      <c r="N155" s="116" t="s">
        <v>151</v>
      </c>
      <c r="O155" s="116" t="s">
        <v>19</v>
      </c>
      <c r="P155" s="116" t="s">
        <v>355</v>
      </c>
    </row>
    <row r="156" spans="1:16">
      <c r="A156" s="89" t="s">
        <v>515</v>
      </c>
      <c r="B156" s="89"/>
      <c r="C156" s="89" t="s">
        <v>58</v>
      </c>
      <c r="D156" s="89" t="s">
        <v>724</v>
      </c>
      <c r="E156" s="89" t="s">
        <v>467</v>
      </c>
      <c r="F156" s="85">
        <v>739.8</v>
      </c>
      <c r="G156" s="85">
        <v>1428.3571428571429</v>
      </c>
      <c r="H156" s="85">
        <v>8320.1517899999999</v>
      </c>
      <c r="I156" s="186">
        <v>3.35</v>
      </c>
      <c r="J156" s="187">
        <v>12.331849777466619</v>
      </c>
      <c r="K156" s="186">
        <v>0.27165429845904299</v>
      </c>
      <c r="L156" s="82" t="s">
        <v>2</v>
      </c>
      <c r="M156" s="116" t="s">
        <v>46</v>
      </c>
      <c r="N156" s="116" t="s">
        <v>14</v>
      </c>
      <c r="O156" s="116" t="s">
        <v>14</v>
      </c>
      <c r="P156" s="116" t="s">
        <v>362</v>
      </c>
    </row>
    <row r="157" spans="1:16">
      <c r="A157" s="89" t="s">
        <v>516</v>
      </c>
      <c r="B157" s="89"/>
      <c r="C157" s="89" t="s">
        <v>235</v>
      </c>
      <c r="D157" s="89" t="s">
        <v>724</v>
      </c>
      <c r="E157" s="89" t="s">
        <v>467</v>
      </c>
      <c r="F157" s="85">
        <v>1803.2650000000001</v>
      </c>
      <c r="G157" s="85">
        <v>3145.9047619047619</v>
      </c>
      <c r="H157" s="85">
        <v>18324.832320000001</v>
      </c>
      <c r="I157" s="186">
        <v>3.07</v>
      </c>
      <c r="J157" s="187">
        <v>13.647864192298377</v>
      </c>
      <c r="K157" s="186">
        <v>0.22494362170840115</v>
      </c>
      <c r="L157" s="82" t="s">
        <v>2</v>
      </c>
      <c r="M157" s="116" t="s">
        <v>211</v>
      </c>
      <c r="N157" s="116" t="s">
        <v>493</v>
      </c>
      <c r="O157" s="116" t="s">
        <v>22</v>
      </c>
      <c r="P157" s="116" t="s">
        <v>356</v>
      </c>
    </row>
    <row r="158" spans="1:16">
      <c r="A158" s="89" t="s">
        <v>591</v>
      </c>
      <c r="B158" s="89"/>
      <c r="C158" s="89" t="s">
        <v>173</v>
      </c>
      <c r="D158" s="89" t="s">
        <v>724</v>
      </c>
      <c r="E158" s="89" t="s">
        <v>467</v>
      </c>
      <c r="F158" s="85">
        <v>3009</v>
      </c>
      <c r="G158" s="85">
        <v>4313.4523809523807</v>
      </c>
      <c r="H158" s="85">
        <v>25125.773850000001</v>
      </c>
      <c r="I158" s="186">
        <v>3.26</v>
      </c>
      <c r="J158" s="187">
        <v>16.609168437612123</v>
      </c>
      <c r="K158" s="186">
        <v>0.19627713526088397</v>
      </c>
      <c r="L158" s="82" t="s">
        <v>2</v>
      </c>
      <c r="M158" s="116" t="s">
        <v>123</v>
      </c>
      <c r="N158" s="116" t="s">
        <v>492</v>
      </c>
      <c r="O158" s="116" t="s">
        <v>19</v>
      </c>
      <c r="P158" s="116" t="s">
        <v>370</v>
      </c>
    </row>
    <row r="159" spans="1:16">
      <c r="A159" s="89" t="s">
        <v>450</v>
      </c>
      <c r="B159" s="89" t="s">
        <v>149</v>
      </c>
      <c r="C159" s="89" t="s">
        <v>148</v>
      </c>
      <c r="D159" s="89" t="s">
        <v>470</v>
      </c>
      <c r="E159" s="89" t="s">
        <v>469</v>
      </c>
      <c r="F159" s="85">
        <v>319760</v>
      </c>
      <c r="G159" s="85">
        <v>3329385</v>
      </c>
      <c r="H159" s="85">
        <v>3329385</v>
      </c>
      <c r="I159" s="186"/>
      <c r="J159" s="187">
        <v>96.041761466457018</v>
      </c>
      <c r="K159" s="186"/>
      <c r="L159" s="82" t="s">
        <v>28</v>
      </c>
      <c r="M159" s="116" t="s">
        <v>27</v>
      </c>
      <c r="N159" s="116" t="s">
        <v>151</v>
      </c>
      <c r="O159" s="116" t="s">
        <v>18</v>
      </c>
      <c r="P159" s="116" t="s">
        <v>357</v>
      </c>
    </row>
    <row r="160" spans="1:16">
      <c r="A160" s="89" t="s">
        <v>450</v>
      </c>
      <c r="B160" s="89" t="s">
        <v>155</v>
      </c>
      <c r="C160" s="89" t="s">
        <v>155</v>
      </c>
      <c r="D160" s="89" t="s">
        <v>724</v>
      </c>
      <c r="E160" s="89" t="s">
        <v>467</v>
      </c>
      <c r="F160" s="85">
        <v>22</v>
      </c>
      <c r="G160" s="85">
        <v>44</v>
      </c>
      <c r="H160" s="85">
        <v>264</v>
      </c>
      <c r="I160" s="186"/>
      <c r="J160" s="187">
        <v>11.904761904761905</v>
      </c>
      <c r="K160" s="186"/>
      <c r="L160" s="82" t="s">
        <v>28</v>
      </c>
      <c r="M160" s="116" t="s">
        <v>27</v>
      </c>
      <c r="N160" s="116" t="s">
        <v>151</v>
      </c>
      <c r="O160" s="116" t="s">
        <v>18</v>
      </c>
      <c r="P160" s="116" t="s">
        <v>357</v>
      </c>
    </row>
    <row r="161" spans="1:16">
      <c r="A161" s="89" t="s">
        <v>517</v>
      </c>
      <c r="B161" s="89"/>
      <c r="C161" s="89" t="s">
        <v>177</v>
      </c>
      <c r="D161" s="89" t="s">
        <v>724</v>
      </c>
      <c r="E161" s="89" t="s">
        <v>467</v>
      </c>
      <c r="F161" s="85">
        <v>296.13</v>
      </c>
      <c r="G161" s="85">
        <v>562.09523809523807</v>
      </c>
      <c r="H161" s="85">
        <v>3274.1935199999998</v>
      </c>
      <c r="I161" s="186">
        <v>4.97</v>
      </c>
      <c r="J161" s="187">
        <v>12.543629278210776</v>
      </c>
      <c r="K161" s="186">
        <v>0.39621706682875762</v>
      </c>
      <c r="L161" s="82" t="s">
        <v>2</v>
      </c>
      <c r="M161" s="116" t="s">
        <v>123</v>
      </c>
      <c r="N161" s="116" t="s">
        <v>492</v>
      </c>
      <c r="O161" s="116" t="s">
        <v>19</v>
      </c>
      <c r="P161" s="116" t="s">
        <v>370</v>
      </c>
    </row>
    <row r="162" spans="1:16">
      <c r="A162" s="89" t="s">
        <v>518</v>
      </c>
      <c r="B162" s="89"/>
      <c r="C162" s="89" t="s">
        <v>78</v>
      </c>
      <c r="D162" s="89" t="s">
        <v>724</v>
      </c>
      <c r="E162" s="89" t="s">
        <v>467</v>
      </c>
      <c r="F162" s="85">
        <v>226.029</v>
      </c>
      <c r="G162" s="85">
        <v>491.42857142857144</v>
      </c>
      <c r="H162" s="85">
        <v>2862.5616</v>
      </c>
      <c r="I162" s="186">
        <v>3.95</v>
      </c>
      <c r="J162" s="187">
        <v>10.951017441860465</v>
      </c>
      <c r="K162" s="186">
        <v>0.36069707869344203</v>
      </c>
      <c r="L162" s="82" t="s">
        <v>2</v>
      </c>
      <c r="M162" s="116" t="s">
        <v>32</v>
      </c>
      <c r="N162" s="116" t="s">
        <v>15</v>
      </c>
      <c r="O162" s="116" t="s">
        <v>15</v>
      </c>
      <c r="P162" s="116" t="s">
        <v>360</v>
      </c>
    </row>
    <row r="163" spans="1:16">
      <c r="A163" s="89" t="s">
        <v>623</v>
      </c>
      <c r="B163" s="89"/>
      <c r="C163" s="89" t="s">
        <v>395</v>
      </c>
      <c r="D163" s="89" t="s">
        <v>724</v>
      </c>
      <c r="E163" s="89" t="s">
        <v>467</v>
      </c>
      <c r="F163" s="85">
        <v>229.78</v>
      </c>
      <c r="G163" s="85">
        <v>424.1904761904762</v>
      </c>
      <c r="H163" s="85">
        <v>2470.9010400000002</v>
      </c>
      <c r="I163" s="186">
        <v>4.6500000000000004</v>
      </c>
      <c r="J163" s="187">
        <v>12.897395599461159</v>
      </c>
      <c r="K163" s="186">
        <v>0.36053790582296108</v>
      </c>
      <c r="L163" s="82" t="s">
        <v>2</v>
      </c>
      <c r="M163" s="116" t="s">
        <v>32</v>
      </c>
      <c r="N163" s="116" t="s">
        <v>15</v>
      </c>
      <c r="O163" s="116" t="s">
        <v>15</v>
      </c>
      <c r="P163" s="116" t="s">
        <v>360</v>
      </c>
    </row>
    <row r="164" spans="1:16">
      <c r="A164" s="89" t="s">
        <v>520</v>
      </c>
      <c r="B164" s="89"/>
      <c r="C164" s="89" t="s">
        <v>232</v>
      </c>
      <c r="D164" s="89" t="s">
        <v>724</v>
      </c>
      <c r="E164" s="89" t="s">
        <v>467</v>
      </c>
      <c r="F164" s="85">
        <v>1934.201</v>
      </c>
      <c r="G164" s="85">
        <v>3523.6666666666665</v>
      </c>
      <c r="H164" s="85">
        <v>20525.28786</v>
      </c>
      <c r="I164" s="186">
        <v>3.22</v>
      </c>
      <c r="J164" s="187">
        <v>13.069455518466965</v>
      </c>
      <c r="K164" s="186">
        <v>0.2463759867769689</v>
      </c>
      <c r="L164" s="82" t="s">
        <v>2</v>
      </c>
      <c r="M164" s="116" t="s">
        <v>211</v>
      </c>
      <c r="N164" s="116" t="s">
        <v>493</v>
      </c>
      <c r="O164" s="116" t="s">
        <v>22</v>
      </c>
      <c r="P164" s="116" t="s">
        <v>356</v>
      </c>
    </row>
    <row r="165" spans="1:16">
      <c r="A165" s="89" t="s">
        <v>520</v>
      </c>
      <c r="B165" s="89"/>
      <c r="C165" s="89" t="s">
        <v>11</v>
      </c>
      <c r="D165" s="89" t="s">
        <v>724</v>
      </c>
      <c r="E165" s="89" t="s">
        <v>467</v>
      </c>
      <c r="F165" s="85"/>
      <c r="G165" s="85"/>
      <c r="H165" s="85"/>
      <c r="I165" s="186">
        <v>3.09</v>
      </c>
      <c r="J165" s="187"/>
      <c r="K165" s="186"/>
      <c r="L165" s="82" t="s">
        <v>2</v>
      </c>
      <c r="M165" s="116" t="s">
        <v>211</v>
      </c>
      <c r="N165" s="116" t="s">
        <v>493</v>
      </c>
      <c r="O165" s="116" t="s">
        <v>22</v>
      </c>
      <c r="P165" s="116" t="s">
        <v>11</v>
      </c>
    </row>
    <row r="166" spans="1:16">
      <c r="A166" s="89" t="s">
        <v>520</v>
      </c>
      <c r="B166" s="89"/>
      <c r="C166" s="89" t="s">
        <v>236</v>
      </c>
      <c r="D166" s="89" t="s">
        <v>724</v>
      </c>
      <c r="E166" s="89" t="s">
        <v>467</v>
      </c>
      <c r="F166" s="85">
        <v>5016.5730000000003</v>
      </c>
      <c r="G166" s="85">
        <v>8743.7857142857138</v>
      </c>
      <c r="H166" s="85">
        <v>50932.376909999999</v>
      </c>
      <c r="I166" s="186">
        <v>3.22</v>
      </c>
      <c r="J166" s="187">
        <v>13.66024033395146</v>
      </c>
      <c r="K166" s="186">
        <v>0.23572059651080529</v>
      </c>
      <c r="L166" s="82" t="s">
        <v>2</v>
      </c>
      <c r="M166" s="116" t="s">
        <v>211</v>
      </c>
      <c r="N166" s="116" t="s">
        <v>493</v>
      </c>
      <c r="O166" s="116" t="s">
        <v>22</v>
      </c>
      <c r="P166" s="116" t="s">
        <v>356</v>
      </c>
    </row>
    <row r="167" spans="1:16">
      <c r="A167" s="89" t="s">
        <v>520</v>
      </c>
      <c r="B167" s="89"/>
      <c r="C167" s="89" t="s">
        <v>238</v>
      </c>
      <c r="D167" s="89" t="s">
        <v>724</v>
      </c>
      <c r="E167" s="89" t="s">
        <v>467</v>
      </c>
      <c r="F167" s="85">
        <v>2645.2809999999999</v>
      </c>
      <c r="G167" s="85">
        <v>4748.3571428571431</v>
      </c>
      <c r="H167" s="85">
        <v>27659.08539</v>
      </c>
      <c r="I167" s="186">
        <v>3.13</v>
      </c>
      <c r="J167" s="187">
        <v>13.264141482517763</v>
      </c>
      <c r="K167" s="186">
        <v>0.23597456376090101</v>
      </c>
      <c r="L167" s="82" t="s">
        <v>2</v>
      </c>
      <c r="M167" s="116" t="s">
        <v>211</v>
      </c>
      <c r="N167" s="116" t="s">
        <v>493</v>
      </c>
      <c r="O167" s="116" t="s">
        <v>22</v>
      </c>
      <c r="P167" s="116" t="s">
        <v>365</v>
      </c>
    </row>
    <row r="168" spans="1:16">
      <c r="A168" s="89" t="s">
        <v>520</v>
      </c>
      <c r="B168" s="89"/>
      <c r="C168" s="89" t="s">
        <v>240</v>
      </c>
      <c r="D168" s="89" t="s">
        <v>724</v>
      </c>
      <c r="E168" s="89" t="s">
        <v>467</v>
      </c>
      <c r="F168" s="85"/>
      <c r="G168" s="85"/>
      <c r="H168" s="85"/>
      <c r="I168" s="186">
        <v>3.09</v>
      </c>
      <c r="J168" s="187"/>
      <c r="K168" s="186"/>
      <c r="L168" s="82" t="s">
        <v>2</v>
      </c>
      <c r="M168" s="116" t="s">
        <v>211</v>
      </c>
      <c r="N168" s="116" t="s">
        <v>493</v>
      </c>
      <c r="O168" s="116" t="s">
        <v>22</v>
      </c>
      <c r="P168" s="116" t="s">
        <v>356</v>
      </c>
    </row>
    <row r="169" spans="1:16">
      <c r="A169" s="89" t="s">
        <v>521</v>
      </c>
      <c r="B169" s="89"/>
      <c r="C169" s="89" t="s">
        <v>201</v>
      </c>
      <c r="D169" s="89" t="s">
        <v>724</v>
      </c>
      <c r="E169" s="89" t="s">
        <v>467</v>
      </c>
      <c r="F169" s="85">
        <v>668.63</v>
      </c>
      <c r="G169" s="85">
        <v>1283</v>
      </c>
      <c r="H169" s="85">
        <v>7473.4493400000001</v>
      </c>
      <c r="I169" s="186">
        <v>3.21</v>
      </c>
      <c r="J169" s="187">
        <v>12.408232193890807</v>
      </c>
      <c r="K169" s="186">
        <v>0.25869922079475943</v>
      </c>
      <c r="L169" s="82" t="s">
        <v>2</v>
      </c>
      <c r="M169" s="116" t="s">
        <v>46</v>
      </c>
      <c r="N169" s="116" t="s">
        <v>364</v>
      </c>
      <c r="O169" s="116" t="s">
        <v>21</v>
      </c>
      <c r="P169" s="116" t="s">
        <v>364</v>
      </c>
    </row>
    <row r="170" spans="1:16">
      <c r="A170" s="89" t="s">
        <v>453</v>
      </c>
      <c r="B170" s="89" t="s">
        <v>220</v>
      </c>
      <c r="C170" s="89" t="s">
        <v>219</v>
      </c>
      <c r="D170" s="89" t="s">
        <v>724</v>
      </c>
      <c r="E170" s="89" t="s">
        <v>467</v>
      </c>
      <c r="F170" s="85">
        <v>16184</v>
      </c>
      <c r="G170" s="85">
        <v>27093</v>
      </c>
      <c r="H170" s="85">
        <v>157683</v>
      </c>
      <c r="I170" s="186"/>
      <c r="J170" s="187">
        <v>14.222615927853443</v>
      </c>
      <c r="K170" s="186"/>
      <c r="L170" s="82" t="s">
        <v>28</v>
      </c>
      <c r="M170" s="116" t="s">
        <v>211</v>
      </c>
      <c r="N170" s="116" t="s">
        <v>493</v>
      </c>
      <c r="O170" s="116" t="s">
        <v>22</v>
      </c>
      <c r="P170" s="116" t="s">
        <v>358</v>
      </c>
    </row>
    <row r="171" spans="1:16">
      <c r="A171" s="89" t="s">
        <v>522</v>
      </c>
      <c r="B171" s="89"/>
      <c r="C171" s="89" t="s">
        <v>101</v>
      </c>
      <c r="D171" s="89" t="s">
        <v>724</v>
      </c>
      <c r="E171" s="89" t="s">
        <v>467</v>
      </c>
      <c r="F171" s="85">
        <v>1657.6579999999999</v>
      </c>
      <c r="G171" s="85">
        <v>3585.2857142857142</v>
      </c>
      <c r="H171" s="85">
        <v>20884.21758</v>
      </c>
      <c r="I171" s="186">
        <v>2.99</v>
      </c>
      <c r="J171" s="187">
        <v>11.008340970368304</v>
      </c>
      <c r="K171" s="186">
        <v>0.27161222640617066</v>
      </c>
      <c r="L171" s="82" t="s">
        <v>2</v>
      </c>
      <c r="M171" s="116" t="s">
        <v>32</v>
      </c>
      <c r="N171" s="116" t="s">
        <v>491</v>
      </c>
      <c r="O171" s="116" t="s">
        <v>16</v>
      </c>
      <c r="P171" s="116" t="s">
        <v>352</v>
      </c>
    </row>
    <row r="172" spans="1:16">
      <c r="A172" s="89" t="s">
        <v>613</v>
      </c>
      <c r="B172" s="89"/>
      <c r="C172" s="89" t="s">
        <v>390</v>
      </c>
      <c r="D172" s="89" t="s">
        <v>724</v>
      </c>
      <c r="E172" s="89" t="s">
        <v>467</v>
      </c>
      <c r="F172" s="85"/>
      <c r="G172" s="85"/>
      <c r="H172" s="85"/>
      <c r="I172" s="186"/>
      <c r="J172" s="187"/>
      <c r="K172" s="186"/>
      <c r="L172" s="82" t="s">
        <v>2</v>
      </c>
      <c r="M172" s="116" t="s">
        <v>46</v>
      </c>
      <c r="N172" s="116" t="s">
        <v>364</v>
      </c>
      <c r="O172" s="116" t="s">
        <v>21</v>
      </c>
      <c r="P172" s="116" t="s">
        <v>364</v>
      </c>
    </row>
    <row r="173" spans="1:16">
      <c r="A173" s="89" t="s">
        <v>454</v>
      </c>
      <c r="B173" s="89" t="s">
        <v>191</v>
      </c>
      <c r="C173" s="89" t="s">
        <v>191</v>
      </c>
      <c r="D173" s="89" t="s">
        <v>724</v>
      </c>
      <c r="E173" s="89" t="s">
        <v>467</v>
      </c>
      <c r="F173" s="85">
        <v>15746</v>
      </c>
      <c r="G173" s="85">
        <v>26535</v>
      </c>
      <c r="H173" s="85">
        <v>153374</v>
      </c>
      <c r="I173" s="186"/>
      <c r="J173" s="187">
        <v>14.128688973233913</v>
      </c>
      <c r="K173" s="186"/>
      <c r="L173" s="82" t="s">
        <v>28</v>
      </c>
      <c r="M173" s="116" t="s">
        <v>27</v>
      </c>
      <c r="N173" s="116" t="s">
        <v>191</v>
      </c>
      <c r="O173" s="116" t="s">
        <v>20</v>
      </c>
      <c r="P173" s="116" t="s">
        <v>359</v>
      </c>
    </row>
    <row r="174" spans="1:16">
      <c r="A174" s="89" t="s">
        <v>454</v>
      </c>
      <c r="B174" s="89" t="s">
        <v>190</v>
      </c>
      <c r="C174" s="89" t="s">
        <v>191</v>
      </c>
      <c r="D174" s="89" t="s">
        <v>724</v>
      </c>
      <c r="E174" s="89" t="s">
        <v>467</v>
      </c>
      <c r="F174" s="85">
        <v>5289</v>
      </c>
      <c r="G174" s="85">
        <v>10766</v>
      </c>
      <c r="H174" s="85">
        <v>62444</v>
      </c>
      <c r="I174" s="186"/>
      <c r="J174" s="187">
        <v>11.696876409861733</v>
      </c>
      <c r="K174" s="186"/>
      <c r="L174" s="82" t="s">
        <v>28</v>
      </c>
      <c r="M174" s="116" t="s">
        <v>27</v>
      </c>
      <c r="N174" s="116" t="s">
        <v>191</v>
      </c>
      <c r="O174" s="116" t="s">
        <v>20</v>
      </c>
      <c r="P174" s="116" t="s">
        <v>359</v>
      </c>
    </row>
    <row r="175" spans="1:16">
      <c r="A175" s="89" t="s">
        <v>454</v>
      </c>
      <c r="B175" s="89" t="s">
        <v>194</v>
      </c>
      <c r="C175" s="89" t="s">
        <v>194</v>
      </c>
      <c r="D175" s="89" t="s">
        <v>724</v>
      </c>
      <c r="E175" s="89" t="s">
        <v>467</v>
      </c>
      <c r="F175" s="85"/>
      <c r="G175" s="85"/>
      <c r="H175" s="85"/>
      <c r="I175" s="186"/>
      <c r="J175" s="187"/>
      <c r="K175" s="186"/>
      <c r="L175" s="82" t="s">
        <v>28</v>
      </c>
      <c r="M175" s="116" t="s">
        <v>27</v>
      </c>
      <c r="N175" s="116" t="s">
        <v>191</v>
      </c>
      <c r="O175" s="116" t="s">
        <v>20</v>
      </c>
      <c r="P175" s="116" t="s">
        <v>359</v>
      </c>
    </row>
    <row r="176" spans="1:16">
      <c r="A176" s="89" t="s">
        <v>523</v>
      </c>
      <c r="B176" s="89"/>
      <c r="C176" s="89" t="s">
        <v>79</v>
      </c>
      <c r="D176" s="89" t="s">
        <v>724</v>
      </c>
      <c r="E176" s="89" t="s">
        <v>467</v>
      </c>
      <c r="F176" s="85">
        <v>445.67899999999997</v>
      </c>
      <c r="G176" s="85">
        <v>913.69047619047615</v>
      </c>
      <c r="H176" s="85">
        <v>5322.2287500000002</v>
      </c>
      <c r="I176" s="186">
        <v>5.5</v>
      </c>
      <c r="J176" s="187">
        <v>11.613785016286645</v>
      </c>
      <c r="K176" s="186">
        <v>0.4735751516225804</v>
      </c>
      <c r="L176" s="82" t="s">
        <v>2</v>
      </c>
      <c r="M176" s="116" t="s">
        <v>32</v>
      </c>
      <c r="N176" s="116" t="s">
        <v>15</v>
      </c>
      <c r="O176" s="116" t="s">
        <v>15</v>
      </c>
      <c r="P176" s="116" t="s">
        <v>360</v>
      </c>
    </row>
    <row r="177" spans="1:16">
      <c r="A177" s="89" t="s">
        <v>524</v>
      </c>
      <c r="B177" s="89"/>
      <c r="C177" s="89" t="s">
        <v>127</v>
      </c>
      <c r="D177" s="89" t="s">
        <v>724</v>
      </c>
      <c r="E177" s="89" t="s">
        <v>467</v>
      </c>
      <c r="F177" s="85">
        <v>1817.732</v>
      </c>
      <c r="G177" s="85">
        <v>3455.9523809523807</v>
      </c>
      <c r="H177" s="85">
        <v>20130.853500000001</v>
      </c>
      <c r="I177" s="186">
        <v>2.6</v>
      </c>
      <c r="J177" s="187">
        <v>12.523127798828797</v>
      </c>
      <c r="K177" s="186">
        <v>0.20761586416479438</v>
      </c>
      <c r="L177" s="82" t="s">
        <v>2</v>
      </c>
      <c r="M177" s="116" t="s">
        <v>123</v>
      </c>
      <c r="N177" s="116" t="s">
        <v>491</v>
      </c>
      <c r="O177" s="116" t="s">
        <v>16</v>
      </c>
      <c r="P177" s="116" t="s">
        <v>369</v>
      </c>
    </row>
    <row r="178" spans="1:16">
      <c r="A178" s="89" t="s">
        <v>525</v>
      </c>
      <c r="B178" s="89"/>
      <c r="C178" s="89" t="s">
        <v>392</v>
      </c>
      <c r="D178" s="89" t="s">
        <v>724</v>
      </c>
      <c r="E178" s="89" t="s">
        <v>467</v>
      </c>
      <c r="F178" s="85">
        <v>20915.914000000001</v>
      </c>
      <c r="G178" s="85">
        <v>33894.547619047618</v>
      </c>
      <c r="H178" s="85">
        <v>197435.06198999999</v>
      </c>
      <c r="I178" s="186">
        <v>2.0099999999999998</v>
      </c>
      <c r="J178" s="187">
        <v>14.692568196458062</v>
      </c>
      <c r="K178" s="186">
        <v>0.13680385710134396</v>
      </c>
      <c r="L178" s="82" t="s">
        <v>2</v>
      </c>
      <c r="M178" s="116" t="s">
        <v>46</v>
      </c>
      <c r="N178" s="116" t="s">
        <v>364</v>
      </c>
      <c r="O178" s="116" t="s">
        <v>21</v>
      </c>
      <c r="P178" s="116" t="s">
        <v>364</v>
      </c>
    </row>
    <row r="179" spans="1:16">
      <c r="A179" s="89" t="s">
        <v>526</v>
      </c>
      <c r="B179" s="89"/>
      <c r="C179" s="89" t="s">
        <v>103</v>
      </c>
      <c r="D179" s="89" t="s">
        <v>724</v>
      </c>
      <c r="E179" s="89" t="s">
        <v>467</v>
      </c>
      <c r="F179" s="85">
        <v>1393.7239999999999</v>
      </c>
      <c r="G179" s="85">
        <v>2770.6666666666665</v>
      </c>
      <c r="H179" s="85">
        <v>16139.07792</v>
      </c>
      <c r="I179" s="186">
        <v>3.17</v>
      </c>
      <c r="J179" s="187">
        <v>11.976866492506531</v>
      </c>
      <c r="K179" s="186">
        <v>0.26467690877103356</v>
      </c>
      <c r="L179" s="82" t="s">
        <v>2</v>
      </c>
      <c r="M179" s="116" t="s">
        <v>32</v>
      </c>
      <c r="N179" s="116" t="s">
        <v>491</v>
      </c>
      <c r="O179" s="116" t="s">
        <v>16</v>
      </c>
      <c r="P179" s="116" t="s">
        <v>352</v>
      </c>
    </row>
    <row r="180" spans="1:16">
      <c r="A180" s="89" t="s">
        <v>527</v>
      </c>
      <c r="B180" s="89"/>
      <c r="C180" s="89" t="s">
        <v>104</v>
      </c>
      <c r="D180" s="89" t="s">
        <v>724</v>
      </c>
      <c r="E180" s="89" t="s">
        <v>467</v>
      </c>
      <c r="F180" s="85">
        <v>879.46600000000001</v>
      </c>
      <c r="G180" s="85">
        <v>1610.3095238095239</v>
      </c>
      <c r="H180" s="85">
        <v>9380.0207699999992</v>
      </c>
      <c r="I180" s="186">
        <v>2.91</v>
      </c>
      <c r="J180" s="187">
        <v>13.003504206526399</v>
      </c>
      <c r="K180" s="186">
        <v>0.22378583140223729</v>
      </c>
      <c r="L180" s="82" t="s">
        <v>2</v>
      </c>
      <c r="M180" s="116" t="s">
        <v>32</v>
      </c>
      <c r="N180" s="116" t="s">
        <v>491</v>
      </c>
      <c r="O180" s="116" t="s">
        <v>16</v>
      </c>
      <c r="P180" s="116" t="s">
        <v>352</v>
      </c>
    </row>
    <row r="181" spans="1:16">
      <c r="A181" s="89" t="s">
        <v>528</v>
      </c>
      <c r="B181" s="89"/>
      <c r="C181" s="89" t="s">
        <v>196</v>
      </c>
      <c r="D181" s="89" t="s">
        <v>724</v>
      </c>
      <c r="E181" s="89" t="s">
        <v>467</v>
      </c>
      <c r="F181" s="85">
        <v>220.69300000000001</v>
      </c>
      <c r="G181" s="85">
        <v>215.5</v>
      </c>
      <c r="H181" s="85">
        <v>1255.2831900000001</v>
      </c>
      <c r="I181" s="186">
        <v>3.23</v>
      </c>
      <c r="J181" s="187">
        <v>24.383272566567229</v>
      </c>
      <c r="K181" s="186">
        <v>0.13246786259645754</v>
      </c>
      <c r="L181" s="82" t="s">
        <v>2</v>
      </c>
      <c r="M181" s="116" t="s">
        <v>27</v>
      </c>
      <c r="N181" s="116" t="s">
        <v>191</v>
      </c>
      <c r="O181" s="116" t="s">
        <v>20</v>
      </c>
      <c r="P181" s="116" t="s">
        <v>359</v>
      </c>
    </row>
    <row r="182" spans="1:16">
      <c r="A182" s="89" t="s">
        <v>529</v>
      </c>
      <c r="B182" s="89"/>
      <c r="C182" s="89" t="s">
        <v>81</v>
      </c>
      <c r="D182" s="89" t="s">
        <v>724</v>
      </c>
      <c r="E182" s="89" t="s">
        <v>467</v>
      </c>
      <c r="F182" s="85">
        <v>390.6</v>
      </c>
      <c r="G182" s="85">
        <v>858.95238095238096</v>
      </c>
      <c r="H182" s="85">
        <v>5003.3804399999999</v>
      </c>
      <c r="I182" s="186">
        <v>5.76</v>
      </c>
      <c r="J182" s="187">
        <v>10.827142698747089</v>
      </c>
      <c r="K182" s="186">
        <v>0.53199631336405528</v>
      </c>
      <c r="L182" s="82" t="s">
        <v>2</v>
      </c>
      <c r="M182" s="116" t="s">
        <v>32</v>
      </c>
      <c r="N182" s="116" t="s">
        <v>15</v>
      </c>
      <c r="O182" s="116" t="s">
        <v>15</v>
      </c>
      <c r="P182" s="116" t="s">
        <v>360</v>
      </c>
    </row>
    <row r="183" spans="1:16">
      <c r="A183" s="89" t="s">
        <v>530</v>
      </c>
      <c r="B183" s="89"/>
      <c r="C183" s="89" t="s">
        <v>105</v>
      </c>
      <c r="D183" s="89" t="s">
        <v>724</v>
      </c>
      <c r="E183" s="89" t="s">
        <v>467</v>
      </c>
      <c r="F183" s="85">
        <v>89.311999999999998</v>
      </c>
      <c r="G183" s="85">
        <v>210.64285714285714</v>
      </c>
      <c r="H183" s="85">
        <v>1226.9904300000001</v>
      </c>
      <c r="I183" s="186">
        <v>5.3</v>
      </c>
      <c r="J183" s="187">
        <v>10.095173505142986</v>
      </c>
      <c r="K183" s="186">
        <v>0.52500335901110717</v>
      </c>
      <c r="L183" s="82" t="s">
        <v>2</v>
      </c>
      <c r="M183" s="116" t="s">
        <v>32</v>
      </c>
      <c r="N183" s="116" t="s">
        <v>491</v>
      </c>
      <c r="O183" s="116" t="s">
        <v>16</v>
      </c>
      <c r="P183" s="116" t="s">
        <v>352</v>
      </c>
    </row>
    <row r="184" spans="1:16">
      <c r="A184" s="89" t="s">
        <v>531</v>
      </c>
      <c r="B184" s="89"/>
      <c r="C184" s="89" t="s">
        <v>180</v>
      </c>
      <c r="D184" s="89" t="s">
        <v>724</v>
      </c>
      <c r="E184" s="89" t="s">
        <v>467</v>
      </c>
      <c r="F184" s="85">
        <v>292.92</v>
      </c>
      <c r="G184" s="85">
        <v>660.5</v>
      </c>
      <c r="H184" s="85">
        <v>3847.3992899999998</v>
      </c>
      <c r="I184" s="186">
        <v>2.93</v>
      </c>
      <c r="J184" s="187">
        <v>10.559100248729317</v>
      </c>
      <c r="K184" s="186">
        <v>0.27748576403113479</v>
      </c>
      <c r="L184" s="82" t="s">
        <v>2</v>
      </c>
      <c r="M184" s="116" t="s">
        <v>123</v>
      </c>
      <c r="N184" s="116" t="s">
        <v>492</v>
      </c>
      <c r="O184" s="116" t="s">
        <v>19</v>
      </c>
      <c r="P184" s="116" t="s">
        <v>370</v>
      </c>
    </row>
    <row r="185" spans="1:16">
      <c r="A185" s="89" t="s">
        <v>532</v>
      </c>
      <c r="B185" s="89"/>
      <c r="C185" s="89" t="s">
        <v>82</v>
      </c>
      <c r="D185" s="89" t="s">
        <v>724</v>
      </c>
      <c r="E185" s="89" t="s">
        <v>467</v>
      </c>
      <c r="F185" s="85">
        <v>1413.7</v>
      </c>
      <c r="G185" s="85">
        <v>2324.2380952380954</v>
      </c>
      <c r="H185" s="85">
        <v>13538.64042</v>
      </c>
      <c r="I185" s="186">
        <v>3.65</v>
      </c>
      <c r="J185" s="187">
        <v>14.481960294208035</v>
      </c>
      <c r="K185" s="186">
        <v>0.25203770248284646</v>
      </c>
      <c r="L185" s="82" t="s">
        <v>2</v>
      </c>
      <c r="M185" s="116" t="s">
        <v>32</v>
      </c>
      <c r="N185" s="116" t="s">
        <v>15</v>
      </c>
      <c r="O185" s="116" t="s">
        <v>15</v>
      </c>
      <c r="P185" s="116" t="s">
        <v>354</v>
      </c>
    </row>
    <row r="186" spans="1:16">
      <c r="A186" s="89" t="s">
        <v>615</v>
      </c>
      <c r="B186" s="89"/>
      <c r="C186" s="89" t="s">
        <v>165</v>
      </c>
      <c r="D186" s="89" t="s">
        <v>724</v>
      </c>
      <c r="E186" s="89" t="s">
        <v>467</v>
      </c>
      <c r="F186" s="85">
        <v>2812.8</v>
      </c>
      <c r="G186" s="85">
        <v>5146.3095238095239</v>
      </c>
      <c r="H186" s="85">
        <v>29977.15005</v>
      </c>
      <c r="I186" s="186">
        <v>2.73</v>
      </c>
      <c r="J186" s="187">
        <v>13.01348631705568</v>
      </c>
      <c r="K186" s="186">
        <v>0.20978236988054608</v>
      </c>
      <c r="L186" s="82" t="s">
        <v>2</v>
      </c>
      <c r="M186" s="116" t="s">
        <v>32</v>
      </c>
      <c r="N186" s="116" t="s">
        <v>492</v>
      </c>
      <c r="O186" s="116" t="s">
        <v>19</v>
      </c>
      <c r="P186" s="116" t="s">
        <v>370</v>
      </c>
    </row>
    <row r="187" spans="1:16">
      <c r="A187" s="89" t="s">
        <v>628</v>
      </c>
      <c r="B187" s="89" t="s">
        <v>224</v>
      </c>
      <c r="C187" s="89" t="s">
        <v>225</v>
      </c>
      <c r="D187" s="89" t="s">
        <v>724</v>
      </c>
      <c r="E187" s="89" t="s">
        <v>467</v>
      </c>
      <c r="F187" s="85">
        <v>263.62</v>
      </c>
      <c r="G187" s="85">
        <v>774</v>
      </c>
      <c r="H187" s="85">
        <v>4527</v>
      </c>
      <c r="I187" s="186"/>
      <c r="J187" s="187">
        <v>8.1093884582256681</v>
      </c>
      <c r="K187" s="186"/>
      <c r="L187" s="82" t="s">
        <v>28</v>
      </c>
      <c r="M187" s="116" t="s">
        <v>211</v>
      </c>
      <c r="N187" s="116" t="s">
        <v>493</v>
      </c>
      <c r="O187" s="116" t="s">
        <v>22</v>
      </c>
      <c r="P187" s="116" t="s">
        <v>366</v>
      </c>
    </row>
    <row r="188" spans="1:16">
      <c r="A188" s="89" t="s">
        <v>534</v>
      </c>
      <c r="B188" s="89"/>
      <c r="C188" s="89" t="s">
        <v>96</v>
      </c>
      <c r="D188" s="89" t="s">
        <v>724</v>
      </c>
      <c r="E188" s="89" t="s">
        <v>467</v>
      </c>
      <c r="F188" s="85">
        <v>237.136</v>
      </c>
      <c r="G188" s="85">
        <v>552.33333333333337</v>
      </c>
      <c r="H188" s="85">
        <v>3217.3306200000002</v>
      </c>
      <c r="I188" s="186">
        <v>3.21</v>
      </c>
      <c r="J188" s="187">
        <v>10.222260539701699</v>
      </c>
      <c r="K188" s="186">
        <v>0.31402056204034812</v>
      </c>
      <c r="L188" s="82" t="s">
        <v>2</v>
      </c>
      <c r="M188" s="116" t="s">
        <v>32</v>
      </c>
      <c r="N188" s="116" t="s">
        <v>491</v>
      </c>
      <c r="O188" s="116" t="s">
        <v>16</v>
      </c>
      <c r="P188" s="116" t="s">
        <v>352</v>
      </c>
    </row>
    <row r="189" spans="1:16">
      <c r="A189" s="89" t="s">
        <v>534</v>
      </c>
      <c r="B189" s="89"/>
      <c r="C189" s="89" t="s">
        <v>97</v>
      </c>
      <c r="D189" s="89" t="s">
        <v>724</v>
      </c>
      <c r="E189" s="89" t="s">
        <v>467</v>
      </c>
      <c r="F189" s="85">
        <v>274.62599999999998</v>
      </c>
      <c r="G189" s="85">
        <v>553.80952380952385</v>
      </c>
      <c r="H189" s="85">
        <v>3225.9294</v>
      </c>
      <c r="I189" s="186">
        <v>3.21</v>
      </c>
      <c r="J189" s="187">
        <v>11.806792777300085</v>
      </c>
      <c r="K189" s="186">
        <v>0.27187738961351077</v>
      </c>
      <c r="L189" s="82" t="s">
        <v>2</v>
      </c>
      <c r="M189" s="116" t="s">
        <v>32</v>
      </c>
      <c r="N189" s="116" t="s">
        <v>491</v>
      </c>
      <c r="O189" s="116" t="s">
        <v>16</v>
      </c>
      <c r="P189" s="116" t="s">
        <v>352</v>
      </c>
    </row>
    <row r="190" spans="1:16">
      <c r="A190" s="89" t="s">
        <v>534</v>
      </c>
      <c r="B190" s="89"/>
      <c r="C190" s="89" t="s">
        <v>115</v>
      </c>
      <c r="D190" s="89" t="s">
        <v>724</v>
      </c>
      <c r="E190" s="89" t="s">
        <v>467</v>
      </c>
      <c r="F190" s="85">
        <v>149.04400000000001</v>
      </c>
      <c r="G190" s="85">
        <v>346.23809523809524</v>
      </c>
      <c r="H190" s="85">
        <v>2016.82998</v>
      </c>
      <c r="I190" s="186">
        <v>3.21</v>
      </c>
      <c r="J190" s="187">
        <v>10.249209187181956</v>
      </c>
      <c r="K190" s="186">
        <v>0.31319489546711038</v>
      </c>
      <c r="L190" s="82" t="s">
        <v>2</v>
      </c>
      <c r="M190" s="116" t="s">
        <v>32</v>
      </c>
      <c r="N190" s="116" t="s">
        <v>491</v>
      </c>
      <c r="O190" s="116" t="s">
        <v>16</v>
      </c>
      <c r="P190" s="116" t="s">
        <v>352</v>
      </c>
    </row>
    <row r="191" spans="1:16">
      <c r="A191" s="89" t="s">
        <v>534</v>
      </c>
      <c r="B191" s="89"/>
      <c r="C191" s="89" t="s">
        <v>116</v>
      </c>
      <c r="D191" s="89" t="s">
        <v>724</v>
      </c>
      <c r="E191" s="89" t="s">
        <v>467</v>
      </c>
      <c r="F191" s="85">
        <v>253.79300000000001</v>
      </c>
      <c r="G191" s="85">
        <v>663.16666666666663</v>
      </c>
      <c r="H191" s="85">
        <v>3862.9325699999999</v>
      </c>
      <c r="I191" s="186">
        <v>3.21</v>
      </c>
      <c r="J191" s="187">
        <v>9.1118730477865935</v>
      </c>
      <c r="K191" s="186">
        <v>0.35228761234549416</v>
      </c>
      <c r="L191" s="82" t="s">
        <v>2</v>
      </c>
      <c r="M191" s="116" t="s">
        <v>32</v>
      </c>
      <c r="N191" s="116" t="s">
        <v>491</v>
      </c>
      <c r="O191" s="116" t="s">
        <v>16</v>
      </c>
      <c r="P191" s="116" t="s">
        <v>352</v>
      </c>
    </row>
    <row r="192" spans="1:16">
      <c r="A192" s="89" t="s">
        <v>534</v>
      </c>
      <c r="B192" s="89"/>
      <c r="C192" s="89" t="s">
        <v>117</v>
      </c>
      <c r="D192" s="89" t="s">
        <v>724</v>
      </c>
      <c r="E192" s="89" t="s">
        <v>467</v>
      </c>
      <c r="F192" s="85">
        <v>144.71899999999999</v>
      </c>
      <c r="G192" s="85">
        <v>369.57142857142856</v>
      </c>
      <c r="H192" s="85">
        <v>2152.7461800000001</v>
      </c>
      <c r="I192" s="186">
        <v>3.21</v>
      </c>
      <c r="J192" s="187">
        <v>9.3234763561396719</v>
      </c>
      <c r="K192" s="186">
        <v>0.34429218001782769</v>
      </c>
      <c r="L192" s="82" t="s">
        <v>2</v>
      </c>
      <c r="M192" s="116" t="s">
        <v>32</v>
      </c>
      <c r="N192" s="116" t="s">
        <v>491</v>
      </c>
      <c r="O192" s="116" t="s">
        <v>16</v>
      </c>
      <c r="P192" s="116" t="s">
        <v>352</v>
      </c>
    </row>
    <row r="193" spans="1:16">
      <c r="A193" s="89" t="s">
        <v>535</v>
      </c>
      <c r="B193" s="89"/>
      <c r="C193" s="89" t="s">
        <v>83</v>
      </c>
      <c r="D193" s="89" t="s">
        <v>724</v>
      </c>
      <c r="E193" s="89" t="s">
        <v>467</v>
      </c>
      <c r="F193" s="85">
        <v>22439.911</v>
      </c>
      <c r="G193" s="85">
        <v>37488.5</v>
      </c>
      <c r="H193" s="85">
        <v>218369.76272999999</v>
      </c>
      <c r="I193" s="186">
        <v>2.52</v>
      </c>
      <c r="J193" s="187">
        <v>14.251933132509842</v>
      </c>
      <c r="K193" s="186">
        <v>0.17681811839628064</v>
      </c>
      <c r="L193" s="82" t="s">
        <v>2</v>
      </c>
      <c r="M193" s="116" t="s">
        <v>32</v>
      </c>
      <c r="N193" s="116" t="s">
        <v>15</v>
      </c>
      <c r="O193" s="116" t="s">
        <v>15</v>
      </c>
      <c r="P193" s="116" t="s">
        <v>15</v>
      </c>
    </row>
    <row r="194" spans="1:16">
      <c r="A194" s="89" t="s">
        <v>536</v>
      </c>
      <c r="B194" s="89"/>
      <c r="C194" s="89" t="s">
        <v>108</v>
      </c>
      <c r="D194" s="89" t="s">
        <v>724</v>
      </c>
      <c r="E194" s="89" t="s">
        <v>467</v>
      </c>
      <c r="F194" s="85"/>
      <c r="G194" s="85"/>
      <c r="H194" s="85"/>
      <c r="I194" s="186"/>
      <c r="J194" s="187"/>
      <c r="K194" s="186"/>
      <c r="L194" s="82" t="s">
        <v>2</v>
      </c>
      <c r="M194" s="116" t="s">
        <v>32</v>
      </c>
      <c r="N194" s="116" t="s">
        <v>491</v>
      </c>
      <c r="O194" s="116" t="s">
        <v>16</v>
      </c>
      <c r="P194" s="116" t="s">
        <v>352</v>
      </c>
    </row>
    <row r="195" spans="1:16">
      <c r="A195" s="89" t="s">
        <v>537</v>
      </c>
      <c r="B195" s="89"/>
      <c r="C195" s="89" t="s">
        <v>109</v>
      </c>
      <c r="D195" s="89" t="s">
        <v>724</v>
      </c>
      <c r="E195" s="89" t="s">
        <v>467</v>
      </c>
      <c r="F195" s="85">
        <v>1022.845</v>
      </c>
      <c r="G195" s="85">
        <v>1850.8333333333333</v>
      </c>
      <c r="H195" s="85">
        <v>10781.067150000001</v>
      </c>
      <c r="I195" s="186">
        <v>3.34</v>
      </c>
      <c r="J195" s="187">
        <v>13.158101241397054</v>
      </c>
      <c r="K195" s="186">
        <v>0.25383601620968965</v>
      </c>
      <c r="L195" s="82" t="s">
        <v>2</v>
      </c>
      <c r="M195" s="116" t="s">
        <v>32</v>
      </c>
      <c r="N195" s="116" t="s">
        <v>491</v>
      </c>
      <c r="O195" s="116" t="s">
        <v>16</v>
      </c>
      <c r="P195" s="116" t="s">
        <v>352</v>
      </c>
    </row>
    <row r="196" spans="1:16">
      <c r="A196" s="89" t="s">
        <v>538</v>
      </c>
      <c r="B196" s="89"/>
      <c r="C196" s="89" t="s">
        <v>95</v>
      </c>
      <c r="D196" s="89" t="s">
        <v>724</v>
      </c>
      <c r="E196" s="89" t="s">
        <v>467</v>
      </c>
      <c r="F196" s="85">
        <v>927.47699999999998</v>
      </c>
      <c r="G196" s="85">
        <v>1732.7142857142858</v>
      </c>
      <c r="H196" s="85">
        <v>10093.02606</v>
      </c>
      <c r="I196" s="186">
        <v>3.11</v>
      </c>
      <c r="J196" s="187">
        <v>12.744620331437051</v>
      </c>
      <c r="K196" s="186">
        <v>0.24402453106653857</v>
      </c>
      <c r="L196" s="82" t="s">
        <v>2</v>
      </c>
      <c r="M196" s="116" t="s">
        <v>32</v>
      </c>
      <c r="N196" s="116" t="s">
        <v>491</v>
      </c>
      <c r="O196" s="116" t="s">
        <v>16</v>
      </c>
      <c r="P196" s="116" t="s">
        <v>352</v>
      </c>
    </row>
    <row r="197" spans="1:16">
      <c r="A197" s="89" t="s">
        <v>539</v>
      </c>
      <c r="B197" s="89"/>
      <c r="C197" s="89" t="s">
        <v>40</v>
      </c>
      <c r="D197" s="89" t="s">
        <v>724</v>
      </c>
      <c r="E197" s="89" t="s">
        <v>467</v>
      </c>
      <c r="F197" s="85">
        <v>444</v>
      </c>
      <c r="G197" s="85">
        <v>805.45238095238096</v>
      </c>
      <c r="H197" s="85">
        <v>4691.7440100000003</v>
      </c>
      <c r="I197" s="186">
        <v>3.08</v>
      </c>
      <c r="J197" s="187">
        <v>13.12</v>
      </c>
      <c r="K197" s="186">
        <v>0.23</v>
      </c>
      <c r="L197" s="82" t="s">
        <v>2</v>
      </c>
      <c r="M197" s="116" t="s">
        <v>32</v>
      </c>
      <c r="N197" s="116" t="s">
        <v>490</v>
      </c>
      <c r="O197" s="116" t="s">
        <v>12</v>
      </c>
      <c r="P197" s="116" t="s">
        <v>350</v>
      </c>
    </row>
    <row r="198" spans="1:16">
      <c r="A198" s="89" t="s">
        <v>540</v>
      </c>
      <c r="B198" s="89"/>
      <c r="C198" s="89" t="s">
        <v>80</v>
      </c>
      <c r="D198" s="89" t="s">
        <v>724</v>
      </c>
      <c r="E198" s="89" t="s">
        <v>467</v>
      </c>
      <c r="F198" s="85"/>
      <c r="G198" s="85">
        <v>908.54761904761904</v>
      </c>
      <c r="H198" s="85">
        <v>5292.27171</v>
      </c>
      <c r="I198" s="186">
        <v>3.75</v>
      </c>
      <c r="J198" s="187"/>
      <c r="K198" s="186"/>
      <c r="L198" s="82" t="s">
        <v>2</v>
      </c>
      <c r="M198" s="116" t="s">
        <v>32</v>
      </c>
      <c r="N198" s="116" t="s">
        <v>15</v>
      </c>
      <c r="O198" s="116" t="s">
        <v>15</v>
      </c>
      <c r="P198" s="116" t="s">
        <v>354</v>
      </c>
    </row>
    <row r="199" spans="1:16">
      <c r="A199" s="89" t="s">
        <v>541</v>
      </c>
      <c r="B199" s="89" t="s">
        <v>422</v>
      </c>
      <c r="C199" s="89" t="s">
        <v>361</v>
      </c>
      <c r="D199" s="89" t="s">
        <v>724</v>
      </c>
      <c r="E199" s="89" t="s">
        <v>467</v>
      </c>
      <c r="F199" s="85">
        <v>35590.281000000003</v>
      </c>
      <c r="G199" s="85">
        <v>52841.142857142855</v>
      </c>
      <c r="H199" s="85">
        <v>307798.60032000003</v>
      </c>
      <c r="I199" s="186">
        <v>2.37</v>
      </c>
      <c r="J199" s="187">
        <v>16.036512403754649</v>
      </c>
      <c r="K199" s="186">
        <v>0.14778774463736322</v>
      </c>
      <c r="L199" s="82" t="s">
        <v>2</v>
      </c>
      <c r="M199" s="116" t="s">
        <v>46</v>
      </c>
      <c r="N199" s="116" t="s">
        <v>14</v>
      </c>
      <c r="O199" s="116" t="s">
        <v>14</v>
      </c>
      <c r="P199" s="116" t="s">
        <v>362</v>
      </c>
    </row>
    <row r="200" spans="1:16">
      <c r="A200" s="89" t="s">
        <v>542</v>
      </c>
      <c r="B200" s="89" t="s">
        <v>471</v>
      </c>
      <c r="C200" s="89" t="s">
        <v>45</v>
      </c>
      <c r="D200" s="89" t="s">
        <v>724</v>
      </c>
      <c r="E200" s="89" t="s">
        <v>467</v>
      </c>
      <c r="F200" s="85">
        <v>3185</v>
      </c>
      <c r="G200" s="85">
        <v>7248</v>
      </c>
      <c r="H200" s="85">
        <v>44938</v>
      </c>
      <c r="I200" s="186"/>
      <c r="J200" s="187">
        <v>10.462656364974245</v>
      </c>
      <c r="K200" s="186"/>
      <c r="L200" s="82" t="s">
        <v>28</v>
      </c>
      <c r="M200" s="116" t="s">
        <v>46</v>
      </c>
      <c r="N200" s="116" t="s">
        <v>363</v>
      </c>
      <c r="O200" s="116" t="s">
        <v>13</v>
      </c>
      <c r="P200" s="116" t="s">
        <v>363</v>
      </c>
    </row>
    <row r="201" spans="1:16">
      <c r="A201" s="89" t="s">
        <v>542</v>
      </c>
      <c r="B201" s="89" t="s">
        <v>472</v>
      </c>
      <c r="C201" s="89" t="s">
        <v>47</v>
      </c>
      <c r="D201" s="89" t="s">
        <v>724</v>
      </c>
      <c r="E201" s="89" t="s">
        <v>467</v>
      </c>
      <c r="F201" s="85">
        <v>2948</v>
      </c>
      <c r="G201" s="85">
        <v>6117</v>
      </c>
      <c r="H201" s="85">
        <v>37924</v>
      </c>
      <c r="I201" s="186"/>
      <c r="J201" s="187">
        <v>11.474656889075721</v>
      </c>
      <c r="K201" s="186"/>
      <c r="L201" s="82" t="s">
        <v>28</v>
      </c>
      <c r="M201" s="116" t="s">
        <v>46</v>
      </c>
      <c r="N201" s="116" t="s">
        <v>363</v>
      </c>
      <c r="O201" s="116" t="s">
        <v>13</v>
      </c>
      <c r="P201" s="116" t="s">
        <v>363</v>
      </c>
    </row>
    <row r="202" spans="1:16">
      <c r="A202" s="89" t="s">
        <v>542</v>
      </c>
      <c r="B202" s="89" t="s">
        <v>473</v>
      </c>
      <c r="C202" s="89" t="s">
        <v>49</v>
      </c>
      <c r="D202" s="89" t="s">
        <v>724</v>
      </c>
      <c r="E202" s="89" t="s">
        <v>467</v>
      </c>
      <c r="F202" s="85">
        <v>5074</v>
      </c>
      <c r="G202" s="85">
        <v>8886</v>
      </c>
      <c r="H202" s="85">
        <v>55094</v>
      </c>
      <c r="I202" s="186"/>
      <c r="J202" s="187">
        <v>13.595489962809342</v>
      </c>
      <c r="K202" s="186"/>
      <c r="L202" s="82" t="s">
        <v>28</v>
      </c>
      <c r="M202" s="116" t="s">
        <v>46</v>
      </c>
      <c r="N202" s="116" t="s">
        <v>363</v>
      </c>
      <c r="O202" s="116" t="s">
        <v>13</v>
      </c>
      <c r="P202" s="116" t="s">
        <v>363</v>
      </c>
    </row>
    <row r="203" spans="1:16">
      <c r="A203" s="89" t="s">
        <v>542</v>
      </c>
      <c r="B203" s="89" t="s">
        <v>474</v>
      </c>
      <c r="C203" s="89" t="s">
        <v>50</v>
      </c>
      <c r="D203" s="89" t="s">
        <v>724</v>
      </c>
      <c r="E203" s="89" t="s">
        <v>467</v>
      </c>
      <c r="F203" s="85">
        <v>4319</v>
      </c>
      <c r="G203" s="85">
        <v>6648</v>
      </c>
      <c r="H203" s="85">
        <v>41217</v>
      </c>
      <c r="I203" s="186"/>
      <c r="J203" s="187">
        <v>15.468311271560369</v>
      </c>
      <c r="K203" s="186"/>
      <c r="L203" s="82" t="s">
        <v>28</v>
      </c>
      <c r="M203" s="116" t="s">
        <v>46</v>
      </c>
      <c r="N203" s="116" t="s">
        <v>363</v>
      </c>
      <c r="O203" s="116" t="s">
        <v>13</v>
      </c>
      <c r="P203" s="116" t="s">
        <v>363</v>
      </c>
    </row>
    <row r="204" spans="1:16">
      <c r="A204" s="89" t="s">
        <v>542</v>
      </c>
      <c r="B204" s="89" t="s">
        <v>474</v>
      </c>
      <c r="C204" s="89" t="s">
        <v>50</v>
      </c>
      <c r="D204" s="89" t="s">
        <v>470</v>
      </c>
      <c r="E204" s="89" t="s">
        <v>639</v>
      </c>
      <c r="F204" s="85">
        <v>396</v>
      </c>
      <c r="G204" s="85">
        <v>3952</v>
      </c>
      <c r="H204" s="85">
        <v>4347</v>
      </c>
      <c r="I204" s="186"/>
      <c r="J204" s="187">
        <v>100.20242914979757</v>
      </c>
      <c r="K204" s="186"/>
      <c r="L204" s="82" t="s">
        <v>28</v>
      </c>
      <c r="M204" s="116" t="s">
        <v>46</v>
      </c>
      <c r="N204" s="116" t="s">
        <v>363</v>
      </c>
      <c r="O204" s="116" t="s">
        <v>13</v>
      </c>
      <c r="P204" s="116" t="s">
        <v>363</v>
      </c>
    </row>
    <row r="205" spans="1:16">
      <c r="A205" s="89" t="s">
        <v>542</v>
      </c>
      <c r="B205" s="89" t="s">
        <v>475</v>
      </c>
      <c r="C205" s="89" t="s">
        <v>51</v>
      </c>
      <c r="D205" s="89" t="s">
        <v>724</v>
      </c>
      <c r="E205" s="89" t="s">
        <v>467</v>
      </c>
      <c r="F205" s="85">
        <v>5091</v>
      </c>
      <c r="G205" s="85">
        <v>9589</v>
      </c>
      <c r="H205" s="85">
        <v>59452</v>
      </c>
      <c r="I205" s="186"/>
      <c r="J205" s="187">
        <v>12.640972542943551</v>
      </c>
      <c r="K205" s="186"/>
      <c r="L205" s="82" t="s">
        <v>28</v>
      </c>
      <c r="M205" s="116" t="s">
        <v>46</v>
      </c>
      <c r="N205" s="116" t="s">
        <v>363</v>
      </c>
      <c r="O205" s="116" t="s">
        <v>13</v>
      </c>
      <c r="P205" s="116" t="s">
        <v>363</v>
      </c>
    </row>
    <row r="206" spans="1:16">
      <c r="A206" s="89" t="s">
        <v>542</v>
      </c>
      <c r="B206" s="89" t="s">
        <v>476</v>
      </c>
      <c r="C206" s="89" t="s">
        <v>52</v>
      </c>
      <c r="D206" s="89" t="s">
        <v>724</v>
      </c>
      <c r="E206" s="89" t="s">
        <v>467</v>
      </c>
      <c r="F206" s="85">
        <v>3221</v>
      </c>
      <c r="G206" s="85">
        <v>6786</v>
      </c>
      <c r="H206" s="85">
        <v>42073</v>
      </c>
      <c r="I206" s="186"/>
      <c r="J206" s="187">
        <v>11.301278542657853</v>
      </c>
      <c r="K206" s="186"/>
      <c r="L206" s="82" t="s">
        <v>28</v>
      </c>
      <c r="M206" s="116" t="s">
        <v>46</v>
      </c>
      <c r="N206" s="116" t="s">
        <v>363</v>
      </c>
      <c r="O206" s="116" t="s">
        <v>13</v>
      </c>
      <c r="P206" s="116" t="s">
        <v>363</v>
      </c>
    </row>
    <row r="207" spans="1:16">
      <c r="A207" s="89" t="s">
        <v>542</v>
      </c>
      <c r="B207" s="89" t="s">
        <v>477</v>
      </c>
      <c r="C207" s="89" t="s">
        <v>53</v>
      </c>
      <c r="D207" s="89" t="s">
        <v>724</v>
      </c>
      <c r="E207" s="89" t="s">
        <v>467</v>
      </c>
      <c r="F207" s="85">
        <v>5679</v>
      </c>
      <c r="G207" s="85">
        <v>10908</v>
      </c>
      <c r="H207" s="85">
        <v>67630</v>
      </c>
      <c r="I207" s="186"/>
      <c r="J207" s="187">
        <v>12.395882445387397</v>
      </c>
      <c r="K207" s="186"/>
      <c r="L207" s="82" t="s">
        <v>28</v>
      </c>
      <c r="M207" s="116" t="s">
        <v>46</v>
      </c>
      <c r="N207" s="116" t="s">
        <v>363</v>
      </c>
      <c r="O207" s="116" t="s">
        <v>13</v>
      </c>
      <c r="P207" s="116" t="s">
        <v>363</v>
      </c>
    </row>
    <row r="208" spans="1:16">
      <c r="A208" s="89" t="s">
        <v>543</v>
      </c>
      <c r="B208" s="89"/>
      <c r="C208" s="89" t="s">
        <v>130</v>
      </c>
      <c r="D208" s="89" t="s">
        <v>724</v>
      </c>
      <c r="E208" s="89" t="s">
        <v>467</v>
      </c>
      <c r="F208" s="85">
        <v>819.62199999999996</v>
      </c>
      <c r="G208" s="85">
        <v>1547.0952380952381</v>
      </c>
      <c r="H208" s="85">
        <v>9011.79882</v>
      </c>
      <c r="I208" s="186">
        <v>3.22</v>
      </c>
      <c r="J208" s="187">
        <v>12.613838529963989</v>
      </c>
      <c r="K208" s="186">
        <v>0.25527518783048769</v>
      </c>
      <c r="L208" s="82" t="s">
        <v>2</v>
      </c>
      <c r="M208" s="116" t="s">
        <v>123</v>
      </c>
      <c r="N208" s="116" t="s">
        <v>491</v>
      </c>
      <c r="O208" s="116" t="s">
        <v>16</v>
      </c>
      <c r="P208" s="116" t="s">
        <v>369</v>
      </c>
    </row>
    <row r="209" spans="1:16">
      <c r="A209" s="89" t="s">
        <v>723</v>
      </c>
      <c r="B209" s="89"/>
      <c r="C209" s="89" t="s">
        <v>75</v>
      </c>
      <c r="D209" s="89" t="s">
        <v>724</v>
      </c>
      <c r="E209" s="89" t="s">
        <v>467</v>
      </c>
      <c r="F209" s="85">
        <v>18401.400000000001</v>
      </c>
      <c r="G209" s="85">
        <v>29493.833333333332</v>
      </c>
      <c r="H209" s="85">
        <v>171800.98929</v>
      </c>
      <c r="I209" s="186">
        <v>2.5499999999999998</v>
      </c>
      <c r="J209" s="187">
        <v>14.854921246652852</v>
      </c>
      <c r="K209" s="186">
        <v>0.17166028400013042</v>
      </c>
      <c r="L209" s="82" t="s">
        <v>2</v>
      </c>
      <c r="M209" s="116" t="s">
        <v>32</v>
      </c>
      <c r="N209" s="116" t="s">
        <v>15</v>
      </c>
      <c r="O209" s="116" t="s">
        <v>15</v>
      </c>
      <c r="P209" s="116" t="s">
        <v>354</v>
      </c>
    </row>
    <row r="210" spans="1:16">
      <c r="A210" s="89" t="s">
        <v>545</v>
      </c>
      <c r="B210" s="89"/>
      <c r="C210" s="89" t="s">
        <v>86</v>
      </c>
      <c r="D210" s="89" t="s">
        <v>724</v>
      </c>
      <c r="E210" s="89" t="s">
        <v>467</v>
      </c>
      <c r="F210" s="85">
        <v>264.21499999999997</v>
      </c>
      <c r="G210" s="85">
        <v>549.97619047619048</v>
      </c>
      <c r="H210" s="85">
        <v>3203.6003099999998</v>
      </c>
      <c r="I210" s="186">
        <v>5.72</v>
      </c>
      <c r="J210" s="187">
        <v>11.438373955582493</v>
      </c>
      <c r="K210" s="186">
        <v>0.50007107847775478</v>
      </c>
      <c r="L210" s="82" t="s">
        <v>2</v>
      </c>
      <c r="M210" s="116" t="s">
        <v>32</v>
      </c>
      <c r="N210" s="116" t="s">
        <v>15</v>
      </c>
      <c r="O210" s="116" t="s">
        <v>15</v>
      </c>
      <c r="P210" s="116" t="s">
        <v>360</v>
      </c>
    </row>
    <row r="211" spans="1:16">
      <c r="A211" s="89" t="s">
        <v>546</v>
      </c>
      <c r="B211" s="89" t="s">
        <v>242</v>
      </c>
      <c r="C211" s="89" t="s">
        <v>242</v>
      </c>
      <c r="D211" s="89" t="s">
        <v>724</v>
      </c>
      <c r="E211" s="89" t="s">
        <v>467</v>
      </c>
      <c r="F211" s="85">
        <v>298</v>
      </c>
      <c r="G211" s="85">
        <v>706</v>
      </c>
      <c r="H211" s="85">
        <v>4149</v>
      </c>
      <c r="I211" s="186"/>
      <c r="J211" s="187">
        <v>10.049912316201269</v>
      </c>
      <c r="K211" s="186"/>
      <c r="L211" s="82" t="s">
        <v>28</v>
      </c>
      <c r="M211" s="116" t="s">
        <v>211</v>
      </c>
      <c r="N211" s="116" t="s">
        <v>493</v>
      </c>
      <c r="O211" s="116" t="s">
        <v>22</v>
      </c>
      <c r="P211" s="116" t="s">
        <v>356</v>
      </c>
    </row>
    <row r="212" spans="1:16">
      <c r="A212" s="89" t="s">
        <v>547</v>
      </c>
      <c r="B212" s="89"/>
      <c r="C212" s="89" t="s">
        <v>87</v>
      </c>
      <c r="D212" s="89" t="s">
        <v>724</v>
      </c>
      <c r="E212" s="89" t="s">
        <v>467</v>
      </c>
      <c r="F212" s="85">
        <v>394.56</v>
      </c>
      <c r="G212" s="85">
        <v>907.95238095238096</v>
      </c>
      <c r="H212" s="85">
        <v>5288.8044600000003</v>
      </c>
      <c r="I212" s="186">
        <v>4.3099999999999996</v>
      </c>
      <c r="J212" s="187">
        <v>10.346672260974458</v>
      </c>
      <c r="K212" s="186">
        <v>0.41655905312246549</v>
      </c>
      <c r="L212" s="82" t="s">
        <v>2</v>
      </c>
      <c r="M212" s="116" t="s">
        <v>32</v>
      </c>
      <c r="N212" s="116" t="s">
        <v>15</v>
      </c>
      <c r="O212" s="116" t="s">
        <v>15</v>
      </c>
      <c r="P212" s="116" t="s">
        <v>360</v>
      </c>
    </row>
    <row r="213" spans="1:16">
      <c r="A213" s="89" t="s">
        <v>549</v>
      </c>
      <c r="B213" s="89"/>
      <c r="C213" s="89" t="s">
        <v>102</v>
      </c>
      <c r="D213" s="89" t="s">
        <v>724</v>
      </c>
      <c r="E213" s="89" t="s">
        <v>467</v>
      </c>
      <c r="F213" s="85">
        <v>1019.419</v>
      </c>
      <c r="G213" s="85">
        <v>1944.2380952380952</v>
      </c>
      <c r="H213" s="85">
        <v>11325.148020000001</v>
      </c>
      <c r="I213" s="186">
        <v>3.5</v>
      </c>
      <c r="J213" s="187">
        <v>12.484006465992309</v>
      </c>
      <c r="K213" s="186">
        <v>0.28035871413030367</v>
      </c>
      <c r="L213" s="82" t="s">
        <v>2</v>
      </c>
      <c r="M213" s="116" t="s">
        <v>32</v>
      </c>
      <c r="N213" s="116" t="s">
        <v>491</v>
      </c>
      <c r="O213" s="116" t="s">
        <v>16</v>
      </c>
      <c r="P213" s="116" t="s">
        <v>352</v>
      </c>
    </row>
    <row r="214" spans="1:16">
      <c r="A214" s="89" t="s">
        <v>718</v>
      </c>
      <c r="B214" s="89" t="s">
        <v>231</v>
      </c>
      <c r="C214" s="89" t="s">
        <v>229</v>
      </c>
      <c r="D214" s="89" t="s">
        <v>724</v>
      </c>
      <c r="E214" s="89" t="s">
        <v>467</v>
      </c>
      <c r="F214" s="85">
        <v>1130</v>
      </c>
      <c r="G214" s="86">
        <v>1922</v>
      </c>
      <c r="H214" s="86">
        <v>11196</v>
      </c>
      <c r="I214" s="186"/>
      <c r="J214" s="187">
        <v>14</v>
      </c>
      <c r="K214" s="186"/>
      <c r="L214" s="82" t="s">
        <v>579</v>
      </c>
      <c r="M214" s="116" t="s">
        <v>211</v>
      </c>
      <c r="N214" s="116" t="s">
        <v>493</v>
      </c>
      <c r="O214" s="116" t="s">
        <v>22</v>
      </c>
      <c r="P214" s="116" t="s">
        <v>229</v>
      </c>
    </row>
    <row r="215" spans="1:16">
      <c r="A215" s="89" t="s">
        <v>553</v>
      </c>
      <c r="B215" s="89"/>
      <c r="C215" s="89" t="s">
        <v>401</v>
      </c>
      <c r="D215" s="89" t="s">
        <v>724</v>
      </c>
      <c r="E215" s="89" t="s">
        <v>467</v>
      </c>
      <c r="F215" s="85">
        <v>5920.4859999999999</v>
      </c>
      <c r="G215" s="85">
        <v>10270.214285714286</v>
      </c>
      <c r="H215" s="85">
        <v>59823.792809999999</v>
      </c>
      <c r="I215" s="186">
        <v>3.48</v>
      </c>
      <c r="J215" s="187">
        <v>13.725512288193551</v>
      </c>
      <c r="K215" s="186">
        <v>0.25354244904894629</v>
      </c>
      <c r="L215" s="82" t="s">
        <v>2</v>
      </c>
      <c r="M215" s="116" t="s">
        <v>32</v>
      </c>
      <c r="N215" s="116" t="s">
        <v>490</v>
      </c>
      <c r="O215" s="116" t="s">
        <v>12</v>
      </c>
      <c r="P215" s="116" t="s">
        <v>351</v>
      </c>
    </row>
    <row r="216" spans="1:16">
      <c r="A216" s="89" t="s">
        <v>554</v>
      </c>
      <c r="B216" s="89"/>
      <c r="C216" s="89" t="s">
        <v>186</v>
      </c>
      <c r="D216" s="89" t="s">
        <v>724</v>
      </c>
      <c r="E216" s="89" t="s">
        <v>467</v>
      </c>
      <c r="F216" s="85">
        <v>285.50299999999999</v>
      </c>
      <c r="G216" s="85">
        <v>629.66666666666663</v>
      </c>
      <c r="H216" s="85">
        <v>3667.79574</v>
      </c>
      <c r="I216" s="186">
        <v>3.89</v>
      </c>
      <c r="J216" s="187">
        <v>10.795696891779475</v>
      </c>
      <c r="K216" s="186">
        <v>0.36032875311292706</v>
      </c>
      <c r="L216" s="82" t="s">
        <v>2</v>
      </c>
      <c r="M216" s="116" t="s">
        <v>123</v>
      </c>
      <c r="N216" s="116" t="s">
        <v>492</v>
      </c>
      <c r="O216" s="116" t="s">
        <v>19</v>
      </c>
      <c r="P216" s="116" t="s">
        <v>370</v>
      </c>
    </row>
    <row r="217" spans="1:16">
      <c r="A217" s="89" t="s">
        <v>555</v>
      </c>
      <c r="B217" s="89"/>
      <c r="C217" s="89" t="s">
        <v>167</v>
      </c>
      <c r="D217" s="89" t="s">
        <v>724</v>
      </c>
      <c r="E217" s="89" t="s">
        <v>467</v>
      </c>
      <c r="F217" s="85">
        <v>241.916</v>
      </c>
      <c r="G217" s="85">
        <v>474.16666666666669</v>
      </c>
      <c r="H217" s="85">
        <v>2762.0113500000002</v>
      </c>
      <c r="I217" s="186">
        <v>3.89</v>
      </c>
      <c r="J217" s="187">
        <v>12.147426562892292</v>
      </c>
      <c r="K217" s="186">
        <v>0.32023243605218343</v>
      </c>
      <c r="L217" s="82" t="s">
        <v>2</v>
      </c>
      <c r="M217" s="116" t="s">
        <v>32</v>
      </c>
      <c r="N217" s="116" t="s">
        <v>492</v>
      </c>
      <c r="O217" s="116" t="s">
        <v>19</v>
      </c>
      <c r="P217" s="116" t="s">
        <v>370</v>
      </c>
    </row>
    <row r="218" spans="1:16">
      <c r="A218" s="89" t="s">
        <v>556</v>
      </c>
      <c r="B218" s="89"/>
      <c r="C218" s="89" t="s">
        <v>156</v>
      </c>
      <c r="D218" s="89" t="s">
        <v>724</v>
      </c>
      <c r="E218" s="89" t="s">
        <v>467</v>
      </c>
      <c r="F218" s="85">
        <v>634.9</v>
      </c>
      <c r="G218" s="85">
        <v>1272.5714285714287</v>
      </c>
      <c r="H218" s="85">
        <v>7412.7031200000001</v>
      </c>
      <c r="I218" s="186">
        <v>4.82</v>
      </c>
      <c r="J218" s="187">
        <v>11.878835503667116</v>
      </c>
      <c r="K218" s="186">
        <v>0.40576367931957791</v>
      </c>
      <c r="L218" s="82" t="s">
        <v>2</v>
      </c>
      <c r="M218" s="116" t="s">
        <v>32</v>
      </c>
      <c r="N218" s="116" t="s">
        <v>15</v>
      </c>
      <c r="O218" s="116" t="s">
        <v>18</v>
      </c>
      <c r="P218" s="116" t="s">
        <v>360</v>
      </c>
    </row>
    <row r="219" spans="1:16">
      <c r="A219" s="89" t="s">
        <v>630</v>
      </c>
      <c r="B219" s="89"/>
      <c r="C219" s="89" t="s">
        <v>187</v>
      </c>
      <c r="D219" s="89" t="s">
        <v>724</v>
      </c>
      <c r="E219" s="89" t="s">
        <v>467</v>
      </c>
      <c r="F219" s="85">
        <v>1264.325</v>
      </c>
      <c r="G219" s="85">
        <v>2237.8095238095239</v>
      </c>
      <c r="H219" s="85">
        <v>13035.19572</v>
      </c>
      <c r="I219" s="186">
        <v>2.8</v>
      </c>
      <c r="J219" s="187">
        <v>13.451983231901945</v>
      </c>
      <c r="K219" s="186">
        <v>0.20814774682142645</v>
      </c>
      <c r="L219" s="82" t="s">
        <v>2</v>
      </c>
      <c r="M219" s="116" t="s">
        <v>123</v>
      </c>
      <c r="N219" s="116" t="s">
        <v>492</v>
      </c>
      <c r="O219" s="116" t="s">
        <v>19</v>
      </c>
      <c r="P219" s="116" t="s">
        <v>370</v>
      </c>
    </row>
    <row r="220" spans="1:16">
      <c r="A220" s="89" t="s">
        <v>558</v>
      </c>
      <c r="B220" s="89"/>
      <c r="C220" s="89" t="s">
        <v>142</v>
      </c>
      <c r="D220" s="89" t="s">
        <v>724</v>
      </c>
      <c r="E220" s="89" t="s">
        <v>467</v>
      </c>
      <c r="F220" s="85">
        <v>447</v>
      </c>
      <c r="G220" s="85">
        <v>878.71428571428567</v>
      </c>
      <c r="H220" s="85">
        <v>5118.4931399999996</v>
      </c>
      <c r="I220" s="186">
        <v>3.6</v>
      </c>
      <c r="J220" s="187">
        <v>12.128922126483499</v>
      </c>
      <c r="K220" s="186">
        <v>0.30175805911131964</v>
      </c>
      <c r="L220" s="82" t="s">
        <v>2</v>
      </c>
      <c r="M220" s="116" t="s">
        <v>27</v>
      </c>
      <c r="N220" s="116" t="s">
        <v>494</v>
      </c>
      <c r="O220" s="116" t="s">
        <v>17</v>
      </c>
      <c r="P220" s="116" t="s">
        <v>368</v>
      </c>
    </row>
    <row r="221" spans="1:16">
      <c r="A221" s="89" t="s">
        <v>722</v>
      </c>
      <c r="B221" s="89"/>
      <c r="C221" s="89" t="s">
        <v>43</v>
      </c>
      <c r="D221" s="89" t="s">
        <v>724</v>
      </c>
      <c r="E221" s="89" t="s">
        <v>467</v>
      </c>
      <c r="F221" s="85">
        <v>4206.3</v>
      </c>
      <c r="G221" s="85">
        <v>7307.6190476190477</v>
      </c>
      <c r="H221" s="85">
        <v>42566.734799999998</v>
      </c>
      <c r="I221" s="186">
        <v>3.84</v>
      </c>
      <c r="J221" s="187">
        <v>13.704874234328164</v>
      </c>
      <c r="K221" s="186">
        <v>0.28019228300406529</v>
      </c>
      <c r="L221" s="82" t="s">
        <v>2</v>
      </c>
      <c r="M221" s="116" t="s">
        <v>32</v>
      </c>
      <c r="N221" s="116" t="s">
        <v>490</v>
      </c>
      <c r="O221" s="116" t="s">
        <v>12</v>
      </c>
      <c r="P221" s="116" t="s">
        <v>350</v>
      </c>
    </row>
    <row r="222" spans="1:16">
      <c r="A222" s="89" t="s">
        <v>561</v>
      </c>
      <c r="B222" s="89"/>
      <c r="C222" s="89" t="s">
        <v>119</v>
      </c>
      <c r="D222" s="89" t="s">
        <v>724</v>
      </c>
      <c r="E222" s="89" t="s">
        <v>467</v>
      </c>
      <c r="F222" s="85">
        <v>621.59500000000003</v>
      </c>
      <c r="G222" s="85">
        <v>1126.2142857142858</v>
      </c>
      <c r="H222" s="85">
        <v>6560.17569</v>
      </c>
      <c r="I222" s="186">
        <v>3.71</v>
      </c>
      <c r="J222" s="187">
        <v>13.141265512357032</v>
      </c>
      <c r="K222" s="186">
        <v>0.28231679791504116</v>
      </c>
      <c r="L222" s="82" t="s">
        <v>2</v>
      </c>
      <c r="M222" s="116" t="s">
        <v>32</v>
      </c>
      <c r="N222" s="116" t="s">
        <v>491</v>
      </c>
      <c r="O222" s="116" t="s">
        <v>16</v>
      </c>
      <c r="P222" s="116" t="s">
        <v>352</v>
      </c>
    </row>
    <row r="223" spans="1:16">
      <c r="A223" s="89" t="s">
        <v>562</v>
      </c>
      <c r="B223" s="89"/>
      <c r="C223" s="89" t="s">
        <v>120</v>
      </c>
      <c r="D223" s="89" t="s">
        <v>724</v>
      </c>
      <c r="E223" s="89" t="s">
        <v>467</v>
      </c>
      <c r="F223" s="85">
        <v>945.51</v>
      </c>
      <c r="G223" s="85">
        <v>1897.047619047619</v>
      </c>
      <c r="H223" s="85">
        <v>11050.264440000001</v>
      </c>
      <c r="I223" s="186">
        <v>3.39</v>
      </c>
      <c r="J223" s="187">
        <v>11.866936091169235</v>
      </c>
      <c r="K223" s="186">
        <v>0.12050288204249558</v>
      </c>
      <c r="L223" s="82" t="s">
        <v>2</v>
      </c>
      <c r="M223" s="116" t="s">
        <v>32</v>
      </c>
      <c r="N223" s="116" t="s">
        <v>491</v>
      </c>
      <c r="O223" s="116" t="s">
        <v>16</v>
      </c>
      <c r="P223" s="116" t="s">
        <v>352</v>
      </c>
    </row>
    <row r="224" spans="1:16">
      <c r="A224" s="89" t="s">
        <v>563</v>
      </c>
      <c r="B224" s="89"/>
      <c r="C224" s="89" t="s">
        <v>89</v>
      </c>
      <c r="D224" s="89" t="s">
        <v>724</v>
      </c>
      <c r="E224" s="89" t="s">
        <v>467</v>
      </c>
      <c r="F224" s="85">
        <v>286.685</v>
      </c>
      <c r="G224" s="85">
        <v>751.88095238095241</v>
      </c>
      <c r="H224" s="85">
        <v>4379.6915099999997</v>
      </c>
      <c r="I224" s="186">
        <v>3.33</v>
      </c>
      <c r="J224" s="187">
        <v>9.078343202761328</v>
      </c>
      <c r="K224" s="186">
        <v>0.36680701815581568</v>
      </c>
      <c r="L224" s="82" t="s">
        <v>2</v>
      </c>
      <c r="M224" s="116" t="s">
        <v>32</v>
      </c>
      <c r="N224" s="116" t="s">
        <v>15</v>
      </c>
      <c r="O224" s="116" t="s">
        <v>15</v>
      </c>
      <c r="P224" s="116" t="s">
        <v>354</v>
      </c>
    </row>
    <row r="225" spans="1:16">
      <c r="A225" s="89" t="s">
        <v>564</v>
      </c>
      <c r="B225" s="89"/>
      <c r="C225" s="89" t="s">
        <v>396</v>
      </c>
      <c r="D225" s="89" t="s">
        <v>724</v>
      </c>
      <c r="E225" s="89" t="s">
        <v>467</v>
      </c>
      <c r="F225" s="85">
        <v>284.53800000000001</v>
      </c>
      <c r="G225" s="85">
        <v>591.07142857142856</v>
      </c>
      <c r="H225" s="85">
        <v>3442.9792499999999</v>
      </c>
      <c r="I225" s="186">
        <v>3.49</v>
      </c>
      <c r="J225" s="187">
        <v>11.461752265861028</v>
      </c>
      <c r="K225" s="186">
        <v>0.3044909643000232</v>
      </c>
      <c r="L225" s="82" t="s">
        <v>2</v>
      </c>
      <c r="M225" s="116" t="s">
        <v>32</v>
      </c>
      <c r="N225" s="116" t="s">
        <v>490</v>
      </c>
      <c r="O225" s="116" t="s">
        <v>12</v>
      </c>
      <c r="P225" s="116" t="s">
        <v>351</v>
      </c>
    </row>
    <row r="226" spans="1:16">
      <c r="A226" s="89" t="s">
        <v>621</v>
      </c>
      <c r="B226" s="89"/>
      <c r="C226" s="89" t="s">
        <v>407</v>
      </c>
      <c r="D226" s="89" t="s">
        <v>724</v>
      </c>
      <c r="E226" s="89" t="s">
        <v>467</v>
      </c>
      <c r="F226" s="85">
        <v>4090.422</v>
      </c>
      <c r="G226" s="85">
        <v>7145.5</v>
      </c>
      <c r="H226" s="85">
        <v>41622.394590000004</v>
      </c>
      <c r="I226" s="186">
        <v>2.82</v>
      </c>
      <c r="J226" s="187">
        <v>13.62969701210552</v>
      </c>
      <c r="K226" s="186">
        <v>0.20690115103038267</v>
      </c>
      <c r="L226" s="82" t="s">
        <v>2</v>
      </c>
      <c r="M226" s="116" t="s">
        <v>46</v>
      </c>
      <c r="N226" s="116" t="s">
        <v>14</v>
      </c>
      <c r="O226" s="116" t="s">
        <v>14</v>
      </c>
      <c r="P226" s="116" t="s">
        <v>362</v>
      </c>
    </row>
    <row r="227" spans="1:16">
      <c r="A227" s="89" t="s">
        <v>567</v>
      </c>
      <c r="B227" s="89"/>
      <c r="C227" s="89" t="s">
        <v>110</v>
      </c>
      <c r="D227" s="89" t="s">
        <v>724</v>
      </c>
      <c r="E227" s="89" t="s">
        <v>467</v>
      </c>
      <c r="F227" s="85">
        <v>372.26299999999998</v>
      </c>
      <c r="G227" s="85">
        <v>768.57142857142856</v>
      </c>
      <c r="H227" s="85">
        <v>4476.9132</v>
      </c>
      <c r="I227" s="186">
        <v>2.78</v>
      </c>
      <c r="J227" s="187">
        <v>11.532311028500619</v>
      </c>
      <c r="K227" s="186">
        <v>0.24106182994280925</v>
      </c>
      <c r="L227" s="82" t="s">
        <v>2</v>
      </c>
      <c r="M227" s="116" t="s">
        <v>32</v>
      </c>
      <c r="N227" s="116" t="s">
        <v>491</v>
      </c>
      <c r="O227" s="116" t="s">
        <v>16</v>
      </c>
      <c r="P227" s="116" t="s">
        <v>352</v>
      </c>
    </row>
    <row r="228" spans="1:16">
      <c r="A228" s="89" t="s">
        <v>568</v>
      </c>
      <c r="B228" s="89"/>
      <c r="C228" s="89" t="s">
        <v>164</v>
      </c>
      <c r="D228" s="89" t="s">
        <v>724</v>
      </c>
      <c r="E228" s="89" t="s">
        <v>467</v>
      </c>
      <c r="F228" s="85">
        <v>259.89999999999998</v>
      </c>
      <c r="G228" s="85">
        <v>467.83333333333331</v>
      </c>
      <c r="H228" s="85">
        <v>2725.1198100000001</v>
      </c>
      <c r="I228" s="186">
        <v>3.82</v>
      </c>
      <c r="J228" s="187">
        <v>13.227136241030076</v>
      </c>
      <c r="K228" s="186">
        <v>0.28880023085802237</v>
      </c>
      <c r="L228" s="82" t="s">
        <v>2</v>
      </c>
      <c r="M228" s="116" t="s">
        <v>123</v>
      </c>
      <c r="N228" s="116" t="s">
        <v>492</v>
      </c>
      <c r="O228" s="116" t="s">
        <v>19</v>
      </c>
      <c r="P228" s="116" t="s">
        <v>370</v>
      </c>
    </row>
    <row r="229" spans="1:16">
      <c r="A229" s="89" t="s">
        <v>592</v>
      </c>
      <c r="B229" s="89"/>
      <c r="C229" s="89" t="s">
        <v>248</v>
      </c>
      <c r="D229" s="89" t="s">
        <v>724</v>
      </c>
      <c r="E229" s="89" t="s">
        <v>467</v>
      </c>
      <c r="F229" s="85">
        <v>6903.8459999999995</v>
      </c>
      <c r="G229" s="85">
        <v>11023.238095238095</v>
      </c>
      <c r="H229" s="85">
        <v>64210.141439999999</v>
      </c>
      <c r="I229" s="186">
        <v>3.32</v>
      </c>
      <c r="J229" s="187">
        <v>14.911887441249654</v>
      </c>
      <c r="K229" s="186">
        <v>0.22264116551846608</v>
      </c>
      <c r="L229" s="82" t="s">
        <v>2</v>
      </c>
      <c r="M229" s="116" t="s">
        <v>211</v>
      </c>
      <c r="N229" s="116" t="s">
        <v>493</v>
      </c>
      <c r="O229" s="116" t="s">
        <v>22</v>
      </c>
      <c r="P229" s="116" t="s">
        <v>248</v>
      </c>
    </row>
    <row r="230" spans="1:16">
      <c r="M230" s="116"/>
      <c r="N230" s="116"/>
      <c r="O230" s="116"/>
      <c r="P230" s="116"/>
    </row>
    <row r="231" spans="1:16">
      <c r="M231" s="116"/>
      <c r="N231" s="116"/>
      <c r="O231" s="116"/>
      <c r="P231" s="116"/>
    </row>
  </sheetData>
  <sortState ref="A3:P228">
    <sortCondition ref="A3:A228"/>
    <sortCondition ref="C3:C228"/>
    <sortCondition ref="B3:B228"/>
  </sortState>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theme="4"/>
  </sheetPr>
  <dimension ref="A1:U222"/>
  <sheetViews>
    <sheetView zoomScaleNormal="100" workbookViewId="0">
      <selection sqref="A1:O1"/>
    </sheetView>
  </sheetViews>
  <sheetFormatPr defaultColWidth="9.140625" defaultRowHeight="13.5"/>
  <cols>
    <col min="1" max="1" width="36.42578125" style="119" bestFit="1" customWidth="1"/>
    <col min="2" max="2" width="18.5703125" style="119" bestFit="1" customWidth="1"/>
    <col min="3" max="3" width="10" style="119" bestFit="1" customWidth="1"/>
    <col min="4" max="4" width="13.28515625" style="119" bestFit="1" customWidth="1"/>
    <col min="5" max="5" width="16" style="211" bestFit="1" customWidth="1"/>
    <col min="6" max="6" width="10" style="119" bestFit="1" customWidth="1"/>
    <col min="7" max="7" width="9.140625" style="119" bestFit="1" customWidth="1"/>
    <col min="8" max="8" width="12.5703125" style="211" customWidth="1"/>
    <col min="9" max="9" width="10" style="119" bestFit="1" customWidth="1"/>
    <col min="10" max="10" width="8" style="119" bestFit="1" customWidth="1"/>
    <col min="11" max="11" width="12.5703125" style="212" bestFit="1" customWidth="1"/>
    <col min="12" max="12" width="12.140625" style="115" bestFit="1" customWidth="1"/>
    <col min="13" max="13" width="9.140625" style="115" bestFit="1" customWidth="1"/>
    <col min="14" max="14" width="12.5703125" style="212" bestFit="1" customWidth="1"/>
    <col min="15" max="15" width="10.28515625" style="189" bestFit="1" customWidth="1"/>
    <col min="16" max="16" width="12.5703125" style="189" bestFit="1" customWidth="1"/>
    <col min="17" max="17" width="16.28515625" style="189" bestFit="1" customWidth="1"/>
    <col min="18" max="18" width="29.28515625" style="189" bestFit="1" customWidth="1"/>
    <col min="19" max="19" width="26.140625" style="190" bestFit="1" customWidth="1"/>
    <col min="20" max="20" width="20.7109375" style="181" bestFit="1" customWidth="1"/>
    <col min="21" max="21" width="6.85546875" style="191" bestFit="1" customWidth="1"/>
    <col min="22" max="16384" width="9.140625" style="2"/>
  </cols>
  <sheetData>
    <row r="1" spans="1:21" ht="14.25" thickBot="1">
      <c r="A1" s="913" t="s">
        <v>726</v>
      </c>
      <c r="B1" s="913"/>
      <c r="C1" s="913"/>
      <c r="D1" s="913"/>
      <c r="E1" s="913"/>
      <c r="F1" s="913"/>
      <c r="G1" s="913"/>
      <c r="H1" s="913"/>
      <c r="I1" s="913"/>
      <c r="J1" s="913"/>
      <c r="K1" s="913"/>
      <c r="L1" s="913"/>
      <c r="M1" s="913"/>
      <c r="N1" s="913"/>
      <c r="O1" s="913"/>
    </row>
    <row r="2" spans="1:21" ht="15" customHeight="1" thickBot="1">
      <c r="A2" s="192"/>
      <c r="B2" s="192"/>
      <c r="C2" s="910" t="s">
        <v>438</v>
      </c>
      <c r="D2" s="911"/>
      <c r="E2" s="912"/>
      <c r="F2" s="910" t="s">
        <v>439</v>
      </c>
      <c r="G2" s="911"/>
      <c r="H2" s="912"/>
      <c r="I2" s="910" t="s">
        <v>440</v>
      </c>
      <c r="J2" s="911"/>
      <c r="K2" s="912"/>
      <c r="L2" s="910" t="s">
        <v>3</v>
      </c>
      <c r="M2" s="911"/>
      <c r="N2" s="912"/>
      <c r="O2" s="193"/>
      <c r="P2" s="194"/>
      <c r="Q2" s="195"/>
      <c r="R2" s="195"/>
      <c r="S2" s="196"/>
      <c r="T2" s="197"/>
      <c r="U2" s="198"/>
    </row>
    <row r="3" spans="1:21" s="14" customFormat="1" ht="27" thickBot="1">
      <c r="A3" s="199" t="s">
        <v>441</v>
      </c>
      <c r="B3" s="199" t="s">
        <v>25</v>
      </c>
      <c r="C3" s="111" t="s">
        <v>642</v>
      </c>
      <c r="D3" s="111" t="s">
        <v>443</v>
      </c>
      <c r="E3" s="200" t="s">
        <v>444</v>
      </c>
      <c r="F3" s="111" t="s">
        <v>642</v>
      </c>
      <c r="G3" s="111" t="s">
        <v>643</v>
      </c>
      <c r="H3" s="200" t="s">
        <v>644</v>
      </c>
      <c r="I3" s="111" t="s">
        <v>642</v>
      </c>
      <c r="J3" s="111" t="s">
        <v>643</v>
      </c>
      <c r="K3" s="200" t="s">
        <v>644</v>
      </c>
      <c r="L3" s="111" t="s">
        <v>442</v>
      </c>
      <c r="M3" s="111" t="s">
        <v>643</v>
      </c>
      <c r="N3" s="200" t="s">
        <v>644</v>
      </c>
      <c r="O3" s="201" t="s">
        <v>445</v>
      </c>
      <c r="P3" s="202" t="s">
        <v>604</v>
      </c>
      <c r="Q3" s="202" t="s">
        <v>593</v>
      </c>
      <c r="R3" s="202" t="s">
        <v>489</v>
      </c>
      <c r="S3" s="203" t="s">
        <v>4</v>
      </c>
      <c r="T3" s="203" t="s">
        <v>631</v>
      </c>
      <c r="U3" s="204"/>
    </row>
    <row r="4" spans="1:21">
      <c r="A4" s="81" t="s">
        <v>496</v>
      </c>
      <c r="B4" s="81" t="s">
        <v>90</v>
      </c>
      <c r="C4" s="141">
        <v>334.9502</v>
      </c>
      <c r="D4" s="141">
        <v>586.774</v>
      </c>
      <c r="E4" s="141">
        <v>153.66667000000001</v>
      </c>
      <c r="F4" s="141">
        <v>134.77369999999999</v>
      </c>
      <c r="G4" s="141">
        <v>236.1</v>
      </c>
      <c r="H4" s="141">
        <v>24.083333</v>
      </c>
      <c r="I4" s="141">
        <v>481.95519999999999</v>
      </c>
      <c r="J4" s="141">
        <v>844.30100000000004</v>
      </c>
      <c r="K4" s="205">
        <v>39.583333000000003</v>
      </c>
      <c r="L4" s="205">
        <v>951.67909999999995</v>
      </c>
      <c r="M4" s="205">
        <f t="shared" ref="M4:M35" si="0">SUM(D4,G4,J4)</f>
        <v>1667.1750000000002</v>
      </c>
      <c r="N4" s="205">
        <v>217.33330000000001</v>
      </c>
      <c r="O4" s="206" t="s">
        <v>2</v>
      </c>
      <c r="P4" s="206" t="s">
        <v>603</v>
      </c>
      <c r="Q4" s="206" t="s">
        <v>32</v>
      </c>
      <c r="R4" s="206" t="s">
        <v>491</v>
      </c>
      <c r="S4" s="206" t="s">
        <v>352</v>
      </c>
      <c r="T4" s="206" t="s">
        <v>16</v>
      </c>
      <c r="U4" s="207"/>
    </row>
    <row r="5" spans="1:21" s="8" customFormat="1">
      <c r="A5" s="89" t="s">
        <v>497</v>
      </c>
      <c r="B5" s="117" t="s">
        <v>91</v>
      </c>
      <c r="C5" s="86">
        <v>147.6224</v>
      </c>
      <c r="D5" s="86">
        <v>252.346</v>
      </c>
      <c r="E5" s="86">
        <v>82.166667000000004</v>
      </c>
      <c r="F5" s="86">
        <v>294.62180000000001</v>
      </c>
      <c r="G5" s="86">
        <v>503.62700000000001</v>
      </c>
      <c r="H5" s="86">
        <v>22.166667</v>
      </c>
      <c r="I5" s="86">
        <v>157.6926</v>
      </c>
      <c r="J5" s="86">
        <v>269.56</v>
      </c>
      <c r="K5" s="86">
        <v>13</v>
      </c>
      <c r="L5" s="86">
        <v>599.93679999999995</v>
      </c>
      <c r="M5" s="86">
        <f t="shared" si="0"/>
        <v>1025.5329999999999</v>
      </c>
      <c r="N5" s="86">
        <v>117.33329999999999</v>
      </c>
      <c r="O5" s="208" t="s">
        <v>2</v>
      </c>
      <c r="P5" s="206" t="s">
        <v>603</v>
      </c>
      <c r="Q5" s="206" t="s">
        <v>32</v>
      </c>
      <c r="R5" s="206" t="s">
        <v>491</v>
      </c>
      <c r="S5" s="206" t="s">
        <v>352</v>
      </c>
      <c r="T5" s="206" t="s">
        <v>16</v>
      </c>
      <c r="U5" s="207"/>
    </row>
    <row r="6" spans="1:21" s="7" customFormat="1">
      <c r="A6" s="89" t="s">
        <v>640</v>
      </c>
      <c r="B6" s="91" t="s">
        <v>446</v>
      </c>
      <c r="C6" s="84">
        <v>19482</v>
      </c>
      <c r="D6" s="84">
        <v>128495</v>
      </c>
      <c r="E6" s="84">
        <v>13699</v>
      </c>
      <c r="F6" s="84">
        <v>22680</v>
      </c>
      <c r="G6" s="84">
        <v>181681</v>
      </c>
      <c r="H6" s="84">
        <v>2219</v>
      </c>
      <c r="I6" s="84">
        <v>0</v>
      </c>
      <c r="J6" s="84">
        <v>0</v>
      </c>
      <c r="K6" s="84">
        <v>0</v>
      </c>
      <c r="L6" s="84">
        <v>42162</v>
      </c>
      <c r="M6" s="84">
        <f t="shared" si="0"/>
        <v>310176</v>
      </c>
      <c r="N6" s="84">
        <v>15918</v>
      </c>
      <c r="O6" s="209" t="s">
        <v>28</v>
      </c>
      <c r="P6" s="206" t="s">
        <v>598</v>
      </c>
      <c r="Q6" s="206" t="s">
        <v>211</v>
      </c>
      <c r="R6" s="206" t="s">
        <v>493</v>
      </c>
      <c r="S6" s="206" t="s">
        <v>210</v>
      </c>
      <c r="T6" s="206" t="s">
        <v>22</v>
      </c>
      <c r="U6" s="207"/>
    </row>
    <row r="7" spans="1:21">
      <c r="A7" s="89" t="s">
        <v>586</v>
      </c>
      <c r="B7" s="89" t="s">
        <v>372</v>
      </c>
      <c r="C7" s="85">
        <v>154.91909999999999</v>
      </c>
      <c r="D7" s="85">
        <v>206.20599999999999</v>
      </c>
      <c r="E7" s="85">
        <v>73.666667000000004</v>
      </c>
      <c r="F7" s="85">
        <v>119.63290000000001</v>
      </c>
      <c r="G7" s="85">
        <v>159.238</v>
      </c>
      <c r="H7" s="85">
        <v>18.083333</v>
      </c>
      <c r="I7" s="85">
        <v>189.03790000000001</v>
      </c>
      <c r="J7" s="85">
        <v>251.62</v>
      </c>
      <c r="K7" s="85">
        <v>16.333333</v>
      </c>
      <c r="L7" s="85">
        <v>463.5899</v>
      </c>
      <c r="M7" s="85">
        <f t="shared" si="0"/>
        <v>617.06399999999996</v>
      </c>
      <c r="N7" s="85">
        <v>108.08329999999999</v>
      </c>
      <c r="O7" s="82" t="s">
        <v>2</v>
      </c>
      <c r="P7" s="206" t="s">
        <v>603</v>
      </c>
      <c r="Q7" s="206" t="s">
        <v>123</v>
      </c>
      <c r="R7" s="206" t="s">
        <v>492</v>
      </c>
      <c r="S7" s="206" t="s">
        <v>370</v>
      </c>
      <c r="T7" s="206" t="s">
        <v>19</v>
      </c>
      <c r="U7" s="207"/>
    </row>
    <row r="8" spans="1:21">
      <c r="A8" s="89" t="s">
        <v>586</v>
      </c>
      <c r="B8" s="89" t="s">
        <v>374</v>
      </c>
      <c r="C8" s="85">
        <v>111.6223</v>
      </c>
      <c r="D8" s="85">
        <v>167.51300000000001</v>
      </c>
      <c r="E8" s="85">
        <v>28.666667</v>
      </c>
      <c r="F8" s="85">
        <v>56.415190000000003</v>
      </c>
      <c r="G8" s="85">
        <v>84.662999999999997</v>
      </c>
      <c r="H8" s="85">
        <v>12.5</v>
      </c>
      <c r="I8" s="85">
        <v>201.976</v>
      </c>
      <c r="J8" s="85">
        <v>303.108</v>
      </c>
      <c r="K8" s="85">
        <v>18</v>
      </c>
      <c r="L8" s="85">
        <v>370.01350000000002</v>
      </c>
      <c r="M8" s="85">
        <f t="shared" si="0"/>
        <v>555.28399999999999</v>
      </c>
      <c r="N8" s="85">
        <v>59.166670000000003</v>
      </c>
      <c r="O8" s="82" t="s">
        <v>2</v>
      </c>
      <c r="P8" s="206" t="s">
        <v>603</v>
      </c>
      <c r="Q8" s="206" t="s">
        <v>123</v>
      </c>
      <c r="R8" s="206" t="s">
        <v>492</v>
      </c>
      <c r="S8" s="206" t="s">
        <v>370</v>
      </c>
      <c r="T8" s="206" t="s">
        <v>19</v>
      </c>
      <c r="U8" s="207"/>
    </row>
    <row r="9" spans="1:21">
      <c r="A9" s="89" t="s">
        <v>586</v>
      </c>
      <c r="B9" s="89" t="s">
        <v>377</v>
      </c>
      <c r="C9" s="85">
        <v>101.6639</v>
      </c>
      <c r="D9" s="85">
        <v>154.822</v>
      </c>
      <c r="E9" s="85">
        <v>43.583333000000003</v>
      </c>
      <c r="F9" s="85">
        <v>69.720470000000006</v>
      </c>
      <c r="G9" s="85">
        <v>106.176</v>
      </c>
      <c r="H9" s="85">
        <v>15.333333</v>
      </c>
      <c r="I9" s="85">
        <v>30.305710000000001</v>
      </c>
      <c r="J9" s="85">
        <v>46.152000000000001</v>
      </c>
      <c r="K9" s="85">
        <v>3</v>
      </c>
      <c r="L9" s="85">
        <v>201.69</v>
      </c>
      <c r="M9" s="85">
        <f t="shared" si="0"/>
        <v>307.14999999999998</v>
      </c>
      <c r="N9" s="85">
        <v>61.916670000000003</v>
      </c>
      <c r="O9" s="82" t="s">
        <v>2</v>
      </c>
      <c r="P9" s="206" t="s">
        <v>603</v>
      </c>
      <c r="Q9" s="206" t="s">
        <v>123</v>
      </c>
      <c r="R9" s="206" t="s">
        <v>494</v>
      </c>
      <c r="S9" s="206" t="s">
        <v>368</v>
      </c>
      <c r="T9" s="206" t="s">
        <v>10</v>
      </c>
      <c r="U9" s="207"/>
    </row>
    <row r="10" spans="1:21">
      <c r="A10" s="89" t="s">
        <v>586</v>
      </c>
      <c r="B10" s="89" t="s">
        <v>378</v>
      </c>
      <c r="C10" s="85">
        <v>272.29930000000002</v>
      </c>
      <c r="D10" s="85">
        <v>485.721</v>
      </c>
      <c r="E10" s="85">
        <v>128.58332999999999</v>
      </c>
      <c r="F10" s="85">
        <v>101.973</v>
      </c>
      <c r="G10" s="85">
        <v>181.89699999999999</v>
      </c>
      <c r="H10" s="85">
        <v>27.25</v>
      </c>
      <c r="I10" s="85">
        <v>73.237880000000004</v>
      </c>
      <c r="J10" s="85">
        <v>130.63999999999999</v>
      </c>
      <c r="K10" s="85">
        <v>16.416667</v>
      </c>
      <c r="L10" s="85">
        <v>447.51010000000002</v>
      </c>
      <c r="M10" s="85">
        <f t="shared" si="0"/>
        <v>798.25799999999992</v>
      </c>
      <c r="N10" s="85">
        <v>172.25</v>
      </c>
      <c r="O10" s="82" t="s">
        <v>2</v>
      </c>
      <c r="P10" s="206" t="s">
        <v>603</v>
      </c>
      <c r="Q10" s="206" t="s">
        <v>211</v>
      </c>
      <c r="R10" s="206" t="s">
        <v>493</v>
      </c>
      <c r="S10" s="206" t="s">
        <v>366</v>
      </c>
      <c r="T10" s="206" t="s">
        <v>22</v>
      </c>
      <c r="U10" s="207"/>
    </row>
    <row r="11" spans="1:21">
      <c r="A11" s="89" t="s">
        <v>586</v>
      </c>
      <c r="B11" s="89" t="s">
        <v>233</v>
      </c>
      <c r="C11" s="85">
        <v>868.38919999999996</v>
      </c>
      <c r="D11" s="85">
        <v>3742.3850000000002</v>
      </c>
      <c r="E11" s="85">
        <v>623.75</v>
      </c>
      <c r="F11" s="85">
        <v>917.45730000000003</v>
      </c>
      <c r="G11" s="85">
        <v>3953.8470000000002</v>
      </c>
      <c r="H11" s="85">
        <v>294.75</v>
      </c>
      <c r="I11" s="85">
        <v>491.55079999999998</v>
      </c>
      <c r="J11" s="85">
        <v>2118.373</v>
      </c>
      <c r="K11" s="85">
        <v>73</v>
      </c>
      <c r="L11" s="85">
        <v>2277.3969999999999</v>
      </c>
      <c r="M11" s="85">
        <f t="shared" si="0"/>
        <v>9814.6049999999996</v>
      </c>
      <c r="N11" s="85">
        <v>991.5</v>
      </c>
      <c r="O11" s="82" t="s">
        <v>2</v>
      </c>
      <c r="P11" s="206" t="s">
        <v>603</v>
      </c>
      <c r="Q11" s="206" t="s">
        <v>211</v>
      </c>
      <c r="R11" s="206" t="s">
        <v>493</v>
      </c>
      <c r="S11" s="206" t="s">
        <v>366</v>
      </c>
      <c r="T11" s="206" t="s">
        <v>22</v>
      </c>
      <c r="U11" s="207"/>
    </row>
    <row r="12" spans="1:21">
      <c r="A12" s="89" t="s">
        <v>586</v>
      </c>
      <c r="B12" s="89" t="s">
        <v>380</v>
      </c>
      <c r="C12" s="85">
        <v>45.513199999999998</v>
      </c>
      <c r="D12" s="85">
        <v>102.907</v>
      </c>
      <c r="E12" s="85">
        <v>26.416667</v>
      </c>
      <c r="F12" s="85">
        <v>46.411450000000002</v>
      </c>
      <c r="G12" s="85">
        <v>104.938</v>
      </c>
      <c r="H12" s="85">
        <v>11.583333</v>
      </c>
      <c r="I12" s="85">
        <v>65.314729999999997</v>
      </c>
      <c r="J12" s="85">
        <v>147.679</v>
      </c>
      <c r="K12" s="85">
        <v>6</v>
      </c>
      <c r="L12" s="85">
        <v>157.23939999999999</v>
      </c>
      <c r="M12" s="85">
        <f t="shared" si="0"/>
        <v>355.524</v>
      </c>
      <c r="N12" s="85">
        <v>44</v>
      </c>
      <c r="O12" s="82" t="s">
        <v>2</v>
      </c>
      <c r="P12" s="206" t="s">
        <v>603</v>
      </c>
      <c r="Q12" s="206" t="s">
        <v>123</v>
      </c>
      <c r="R12" s="206" t="s">
        <v>492</v>
      </c>
      <c r="S12" s="206" t="s">
        <v>367</v>
      </c>
      <c r="T12" s="206" t="s">
        <v>19</v>
      </c>
      <c r="U12" s="207"/>
    </row>
    <row r="13" spans="1:21">
      <c r="A13" s="89" t="s">
        <v>586</v>
      </c>
      <c r="B13" s="89" t="s">
        <v>381</v>
      </c>
      <c r="C13" s="85">
        <v>224.3252</v>
      </c>
      <c r="D13" s="85">
        <v>359.29399999999998</v>
      </c>
      <c r="E13" s="85">
        <v>146.16667000000001</v>
      </c>
      <c r="F13" s="85">
        <v>67.632710000000003</v>
      </c>
      <c r="G13" s="85">
        <v>108.325</v>
      </c>
      <c r="H13" s="85">
        <v>27.25</v>
      </c>
      <c r="I13" s="85">
        <v>120.58629999999999</v>
      </c>
      <c r="J13" s="85">
        <v>193.13900000000001</v>
      </c>
      <c r="K13" s="85">
        <v>21.333333</v>
      </c>
      <c r="L13" s="85">
        <v>412.54430000000002</v>
      </c>
      <c r="M13" s="85">
        <f t="shared" si="0"/>
        <v>660.75800000000004</v>
      </c>
      <c r="N13" s="85">
        <v>194.75</v>
      </c>
      <c r="O13" s="82" t="s">
        <v>2</v>
      </c>
      <c r="P13" s="206" t="s">
        <v>603</v>
      </c>
      <c r="Q13" s="206" t="s">
        <v>123</v>
      </c>
      <c r="R13" s="206" t="s">
        <v>492</v>
      </c>
      <c r="S13" s="206" t="s">
        <v>367</v>
      </c>
      <c r="T13" s="206" t="s">
        <v>19</v>
      </c>
      <c r="U13" s="207"/>
    </row>
    <row r="14" spans="1:21">
      <c r="A14" s="89" t="s">
        <v>586</v>
      </c>
      <c r="B14" s="89" t="s">
        <v>11</v>
      </c>
      <c r="C14" s="85">
        <v>1139.6510000000001</v>
      </c>
      <c r="D14" s="85">
        <v>5263.7759999999998</v>
      </c>
      <c r="E14" s="85">
        <v>1024.1667</v>
      </c>
      <c r="F14" s="85">
        <v>1126.5820000000001</v>
      </c>
      <c r="G14" s="85">
        <v>5203.4110000000001</v>
      </c>
      <c r="H14" s="85">
        <v>312.66667000000001</v>
      </c>
      <c r="I14" s="85">
        <v>444.81290000000001</v>
      </c>
      <c r="J14" s="85">
        <v>2054.4839999999999</v>
      </c>
      <c r="K14" s="85">
        <v>44.5</v>
      </c>
      <c r="L14" s="85">
        <v>2711.0459999999998</v>
      </c>
      <c r="M14" s="85">
        <f t="shared" si="0"/>
        <v>12521.671</v>
      </c>
      <c r="N14" s="85">
        <v>1381.3330000000001</v>
      </c>
      <c r="O14" s="82" t="s">
        <v>2</v>
      </c>
      <c r="P14" s="206" t="s">
        <v>603</v>
      </c>
      <c r="Q14" s="206" t="s">
        <v>211</v>
      </c>
      <c r="R14" s="206" t="s">
        <v>493</v>
      </c>
      <c r="S14" s="206" t="s">
        <v>11</v>
      </c>
      <c r="T14" s="206" t="s">
        <v>22</v>
      </c>
      <c r="U14" s="207"/>
    </row>
    <row r="15" spans="1:21">
      <c r="A15" s="89" t="s">
        <v>586</v>
      </c>
      <c r="B15" s="89" t="s">
        <v>383</v>
      </c>
      <c r="C15" s="85">
        <v>15.967230000000001</v>
      </c>
      <c r="D15" s="85">
        <v>20.48</v>
      </c>
      <c r="E15" s="85">
        <v>8.9166667000000004</v>
      </c>
      <c r="F15" s="85">
        <v>22.701070000000001</v>
      </c>
      <c r="G15" s="85">
        <v>29.117000000000001</v>
      </c>
      <c r="H15" s="85">
        <v>8.5833332999999996</v>
      </c>
      <c r="I15" s="85">
        <v>21.866060000000001</v>
      </c>
      <c r="J15" s="85">
        <v>28.045999999999999</v>
      </c>
      <c r="K15" s="85">
        <v>4</v>
      </c>
      <c r="L15" s="85">
        <v>60.534370000000003</v>
      </c>
      <c r="M15" s="85">
        <f t="shared" si="0"/>
        <v>77.643000000000001</v>
      </c>
      <c r="N15" s="85">
        <v>21.5</v>
      </c>
      <c r="O15" s="82" t="s">
        <v>2</v>
      </c>
      <c r="P15" s="206" t="s">
        <v>603</v>
      </c>
      <c r="Q15" s="206" t="s">
        <v>123</v>
      </c>
      <c r="R15" s="206" t="s">
        <v>492</v>
      </c>
      <c r="S15" s="206" t="s">
        <v>367</v>
      </c>
      <c r="T15" s="206" t="s">
        <v>19</v>
      </c>
      <c r="U15" s="207"/>
    </row>
    <row r="16" spans="1:21">
      <c r="A16" s="89" t="s">
        <v>586</v>
      </c>
      <c r="B16" s="89" t="s">
        <v>384</v>
      </c>
      <c r="C16" s="85">
        <v>120.91070000000001</v>
      </c>
      <c r="D16" s="85">
        <v>521.07299999999998</v>
      </c>
      <c r="E16" s="85">
        <v>109.41667</v>
      </c>
      <c r="F16" s="85">
        <v>61.25367</v>
      </c>
      <c r="G16" s="85">
        <v>263.97699999999998</v>
      </c>
      <c r="H16" s="85">
        <v>11.166667</v>
      </c>
      <c r="I16" s="85">
        <v>12.99851</v>
      </c>
      <c r="J16" s="85">
        <v>56.018000000000001</v>
      </c>
      <c r="K16" s="85">
        <v>9.25</v>
      </c>
      <c r="L16" s="85">
        <v>195.1628</v>
      </c>
      <c r="M16" s="85">
        <f t="shared" si="0"/>
        <v>841.06799999999998</v>
      </c>
      <c r="N16" s="85">
        <v>129.83330000000001</v>
      </c>
      <c r="O16" s="82" t="s">
        <v>2</v>
      </c>
      <c r="P16" s="206" t="s">
        <v>603</v>
      </c>
      <c r="Q16" s="206" t="s">
        <v>211</v>
      </c>
      <c r="R16" s="206" t="s">
        <v>493</v>
      </c>
      <c r="S16" s="206" t="s">
        <v>366</v>
      </c>
      <c r="T16" s="206" t="s">
        <v>22</v>
      </c>
      <c r="U16" s="207"/>
    </row>
    <row r="17" spans="1:21">
      <c r="A17" s="89" t="s">
        <v>586</v>
      </c>
      <c r="B17" s="89" t="s">
        <v>237</v>
      </c>
      <c r="C17" s="85">
        <v>166.96600000000001</v>
      </c>
      <c r="D17" s="85">
        <v>733.78200000000004</v>
      </c>
      <c r="E17" s="85">
        <v>122.83333</v>
      </c>
      <c r="F17" s="85">
        <v>51.599170000000001</v>
      </c>
      <c r="G17" s="85">
        <v>226.768</v>
      </c>
      <c r="H17" s="85">
        <v>31.166667</v>
      </c>
      <c r="I17" s="85">
        <v>115.50879999999999</v>
      </c>
      <c r="J17" s="85">
        <v>507.63799999999998</v>
      </c>
      <c r="K17" s="85">
        <v>18.916667</v>
      </c>
      <c r="L17" s="85">
        <v>334.07389999999998</v>
      </c>
      <c r="M17" s="85">
        <f t="shared" si="0"/>
        <v>1468.1880000000001</v>
      </c>
      <c r="N17" s="85">
        <v>172.91669999999999</v>
      </c>
      <c r="O17" s="82" t="s">
        <v>2</v>
      </c>
      <c r="P17" s="206" t="s">
        <v>603</v>
      </c>
      <c r="Q17" s="206" t="s">
        <v>211</v>
      </c>
      <c r="R17" s="206" t="s">
        <v>493</v>
      </c>
      <c r="S17" s="206" t="s">
        <v>366</v>
      </c>
      <c r="T17" s="206" t="s">
        <v>22</v>
      </c>
      <c r="U17" s="207"/>
    </row>
    <row r="18" spans="1:21">
      <c r="A18" s="89" t="s">
        <v>586</v>
      </c>
      <c r="B18" s="89" t="s">
        <v>239</v>
      </c>
      <c r="C18" s="85">
        <v>465.67509999999999</v>
      </c>
      <c r="D18" s="85">
        <v>2006.86</v>
      </c>
      <c r="E18" s="85">
        <v>319.66667000000001</v>
      </c>
      <c r="F18" s="85">
        <v>1389.45</v>
      </c>
      <c r="G18" s="85">
        <v>5987.9340000000002</v>
      </c>
      <c r="H18" s="85">
        <v>106.25</v>
      </c>
      <c r="I18" s="85">
        <v>195.11920000000001</v>
      </c>
      <c r="J18" s="85">
        <v>840.88</v>
      </c>
      <c r="K18" s="85">
        <v>35</v>
      </c>
      <c r="L18" s="85">
        <v>2050.2440000000001</v>
      </c>
      <c r="M18" s="85">
        <f t="shared" si="0"/>
        <v>8835.6739999999991</v>
      </c>
      <c r="N18" s="85">
        <v>460.91669999999999</v>
      </c>
      <c r="O18" s="82" t="s">
        <v>2</v>
      </c>
      <c r="P18" s="206" t="s">
        <v>603</v>
      </c>
      <c r="Q18" s="206" t="s">
        <v>211</v>
      </c>
      <c r="R18" s="206" t="s">
        <v>493</v>
      </c>
      <c r="S18" s="206" t="s">
        <v>366</v>
      </c>
      <c r="T18" s="206" t="s">
        <v>22</v>
      </c>
      <c r="U18" s="207"/>
    </row>
    <row r="19" spans="1:21">
      <c r="A19" s="89" t="s">
        <v>586</v>
      </c>
      <c r="B19" s="89" t="s">
        <v>394</v>
      </c>
      <c r="C19" s="85">
        <v>69.958089999999999</v>
      </c>
      <c r="D19" s="85">
        <v>94.954999999999998</v>
      </c>
      <c r="E19" s="85">
        <v>32.666666999999997</v>
      </c>
      <c r="F19" s="85">
        <v>46.085189999999997</v>
      </c>
      <c r="G19" s="85">
        <v>62.552</v>
      </c>
      <c r="H19" s="85">
        <v>8.9166667000000004</v>
      </c>
      <c r="I19" s="85">
        <v>86.301419999999993</v>
      </c>
      <c r="J19" s="85">
        <v>117.13800000000001</v>
      </c>
      <c r="K19" s="85">
        <v>8</v>
      </c>
      <c r="L19" s="85">
        <v>202.34469999999999</v>
      </c>
      <c r="M19" s="85">
        <f t="shared" si="0"/>
        <v>274.64499999999998</v>
      </c>
      <c r="N19" s="85">
        <v>49.583329999999997</v>
      </c>
      <c r="O19" s="82" t="s">
        <v>2</v>
      </c>
      <c r="P19" s="206" t="s">
        <v>603</v>
      </c>
      <c r="Q19" s="206" t="s">
        <v>123</v>
      </c>
      <c r="R19" s="206" t="s">
        <v>492</v>
      </c>
      <c r="S19" s="206" t="s">
        <v>368</v>
      </c>
      <c r="T19" s="206" t="s">
        <v>10</v>
      </c>
      <c r="U19" s="207"/>
    </row>
    <row r="20" spans="1:21">
      <c r="A20" s="89" t="s">
        <v>586</v>
      </c>
      <c r="B20" s="89" t="s">
        <v>241</v>
      </c>
      <c r="C20" s="85">
        <v>149.0713566</v>
      </c>
      <c r="D20" s="85">
        <v>301.47399999999999</v>
      </c>
      <c r="E20" s="85">
        <v>58</v>
      </c>
      <c r="F20" s="85">
        <v>40.943043600000003</v>
      </c>
      <c r="G20" s="85">
        <v>82.665000000000006</v>
      </c>
      <c r="H20" s="85">
        <v>9.1666666666666661</v>
      </c>
      <c r="I20" s="85">
        <v>38.015403999999997</v>
      </c>
      <c r="J20" s="85">
        <v>77.08</v>
      </c>
      <c r="K20" s="85">
        <v>1</v>
      </c>
      <c r="L20" s="85">
        <f>SUM(C20,F20,I20)</f>
        <v>228.0298042</v>
      </c>
      <c r="M20" s="85">
        <f t="shared" si="0"/>
        <v>461.21899999999999</v>
      </c>
      <c r="N20" s="85">
        <v>68</v>
      </c>
      <c r="O20" s="82" t="s">
        <v>2</v>
      </c>
      <c r="P20" s="206" t="s">
        <v>603</v>
      </c>
      <c r="Q20" s="206" t="s">
        <v>211</v>
      </c>
      <c r="R20" s="206" t="s">
        <v>493</v>
      </c>
      <c r="S20" s="206" t="s">
        <v>366</v>
      </c>
      <c r="T20" s="206" t="s">
        <v>22</v>
      </c>
      <c r="U20" s="207"/>
    </row>
    <row r="21" spans="1:21">
      <c r="A21" s="89" t="s">
        <v>586</v>
      </c>
      <c r="B21" s="89" t="s">
        <v>182</v>
      </c>
      <c r="C21" s="85">
        <v>218.4871</v>
      </c>
      <c r="D21" s="85">
        <v>345.75299999999999</v>
      </c>
      <c r="E21" s="85">
        <v>92</v>
      </c>
      <c r="F21" s="85">
        <v>430.6114</v>
      </c>
      <c r="G21" s="85">
        <v>681.43700000000001</v>
      </c>
      <c r="H21" s="85">
        <v>32.333333000000003</v>
      </c>
      <c r="I21" s="85">
        <v>186.09309999999999</v>
      </c>
      <c r="J21" s="85">
        <v>294.49</v>
      </c>
      <c r="K21" s="85">
        <v>11.083333</v>
      </c>
      <c r="L21" s="85">
        <v>835.19169999999997</v>
      </c>
      <c r="M21" s="85">
        <f t="shared" si="0"/>
        <v>1321.68</v>
      </c>
      <c r="N21" s="85">
        <v>135.41669999999999</v>
      </c>
      <c r="O21" s="82" t="s">
        <v>2</v>
      </c>
      <c r="P21" s="206" t="s">
        <v>603</v>
      </c>
      <c r="Q21" s="206" t="s">
        <v>123</v>
      </c>
      <c r="R21" s="206" t="s">
        <v>492</v>
      </c>
      <c r="S21" s="206" t="s">
        <v>367</v>
      </c>
      <c r="T21" s="206" t="s">
        <v>19</v>
      </c>
      <c r="U21" s="207"/>
    </row>
    <row r="22" spans="1:21">
      <c r="A22" s="89" t="s">
        <v>586</v>
      </c>
      <c r="B22" s="89" t="s">
        <v>244</v>
      </c>
      <c r="C22" s="85">
        <v>653.58730000000003</v>
      </c>
      <c r="D22" s="85">
        <v>3050.4639999999999</v>
      </c>
      <c r="E22" s="85">
        <v>550.25</v>
      </c>
      <c r="F22" s="85">
        <v>1579.85</v>
      </c>
      <c r="G22" s="85">
        <v>7373.576</v>
      </c>
      <c r="H22" s="85">
        <v>414.58332999999999</v>
      </c>
      <c r="I22" s="85">
        <v>462.2527</v>
      </c>
      <c r="J22" s="85">
        <v>2157.4549999999999</v>
      </c>
      <c r="K22" s="85">
        <v>81.583332999999996</v>
      </c>
      <c r="L22" s="85">
        <v>2695.69</v>
      </c>
      <c r="M22" s="85">
        <f t="shared" si="0"/>
        <v>12581.495000000001</v>
      </c>
      <c r="N22" s="85">
        <v>1046.4169999999999</v>
      </c>
      <c r="O22" s="82" t="s">
        <v>2</v>
      </c>
      <c r="P22" s="206" t="s">
        <v>603</v>
      </c>
      <c r="Q22" s="206" t="s">
        <v>211</v>
      </c>
      <c r="R22" s="206" t="s">
        <v>493</v>
      </c>
      <c r="S22" s="206" t="s">
        <v>244</v>
      </c>
      <c r="T22" s="206" t="s">
        <v>22</v>
      </c>
      <c r="U22" s="207"/>
    </row>
    <row r="23" spans="1:21">
      <c r="A23" s="89" t="s">
        <v>586</v>
      </c>
      <c r="B23" s="89" t="s">
        <v>403</v>
      </c>
      <c r="C23" s="85">
        <v>130.32990000000001</v>
      </c>
      <c r="D23" s="85">
        <v>195.55600000000001</v>
      </c>
      <c r="E23" s="85">
        <v>65.083332999999996</v>
      </c>
      <c r="F23" s="85">
        <v>53.93647</v>
      </c>
      <c r="G23" s="85">
        <v>80.930000000000007</v>
      </c>
      <c r="H23" s="85">
        <v>8.3333332999999996</v>
      </c>
      <c r="I23" s="85">
        <v>88.894869999999997</v>
      </c>
      <c r="J23" s="85">
        <v>133.38399999999999</v>
      </c>
      <c r="K23" s="85">
        <v>5.8333332999999996</v>
      </c>
      <c r="L23" s="85">
        <v>273.16129999999998</v>
      </c>
      <c r="M23" s="85">
        <f t="shared" si="0"/>
        <v>409.87</v>
      </c>
      <c r="N23" s="85">
        <v>79.25</v>
      </c>
      <c r="O23" s="82" t="s">
        <v>2</v>
      </c>
      <c r="P23" s="206" t="s">
        <v>603</v>
      </c>
      <c r="Q23" s="206" t="s">
        <v>123</v>
      </c>
      <c r="R23" s="206" t="s">
        <v>494</v>
      </c>
      <c r="S23" s="206" t="s">
        <v>368</v>
      </c>
      <c r="T23" s="206" t="s">
        <v>10</v>
      </c>
      <c r="U23" s="207"/>
    </row>
    <row r="24" spans="1:21">
      <c r="A24" s="89" t="s">
        <v>586</v>
      </c>
      <c r="B24" s="89" t="s">
        <v>404</v>
      </c>
      <c r="C24" s="85">
        <v>71.434910000000002</v>
      </c>
      <c r="D24" s="85">
        <v>161.52000000000001</v>
      </c>
      <c r="E24" s="85">
        <v>46.75</v>
      </c>
      <c r="F24" s="85">
        <v>7.5609909999999996</v>
      </c>
      <c r="G24" s="85">
        <v>17.096</v>
      </c>
      <c r="H24" s="85">
        <v>4.8333332999999996</v>
      </c>
      <c r="I24" s="85">
        <v>62.75985</v>
      </c>
      <c r="J24" s="85">
        <v>141.905</v>
      </c>
      <c r="K24" s="85">
        <v>6</v>
      </c>
      <c r="L24" s="85">
        <v>141.75579999999999</v>
      </c>
      <c r="M24" s="85">
        <f t="shared" si="0"/>
        <v>320.52100000000002</v>
      </c>
      <c r="N24" s="85">
        <v>57.583329999999997</v>
      </c>
      <c r="O24" s="82" t="s">
        <v>2</v>
      </c>
      <c r="P24" s="206" t="s">
        <v>603</v>
      </c>
      <c r="Q24" s="206" t="s">
        <v>123</v>
      </c>
      <c r="R24" s="206" t="s">
        <v>492</v>
      </c>
      <c r="S24" s="206" t="s">
        <v>367</v>
      </c>
      <c r="T24" s="206" t="s">
        <v>405</v>
      </c>
      <c r="U24" s="207"/>
    </row>
    <row r="25" spans="1:21">
      <c r="A25" s="89" t="s">
        <v>586</v>
      </c>
      <c r="B25" s="89" t="s">
        <v>246</v>
      </c>
      <c r="C25" s="85">
        <v>282.56119999999999</v>
      </c>
      <c r="D25" s="85">
        <v>1241.8</v>
      </c>
      <c r="E25" s="85">
        <v>254.91667000000001</v>
      </c>
      <c r="F25" s="85">
        <v>194.3151</v>
      </c>
      <c r="G25" s="85">
        <v>853.976</v>
      </c>
      <c r="H25" s="85">
        <v>77.583332999999996</v>
      </c>
      <c r="I25" s="85">
        <v>216.93369999999999</v>
      </c>
      <c r="J25" s="85">
        <v>953.38</v>
      </c>
      <c r="K25" s="85">
        <v>59.5</v>
      </c>
      <c r="L25" s="85">
        <v>693.81010000000003</v>
      </c>
      <c r="M25" s="85">
        <f t="shared" si="0"/>
        <v>3049.1559999999999</v>
      </c>
      <c r="N25" s="85">
        <v>392</v>
      </c>
      <c r="O25" s="82" t="s">
        <v>2</v>
      </c>
      <c r="P25" s="206" t="s">
        <v>603</v>
      </c>
      <c r="Q25" s="206" t="s">
        <v>211</v>
      </c>
      <c r="R25" s="206" t="s">
        <v>493</v>
      </c>
      <c r="S25" s="206" t="s">
        <v>366</v>
      </c>
      <c r="T25" s="206" t="s">
        <v>22</v>
      </c>
      <c r="U25" s="207"/>
    </row>
    <row r="26" spans="1:21">
      <c r="A26" s="89" t="s">
        <v>586</v>
      </c>
      <c r="B26" s="89" t="s">
        <v>188</v>
      </c>
      <c r="C26" s="85">
        <v>1696.174</v>
      </c>
      <c r="D26" s="85">
        <v>3835.183</v>
      </c>
      <c r="E26" s="85">
        <v>726.25</v>
      </c>
      <c r="F26" s="85">
        <v>1308.6210000000001</v>
      </c>
      <c r="G26" s="85">
        <v>2958.895</v>
      </c>
      <c r="H26" s="85">
        <v>171</v>
      </c>
      <c r="I26" s="85">
        <v>1450.6130000000001</v>
      </c>
      <c r="J26" s="85">
        <v>3279.951</v>
      </c>
      <c r="K26" s="85">
        <v>51.666666999999997</v>
      </c>
      <c r="L26" s="85">
        <v>4455.4070000000002</v>
      </c>
      <c r="M26" s="85">
        <f t="shared" si="0"/>
        <v>10074.028999999999</v>
      </c>
      <c r="N26" s="85">
        <v>948.91669999999999</v>
      </c>
      <c r="O26" s="82" t="s">
        <v>2</v>
      </c>
      <c r="P26" s="206" t="s">
        <v>603</v>
      </c>
      <c r="Q26" s="206" t="s">
        <v>123</v>
      </c>
      <c r="R26" s="206" t="s">
        <v>492</v>
      </c>
      <c r="S26" s="206" t="s">
        <v>367</v>
      </c>
      <c r="T26" s="206" t="s">
        <v>19</v>
      </c>
      <c r="U26" s="207"/>
    </row>
    <row r="27" spans="1:21">
      <c r="A27" s="89" t="s">
        <v>586</v>
      </c>
      <c r="B27" s="89" t="s">
        <v>410</v>
      </c>
      <c r="C27" s="85">
        <v>84.090829999999997</v>
      </c>
      <c r="D27" s="85">
        <v>145.83699999999999</v>
      </c>
      <c r="E27" s="85">
        <v>57.916666999999997</v>
      </c>
      <c r="F27" s="85">
        <v>40.507309999999997</v>
      </c>
      <c r="G27" s="85">
        <v>70.251000000000005</v>
      </c>
      <c r="H27" s="85">
        <v>7.5833332999999996</v>
      </c>
      <c r="I27" s="85">
        <v>5.9482910000000002</v>
      </c>
      <c r="J27" s="85">
        <v>10.316000000000001</v>
      </c>
      <c r="K27" s="85">
        <v>4.1666667000000004</v>
      </c>
      <c r="L27" s="85">
        <v>130.54640000000001</v>
      </c>
      <c r="M27" s="85">
        <f t="shared" si="0"/>
        <v>226.404</v>
      </c>
      <c r="N27" s="85">
        <v>69.666659999999993</v>
      </c>
      <c r="O27" s="82" t="s">
        <v>2</v>
      </c>
      <c r="P27" s="206" t="s">
        <v>603</v>
      </c>
      <c r="Q27" s="206" t="s">
        <v>211</v>
      </c>
      <c r="R27" s="206" t="s">
        <v>493</v>
      </c>
      <c r="S27" s="206" t="s">
        <v>366</v>
      </c>
      <c r="T27" s="206" t="s">
        <v>22</v>
      </c>
      <c r="U27" s="207"/>
    </row>
    <row r="28" spans="1:21">
      <c r="A28" s="89" t="s">
        <v>499</v>
      </c>
      <c r="B28" s="89" t="s">
        <v>122</v>
      </c>
      <c r="C28" s="85">
        <v>401.06509999999997</v>
      </c>
      <c r="D28" s="85">
        <v>763.12199999999996</v>
      </c>
      <c r="E28" s="85">
        <v>161.16667000000001</v>
      </c>
      <c r="F28" s="85">
        <v>231.63720000000001</v>
      </c>
      <c r="G28" s="85">
        <v>440.745</v>
      </c>
      <c r="H28" s="85">
        <v>11.083333</v>
      </c>
      <c r="I28" s="85">
        <v>287.3338</v>
      </c>
      <c r="J28" s="85">
        <v>546.721</v>
      </c>
      <c r="K28" s="85">
        <v>15.833333</v>
      </c>
      <c r="L28" s="85">
        <v>920.03610000000003</v>
      </c>
      <c r="M28" s="85">
        <f t="shared" si="0"/>
        <v>1750.588</v>
      </c>
      <c r="N28" s="85">
        <v>188.08330000000001</v>
      </c>
      <c r="O28" s="82" t="s">
        <v>2</v>
      </c>
      <c r="P28" s="206" t="s">
        <v>603</v>
      </c>
      <c r="Q28" s="206" t="s">
        <v>123</v>
      </c>
      <c r="R28" s="206" t="s">
        <v>491</v>
      </c>
      <c r="S28" s="206" t="s">
        <v>369</v>
      </c>
      <c r="T28" s="206" t="s">
        <v>16</v>
      </c>
      <c r="U28" s="207"/>
    </row>
    <row r="29" spans="1:21">
      <c r="A29" s="89" t="s">
        <v>499</v>
      </c>
      <c r="B29" s="89" t="s">
        <v>199</v>
      </c>
      <c r="C29" s="85">
        <v>314.67840000000001</v>
      </c>
      <c r="D29" s="85">
        <v>386.983</v>
      </c>
      <c r="E29" s="85">
        <v>87.166667000000004</v>
      </c>
      <c r="F29" s="85">
        <v>264.35050000000001</v>
      </c>
      <c r="G29" s="85">
        <v>325.09100000000001</v>
      </c>
      <c r="H29" s="85">
        <v>11.333333</v>
      </c>
      <c r="I29" s="85">
        <v>396.72859999999997</v>
      </c>
      <c r="J29" s="85">
        <v>487.88600000000002</v>
      </c>
      <c r="K29" s="85">
        <v>17.333333</v>
      </c>
      <c r="L29" s="85">
        <v>975.75750000000005</v>
      </c>
      <c r="M29" s="85">
        <f t="shared" si="0"/>
        <v>1199.96</v>
      </c>
      <c r="N29" s="85">
        <v>115.83329999999999</v>
      </c>
      <c r="O29" s="82" t="s">
        <v>2</v>
      </c>
      <c r="P29" s="206" t="s">
        <v>603</v>
      </c>
      <c r="Q29" s="206" t="s">
        <v>46</v>
      </c>
      <c r="R29" s="206" t="s">
        <v>364</v>
      </c>
      <c r="S29" s="206" t="s">
        <v>364</v>
      </c>
      <c r="T29" s="206" t="s">
        <v>21</v>
      </c>
      <c r="U29" s="207"/>
    </row>
    <row r="30" spans="1:21" s="7" customFormat="1">
      <c r="A30" s="89" t="s">
        <v>499</v>
      </c>
      <c r="B30" s="89" t="s">
        <v>168</v>
      </c>
      <c r="C30" s="85">
        <v>108.283</v>
      </c>
      <c r="D30" s="85">
        <v>187.05500000000001</v>
      </c>
      <c r="E30" s="85">
        <v>46.666666999999997</v>
      </c>
      <c r="F30" s="85">
        <v>40.76323</v>
      </c>
      <c r="G30" s="85">
        <v>70.417000000000002</v>
      </c>
      <c r="H30" s="85">
        <v>9.5833332999999996</v>
      </c>
      <c r="I30" s="85">
        <v>84.67268</v>
      </c>
      <c r="J30" s="85">
        <v>146.26900000000001</v>
      </c>
      <c r="K30" s="85">
        <v>16.5</v>
      </c>
      <c r="L30" s="85">
        <v>233.71889999999999</v>
      </c>
      <c r="M30" s="85">
        <f t="shared" si="0"/>
        <v>403.74099999999999</v>
      </c>
      <c r="N30" s="85">
        <v>72.75</v>
      </c>
      <c r="O30" s="82" t="s">
        <v>2</v>
      </c>
      <c r="P30" s="206" t="s">
        <v>603</v>
      </c>
      <c r="Q30" s="206" t="s">
        <v>123</v>
      </c>
      <c r="R30" s="206" t="s">
        <v>492</v>
      </c>
      <c r="S30" s="206" t="s">
        <v>370</v>
      </c>
      <c r="T30" s="206" t="s">
        <v>19</v>
      </c>
      <c r="U30" s="207"/>
    </row>
    <row r="31" spans="1:21" s="7" customFormat="1">
      <c r="A31" s="89" t="s">
        <v>499</v>
      </c>
      <c r="B31" s="91" t="s">
        <v>54</v>
      </c>
      <c r="C31" s="84">
        <v>212.9888</v>
      </c>
      <c r="D31" s="84">
        <v>416.69900000000001</v>
      </c>
      <c r="E31" s="84">
        <v>96.25</v>
      </c>
      <c r="F31" s="84">
        <v>110.7212</v>
      </c>
      <c r="G31" s="84">
        <v>216.619</v>
      </c>
      <c r="H31" s="84">
        <v>6.0833332999999996</v>
      </c>
      <c r="I31" s="84">
        <v>168.66579999999999</v>
      </c>
      <c r="J31" s="84">
        <v>329.98399999999998</v>
      </c>
      <c r="K31" s="84">
        <v>16.5</v>
      </c>
      <c r="L31" s="84">
        <v>492.37580000000003</v>
      </c>
      <c r="M31" s="84">
        <f t="shared" si="0"/>
        <v>963.30199999999991</v>
      </c>
      <c r="N31" s="84">
        <v>118.83329999999999</v>
      </c>
      <c r="O31" s="209" t="s">
        <v>2</v>
      </c>
      <c r="P31" s="206" t="s">
        <v>603</v>
      </c>
      <c r="Q31" s="206" t="s">
        <v>46</v>
      </c>
      <c r="R31" s="206" t="s">
        <v>14</v>
      </c>
      <c r="S31" s="206" t="s">
        <v>362</v>
      </c>
      <c r="T31" s="206" t="s">
        <v>14</v>
      </c>
      <c r="U31" s="207"/>
    </row>
    <row r="32" spans="1:21" s="7" customFormat="1">
      <c r="A32" s="89" t="s">
        <v>499</v>
      </c>
      <c r="B32" s="91" t="s">
        <v>376</v>
      </c>
      <c r="C32" s="84">
        <v>508.3682</v>
      </c>
      <c r="D32" s="84">
        <v>963.85299999999995</v>
      </c>
      <c r="E32" s="84">
        <v>199.25</v>
      </c>
      <c r="F32" s="84">
        <v>328.88209999999998</v>
      </c>
      <c r="G32" s="84">
        <v>623.55200000000002</v>
      </c>
      <c r="H32" s="84">
        <v>13.416667</v>
      </c>
      <c r="I32" s="84">
        <v>315.8503</v>
      </c>
      <c r="J32" s="84">
        <v>598.84400000000005</v>
      </c>
      <c r="K32" s="84">
        <v>22.083333</v>
      </c>
      <c r="L32" s="84">
        <v>1153.1010000000001</v>
      </c>
      <c r="M32" s="84">
        <f t="shared" si="0"/>
        <v>2186.2489999999998</v>
      </c>
      <c r="N32" s="84">
        <v>234.75</v>
      </c>
      <c r="O32" s="209" t="s">
        <v>2</v>
      </c>
      <c r="P32" s="206" t="s">
        <v>603</v>
      </c>
      <c r="Q32" s="206" t="s">
        <v>123</v>
      </c>
      <c r="R32" s="206" t="s">
        <v>491</v>
      </c>
      <c r="S32" s="206" t="s">
        <v>369</v>
      </c>
      <c r="T32" s="206" t="s">
        <v>16</v>
      </c>
      <c r="U32" s="207"/>
    </row>
    <row r="33" spans="1:21" s="7" customFormat="1">
      <c r="A33" s="89" t="s">
        <v>499</v>
      </c>
      <c r="B33" s="91" t="s">
        <v>98</v>
      </c>
      <c r="C33" s="84">
        <v>175.9152</v>
      </c>
      <c r="D33" s="84">
        <v>323.22000000000003</v>
      </c>
      <c r="E33" s="84">
        <v>93.5</v>
      </c>
      <c r="F33" s="84">
        <v>110.62050000000001</v>
      </c>
      <c r="G33" s="84">
        <v>203.25</v>
      </c>
      <c r="H33" s="84">
        <v>10.666667</v>
      </c>
      <c r="I33" s="84">
        <v>113.01690000000001</v>
      </c>
      <c r="J33" s="84">
        <v>207.65299999999999</v>
      </c>
      <c r="K33" s="84">
        <v>16.166667</v>
      </c>
      <c r="L33" s="84">
        <v>399.55259999999998</v>
      </c>
      <c r="M33" s="84">
        <f t="shared" si="0"/>
        <v>734.12300000000005</v>
      </c>
      <c r="N33" s="84">
        <v>120.33329999999999</v>
      </c>
      <c r="O33" s="209" t="s">
        <v>2</v>
      </c>
      <c r="P33" s="206" t="s">
        <v>603</v>
      </c>
      <c r="Q33" s="206" t="s">
        <v>32</v>
      </c>
      <c r="R33" s="206" t="s">
        <v>491</v>
      </c>
      <c r="S33" s="206" t="s">
        <v>352</v>
      </c>
      <c r="T33" s="206" t="s">
        <v>16</v>
      </c>
      <c r="U33" s="207"/>
    </row>
    <row r="34" spans="1:21" s="7" customFormat="1">
      <c r="A34" s="89" t="s">
        <v>499</v>
      </c>
      <c r="B34" s="91" t="s">
        <v>56</v>
      </c>
      <c r="C34" s="84">
        <v>215.66130000000001</v>
      </c>
      <c r="D34" s="84">
        <v>430.476</v>
      </c>
      <c r="E34" s="84">
        <v>97.083332999999996</v>
      </c>
      <c r="F34" s="84">
        <v>156.2116</v>
      </c>
      <c r="G34" s="84">
        <v>311.81</v>
      </c>
      <c r="H34" s="84">
        <v>10.583333</v>
      </c>
      <c r="I34" s="84">
        <v>149.20089999999999</v>
      </c>
      <c r="J34" s="84">
        <v>297.81599999999997</v>
      </c>
      <c r="K34" s="84">
        <v>19.666667</v>
      </c>
      <c r="L34" s="84">
        <v>521.07370000000003</v>
      </c>
      <c r="M34" s="84">
        <f t="shared" si="0"/>
        <v>1040.1020000000001</v>
      </c>
      <c r="N34" s="84">
        <v>127.33329999999999</v>
      </c>
      <c r="O34" s="209" t="s">
        <v>2</v>
      </c>
      <c r="P34" s="206" t="s">
        <v>603</v>
      </c>
      <c r="Q34" s="206" t="s">
        <v>46</v>
      </c>
      <c r="R34" s="206" t="s">
        <v>14</v>
      </c>
      <c r="S34" s="206" t="s">
        <v>362</v>
      </c>
      <c r="T34" s="206" t="s">
        <v>14</v>
      </c>
      <c r="U34" s="207"/>
    </row>
    <row r="35" spans="1:21" s="7" customFormat="1">
      <c r="A35" s="89" t="s">
        <v>499</v>
      </c>
      <c r="B35" s="91" t="s">
        <v>125</v>
      </c>
      <c r="C35" s="84">
        <v>558.81809999999996</v>
      </c>
      <c r="D35" s="84">
        <v>1099.711</v>
      </c>
      <c r="E35" s="84">
        <v>228.41667000000001</v>
      </c>
      <c r="F35" s="84">
        <v>472.20190000000002</v>
      </c>
      <c r="G35" s="84">
        <v>929.25699999999995</v>
      </c>
      <c r="H35" s="84">
        <v>30.333333</v>
      </c>
      <c r="I35" s="84">
        <v>416.72570000000002</v>
      </c>
      <c r="J35" s="84">
        <v>820.08399999999995</v>
      </c>
      <c r="K35" s="84">
        <v>25.166667</v>
      </c>
      <c r="L35" s="84">
        <v>1447.7460000000001</v>
      </c>
      <c r="M35" s="84">
        <f t="shared" si="0"/>
        <v>2849.0519999999997</v>
      </c>
      <c r="N35" s="84">
        <v>283.91669999999999</v>
      </c>
      <c r="O35" s="209" t="s">
        <v>2</v>
      </c>
      <c r="P35" s="206" t="s">
        <v>603</v>
      </c>
      <c r="Q35" s="206" t="s">
        <v>123</v>
      </c>
      <c r="R35" s="206" t="s">
        <v>491</v>
      </c>
      <c r="S35" s="206" t="s">
        <v>369</v>
      </c>
      <c r="T35" s="206" t="s">
        <v>16</v>
      </c>
      <c r="U35" s="207"/>
    </row>
    <row r="36" spans="1:21" s="7" customFormat="1">
      <c r="A36" s="89" t="s">
        <v>499</v>
      </c>
      <c r="B36" s="91" t="s">
        <v>382</v>
      </c>
      <c r="C36" s="84">
        <v>376.26350000000002</v>
      </c>
      <c r="D36" s="84">
        <v>710.56799999999998</v>
      </c>
      <c r="E36" s="84">
        <v>172.08332999999999</v>
      </c>
      <c r="F36" s="84">
        <v>248.54050000000001</v>
      </c>
      <c r="G36" s="84">
        <v>469.36500000000001</v>
      </c>
      <c r="H36" s="84">
        <v>14.583333</v>
      </c>
      <c r="I36" s="84">
        <v>291.2165</v>
      </c>
      <c r="J36" s="84">
        <v>549.95799999999997</v>
      </c>
      <c r="K36" s="84">
        <v>20.166667</v>
      </c>
      <c r="L36" s="84">
        <v>916.02049999999997</v>
      </c>
      <c r="M36" s="84">
        <f t="shared" ref="M36:M67" si="1">SUM(D36,G36,J36)</f>
        <v>1729.8910000000001</v>
      </c>
      <c r="N36" s="84">
        <v>206.83330000000001</v>
      </c>
      <c r="O36" s="209" t="s">
        <v>2</v>
      </c>
      <c r="P36" s="206" t="s">
        <v>603</v>
      </c>
      <c r="Q36" s="206" t="s">
        <v>46</v>
      </c>
      <c r="R36" s="206" t="s">
        <v>14</v>
      </c>
      <c r="S36" s="206" t="s">
        <v>362</v>
      </c>
      <c r="T36" s="206" t="s">
        <v>14</v>
      </c>
      <c r="U36" s="207"/>
    </row>
    <row r="37" spans="1:21" s="7" customFormat="1">
      <c r="A37" s="89" t="s">
        <v>499</v>
      </c>
      <c r="B37" s="91" t="s">
        <v>99</v>
      </c>
      <c r="C37" s="84">
        <v>173.44470000000001</v>
      </c>
      <c r="D37" s="84">
        <v>323.22399999999999</v>
      </c>
      <c r="E37" s="84">
        <v>85.833332999999996</v>
      </c>
      <c r="F37" s="84">
        <v>91.729439999999997</v>
      </c>
      <c r="G37" s="84">
        <v>170.94300000000001</v>
      </c>
      <c r="H37" s="84">
        <v>10.166667</v>
      </c>
      <c r="I37" s="84">
        <v>89.486410000000006</v>
      </c>
      <c r="J37" s="84">
        <v>166.76300000000001</v>
      </c>
      <c r="K37" s="84">
        <v>11.5</v>
      </c>
      <c r="L37" s="84">
        <v>354.66050000000001</v>
      </c>
      <c r="M37" s="84">
        <f t="shared" si="1"/>
        <v>660.93000000000006</v>
      </c>
      <c r="N37" s="84">
        <v>107.5</v>
      </c>
      <c r="O37" s="209" t="s">
        <v>2</v>
      </c>
      <c r="P37" s="206" t="s">
        <v>603</v>
      </c>
      <c r="Q37" s="206" t="s">
        <v>32</v>
      </c>
      <c r="R37" s="206" t="s">
        <v>491</v>
      </c>
      <c r="S37" s="206" t="s">
        <v>352</v>
      </c>
      <c r="T37" s="206" t="s">
        <v>16</v>
      </c>
      <c r="U37" s="207"/>
    </row>
    <row r="38" spans="1:21" s="7" customFormat="1">
      <c r="A38" s="89" t="s">
        <v>499</v>
      </c>
      <c r="B38" s="91" t="s">
        <v>175</v>
      </c>
      <c r="C38" s="84">
        <v>102.1521</v>
      </c>
      <c r="D38" s="84">
        <v>176.82300000000001</v>
      </c>
      <c r="E38" s="84">
        <v>56.916666999999997</v>
      </c>
      <c r="F38" s="84">
        <v>77.185869999999994</v>
      </c>
      <c r="G38" s="84">
        <v>133.607</v>
      </c>
      <c r="H38" s="84">
        <v>7.4166667000000004</v>
      </c>
      <c r="I38" s="84">
        <v>119.86750000000001</v>
      </c>
      <c r="J38" s="84">
        <v>207.488</v>
      </c>
      <c r="K38" s="84">
        <v>14.75</v>
      </c>
      <c r="L38" s="84">
        <v>299.20549999999997</v>
      </c>
      <c r="M38" s="84">
        <f t="shared" si="1"/>
        <v>517.91800000000001</v>
      </c>
      <c r="N38" s="84">
        <v>79.083340000000007</v>
      </c>
      <c r="O38" s="209" t="s">
        <v>2</v>
      </c>
      <c r="P38" s="206" t="s">
        <v>603</v>
      </c>
      <c r="Q38" s="206" t="s">
        <v>123</v>
      </c>
      <c r="R38" s="206" t="s">
        <v>492</v>
      </c>
      <c r="S38" s="206" t="s">
        <v>370</v>
      </c>
      <c r="T38" s="206" t="s">
        <v>19</v>
      </c>
      <c r="U38" s="207"/>
    </row>
    <row r="39" spans="1:21" s="7" customFormat="1">
      <c r="A39" s="89" t="s">
        <v>499</v>
      </c>
      <c r="B39" s="91" t="s">
        <v>176</v>
      </c>
      <c r="C39" s="84">
        <v>170.3793</v>
      </c>
      <c r="D39" s="84">
        <v>303.48099999999999</v>
      </c>
      <c r="E39" s="84">
        <v>79.25</v>
      </c>
      <c r="F39" s="84">
        <v>56.115839999999999</v>
      </c>
      <c r="G39" s="84">
        <v>99.953999999999994</v>
      </c>
      <c r="H39" s="84">
        <v>8.75</v>
      </c>
      <c r="I39" s="84">
        <v>107.303</v>
      </c>
      <c r="J39" s="84">
        <v>191.12899999999999</v>
      </c>
      <c r="K39" s="84">
        <v>14.416667</v>
      </c>
      <c r="L39" s="84">
        <v>333.79820000000001</v>
      </c>
      <c r="M39" s="84">
        <f t="shared" si="1"/>
        <v>594.56399999999996</v>
      </c>
      <c r="N39" s="84">
        <v>102.41670000000001</v>
      </c>
      <c r="O39" s="209" t="s">
        <v>2</v>
      </c>
      <c r="P39" s="206" t="s">
        <v>603</v>
      </c>
      <c r="Q39" s="206" t="s">
        <v>123</v>
      </c>
      <c r="R39" s="206" t="s">
        <v>492</v>
      </c>
      <c r="S39" s="206" t="s">
        <v>370</v>
      </c>
      <c r="T39" s="206" t="s">
        <v>19</v>
      </c>
      <c r="U39" s="207"/>
    </row>
    <row r="40" spans="1:21" s="7" customFormat="1">
      <c r="A40" s="89" t="s">
        <v>499</v>
      </c>
      <c r="B40" s="91" t="s">
        <v>386</v>
      </c>
      <c r="C40" s="84">
        <v>484.65929999999997</v>
      </c>
      <c r="D40" s="84">
        <v>969.04399999999998</v>
      </c>
      <c r="E40" s="84">
        <v>256.58332999999999</v>
      </c>
      <c r="F40" s="84">
        <v>470.10270000000003</v>
      </c>
      <c r="G40" s="84">
        <v>939.93899999999996</v>
      </c>
      <c r="H40" s="84">
        <v>23.25</v>
      </c>
      <c r="I40" s="84">
        <v>387.15620000000001</v>
      </c>
      <c r="J40" s="84">
        <v>774.09299999999996</v>
      </c>
      <c r="K40" s="84">
        <v>24.5</v>
      </c>
      <c r="L40" s="84">
        <v>1341.9179999999999</v>
      </c>
      <c r="M40" s="84">
        <f t="shared" si="1"/>
        <v>2683.076</v>
      </c>
      <c r="N40" s="84">
        <v>304.33330000000001</v>
      </c>
      <c r="O40" s="209" t="s">
        <v>2</v>
      </c>
      <c r="P40" s="206" t="s">
        <v>603</v>
      </c>
      <c r="Q40" s="206" t="s">
        <v>123</v>
      </c>
      <c r="R40" s="206" t="s">
        <v>491</v>
      </c>
      <c r="S40" s="206" t="s">
        <v>369</v>
      </c>
      <c r="T40" s="206" t="s">
        <v>16</v>
      </c>
      <c r="U40" s="207"/>
    </row>
    <row r="41" spans="1:21" s="7" customFormat="1">
      <c r="A41" s="89" t="s">
        <v>499</v>
      </c>
      <c r="B41" s="91" t="s">
        <v>387</v>
      </c>
      <c r="C41" s="84">
        <v>257.81099999999998</v>
      </c>
      <c r="D41" s="84">
        <v>467.536</v>
      </c>
      <c r="E41" s="84">
        <v>105.83333</v>
      </c>
      <c r="F41" s="84">
        <v>65.702290000000005</v>
      </c>
      <c r="G41" s="84">
        <v>119.15</v>
      </c>
      <c r="H41" s="84">
        <v>8.75</v>
      </c>
      <c r="I41" s="84">
        <v>165.11150000000001</v>
      </c>
      <c r="J41" s="84">
        <v>299.42700000000002</v>
      </c>
      <c r="K41" s="84">
        <v>20</v>
      </c>
      <c r="L41" s="84">
        <v>488.62479999999999</v>
      </c>
      <c r="M41" s="84">
        <f t="shared" si="1"/>
        <v>886.11300000000006</v>
      </c>
      <c r="N41" s="84">
        <v>134.58330000000001</v>
      </c>
      <c r="O41" s="209" t="s">
        <v>2</v>
      </c>
      <c r="P41" s="206" t="s">
        <v>603</v>
      </c>
      <c r="Q41" s="206" t="s">
        <v>123</v>
      </c>
      <c r="R41" s="206" t="s">
        <v>492</v>
      </c>
      <c r="S41" s="206" t="s">
        <v>370</v>
      </c>
      <c r="T41" s="206" t="s">
        <v>19</v>
      </c>
      <c r="U41" s="207"/>
    </row>
    <row r="42" spans="1:21" s="7" customFormat="1">
      <c r="A42" s="89" t="s">
        <v>499</v>
      </c>
      <c r="B42" s="91" t="s">
        <v>388</v>
      </c>
      <c r="C42" s="84">
        <v>145.46879999999999</v>
      </c>
      <c r="D42" s="84">
        <v>296.62799999999999</v>
      </c>
      <c r="E42" s="84">
        <v>65.833332999999996</v>
      </c>
      <c r="F42" s="84">
        <v>64.294489999999996</v>
      </c>
      <c r="G42" s="84">
        <v>131.10400000000001</v>
      </c>
      <c r="H42" s="84">
        <v>7.8333332999999996</v>
      </c>
      <c r="I42" s="84">
        <v>87.516800000000003</v>
      </c>
      <c r="J42" s="84">
        <v>178.45699999999999</v>
      </c>
      <c r="K42" s="84">
        <v>16.083333</v>
      </c>
      <c r="L42" s="84">
        <v>297.2801</v>
      </c>
      <c r="M42" s="84">
        <f t="shared" si="1"/>
        <v>606.18899999999996</v>
      </c>
      <c r="N42" s="84">
        <v>89.75</v>
      </c>
      <c r="O42" s="209" t="s">
        <v>2</v>
      </c>
      <c r="P42" s="206" t="s">
        <v>603</v>
      </c>
      <c r="Q42" s="206" t="s">
        <v>32</v>
      </c>
      <c r="R42" s="206" t="s">
        <v>491</v>
      </c>
      <c r="S42" s="206" t="s">
        <v>352</v>
      </c>
      <c r="T42" s="206" t="s">
        <v>16</v>
      </c>
      <c r="U42" s="207"/>
    </row>
    <row r="43" spans="1:21" s="7" customFormat="1">
      <c r="A43" s="89" t="s">
        <v>499</v>
      </c>
      <c r="B43" s="91" t="s">
        <v>178</v>
      </c>
      <c r="C43" s="84">
        <v>158.64070000000001</v>
      </c>
      <c r="D43" s="84">
        <v>298.30900000000003</v>
      </c>
      <c r="E43" s="84">
        <v>79.75</v>
      </c>
      <c r="F43" s="84">
        <v>96.089870000000005</v>
      </c>
      <c r="G43" s="84">
        <v>180.68799999999999</v>
      </c>
      <c r="H43" s="84">
        <v>12.416667</v>
      </c>
      <c r="I43" s="84">
        <v>109.18170000000001</v>
      </c>
      <c r="J43" s="84">
        <v>205.30600000000001</v>
      </c>
      <c r="K43" s="84">
        <v>15.083333</v>
      </c>
      <c r="L43" s="84">
        <v>363.91230000000002</v>
      </c>
      <c r="M43" s="84">
        <f t="shared" si="1"/>
        <v>684.303</v>
      </c>
      <c r="N43" s="84">
        <v>107.25</v>
      </c>
      <c r="O43" s="209" t="s">
        <v>2</v>
      </c>
      <c r="P43" s="206" t="s">
        <v>603</v>
      </c>
      <c r="Q43" s="206" t="s">
        <v>123</v>
      </c>
      <c r="R43" s="206" t="s">
        <v>492</v>
      </c>
      <c r="S43" s="206" t="s">
        <v>370</v>
      </c>
      <c r="T43" s="206" t="s">
        <v>19</v>
      </c>
      <c r="U43" s="207"/>
    </row>
    <row r="44" spans="1:21" s="7" customFormat="1">
      <c r="A44" s="89" t="s">
        <v>499</v>
      </c>
      <c r="B44" s="91" t="s">
        <v>389</v>
      </c>
      <c r="C44" s="84">
        <v>260.81689999999998</v>
      </c>
      <c r="D44" s="84">
        <v>595.80100000000004</v>
      </c>
      <c r="E44" s="84">
        <v>118.33333</v>
      </c>
      <c r="F44" s="84">
        <v>169.89619999999999</v>
      </c>
      <c r="G44" s="84">
        <v>388.10500000000002</v>
      </c>
      <c r="H44" s="84">
        <v>15</v>
      </c>
      <c r="I44" s="84">
        <v>129.33179999999999</v>
      </c>
      <c r="J44" s="84">
        <v>295.44099999999997</v>
      </c>
      <c r="K44" s="84">
        <v>17.416667</v>
      </c>
      <c r="L44" s="84">
        <v>560.04480000000001</v>
      </c>
      <c r="M44" s="84">
        <f t="shared" si="1"/>
        <v>1279.347</v>
      </c>
      <c r="N44" s="84">
        <v>150.75</v>
      </c>
      <c r="O44" s="209" t="s">
        <v>2</v>
      </c>
      <c r="P44" s="206" t="s">
        <v>603</v>
      </c>
      <c r="Q44" s="206" t="s">
        <v>32</v>
      </c>
      <c r="R44" s="206" t="s">
        <v>491</v>
      </c>
      <c r="S44" s="206" t="s">
        <v>352</v>
      </c>
      <c r="T44" s="206" t="s">
        <v>16</v>
      </c>
      <c r="U44" s="207"/>
    </row>
    <row r="45" spans="1:21" s="7" customFormat="1">
      <c r="A45" s="89" t="s">
        <v>499</v>
      </c>
      <c r="B45" s="91" t="s">
        <v>202</v>
      </c>
      <c r="C45" s="84">
        <v>373.52409999999998</v>
      </c>
      <c r="D45" s="84">
        <v>659.75199999999995</v>
      </c>
      <c r="E45" s="84">
        <v>130.08332999999999</v>
      </c>
      <c r="F45" s="84">
        <v>268.58440000000002</v>
      </c>
      <c r="G45" s="84">
        <v>474.39800000000002</v>
      </c>
      <c r="H45" s="84">
        <v>9.8333332999999996</v>
      </c>
      <c r="I45" s="84">
        <v>236.4453</v>
      </c>
      <c r="J45" s="84">
        <v>417.63099999999997</v>
      </c>
      <c r="K45" s="84">
        <v>21.333333</v>
      </c>
      <c r="L45" s="84">
        <v>878.55380000000002</v>
      </c>
      <c r="M45" s="84">
        <f t="shared" si="1"/>
        <v>1551.7809999999999</v>
      </c>
      <c r="N45" s="84">
        <v>161.25</v>
      </c>
      <c r="O45" s="209" t="s">
        <v>2</v>
      </c>
      <c r="P45" s="206" t="s">
        <v>603</v>
      </c>
      <c r="Q45" s="206" t="s">
        <v>46</v>
      </c>
      <c r="R45" s="206" t="s">
        <v>364</v>
      </c>
      <c r="S45" s="206" t="s">
        <v>364</v>
      </c>
      <c r="T45" s="206" t="s">
        <v>21</v>
      </c>
      <c r="U45" s="207"/>
    </row>
    <row r="46" spans="1:21" s="7" customFormat="1">
      <c r="A46" s="89" t="s">
        <v>499</v>
      </c>
      <c r="B46" s="91" t="s">
        <v>203</v>
      </c>
      <c r="C46" s="84">
        <v>281.34030000000001</v>
      </c>
      <c r="D46" s="84">
        <v>491.32400000000001</v>
      </c>
      <c r="E46" s="84">
        <v>83.583332999999996</v>
      </c>
      <c r="F46" s="84">
        <v>194.32149999999999</v>
      </c>
      <c r="G46" s="84">
        <v>339.35700000000003</v>
      </c>
      <c r="H46" s="84">
        <v>7.9166667000000004</v>
      </c>
      <c r="I46" s="84">
        <v>188.7551</v>
      </c>
      <c r="J46" s="84">
        <v>329.63600000000002</v>
      </c>
      <c r="K46" s="84">
        <v>13.25</v>
      </c>
      <c r="L46" s="84">
        <v>664.41690000000006</v>
      </c>
      <c r="M46" s="84">
        <f t="shared" si="1"/>
        <v>1160.317</v>
      </c>
      <c r="N46" s="84">
        <v>104.75</v>
      </c>
      <c r="O46" s="209" t="s">
        <v>2</v>
      </c>
      <c r="P46" s="206" t="s">
        <v>603</v>
      </c>
      <c r="Q46" s="206" t="s">
        <v>46</v>
      </c>
      <c r="R46" s="206" t="s">
        <v>364</v>
      </c>
      <c r="S46" s="206" t="s">
        <v>364</v>
      </c>
      <c r="T46" s="206" t="s">
        <v>21</v>
      </c>
      <c r="U46" s="207"/>
    </row>
    <row r="47" spans="1:21" s="7" customFormat="1">
      <c r="A47" s="89" t="s">
        <v>499</v>
      </c>
      <c r="B47" s="91" t="s">
        <v>59</v>
      </c>
      <c r="C47" s="84">
        <v>276.84050000000002</v>
      </c>
      <c r="D47" s="84">
        <v>539.01099999999997</v>
      </c>
      <c r="E47" s="84">
        <v>95.333332999999996</v>
      </c>
      <c r="F47" s="84">
        <v>173.27959999999999</v>
      </c>
      <c r="G47" s="84">
        <v>337.37700000000001</v>
      </c>
      <c r="H47" s="84">
        <v>11.5</v>
      </c>
      <c r="I47" s="84">
        <v>219.95169999999999</v>
      </c>
      <c r="J47" s="84">
        <v>428.24799999999999</v>
      </c>
      <c r="K47" s="84">
        <v>19.916667</v>
      </c>
      <c r="L47" s="84">
        <v>670.07190000000003</v>
      </c>
      <c r="M47" s="84">
        <f t="shared" si="1"/>
        <v>1304.636</v>
      </c>
      <c r="N47" s="84">
        <v>126.75</v>
      </c>
      <c r="O47" s="209" t="s">
        <v>2</v>
      </c>
      <c r="P47" s="206" t="s">
        <v>603</v>
      </c>
      <c r="Q47" s="206" t="s">
        <v>46</v>
      </c>
      <c r="R47" s="206" t="s">
        <v>14</v>
      </c>
      <c r="S47" s="206" t="s">
        <v>362</v>
      </c>
      <c r="T47" s="206" t="s">
        <v>14</v>
      </c>
      <c r="U47" s="207"/>
    </row>
    <row r="48" spans="1:21" s="7" customFormat="1">
      <c r="A48" s="89" t="s">
        <v>499</v>
      </c>
      <c r="B48" s="91" t="s">
        <v>106</v>
      </c>
      <c r="C48" s="84">
        <v>142.02109999999999</v>
      </c>
      <c r="D48" s="84">
        <v>291.44499999999999</v>
      </c>
      <c r="E48" s="84">
        <v>87.583332999999996</v>
      </c>
      <c r="F48" s="84">
        <v>50.998869999999997</v>
      </c>
      <c r="G48" s="84">
        <v>104.65600000000001</v>
      </c>
      <c r="H48" s="84">
        <v>3.5</v>
      </c>
      <c r="I48" s="84">
        <v>59.308309999999999</v>
      </c>
      <c r="J48" s="84">
        <v>121.708</v>
      </c>
      <c r="K48" s="84">
        <v>7.4166667000000004</v>
      </c>
      <c r="L48" s="84">
        <v>252.32830000000001</v>
      </c>
      <c r="M48" s="84">
        <f t="shared" si="1"/>
        <v>517.80899999999997</v>
      </c>
      <c r="N48" s="84">
        <v>98.5</v>
      </c>
      <c r="O48" s="209" t="s">
        <v>2</v>
      </c>
      <c r="P48" s="206" t="s">
        <v>603</v>
      </c>
      <c r="Q48" s="206" t="s">
        <v>32</v>
      </c>
      <c r="R48" s="206" t="s">
        <v>491</v>
      </c>
      <c r="S48" s="206" t="s">
        <v>352</v>
      </c>
      <c r="T48" s="206" t="s">
        <v>16</v>
      </c>
      <c r="U48" s="207"/>
    </row>
    <row r="49" spans="1:21" s="7" customFormat="1">
      <c r="A49" s="89" t="s">
        <v>499</v>
      </c>
      <c r="B49" s="91" t="s">
        <v>128</v>
      </c>
      <c r="C49" s="84">
        <v>276.16820000000001</v>
      </c>
      <c r="D49" s="84">
        <v>539.11900000000003</v>
      </c>
      <c r="E49" s="84">
        <v>104.33333</v>
      </c>
      <c r="F49" s="84">
        <v>168.90029999999999</v>
      </c>
      <c r="G49" s="84">
        <v>329.71699999999998</v>
      </c>
      <c r="H49" s="84">
        <v>14.083333</v>
      </c>
      <c r="I49" s="84">
        <v>174.29339999999999</v>
      </c>
      <c r="J49" s="84">
        <v>340.245</v>
      </c>
      <c r="K49" s="84">
        <v>20.166667</v>
      </c>
      <c r="L49" s="84">
        <v>619.36180000000002</v>
      </c>
      <c r="M49" s="84">
        <f t="shared" si="1"/>
        <v>1209.0810000000001</v>
      </c>
      <c r="N49" s="84">
        <v>138.58330000000001</v>
      </c>
      <c r="O49" s="209" t="s">
        <v>2</v>
      </c>
      <c r="P49" s="206" t="s">
        <v>603</v>
      </c>
      <c r="Q49" s="206" t="s">
        <v>123</v>
      </c>
      <c r="R49" s="206" t="s">
        <v>491</v>
      </c>
      <c r="S49" s="206" t="s">
        <v>369</v>
      </c>
      <c r="T49" s="206" t="s">
        <v>16</v>
      </c>
      <c r="U49" s="207"/>
    </row>
    <row r="50" spans="1:21" s="7" customFormat="1">
      <c r="A50" s="89" t="s">
        <v>499</v>
      </c>
      <c r="B50" s="91" t="s">
        <v>393</v>
      </c>
      <c r="C50" s="84">
        <v>150.19239999999999</v>
      </c>
      <c r="D50" s="84">
        <v>290.06799999999998</v>
      </c>
      <c r="E50" s="84">
        <v>94</v>
      </c>
      <c r="F50" s="84">
        <v>145.7886</v>
      </c>
      <c r="G50" s="84">
        <v>281.56299999999999</v>
      </c>
      <c r="H50" s="84">
        <v>20.583333</v>
      </c>
      <c r="I50" s="84">
        <v>133.8817</v>
      </c>
      <c r="J50" s="84">
        <v>258.56700000000001</v>
      </c>
      <c r="K50" s="84">
        <v>16.083333</v>
      </c>
      <c r="L50" s="84">
        <v>429.86270000000002</v>
      </c>
      <c r="M50" s="84">
        <f t="shared" si="1"/>
        <v>830.19799999999998</v>
      </c>
      <c r="N50" s="84">
        <v>130.66669999999999</v>
      </c>
      <c r="O50" s="209" t="s">
        <v>2</v>
      </c>
      <c r="P50" s="206" t="s">
        <v>603</v>
      </c>
      <c r="Q50" s="206" t="s">
        <v>32</v>
      </c>
      <c r="R50" s="206" t="s">
        <v>491</v>
      </c>
      <c r="S50" s="206" t="s">
        <v>352</v>
      </c>
      <c r="T50" s="206" t="s">
        <v>16</v>
      </c>
      <c r="U50" s="207"/>
    </row>
    <row r="51" spans="1:21" s="7" customFormat="1">
      <c r="A51" s="89" t="s">
        <v>499</v>
      </c>
      <c r="B51" s="91" t="s">
        <v>181</v>
      </c>
      <c r="C51" s="84">
        <v>141.80889999999999</v>
      </c>
      <c r="D51" s="84">
        <v>289.59300000000002</v>
      </c>
      <c r="E51" s="84">
        <v>80.166667000000004</v>
      </c>
      <c r="F51" s="84">
        <v>45.657589999999999</v>
      </c>
      <c r="G51" s="84">
        <v>93.239000000000004</v>
      </c>
      <c r="H51" s="84">
        <v>9.5</v>
      </c>
      <c r="I51" s="84">
        <v>100.00700000000001</v>
      </c>
      <c r="J51" s="84">
        <v>204.22800000000001</v>
      </c>
      <c r="K51" s="84">
        <v>9.75</v>
      </c>
      <c r="L51" s="84">
        <v>287.4735</v>
      </c>
      <c r="M51" s="84">
        <f t="shared" si="1"/>
        <v>587.05999999999995</v>
      </c>
      <c r="N51" s="84">
        <v>99.416659999999993</v>
      </c>
      <c r="O51" s="209" t="s">
        <v>2</v>
      </c>
      <c r="P51" s="206" t="s">
        <v>603</v>
      </c>
      <c r="Q51" s="206" t="s">
        <v>123</v>
      </c>
      <c r="R51" s="206" t="s">
        <v>492</v>
      </c>
      <c r="S51" s="206" t="s">
        <v>370</v>
      </c>
      <c r="T51" s="206" t="s">
        <v>19</v>
      </c>
      <c r="U51" s="207"/>
    </row>
    <row r="52" spans="1:21" s="7" customFormat="1">
      <c r="A52" s="89" t="s">
        <v>499</v>
      </c>
      <c r="B52" s="91" t="s">
        <v>129</v>
      </c>
      <c r="C52" s="84">
        <v>483.21019999999999</v>
      </c>
      <c r="D52" s="84">
        <v>974.29600000000005</v>
      </c>
      <c r="E52" s="84">
        <v>198.75</v>
      </c>
      <c r="F52" s="84">
        <v>393.31920000000002</v>
      </c>
      <c r="G52" s="84">
        <v>793.04899999999998</v>
      </c>
      <c r="H52" s="84">
        <v>16.166667</v>
      </c>
      <c r="I52" s="84">
        <v>394.59840000000003</v>
      </c>
      <c r="J52" s="84">
        <v>795.62800000000004</v>
      </c>
      <c r="K52" s="84">
        <v>24.25</v>
      </c>
      <c r="L52" s="84">
        <v>1271.1279999999999</v>
      </c>
      <c r="M52" s="84">
        <f t="shared" si="1"/>
        <v>2562.973</v>
      </c>
      <c r="N52" s="84">
        <v>239.16669999999999</v>
      </c>
      <c r="O52" s="209" t="s">
        <v>2</v>
      </c>
      <c r="P52" s="206" t="s">
        <v>603</v>
      </c>
      <c r="Q52" s="206" t="s">
        <v>123</v>
      </c>
      <c r="R52" s="206" t="s">
        <v>491</v>
      </c>
      <c r="S52" s="206" t="s">
        <v>369</v>
      </c>
      <c r="T52" s="206" t="s">
        <v>16</v>
      </c>
      <c r="U52" s="207"/>
    </row>
    <row r="53" spans="1:21" s="7" customFormat="1">
      <c r="A53" s="89" t="s">
        <v>499</v>
      </c>
      <c r="B53" s="91" t="s">
        <v>84</v>
      </c>
      <c r="C53" s="84">
        <v>340.6925</v>
      </c>
      <c r="D53" s="84">
        <v>633.93499999999995</v>
      </c>
      <c r="E53" s="84">
        <v>126.5</v>
      </c>
      <c r="F53" s="84">
        <v>339.95519999999999</v>
      </c>
      <c r="G53" s="84">
        <v>632.56299999999999</v>
      </c>
      <c r="H53" s="84">
        <v>17.666667</v>
      </c>
      <c r="I53" s="84">
        <v>141.60230000000001</v>
      </c>
      <c r="J53" s="84">
        <v>263.483</v>
      </c>
      <c r="K53" s="84">
        <v>16.166667</v>
      </c>
      <c r="L53" s="84">
        <v>822.25</v>
      </c>
      <c r="M53" s="84">
        <f t="shared" si="1"/>
        <v>1529.981</v>
      </c>
      <c r="N53" s="84">
        <v>160.33330000000001</v>
      </c>
      <c r="O53" s="209" t="s">
        <v>2</v>
      </c>
      <c r="P53" s="206" t="s">
        <v>603</v>
      </c>
      <c r="Q53" s="206" t="s">
        <v>32</v>
      </c>
      <c r="R53" s="206" t="s">
        <v>15</v>
      </c>
      <c r="S53" s="206" t="s">
        <v>354</v>
      </c>
      <c r="T53" s="206" t="s">
        <v>15</v>
      </c>
      <c r="U53" s="207"/>
    </row>
    <row r="54" spans="1:21" s="7" customFormat="1">
      <c r="A54" s="89" t="s">
        <v>499</v>
      </c>
      <c r="B54" s="91" t="s">
        <v>111</v>
      </c>
      <c r="C54" s="84">
        <v>149.43039999999999</v>
      </c>
      <c r="D54" s="84">
        <v>295.64800000000002</v>
      </c>
      <c r="E54" s="84">
        <v>54.5</v>
      </c>
      <c r="F54" s="84">
        <v>81.487480000000005</v>
      </c>
      <c r="G54" s="84">
        <v>161.22300000000001</v>
      </c>
      <c r="H54" s="84">
        <v>11.5</v>
      </c>
      <c r="I54" s="84">
        <v>63.834710000000001</v>
      </c>
      <c r="J54" s="84">
        <v>126.297</v>
      </c>
      <c r="K54" s="84">
        <v>12.5</v>
      </c>
      <c r="L54" s="84">
        <v>294.75259999999997</v>
      </c>
      <c r="M54" s="84">
        <f t="shared" si="1"/>
        <v>583.16800000000001</v>
      </c>
      <c r="N54" s="84">
        <v>78.5</v>
      </c>
      <c r="O54" s="209" t="s">
        <v>2</v>
      </c>
      <c r="P54" s="206" t="s">
        <v>603</v>
      </c>
      <c r="Q54" s="206" t="s">
        <v>32</v>
      </c>
      <c r="R54" s="206" t="s">
        <v>491</v>
      </c>
      <c r="S54" s="206" t="s">
        <v>352</v>
      </c>
      <c r="T54" s="206" t="s">
        <v>16</v>
      </c>
      <c r="U54" s="207"/>
    </row>
    <row r="55" spans="1:21" s="7" customFormat="1">
      <c r="A55" s="89" t="s">
        <v>499</v>
      </c>
      <c r="B55" s="91" t="s">
        <v>205</v>
      </c>
      <c r="C55" s="84">
        <v>524.33150000000001</v>
      </c>
      <c r="D55" s="84">
        <v>704.64400000000001</v>
      </c>
      <c r="E55" s="84">
        <v>117.41667</v>
      </c>
      <c r="F55" s="84">
        <v>515.85379999999998</v>
      </c>
      <c r="G55" s="84">
        <v>693.25099999999998</v>
      </c>
      <c r="H55" s="84">
        <v>11.5</v>
      </c>
      <c r="I55" s="84">
        <v>378.52120000000002</v>
      </c>
      <c r="J55" s="84">
        <v>508.69099999999997</v>
      </c>
      <c r="K55" s="84">
        <v>14.5</v>
      </c>
      <c r="L55" s="84">
        <v>1418.7070000000001</v>
      </c>
      <c r="M55" s="84">
        <f t="shared" si="1"/>
        <v>1906.586</v>
      </c>
      <c r="N55" s="84">
        <v>143.41669999999999</v>
      </c>
      <c r="O55" s="209" t="s">
        <v>2</v>
      </c>
      <c r="P55" s="206" t="s">
        <v>603</v>
      </c>
      <c r="Q55" s="206" t="s">
        <v>46</v>
      </c>
      <c r="R55" s="206" t="s">
        <v>364</v>
      </c>
      <c r="S55" s="206" t="s">
        <v>364</v>
      </c>
      <c r="T55" s="206" t="s">
        <v>21</v>
      </c>
      <c r="U55" s="207"/>
    </row>
    <row r="56" spans="1:21" s="7" customFormat="1">
      <c r="A56" s="89" t="s">
        <v>499</v>
      </c>
      <c r="B56" s="91" t="s">
        <v>206</v>
      </c>
      <c r="C56" s="84">
        <v>543.64779999999996</v>
      </c>
      <c r="D56" s="84">
        <v>948.80200000000002</v>
      </c>
      <c r="E56" s="84">
        <v>165.5</v>
      </c>
      <c r="F56" s="84">
        <v>202.3124</v>
      </c>
      <c r="G56" s="84">
        <v>353.08600000000001</v>
      </c>
      <c r="H56" s="84">
        <v>10.916667</v>
      </c>
      <c r="I56" s="84">
        <v>316.04329999999999</v>
      </c>
      <c r="J56" s="84">
        <v>551.57500000000005</v>
      </c>
      <c r="K56" s="84">
        <v>13.583333</v>
      </c>
      <c r="L56" s="84">
        <v>1062.0029999999999</v>
      </c>
      <c r="M56" s="84">
        <f t="shared" si="1"/>
        <v>1853.463</v>
      </c>
      <c r="N56" s="84">
        <v>190</v>
      </c>
      <c r="O56" s="209" t="s">
        <v>2</v>
      </c>
      <c r="P56" s="206" t="s">
        <v>603</v>
      </c>
      <c r="Q56" s="206" t="s">
        <v>46</v>
      </c>
      <c r="R56" s="206" t="s">
        <v>364</v>
      </c>
      <c r="S56" s="206" t="s">
        <v>364</v>
      </c>
      <c r="T56" s="206" t="s">
        <v>21</v>
      </c>
      <c r="U56" s="207"/>
    </row>
    <row r="57" spans="1:21" s="7" customFormat="1">
      <c r="A57" s="89" t="s">
        <v>499</v>
      </c>
      <c r="B57" s="91" t="s">
        <v>183</v>
      </c>
      <c r="C57" s="84">
        <v>255.28559999999999</v>
      </c>
      <c r="D57" s="84">
        <v>456.53300000000002</v>
      </c>
      <c r="E57" s="84">
        <v>115.58333</v>
      </c>
      <c r="F57" s="84">
        <v>94.563490000000002</v>
      </c>
      <c r="G57" s="84">
        <v>169.11</v>
      </c>
      <c r="H57" s="84">
        <v>10.333333</v>
      </c>
      <c r="I57" s="84">
        <v>197.04839999999999</v>
      </c>
      <c r="J57" s="84">
        <v>352.38600000000002</v>
      </c>
      <c r="K57" s="84">
        <v>22.833333</v>
      </c>
      <c r="L57" s="84">
        <v>546.89750000000004</v>
      </c>
      <c r="M57" s="84">
        <f t="shared" si="1"/>
        <v>978.029</v>
      </c>
      <c r="N57" s="84">
        <v>148.75</v>
      </c>
      <c r="O57" s="209" t="s">
        <v>2</v>
      </c>
      <c r="P57" s="206" t="s">
        <v>603</v>
      </c>
      <c r="Q57" s="206" t="s">
        <v>123</v>
      </c>
      <c r="R57" s="206" t="s">
        <v>492</v>
      </c>
      <c r="S57" s="206" t="s">
        <v>370</v>
      </c>
      <c r="T57" s="206" t="s">
        <v>19</v>
      </c>
      <c r="U57" s="207"/>
    </row>
    <row r="58" spans="1:21" s="7" customFormat="1">
      <c r="A58" s="89" t="s">
        <v>499</v>
      </c>
      <c r="B58" s="91" t="s">
        <v>112</v>
      </c>
      <c r="C58" s="84">
        <v>266.47879999999998</v>
      </c>
      <c r="D58" s="84">
        <v>607.86699999999996</v>
      </c>
      <c r="E58" s="84">
        <v>126.66667</v>
      </c>
      <c r="F58" s="84">
        <v>164.77600000000001</v>
      </c>
      <c r="G58" s="84">
        <v>375.87200000000001</v>
      </c>
      <c r="H58" s="84">
        <v>19.583333</v>
      </c>
      <c r="I58" s="84">
        <v>96.894549999999995</v>
      </c>
      <c r="J58" s="84">
        <v>221.02699999999999</v>
      </c>
      <c r="K58" s="84">
        <v>13.166667</v>
      </c>
      <c r="L58" s="84">
        <v>528.14930000000004</v>
      </c>
      <c r="M58" s="84">
        <f t="shared" si="1"/>
        <v>1204.7660000000001</v>
      </c>
      <c r="N58" s="84">
        <v>159.41669999999999</v>
      </c>
      <c r="O58" s="209" t="s">
        <v>2</v>
      </c>
      <c r="P58" s="206" t="s">
        <v>603</v>
      </c>
      <c r="Q58" s="206" t="s">
        <v>32</v>
      </c>
      <c r="R58" s="206" t="s">
        <v>491</v>
      </c>
      <c r="S58" s="206" t="s">
        <v>352</v>
      </c>
      <c r="T58" s="206" t="s">
        <v>16</v>
      </c>
      <c r="U58" s="207"/>
    </row>
    <row r="59" spans="1:21" s="7" customFormat="1">
      <c r="A59" s="89" t="s">
        <v>499</v>
      </c>
      <c r="B59" s="91" t="s">
        <v>197</v>
      </c>
      <c r="C59" s="84">
        <v>171.79730000000001</v>
      </c>
      <c r="D59" s="84">
        <v>346.255</v>
      </c>
      <c r="E59" s="84">
        <v>100.91667</v>
      </c>
      <c r="F59" s="84">
        <v>66.029740000000004</v>
      </c>
      <c r="G59" s="84">
        <v>133.08199999999999</v>
      </c>
      <c r="H59" s="84">
        <v>13.583333</v>
      </c>
      <c r="I59" s="84">
        <v>80.806330000000003</v>
      </c>
      <c r="J59" s="84">
        <v>162.864</v>
      </c>
      <c r="K59" s="84">
        <v>14.916667</v>
      </c>
      <c r="L59" s="84">
        <v>318.63339999999999</v>
      </c>
      <c r="M59" s="84">
        <f t="shared" si="1"/>
        <v>642.20100000000002</v>
      </c>
      <c r="N59" s="84">
        <v>129.41669999999999</v>
      </c>
      <c r="O59" s="209" t="s">
        <v>2</v>
      </c>
      <c r="P59" s="206" t="s">
        <v>603</v>
      </c>
      <c r="Q59" s="206" t="s">
        <v>27</v>
      </c>
      <c r="R59" s="206" t="s">
        <v>191</v>
      </c>
      <c r="S59" s="206" t="s">
        <v>359</v>
      </c>
      <c r="T59" s="206" t="s">
        <v>20</v>
      </c>
      <c r="U59" s="207"/>
    </row>
    <row r="60" spans="1:21" s="7" customFormat="1">
      <c r="A60" s="89" t="s">
        <v>499</v>
      </c>
      <c r="B60" s="91" t="s">
        <v>131</v>
      </c>
      <c r="C60" s="84">
        <v>387.11149999999998</v>
      </c>
      <c r="D60" s="84">
        <v>733.29300000000001</v>
      </c>
      <c r="E60" s="84">
        <v>141</v>
      </c>
      <c r="F60" s="84">
        <v>231.6251</v>
      </c>
      <c r="G60" s="84">
        <v>438.76</v>
      </c>
      <c r="H60" s="84">
        <v>9.0833332999999996</v>
      </c>
      <c r="I60" s="84">
        <v>234.06819999999999</v>
      </c>
      <c r="J60" s="84">
        <v>443.38799999999998</v>
      </c>
      <c r="K60" s="84">
        <v>15.833333</v>
      </c>
      <c r="L60" s="84">
        <v>852.80470000000003</v>
      </c>
      <c r="M60" s="84">
        <f t="shared" si="1"/>
        <v>1615.4409999999998</v>
      </c>
      <c r="N60" s="84">
        <v>165.91669999999999</v>
      </c>
      <c r="O60" s="209" t="s">
        <v>2</v>
      </c>
      <c r="P60" s="206" t="s">
        <v>603</v>
      </c>
      <c r="Q60" s="206" t="s">
        <v>123</v>
      </c>
      <c r="R60" s="206" t="s">
        <v>491</v>
      </c>
      <c r="S60" s="206" t="s">
        <v>369</v>
      </c>
      <c r="T60" s="206" t="s">
        <v>16</v>
      </c>
      <c r="U60" s="207"/>
    </row>
    <row r="61" spans="1:21" s="7" customFormat="1">
      <c r="A61" s="89" t="s">
        <v>499</v>
      </c>
      <c r="B61" s="91" t="s">
        <v>400</v>
      </c>
      <c r="C61" s="84">
        <v>59.440759999999997</v>
      </c>
      <c r="D61" s="84">
        <v>117.79</v>
      </c>
      <c r="E61" s="84">
        <v>31.333333</v>
      </c>
      <c r="F61" s="84">
        <v>41.34158</v>
      </c>
      <c r="G61" s="84">
        <v>81.924000000000007</v>
      </c>
      <c r="H61" s="84">
        <v>3</v>
      </c>
      <c r="I61" s="84">
        <v>58.994660000000003</v>
      </c>
      <c r="J61" s="84">
        <v>116.90600000000001</v>
      </c>
      <c r="K61" s="84">
        <v>4.5</v>
      </c>
      <c r="L61" s="84">
        <v>159.77699999999999</v>
      </c>
      <c r="M61" s="84">
        <f t="shared" si="1"/>
        <v>316.62</v>
      </c>
      <c r="N61" s="84">
        <v>38.833329999999997</v>
      </c>
      <c r="O61" s="209" t="s">
        <v>2</v>
      </c>
      <c r="P61" s="206" t="s">
        <v>603</v>
      </c>
      <c r="Q61" s="206" t="s">
        <v>123</v>
      </c>
      <c r="R61" s="206" t="s">
        <v>491</v>
      </c>
      <c r="S61" s="206" t="s">
        <v>369</v>
      </c>
      <c r="T61" s="206" t="s">
        <v>16</v>
      </c>
      <c r="U61" s="207"/>
    </row>
    <row r="62" spans="1:21" s="7" customFormat="1">
      <c r="A62" s="89" t="s">
        <v>499</v>
      </c>
      <c r="B62" s="91" t="s">
        <v>114</v>
      </c>
      <c r="C62" s="84">
        <v>377.08819999999997</v>
      </c>
      <c r="D62" s="84">
        <v>703.64300000000003</v>
      </c>
      <c r="E62" s="84">
        <v>170.16667000000001</v>
      </c>
      <c r="F62" s="84">
        <v>420.92489999999998</v>
      </c>
      <c r="G62" s="84">
        <v>785.44200000000001</v>
      </c>
      <c r="H62" s="84">
        <v>16.416667</v>
      </c>
      <c r="I62" s="84">
        <v>209.60550000000001</v>
      </c>
      <c r="J62" s="84">
        <v>391.12200000000001</v>
      </c>
      <c r="K62" s="84">
        <v>16.083333</v>
      </c>
      <c r="L62" s="84">
        <v>1007.619</v>
      </c>
      <c r="M62" s="84">
        <f t="shared" si="1"/>
        <v>1880.2070000000001</v>
      </c>
      <c r="N62" s="84">
        <v>202.66669999999999</v>
      </c>
      <c r="O62" s="209" t="s">
        <v>2</v>
      </c>
      <c r="P62" s="206" t="s">
        <v>603</v>
      </c>
      <c r="Q62" s="206" t="s">
        <v>32</v>
      </c>
      <c r="R62" s="206" t="s">
        <v>491</v>
      </c>
      <c r="S62" s="206" t="s">
        <v>352</v>
      </c>
      <c r="T62" s="206" t="s">
        <v>16</v>
      </c>
      <c r="U62" s="207"/>
    </row>
    <row r="63" spans="1:21" s="7" customFormat="1">
      <c r="A63" s="89" t="s">
        <v>499</v>
      </c>
      <c r="B63" s="91" t="s">
        <v>132</v>
      </c>
      <c r="C63" s="84">
        <v>182.10220000000001</v>
      </c>
      <c r="D63" s="84">
        <v>352.786</v>
      </c>
      <c r="E63" s="84">
        <v>71.916667000000004</v>
      </c>
      <c r="F63" s="84">
        <v>107.03530000000001</v>
      </c>
      <c r="G63" s="84">
        <v>207.35900000000001</v>
      </c>
      <c r="H63" s="84">
        <v>8.0833332999999996</v>
      </c>
      <c r="I63" s="84">
        <v>126.1717</v>
      </c>
      <c r="J63" s="84">
        <v>244.43199999999999</v>
      </c>
      <c r="K63" s="84">
        <v>12.25</v>
      </c>
      <c r="L63" s="84">
        <v>415.30930000000001</v>
      </c>
      <c r="M63" s="84">
        <f t="shared" si="1"/>
        <v>804.577</v>
      </c>
      <c r="N63" s="84">
        <v>92.25</v>
      </c>
      <c r="O63" s="209" t="s">
        <v>2</v>
      </c>
      <c r="P63" s="206" t="s">
        <v>603</v>
      </c>
      <c r="Q63" s="206" t="s">
        <v>123</v>
      </c>
      <c r="R63" s="206" t="s">
        <v>491</v>
      </c>
      <c r="S63" s="206" t="s">
        <v>369</v>
      </c>
      <c r="T63" s="206" t="s">
        <v>16</v>
      </c>
      <c r="U63" s="207"/>
    </row>
    <row r="64" spans="1:21" s="7" customFormat="1">
      <c r="A64" s="89" t="s">
        <v>499</v>
      </c>
      <c r="B64" s="91" t="s">
        <v>133</v>
      </c>
      <c r="C64" s="84">
        <v>406.12740000000002</v>
      </c>
      <c r="D64" s="84">
        <v>804.79700000000003</v>
      </c>
      <c r="E64" s="84">
        <v>194.83332999999999</v>
      </c>
      <c r="F64" s="84">
        <v>503.53320000000002</v>
      </c>
      <c r="G64" s="84">
        <v>997.82</v>
      </c>
      <c r="H64" s="84">
        <v>33.333333000000003</v>
      </c>
      <c r="I64" s="84">
        <v>374.1841</v>
      </c>
      <c r="J64" s="84">
        <v>741.49699999999996</v>
      </c>
      <c r="K64" s="84">
        <v>25.5</v>
      </c>
      <c r="L64" s="84">
        <v>1283.845</v>
      </c>
      <c r="M64" s="84">
        <f t="shared" si="1"/>
        <v>2544.114</v>
      </c>
      <c r="N64" s="84">
        <v>253.66669999999999</v>
      </c>
      <c r="O64" s="209" t="s">
        <v>2</v>
      </c>
      <c r="P64" s="206" t="s">
        <v>603</v>
      </c>
      <c r="Q64" s="206" t="s">
        <v>123</v>
      </c>
      <c r="R64" s="206" t="s">
        <v>491</v>
      </c>
      <c r="S64" s="206" t="s">
        <v>369</v>
      </c>
      <c r="T64" s="206" t="s">
        <v>16</v>
      </c>
      <c r="U64" s="207"/>
    </row>
    <row r="65" spans="1:21" s="7" customFormat="1">
      <c r="A65" s="89" t="s">
        <v>499</v>
      </c>
      <c r="B65" s="91" t="s">
        <v>61</v>
      </c>
      <c r="C65" s="84">
        <v>347.16890000000001</v>
      </c>
      <c r="D65" s="84">
        <v>690.048</v>
      </c>
      <c r="E65" s="84">
        <v>108.58333</v>
      </c>
      <c r="F65" s="84">
        <v>260.87220000000002</v>
      </c>
      <c r="G65" s="84">
        <v>518.52099999999996</v>
      </c>
      <c r="H65" s="84">
        <v>15.166667</v>
      </c>
      <c r="I65" s="84">
        <v>274.01799999999997</v>
      </c>
      <c r="J65" s="84">
        <v>544.65</v>
      </c>
      <c r="K65" s="84">
        <v>16.333333</v>
      </c>
      <c r="L65" s="84">
        <v>882.05909999999994</v>
      </c>
      <c r="M65" s="84">
        <f t="shared" si="1"/>
        <v>1753.2190000000001</v>
      </c>
      <c r="N65" s="84">
        <v>140.08330000000001</v>
      </c>
      <c r="O65" s="209" t="s">
        <v>2</v>
      </c>
      <c r="P65" s="206" t="s">
        <v>603</v>
      </c>
      <c r="Q65" s="206" t="s">
        <v>46</v>
      </c>
      <c r="R65" s="206" t="s">
        <v>14</v>
      </c>
      <c r="S65" s="206" t="s">
        <v>362</v>
      </c>
      <c r="T65" s="206" t="s">
        <v>14</v>
      </c>
      <c r="U65" s="207"/>
    </row>
    <row r="66" spans="1:21" s="7" customFormat="1">
      <c r="A66" s="89" t="s">
        <v>499</v>
      </c>
      <c r="B66" s="91" t="s">
        <v>62</v>
      </c>
      <c r="C66" s="84">
        <v>434.10770000000002</v>
      </c>
      <c r="D66" s="84">
        <v>828.83199999999999</v>
      </c>
      <c r="E66" s="84">
        <v>166.75</v>
      </c>
      <c r="F66" s="84">
        <v>362.65449999999998</v>
      </c>
      <c r="G66" s="84">
        <v>692.40800000000002</v>
      </c>
      <c r="H66" s="84">
        <v>17.666667</v>
      </c>
      <c r="I66" s="84">
        <v>290.94929999999999</v>
      </c>
      <c r="J66" s="84">
        <v>555.50300000000004</v>
      </c>
      <c r="K66" s="84">
        <v>24.916667</v>
      </c>
      <c r="L66" s="84">
        <v>1087.712</v>
      </c>
      <c r="M66" s="84">
        <f t="shared" si="1"/>
        <v>2076.7429999999999</v>
      </c>
      <c r="N66" s="84">
        <v>209.33330000000001</v>
      </c>
      <c r="O66" s="209" t="s">
        <v>2</v>
      </c>
      <c r="P66" s="206" t="s">
        <v>603</v>
      </c>
      <c r="Q66" s="206" t="s">
        <v>46</v>
      </c>
      <c r="R66" s="206" t="s">
        <v>14</v>
      </c>
      <c r="S66" s="206" t="s">
        <v>362</v>
      </c>
      <c r="T66" s="206" t="s">
        <v>14</v>
      </c>
      <c r="U66" s="207"/>
    </row>
    <row r="67" spans="1:21" s="7" customFormat="1">
      <c r="A67" s="89" t="s">
        <v>499</v>
      </c>
      <c r="B67" s="91" t="s">
        <v>134</v>
      </c>
      <c r="C67" s="84">
        <v>350.62079999999997</v>
      </c>
      <c r="D67" s="84">
        <v>632.452</v>
      </c>
      <c r="E67" s="84">
        <v>119.91667</v>
      </c>
      <c r="F67" s="84">
        <v>306.26350000000002</v>
      </c>
      <c r="G67" s="84">
        <v>552.44000000000005</v>
      </c>
      <c r="H67" s="84">
        <v>13.5</v>
      </c>
      <c r="I67" s="84">
        <v>270.9332</v>
      </c>
      <c r="J67" s="84">
        <v>488.71100000000001</v>
      </c>
      <c r="K67" s="84">
        <v>18.5</v>
      </c>
      <c r="L67" s="84">
        <v>927.81759999999997</v>
      </c>
      <c r="M67" s="84">
        <f t="shared" si="1"/>
        <v>1673.6030000000001</v>
      </c>
      <c r="N67" s="84">
        <v>151.91669999999999</v>
      </c>
      <c r="O67" s="209" t="s">
        <v>2</v>
      </c>
      <c r="P67" s="206" t="s">
        <v>603</v>
      </c>
      <c r="Q67" s="206" t="s">
        <v>123</v>
      </c>
      <c r="R67" s="206" t="s">
        <v>491</v>
      </c>
      <c r="S67" s="206" t="s">
        <v>369</v>
      </c>
      <c r="T67" s="206" t="s">
        <v>16</v>
      </c>
      <c r="U67" s="207"/>
    </row>
    <row r="68" spans="1:21" s="7" customFormat="1">
      <c r="A68" s="89" t="s">
        <v>499</v>
      </c>
      <c r="B68" s="91" t="s">
        <v>402</v>
      </c>
      <c r="C68" s="84">
        <v>565.63170000000002</v>
      </c>
      <c r="D68" s="84">
        <v>1043.97</v>
      </c>
      <c r="E68" s="84">
        <v>197.25</v>
      </c>
      <c r="F68" s="84">
        <v>336.61470000000003</v>
      </c>
      <c r="G68" s="84">
        <v>621.28</v>
      </c>
      <c r="H68" s="84">
        <v>17.166667</v>
      </c>
      <c r="I68" s="84">
        <v>737.87519999999995</v>
      </c>
      <c r="J68" s="84">
        <v>1361.875</v>
      </c>
      <c r="K68" s="84">
        <v>28.75</v>
      </c>
      <c r="L68" s="84">
        <v>1640.1210000000001</v>
      </c>
      <c r="M68" s="84">
        <f t="shared" ref="M68:M99" si="2">SUM(D68,G68,J68)</f>
        <v>3027.125</v>
      </c>
      <c r="N68" s="84">
        <v>243.16669999999999</v>
      </c>
      <c r="O68" s="209" t="s">
        <v>2</v>
      </c>
      <c r="P68" s="206" t="s">
        <v>603</v>
      </c>
      <c r="Q68" s="206" t="s">
        <v>46</v>
      </c>
      <c r="R68" s="206" t="s">
        <v>364</v>
      </c>
      <c r="S68" s="206" t="s">
        <v>364</v>
      </c>
      <c r="T68" s="206" t="s">
        <v>21</v>
      </c>
      <c r="U68" s="207"/>
    </row>
    <row r="69" spans="1:21" s="7" customFormat="1">
      <c r="A69" s="89" t="s">
        <v>499</v>
      </c>
      <c r="B69" s="91" t="s">
        <v>185</v>
      </c>
      <c r="C69" s="84">
        <v>77.503519999999995</v>
      </c>
      <c r="D69" s="84">
        <v>124.452</v>
      </c>
      <c r="E69" s="84">
        <v>47.166666999999997</v>
      </c>
      <c r="F69" s="84">
        <v>63.786020000000001</v>
      </c>
      <c r="G69" s="84">
        <v>102.425</v>
      </c>
      <c r="H69" s="84">
        <v>5.4166667000000004</v>
      </c>
      <c r="I69" s="84">
        <v>67.953519999999997</v>
      </c>
      <c r="J69" s="84">
        <v>109.117</v>
      </c>
      <c r="K69" s="84">
        <v>9.1666667000000004</v>
      </c>
      <c r="L69" s="84">
        <v>209.2431</v>
      </c>
      <c r="M69" s="84">
        <f t="shared" si="2"/>
        <v>335.99400000000003</v>
      </c>
      <c r="N69" s="84">
        <v>61.75</v>
      </c>
      <c r="O69" s="209" t="s">
        <v>2</v>
      </c>
      <c r="P69" s="206" t="s">
        <v>603</v>
      </c>
      <c r="Q69" s="206" t="s">
        <v>123</v>
      </c>
      <c r="R69" s="206" t="s">
        <v>492</v>
      </c>
      <c r="S69" s="206" t="s">
        <v>370</v>
      </c>
      <c r="T69" s="206" t="s">
        <v>19</v>
      </c>
      <c r="U69" s="207"/>
    </row>
    <row r="70" spans="1:21" s="7" customFormat="1">
      <c r="A70" s="89" t="s">
        <v>499</v>
      </c>
      <c r="B70" s="91" t="s">
        <v>63</v>
      </c>
      <c r="C70" s="84">
        <v>195.4718</v>
      </c>
      <c r="D70" s="84">
        <v>392.19200000000001</v>
      </c>
      <c r="E70" s="84">
        <v>68.916667000000004</v>
      </c>
      <c r="F70" s="84">
        <v>114.8492</v>
      </c>
      <c r="G70" s="84">
        <v>230.43199999999999</v>
      </c>
      <c r="H70" s="84">
        <v>9.8333332999999996</v>
      </c>
      <c r="I70" s="84">
        <v>82.678960000000004</v>
      </c>
      <c r="J70" s="84">
        <v>165.886</v>
      </c>
      <c r="K70" s="84">
        <v>10.833333</v>
      </c>
      <c r="L70" s="84">
        <v>392.99990000000003</v>
      </c>
      <c r="M70" s="84">
        <f t="shared" si="2"/>
        <v>788.51</v>
      </c>
      <c r="N70" s="84">
        <v>89.583340000000007</v>
      </c>
      <c r="O70" s="209" t="s">
        <v>2</v>
      </c>
      <c r="P70" s="206" t="s">
        <v>603</v>
      </c>
      <c r="Q70" s="206" t="s">
        <v>46</v>
      </c>
      <c r="R70" s="206" t="s">
        <v>14</v>
      </c>
      <c r="S70" s="206" t="s">
        <v>362</v>
      </c>
      <c r="T70" s="206" t="s">
        <v>14</v>
      </c>
      <c r="U70" s="207"/>
    </row>
    <row r="71" spans="1:21" s="7" customFormat="1">
      <c r="A71" s="89" t="s">
        <v>499</v>
      </c>
      <c r="B71" s="91" t="s">
        <v>64</v>
      </c>
      <c r="C71" s="84">
        <v>343.68259999999998</v>
      </c>
      <c r="D71" s="84">
        <v>722.61699999999996</v>
      </c>
      <c r="E71" s="84">
        <v>153.41667000000001</v>
      </c>
      <c r="F71" s="84">
        <v>237.4589</v>
      </c>
      <c r="G71" s="84">
        <v>499.274</v>
      </c>
      <c r="H71" s="84">
        <v>18</v>
      </c>
      <c r="I71" s="84">
        <v>174.01990000000001</v>
      </c>
      <c r="J71" s="84">
        <v>365.88900000000001</v>
      </c>
      <c r="K71" s="84">
        <v>19.666667</v>
      </c>
      <c r="L71" s="84">
        <v>755.16139999999996</v>
      </c>
      <c r="M71" s="84">
        <f t="shared" si="2"/>
        <v>1587.7800000000002</v>
      </c>
      <c r="N71" s="84">
        <v>191.08330000000001</v>
      </c>
      <c r="O71" s="209" t="s">
        <v>2</v>
      </c>
      <c r="P71" s="206" t="s">
        <v>603</v>
      </c>
      <c r="Q71" s="206" t="s">
        <v>46</v>
      </c>
      <c r="R71" s="206" t="s">
        <v>14</v>
      </c>
      <c r="S71" s="206" t="s">
        <v>362</v>
      </c>
      <c r="T71" s="206" t="s">
        <v>14</v>
      </c>
      <c r="U71" s="207"/>
    </row>
    <row r="72" spans="1:21" s="7" customFormat="1">
      <c r="A72" s="89" t="s">
        <v>499</v>
      </c>
      <c r="B72" s="91" t="s">
        <v>208</v>
      </c>
      <c r="C72" s="84">
        <v>266.02460000000002</v>
      </c>
      <c r="D72" s="84">
        <v>364.488</v>
      </c>
      <c r="E72" s="84">
        <v>61.166666999999997</v>
      </c>
      <c r="F72" s="84">
        <v>559.92830000000004</v>
      </c>
      <c r="G72" s="84">
        <v>767.17399999999998</v>
      </c>
      <c r="H72" s="84">
        <v>11</v>
      </c>
      <c r="I72" s="84">
        <v>179.33279999999999</v>
      </c>
      <c r="J72" s="84">
        <v>245.709</v>
      </c>
      <c r="K72" s="84">
        <v>12.916667</v>
      </c>
      <c r="L72" s="84">
        <v>1005.2859999999999</v>
      </c>
      <c r="M72" s="84">
        <f t="shared" si="2"/>
        <v>1377.3710000000001</v>
      </c>
      <c r="N72" s="84">
        <v>85.083340000000007</v>
      </c>
      <c r="O72" s="209" t="s">
        <v>2</v>
      </c>
      <c r="P72" s="206" t="s">
        <v>603</v>
      </c>
      <c r="Q72" s="206" t="s">
        <v>46</v>
      </c>
      <c r="R72" s="206" t="s">
        <v>364</v>
      </c>
      <c r="S72" s="206" t="s">
        <v>364</v>
      </c>
      <c r="T72" s="206" t="s">
        <v>21</v>
      </c>
      <c r="U72" s="207"/>
    </row>
    <row r="73" spans="1:21" s="7" customFormat="1">
      <c r="A73" s="89" t="s">
        <v>499</v>
      </c>
      <c r="B73" s="91" t="s">
        <v>65</v>
      </c>
      <c r="C73" s="84">
        <v>282.1617</v>
      </c>
      <c r="D73" s="84">
        <v>541.12699999999995</v>
      </c>
      <c r="E73" s="84">
        <v>147</v>
      </c>
      <c r="F73" s="84">
        <v>240.55600000000001</v>
      </c>
      <c r="G73" s="84">
        <v>461.33600000000001</v>
      </c>
      <c r="H73" s="84">
        <v>14.333333</v>
      </c>
      <c r="I73" s="84">
        <v>177.51679999999999</v>
      </c>
      <c r="J73" s="84">
        <v>340.44</v>
      </c>
      <c r="K73" s="84">
        <v>15.833333</v>
      </c>
      <c r="L73" s="84">
        <v>700.23440000000005</v>
      </c>
      <c r="M73" s="84">
        <f t="shared" si="2"/>
        <v>1342.903</v>
      </c>
      <c r="N73" s="84">
        <v>177.16669999999999</v>
      </c>
      <c r="O73" s="209" t="s">
        <v>2</v>
      </c>
      <c r="P73" s="206" t="s">
        <v>603</v>
      </c>
      <c r="Q73" s="206" t="s">
        <v>46</v>
      </c>
      <c r="R73" s="206" t="s">
        <v>14</v>
      </c>
      <c r="S73" s="206" t="s">
        <v>362</v>
      </c>
      <c r="T73" s="206" t="s">
        <v>14</v>
      </c>
      <c r="U73" s="207"/>
    </row>
    <row r="74" spans="1:21" s="7" customFormat="1">
      <c r="A74" s="89" t="s">
        <v>499</v>
      </c>
      <c r="B74" s="91" t="s">
        <v>66</v>
      </c>
      <c r="C74" s="84">
        <v>176.1362</v>
      </c>
      <c r="D74" s="84">
        <v>296.27199999999999</v>
      </c>
      <c r="E74" s="84">
        <v>82.166667000000004</v>
      </c>
      <c r="F74" s="84">
        <v>173.792</v>
      </c>
      <c r="G74" s="84">
        <v>292.32900000000001</v>
      </c>
      <c r="H74" s="84">
        <v>13.916667</v>
      </c>
      <c r="I74" s="84">
        <v>135.7191</v>
      </c>
      <c r="J74" s="84">
        <v>228.28800000000001</v>
      </c>
      <c r="K74" s="84">
        <v>12.083333</v>
      </c>
      <c r="L74" s="84">
        <v>485.64729999999997</v>
      </c>
      <c r="M74" s="84">
        <f t="shared" si="2"/>
        <v>816.88900000000001</v>
      </c>
      <c r="N74" s="84">
        <v>108.16670000000001</v>
      </c>
      <c r="O74" s="209" t="s">
        <v>2</v>
      </c>
      <c r="P74" s="206" t="s">
        <v>603</v>
      </c>
      <c r="Q74" s="206" t="s">
        <v>46</v>
      </c>
      <c r="R74" s="206" t="s">
        <v>14</v>
      </c>
      <c r="S74" s="206" t="s">
        <v>362</v>
      </c>
      <c r="T74" s="206" t="s">
        <v>14</v>
      </c>
      <c r="U74" s="207"/>
    </row>
    <row r="75" spans="1:21" s="7" customFormat="1">
      <c r="A75" s="89" t="s">
        <v>499</v>
      </c>
      <c r="B75" s="91" t="s">
        <v>88</v>
      </c>
      <c r="C75" s="84">
        <v>597.35609999999997</v>
      </c>
      <c r="D75" s="84">
        <v>1215.662</v>
      </c>
      <c r="E75" s="84">
        <v>269.5</v>
      </c>
      <c r="F75" s="84">
        <v>351.48989999999998</v>
      </c>
      <c r="G75" s="84">
        <v>715.30700000000002</v>
      </c>
      <c r="H75" s="84">
        <v>18.25</v>
      </c>
      <c r="I75" s="84">
        <v>284.7208</v>
      </c>
      <c r="J75" s="84">
        <v>579.42700000000002</v>
      </c>
      <c r="K75" s="84">
        <v>25.666667</v>
      </c>
      <c r="L75" s="84">
        <v>1233.567</v>
      </c>
      <c r="M75" s="84">
        <f t="shared" si="2"/>
        <v>2510.3960000000002</v>
      </c>
      <c r="N75" s="84">
        <v>313.41669999999999</v>
      </c>
      <c r="O75" s="209" t="s">
        <v>2</v>
      </c>
      <c r="P75" s="206" t="s">
        <v>603</v>
      </c>
      <c r="Q75" s="206" t="s">
        <v>32</v>
      </c>
      <c r="R75" s="206" t="s">
        <v>15</v>
      </c>
      <c r="S75" s="206" t="s">
        <v>354</v>
      </c>
      <c r="T75" s="206" t="s">
        <v>15</v>
      </c>
      <c r="U75" s="207"/>
    </row>
    <row r="76" spans="1:21" s="7" customFormat="1">
      <c r="A76" s="89" t="s">
        <v>499</v>
      </c>
      <c r="B76" s="91" t="s">
        <v>406</v>
      </c>
      <c r="C76" s="84">
        <v>271.5093</v>
      </c>
      <c r="D76" s="84">
        <v>647.94200000000001</v>
      </c>
      <c r="E76" s="84">
        <v>133.5</v>
      </c>
      <c r="F76" s="84">
        <v>201.79470000000001</v>
      </c>
      <c r="G76" s="84">
        <v>481.572</v>
      </c>
      <c r="H76" s="84">
        <v>15</v>
      </c>
      <c r="I76" s="84">
        <v>126.4722</v>
      </c>
      <c r="J76" s="84">
        <v>301.81900000000002</v>
      </c>
      <c r="K76" s="84">
        <v>19</v>
      </c>
      <c r="L76" s="84">
        <v>599.77620000000002</v>
      </c>
      <c r="M76" s="84">
        <f t="shared" si="2"/>
        <v>1431.3330000000001</v>
      </c>
      <c r="N76" s="84">
        <v>167.5</v>
      </c>
      <c r="O76" s="209" t="s">
        <v>2</v>
      </c>
      <c r="P76" s="206" t="s">
        <v>603</v>
      </c>
      <c r="Q76" s="206" t="s">
        <v>32</v>
      </c>
      <c r="R76" s="206" t="s">
        <v>491</v>
      </c>
      <c r="S76" s="206" t="s">
        <v>352</v>
      </c>
      <c r="T76" s="206" t="s">
        <v>16</v>
      </c>
      <c r="U76" s="207"/>
    </row>
    <row r="77" spans="1:21" s="7" customFormat="1">
      <c r="A77" s="89" t="s">
        <v>499</v>
      </c>
      <c r="B77" s="91" t="s">
        <v>121</v>
      </c>
      <c r="C77" s="84">
        <v>173.76259999999999</v>
      </c>
      <c r="D77" s="84">
        <v>414.67500000000001</v>
      </c>
      <c r="E77" s="84">
        <v>90.75</v>
      </c>
      <c r="F77" s="84">
        <v>101.2649</v>
      </c>
      <c r="G77" s="84">
        <v>241.66300000000001</v>
      </c>
      <c r="H77" s="84">
        <v>11.916667</v>
      </c>
      <c r="I77" s="84">
        <v>91.730159999999998</v>
      </c>
      <c r="J77" s="84">
        <v>218.90899999999999</v>
      </c>
      <c r="K77" s="84">
        <v>14.916667</v>
      </c>
      <c r="L77" s="84">
        <v>366.7577</v>
      </c>
      <c r="M77" s="84">
        <f t="shared" si="2"/>
        <v>875.24699999999996</v>
      </c>
      <c r="N77" s="84">
        <v>117.58329999999999</v>
      </c>
      <c r="O77" s="209" t="s">
        <v>2</v>
      </c>
      <c r="P77" s="206" t="s">
        <v>603</v>
      </c>
      <c r="Q77" s="206" t="s">
        <v>32</v>
      </c>
      <c r="R77" s="206" t="s">
        <v>491</v>
      </c>
      <c r="S77" s="206" t="s">
        <v>352</v>
      </c>
      <c r="T77" s="206" t="s">
        <v>16</v>
      </c>
      <c r="U77" s="207"/>
    </row>
    <row r="78" spans="1:21" s="7" customFormat="1">
      <c r="A78" s="89" t="s">
        <v>499</v>
      </c>
      <c r="B78" s="91" t="s">
        <v>409</v>
      </c>
      <c r="C78" s="84">
        <v>117.0425</v>
      </c>
      <c r="D78" s="84">
        <v>222.47900000000001</v>
      </c>
      <c r="E78" s="84">
        <v>53.416666999999997</v>
      </c>
      <c r="F78" s="84">
        <v>74.796419999999998</v>
      </c>
      <c r="G78" s="84">
        <v>142.17599999999999</v>
      </c>
      <c r="H78" s="84">
        <v>10.5</v>
      </c>
      <c r="I78" s="84">
        <v>72.489019999999996</v>
      </c>
      <c r="J78" s="84">
        <v>137.79</v>
      </c>
      <c r="K78" s="84">
        <v>10</v>
      </c>
      <c r="L78" s="84">
        <v>264.3279</v>
      </c>
      <c r="M78" s="84">
        <f t="shared" si="2"/>
        <v>502.44499999999994</v>
      </c>
      <c r="N78" s="84">
        <v>73.916659999999993</v>
      </c>
      <c r="O78" s="209" t="s">
        <v>2</v>
      </c>
      <c r="P78" s="206" t="s">
        <v>603</v>
      </c>
      <c r="Q78" s="206" t="s">
        <v>46</v>
      </c>
      <c r="R78" s="206" t="s">
        <v>14</v>
      </c>
      <c r="S78" s="206" t="s">
        <v>362</v>
      </c>
      <c r="T78" s="206" t="s">
        <v>14</v>
      </c>
      <c r="U78" s="207"/>
    </row>
    <row r="79" spans="1:21" s="7" customFormat="1">
      <c r="A79" s="89" t="s">
        <v>500</v>
      </c>
      <c r="B79" s="91" t="s">
        <v>195</v>
      </c>
      <c r="C79" s="84">
        <v>45.818399999999997</v>
      </c>
      <c r="D79" s="84">
        <v>76.364000000000004</v>
      </c>
      <c r="E79" s="84">
        <v>13.666667</v>
      </c>
      <c r="F79" s="84">
        <v>68.975999999999999</v>
      </c>
      <c r="G79" s="84">
        <v>114.96</v>
      </c>
      <c r="H79" s="84">
        <v>10.333333</v>
      </c>
      <c r="I79" s="84">
        <v>24.752400000000002</v>
      </c>
      <c r="J79" s="84">
        <v>41.253999999999998</v>
      </c>
      <c r="K79" s="84">
        <v>6</v>
      </c>
      <c r="L79" s="84">
        <v>139.54679999999999</v>
      </c>
      <c r="M79" s="84">
        <f t="shared" si="2"/>
        <v>232.578</v>
      </c>
      <c r="N79" s="84">
        <v>30</v>
      </c>
      <c r="O79" s="209" t="s">
        <v>2</v>
      </c>
      <c r="P79" s="206" t="s">
        <v>603</v>
      </c>
      <c r="Q79" s="206" t="s">
        <v>27</v>
      </c>
      <c r="R79" s="206" t="s">
        <v>191</v>
      </c>
      <c r="S79" s="206" t="s">
        <v>359</v>
      </c>
      <c r="T79" s="206" t="s">
        <v>20</v>
      </c>
      <c r="U79" s="207"/>
    </row>
    <row r="80" spans="1:21" s="7" customFormat="1">
      <c r="A80" s="89" t="s">
        <v>626</v>
      </c>
      <c r="B80" s="91" t="s">
        <v>446</v>
      </c>
      <c r="C80" s="84">
        <v>15375</v>
      </c>
      <c r="D80" s="84">
        <v>147725</v>
      </c>
      <c r="E80" s="84">
        <v>24108</v>
      </c>
      <c r="F80" s="84">
        <v>74170</v>
      </c>
      <c r="G80" s="84">
        <v>971027</v>
      </c>
      <c r="H80" s="84">
        <v>6243</v>
      </c>
      <c r="I80" s="84">
        <v>0</v>
      </c>
      <c r="J80" s="84">
        <v>0</v>
      </c>
      <c r="K80" s="84">
        <v>0</v>
      </c>
      <c r="L80" s="84">
        <v>89545</v>
      </c>
      <c r="M80" s="84">
        <f t="shared" si="2"/>
        <v>1118752</v>
      </c>
      <c r="N80" s="84">
        <v>30351</v>
      </c>
      <c r="O80" s="209" t="s">
        <v>28</v>
      </c>
      <c r="P80" s="206" t="s">
        <v>598</v>
      </c>
      <c r="Q80" s="206" t="s">
        <v>27</v>
      </c>
      <c r="R80" s="206" t="s">
        <v>151</v>
      </c>
      <c r="S80" s="206" t="s">
        <v>144</v>
      </c>
      <c r="T80" s="206" t="s">
        <v>18</v>
      </c>
      <c r="U80" s="207"/>
    </row>
    <row r="81" spans="1:21" s="7" customFormat="1">
      <c r="A81" s="89" t="s">
        <v>501</v>
      </c>
      <c r="B81" s="91" t="s">
        <v>92</v>
      </c>
      <c r="C81" s="84">
        <v>681.24260000000004</v>
      </c>
      <c r="D81" s="84">
        <v>928.61900000000003</v>
      </c>
      <c r="E81" s="84">
        <v>172.91667000000001</v>
      </c>
      <c r="F81" s="84">
        <v>523.01649999999995</v>
      </c>
      <c r="G81" s="84">
        <v>712.93700000000001</v>
      </c>
      <c r="H81" s="84">
        <v>30.833333</v>
      </c>
      <c r="I81" s="84">
        <v>387.33120000000002</v>
      </c>
      <c r="J81" s="84">
        <v>527.98099999999999</v>
      </c>
      <c r="K81" s="84">
        <v>10</v>
      </c>
      <c r="L81" s="84">
        <v>1591.59</v>
      </c>
      <c r="M81" s="84">
        <f t="shared" si="2"/>
        <v>2169.5370000000003</v>
      </c>
      <c r="N81" s="84">
        <v>213.75</v>
      </c>
      <c r="O81" s="209" t="s">
        <v>2</v>
      </c>
      <c r="P81" s="206" t="s">
        <v>603</v>
      </c>
      <c r="Q81" s="206" t="s">
        <v>32</v>
      </c>
      <c r="R81" s="206" t="s">
        <v>491</v>
      </c>
      <c r="S81" s="206" t="s">
        <v>352</v>
      </c>
      <c r="T81" s="206" t="s">
        <v>16</v>
      </c>
      <c r="U81" s="207"/>
    </row>
    <row r="82" spans="1:21" s="7" customFormat="1">
      <c r="A82" s="89" t="s">
        <v>502</v>
      </c>
      <c r="B82" s="91" t="s">
        <v>93</v>
      </c>
      <c r="C82" s="84">
        <v>175.59620000000001</v>
      </c>
      <c r="D82" s="84">
        <v>274.36900000000003</v>
      </c>
      <c r="E82" s="84">
        <v>67</v>
      </c>
      <c r="F82" s="84">
        <v>53.511040000000001</v>
      </c>
      <c r="G82" s="84">
        <v>83.611000000000004</v>
      </c>
      <c r="H82" s="84">
        <v>6</v>
      </c>
      <c r="I82" s="84">
        <v>102.01860000000001</v>
      </c>
      <c r="J82" s="84">
        <v>159.404</v>
      </c>
      <c r="K82" s="84">
        <v>13</v>
      </c>
      <c r="L82" s="84">
        <v>331.12580000000003</v>
      </c>
      <c r="M82" s="84">
        <f t="shared" si="2"/>
        <v>517.38400000000001</v>
      </c>
      <c r="N82" s="84">
        <v>86</v>
      </c>
      <c r="O82" s="209" t="s">
        <v>2</v>
      </c>
      <c r="P82" s="206" t="s">
        <v>603</v>
      </c>
      <c r="Q82" s="206" t="s">
        <v>32</v>
      </c>
      <c r="R82" s="206" t="s">
        <v>491</v>
      </c>
      <c r="S82" s="206" t="s">
        <v>352</v>
      </c>
      <c r="T82" s="206" t="s">
        <v>16</v>
      </c>
      <c r="U82" s="207"/>
    </row>
    <row r="83" spans="1:21" s="7" customFormat="1">
      <c r="A83" s="89" t="s">
        <v>633</v>
      </c>
      <c r="B83" s="91" t="s">
        <v>48</v>
      </c>
      <c r="C83" s="84">
        <v>1366</v>
      </c>
      <c r="D83" s="84">
        <v>10827</v>
      </c>
      <c r="E83" s="84">
        <v>1429</v>
      </c>
      <c r="F83" s="84">
        <v>3562</v>
      </c>
      <c r="G83" s="84">
        <v>35411</v>
      </c>
      <c r="H83" s="84">
        <v>394</v>
      </c>
      <c r="I83" s="84">
        <v>0</v>
      </c>
      <c r="J83" s="84">
        <v>0</v>
      </c>
      <c r="K83" s="84">
        <v>0</v>
      </c>
      <c r="L83" s="84">
        <v>4928</v>
      </c>
      <c r="M83" s="84">
        <f t="shared" si="2"/>
        <v>46238</v>
      </c>
      <c r="N83" s="84">
        <v>1823</v>
      </c>
      <c r="O83" s="209" t="s">
        <v>28</v>
      </c>
      <c r="P83" s="206" t="s">
        <v>598</v>
      </c>
      <c r="Q83" s="206" t="s">
        <v>46</v>
      </c>
      <c r="R83" s="206" t="s">
        <v>363</v>
      </c>
      <c r="S83" s="206" t="s">
        <v>363</v>
      </c>
      <c r="T83" s="206" t="s">
        <v>13</v>
      </c>
      <c r="U83" s="207"/>
    </row>
    <row r="84" spans="1:21" s="7" customFormat="1">
      <c r="A84" s="89" t="s">
        <v>505</v>
      </c>
      <c r="B84" s="91" t="s">
        <v>169</v>
      </c>
      <c r="C84" s="84">
        <v>48.147750000000002</v>
      </c>
      <c r="D84" s="84">
        <v>91.71</v>
      </c>
      <c r="E84" s="84">
        <v>39.75</v>
      </c>
      <c r="F84" s="84">
        <v>43.207500000000003</v>
      </c>
      <c r="G84" s="84">
        <v>82.3</v>
      </c>
      <c r="H84" s="84">
        <v>9</v>
      </c>
      <c r="I84" s="84">
        <v>39.167099999999998</v>
      </c>
      <c r="J84" s="84">
        <v>74.603999999999999</v>
      </c>
      <c r="K84" s="84">
        <v>14.333333</v>
      </c>
      <c r="L84" s="84">
        <v>130.5224</v>
      </c>
      <c r="M84" s="84">
        <f t="shared" si="2"/>
        <v>248.61399999999998</v>
      </c>
      <c r="N84" s="84">
        <v>63.083329999999997</v>
      </c>
      <c r="O84" s="209" t="s">
        <v>2</v>
      </c>
      <c r="P84" s="206" t="s">
        <v>603</v>
      </c>
      <c r="Q84" s="206" t="s">
        <v>123</v>
      </c>
      <c r="R84" s="206" t="s">
        <v>492</v>
      </c>
      <c r="S84" s="206" t="s">
        <v>370</v>
      </c>
      <c r="T84" s="206" t="s">
        <v>19</v>
      </c>
      <c r="U84" s="207"/>
    </row>
    <row r="85" spans="1:21" s="7" customFormat="1">
      <c r="A85" s="89" t="s">
        <v>506</v>
      </c>
      <c r="B85" s="91" t="s">
        <v>94</v>
      </c>
      <c r="C85" s="84">
        <v>4996.7730000000001</v>
      </c>
      <c r="D85" s="84">
        <v>10138.870000000001</v>
      </c>
      <c r="E85" s="84">
        <v>1615.6667</v>
      </c>
      <c r="F85" s="84">
        <v>12306.61</v>
      </c>
      <c r="G85" s="84">
        <v>24971.145</v>
      </c>
      <c r="H85" s="84">
        <v>1145.6667</v>
      </c>
      <c r="I85" s="84">
        <v>2199.5830000000001</v>
      </c>
      <c r="J85" s="84">
        <v>4463.1379999999999</v>
      </c>
      <c r="K85" s="84">
        <v>57.916666999999997</v>
      </c>
      <c r="L85" s="84">
        <v>19502.97</v>
      </c>
      <c r="M85" s="84">
        <f t="shared" si="2"/>
        <v>39573.152999999998</v>
      </c>
      <c r="N85" s="84">
        <v>2819.25</v>
      </c>
      <c r="O85" s="209" t="s">
        <v>2</v>
      </c>
      <c r="P85" s="206" t="s">
        <v>603</v>
      </c>
      <c r="Q85" s="206" t="s">
        <v>32</v>
      </c>
      <c r="R85" s="206" t="s">
        <v>491</v>
      </c>
      <c r="S85" s="206" t="s">
        <v>352</v>
      </c>
      <c r="T85" s="206" t="s">
        <v>16</v>
      </c>
      <c r="U85" s="207"/>
    </row>
    <row r="86" spans="1:21" s="7" customFormat="1">
      <c r="A86" s="89" t="s">
        <v>622</v>
      </c>
      <c r="B86" s="91" t="s">
        <v>375</v>
      </c>
      <c r="C86" s="84">
        <v>12.8</v>
      </c>
      <c r="D86" s="84">
        <v>21</v>
      </c>
      <c r="E86" s="84">
        <v>18</v>
      </c>
      <c r="F86" s="84">
        <v>36</v>
      </c>
      <c r="G86" s="84">
        <v>59</v>
      </c>
      <c r="H86" s="84">
        <v>3</v>
      </c>
      <c r="I86" s="84">
        <v>0</v>
      </c>
      <c r="J86" s="84">
        <v>0</v>
      </c>
      <c r="K86" s="84">
        <v>0</v>
      </c>
      <c r="L86" s="84">
        <v>48.8</v>
      </c>
      <c r="M86" s="84">
        <f t="shared" si="2"/>
        <v>80</v>
      </c>
      <c r="N86" s="84">
        <v>21</v>
      </c>
      <c r="O86" s="209" t="s">
        <v>28</v>
      </c>
      <c r="P86" s="206" t="s">
        <v>598</v>
      </c>
      <c r="Q86" s="206" t="s">
        <v>123</v>
      </c>
      <c r="R86" s="206" t="s">
        <v>492</v>
      </c>
      <c r="S86" s="206" t="s">
        <v>370</v>
      </c>
      <c r="T86" s="206" t="s">
        <v>19</v>
      </c>
      <c r="U86" s="207"/>
    </row>
    <row r="87" spans="1:21" s="7" customFormat="1">
      <c r="A87" s="89" t="s">
        <v>587</v>
      </c>
      <c r="B87" s="91" t="s">
        <v>170</v>
      </c>
      <c r="C87" s="84">
        <v>132.0694</v>
      </c>
      <c r="D87" s="84">
        <v>236.726</v>
      </c>
      <c r="E87" s="84">
        <v>123.58333</v>
      </c>
      <c r="F87" s="84">
        <v>35.267090000000003</v>
      </c>
      <c r="G87" s="84">
        <v>63.213999999999999</v>
      </c>
      <c r="H87" s="84">
        <v>9.8333332999999996</v>
      </c>
      <c r="I87" s="84">
        <v>60.442889999999998</v>
      </c>
      <c r="J87" s="84">
        <v>108.34</v>
      </c>
      <c r="K87" s="84">
        <v>8</v>
      </c>
      <c r="L87" s="84">
        <v>227.77940000000001</v>
      </c>
      <c r="M87" s="84">
        <f t="shared" si="2"/>
        <v>408.28</v>
      </c>
      <c r="N87" s="84">
        <v>141.41669999999999</v>
      </c>
      <c r="O87" s="209" t="s">
        <v>2</v>
      </c>
      <c r="P87" s="206" t="s">
        <v>603</v>
      </c>
      <c r="Q87" s="206" t="s">
        <v>123</v>
      </c>
      <c r="R87" s="206" t="s">
        <v>492</v>
      </c>
      <c r="S87" s="206" t="s">
        <v>370</v>
      </c>
      <c r="T87" s="206" t="s">
        <v>19</v>
      </c>
      <c r="U87" s="207"/>
    </row>
    <row r="88" spans="1:21" s="7" customFormat="1">
      <c r="A88" s="89" t="s">
        <v>507</v>
      </c>
      <c r="B88" s="91" t="s">
        <v>171</v>
      </c>
      <c r="C88" s="84">
        <v>21.4529</v>
      </c>
      <c r="D88" s="84">
        <v>22.582000000000001</v>
      </c>
      <c r="E88" s="84">
        <v>43</v>
      </c>
      <c r="F88" s="84">
        <v>11.6052</v>
      </c>
      <c r="G88" s="84">
        <v>12.215999999999999</v>
      </c>
      <c r="H88" s="84">
        <v>6</v>
      </c>
      <c r="I88" s="84">
        <v>62.747500000000002</v>
      </c>
      <c r="J88" s="84">
        <v>66.05</v>
      </c>
      <c r="K88" s="84">
        <v>13</v>
      </c>
      <c r="L88" s="84">
        <v>95.805599999999998</v>
      </c>
      <c r="M88" s="84">
        <f t="shared" si="2"/>
        <v>100.848</v>
      </c>
      <c r="N88" s="84">
        <v>62</v>
      </c>
      <c r="O88" s="209" t="s">
        <v>2</v>
      </c>
      <c r="P88" s="206" t="s">
        <v>603</v>
      </c>
      <c r="Q88" s="206" t="s">
        <v>123</v>
      </c>
      <c r="R88" s="206" t="s">
        <v>492</v>
      </c>
      <c r="S88" s="206" t="s">
        <v>370</v>
      </c>
      <c r="T88" s="206" t="s">
        <v>19</v>
      </c>
      <c r="U88" s="207"/>
    </row>
    <row r="89" spans="1:21" s="7" customFormat="1">
      <c r="A89" s="89" t="s">
        <v>508</v>
      </c>
      <c r="B89" s="91" t="s">
        <v>138</v>
      </c>
      <c r="C89" s="84">
        <v>29.816839999999999</v>
      </c>
      <c r="D89" s="84">
        <v>68.742000000000004</v>
      </c>
      <c r="E89" s="84">
        <v>24</v>
      </c>
      <c r="F89" s="84">
        <v>27.0274</v>
      </c>
      <c r="G89" s="84">
        <v>62.311</v>
      </c>
      <c r="H89" s="84">
        <v>11.375</v>
      </c>
      <c r="I89" s="84">
        <v>11.837899999999999</v>
      </c>
      <c r="J89" s="84">
        <v>27.292000000000002</v>
      </c>
      <c r="K89" s="84">
        <v>10.5</v>
      </c>
      <c r="L89" s="84">
        <v>68.682140000000004</v>
      </c>
      <c r="M89" s="84">
        <f t="shared" si="2"/>
        <v>158.345</v>
      </c>
      <c r="N89" s="84">
        <v>45.875</v>
      </c>
      <c r="O89" s="209" t="s">
        <v>2</v>
      </c>
      <c r="P89" s="206" t="s">
        <v>603</v>
      </c>
      <c r="Q89" s="206" t="s">
        <v>27</v>
      </c>
      <c r="R89" s="206" t="s">
        <v>494</v>
      </c>
      <c r="S89" s="206" t="s">
        <v>368</v>
      </c>
      <c r="T89" s="206" t="s">
        <v>17</v>
      </c>
      <c r="U89" s="207"/>
    </row>
    <row r="90" spans="1:21" s="7" customFormat="1">
      <c r="A90" s="89" t="s">
        <v>509</v>
      </c>
      <c r="B90" s="91" t="s">
        <v>73</v>
      </c>
      <c r="C90" s="84">
        <v>117.4522</v>
      </c>
      <c r="D90" s="84">
        <v>258.94299999999998</v>
      </c>
      <c r="E90" s="84">
        <v>49</v>
      </c>
      <c r="F90" s="84">
        <v>71.890240000000006</v>
      </c>
      <c r="G90" s="84">
        <v>158.494</v>
      </c>
      <c r="H90" s="84">
        <v>9</v>
      </c>
      <c r="I90" s="84">
        <v>44.941940000000002</v>
      </c>
      <c r="J90" s="84">
        <v>99.081999999999994</v>
      </c>
      <c r="K90" s="84">
        <v>12</v>
      </c>
      <c r="L90" s="84">
        <v>234.28440000000001</v>
      </c>
      <c r="M90" s="84">
        <f t="shared" si="2"/>
        <v>516.51900000000001</v>
      </c>
      <c r="N90" s="84">
        <v>70</v>
      </c>
      <c r="O90" s="209" t="s">
        <v>2</v>
      </c>
      <c r="P90" s="206" t="s">
        <v>603</v>
      </c>
      <c r="Q90" s="206" t="s">
        <v>32</v>
      </c>
      <c r="R90" s="206" t="s">
        <v>15</v>
      </c>
      <c r="S90" s="206" t="s">
        <v>360</v>
      </c>
      <c r="T90" s="206" t="s">
        <v>15</v>
      </c>
      <c r="U90" s="207"/>
    </row>
    <row r="91" spans="1:21" s="7" customFormat="1">
      <c r="A91" s="89" t="s">
        <v>510</v>
      </c>
      <c r="B91" s="91" t="s">
        <v>74</v>
      </c>
      <c r="C91" s="84">
        <v>79</v>
      </c>
      <c r="D91" s="84">
        <v>137</v>
      </c>
      <c r="E91" s="84">
        <v>34</v>
      </c>
      <c r="F91" s="84">
        <v>42</v>
      </c>
      <c r="G91" s="84">
        <v>73</v>
      </c>
      <c r="H91" s="84">
        <v>8</v>
      </c>
      <c r="I91" s="84">
        <v>13</v>
      </c>
      <c r="J91" s="84">
        <v>24</v>
      </c>
      <c r="K91" s="84">
        <v>6</v>
      </c>
      <c r="L91" s="84">
        <v>134</v>
      </c>
      <c r="M91" s="84">
        <f t="shared" si="2"/>
        <v>234</v>
      </c>
      <c r="N91" s="84">
        <v>48</v>
      </c>
      <c r="O91" s="209" t="s">
        <v>2</v>
      </c>
      <c r="P91" s="206" t="s">
        <v>603</v>
      </c>
      <c r="Q91" s="206" t="s">
        <v>32</v>
      </c>
      <c r="R91" s="206" t="s">
        <v>15</v>
      </c>
      <c r="S91" s="206" t="s">
        <v>360</v>
      </c>
      <c r="T91" s="206" t="s">
        <v>15</v>
      </c>
      <c r="U91" s="207"/>
    </row>
    <row r="92" spans="1:21" s="7" customFormat="1">
      <c r="A92" s="89" t="s">
        <v>588</v>
      </c>
      <c r="B92" s="91" t="s">
        <v>29</v>
      </c>
      <c r="C92" s="84">
        <v>97.457579999999993</v>
      </c>
      <c r="D92" s="84">
        <v>172.815</v>
      </c>
      <c r="E92" s="84">
        <v>50.916666999999997</v>
      </c>
      <c r="F92" s="84">
        <v>101.6781</v>
      </c>
      <c r="G92" s="84">
        <v>180.29900000000001</v>
      </c>
      <c r="H92" s="84">
        <v>20.583333</v>
      </c>
      <c r="I92" s="84">
        <v>21.293310000000002</v>
      </c>
      <c r="J92" s="84">
        <v>37.758000000000003</v>
      </c>
      <c r="K92" s="84">
        <v>5.4166667000000004</v>
      </c>
      <c r="L92" s="84">
        <v>220.429</v>
      </c>
      <c r="M92" s="84">
        <f t="shared" si="2"/>
        <v>390.87200000000001</v>
      </c>
      <c r="N92" s="84">
        <v>76.916659999999993</v>
      </c>
      <c r="O92" s="209" t="s">
        <v>2</v>
      </c>
      <c r="P92" s="206" t="s">
        <v>603</v>
      </c>
      <c r="Q92" s="206" t="s">
        <v>27</v>
      </c>
      <c r="R92" s="206" t="s">
        <v>494</v>
      </c>
      <c r="S92" s="206" t="s">
        <v>368</v>
      </c>
      <c r="T92" s="206" t="s">
        <v>10</v>
      </c>
      <c r="U92" s="207"/>
    </row>
    <row r="93" spans="1:21" s="7" customFormat="1">
      <c r="A93" s="89" t="s">
        <v>373</v>
      </c>
      <c r="B93" s="91" t="s">
        <v>446</v>
      </c>
      <c r="C93" s="84">
        <v>80307</v>
      </c>
      <c r="D93" s="84">
        <v>560757</v>
      </c>
      <c r="E93" s="84">
        <v>69685</v>
      </c>
      <c r="F93" s="84">
        <v>77242</v>
      </c>
      <c r="G93" s="84">
        <v>645075</v>
      </c>
      <c r="H93" s="84">
        <v>8967</v>
      </c>
      <c r="I93" s="84">
        <v>0</v>
      </c>
      <c r="J93" s="84">
        <v>0</v>
      </c>
      <c r="K93" s="84">
        <v>0</v>
      </c>
      <c r="L93" s="84">
        <v>157549</v>
      </c>
      <c r="M93" s="84">
        <f t="shared" si="2"/>
        <v>1205832</v>
      </c>
      <c r="N93" s="84">
        <v>78652</v>
      </c>
      <c r="O93" s="209" t="s">
        <v>28</v>
      </c>
      <c r="P93" s="206" t="s">
        <v>598</v>
      </c>
      <c r="Q93" s="206" t="s">
        <v>27</v>
      </c>
      <c r="R93" s="206" t="s">
        <v>151</v>
      </c>
      <c r="S93" s="206" t="s">
        <v>144</v>
      </c>
      <c r="T93" s="206" t="s">
        <v>18</v>
      </c>
      <c r="U93" s="207"/>
    </row>
    <row r="94" spans="1:21" s="7" customFormat="1">
      <c r="A94" s="89" t="s">
        <v>511</v>
      </c>
      <c r="B94" s="91" t="s">
        <v>172</v>
      </c>
      <c r="C94" s="84">
        <v>58.191839999999999</v>
      </c>
      <c r="D94" s="84">
        <v>92.736000000000004</v>
      </c>
      <c r="E94" s="84">
        <v>30.5</v>
      </c>
      <c r="F94" s="84">
        <v>51.697850000000003</v>
      </c>
      <c r="G94" s="84">
        <v>82.387</v>
      </c>
      <c r="H94" s="84">
        <v>7</v>
      </c>
      <c r="I94" s="84">
        <v>71.883889999999994</v>
      </c>
      <c r="J94" s="84">
        <v>114.556</v>
      </c>
      <c r="K94" s="84">
        <v>5</v>
      </c>
      <c r="L94" s="84">
        <v>181.77359999999999</v>
      </c>
      <c r="M94" s="84">
        <f t="shared" si="2"/>
        <v>289.67899999999997</v>
      </c>
      <c r="N94" s="84">
        <v>42.5</v>
      </c>
      <c r="O94" s="209" t="s">
        <v>2</v>
      </c>
      <c r="P94" s="206" t="s">
        <v>603</v>
      </c>
      <c r="Q94" s="206" t="s">
        <v>123</v>
      </c>
      <c r="R94" s="206" t="s">
        <v>492</v>
      </c>
      <c r="S94" s="206" t="s">
        <v>370</v>
      </c>
      <c r="T94" s="206" t="s">
        <v>19</v>
      </c>
      <c r="U94" s="207"/>
    </row>
    <row r="95" spans="1:21" s="7" customFormat="1">
      <c r="A95" s="89" t="s">
        <v>703</v>
      </c>
      <c r="B95" s="91" t="s">
        <v>35</v>
      </c>
      <c r="C95" s="84">
        <v>65.774749999999997</v>
      </c>
      <c r="D95" s="84">
        <v>203.637</v>
      </c>
      <c r="E95" s="84">
        <v>39</v>
      </c>
      <c r="F95" s="84">
        <v>66.308340000000001</v>
      </c>
      <c r="G95" s="84">
        <v>205.28899999999999</v>
      </c>
      <c r="H95" s="84">
        <v>17</v>
      </c>
      <c r="I95" s="84">
        <v>39.018079999999998</v>
      </c>
      <c r="J95" s="84">
        <v>120.79900000000001</v>
      </c>
      <c r="K95" s="84">
        <v>12</v>
      </c>
      <c r="L95" s="84">
        <v>171.10120000000001</v>
      </c>
      <c r="M95" s="84">
        <f t="shared" si="2"/>
        <v>529.72500000000002</v>
      </c>
      <c r="N95" s="84">
        <v>68</v>
      </c>
      <c r="O95" s="209" t="s">
        <v>2</v>
      </c>
      <c r="P95" s="206" t="s">
        <v>603</v>
      </c>
      <c r="Q95" s="206" t="s">
        <v>32</v>
      </c>
      <c r="R95" s="206" t="s">
        <v>490</v>
      </c>
      <c r="S95" s="206" t="s">
        <v>350</v>
      </c>
      <c r="T95" s="206" t="s">
        <v>12</v>
      </c>
      <c r="U95" s="207"/>
    </row>
    <row r="96" spans="1:21" s="7" customFormat="1">
      <c r="A96" s="89" t="s">
        <v>704</v>
      </c>
      <c r="B96" s="91" t="s">
        <v>36</v>
      </c>
      <c r="C96" s="84">
        <v>91.004810000000006</v>
      </c>
      <c r="D96" s="84">
        <v>145.958</v>
      </c>
      <c r="E96" s="84">
        <v>30.166667</v>
      </c>
      <c r="F96" s="84">
        <v>96.163650000000004</v>
      </c>
      <c r="G96" s="84">
        <v>154.232</v>
      </c>
      <c r="H96" s="84">
        <v>11.555555999999999</v>
      </c>
      <c r="I96" s="84">
        <v>46.663359999999997</v>
      </c>
      <c r="J96" s="84">
        <v>74.840999999999994</v>
      </c>
      <c r="K96" s="84">
        <v>21.388888999999999</v>
      </c>
      <c r="L96" s="84">
        <v>233.83179999999999</v>
      </c>
      <c r="M96" s="84">
        <f t="shared" si="2"/>
        <v>375.03100000000001</v>
      </c>
      <c r="N96" s="84">
        <v>63.111109999999996</v>
      </c>
      <c r="O96" s="209" t="s">
        <v>2</v>
      </c>
      <c r="P96" s="206" t="s">
        <v>603</v>
      </c>
      <c r="Q96" s="206" t="s">
        <v>32</v>
      </c>
      <c r="R96" s="206" t="s">
        <v>490</v>
      </c>
      <c r="S96" s="206" t="s">
        <v>351</v>
      </c>
      <c r="T96" s="206" t="s">
        <v>12</v>
      </c>
      <c r="U96" s="207"/>
    </row>
    <row r="97" spans="1:21" s="7" customFormat="1">
      <c r="A97" s="89" t="s">
        <v>701</v>
      </c>
      <c r="B97" s="91" t="s">
        <v>200</v>
      </c>
      <c r="C97" s="84">
        <v>249.03649999999999</v>
      </c>
      <c r="D97" s="84">
        <v>537.00599999999997</v>
      </c>
      <c r="E97" s="84">
        <v>84</v>
      </c>
      <c r="F97" s="84">
        <v>319.10219999999998</v>
      </c>
      <c r="G97" s="84">
        <v>688.09100000000001</v>
      </c>
      <c r="H97" s="84">
        <v>16</v>
      </c>
      <c r="I97" s="84">
        <v>41.33728</v>
      </c>
      <c r="J97" s="84">
        <v>89.137</v>
      </c>
      <c r="K97" s="84">
        <v>9</v>
      </c>
      <c r="L97" s="84">
        <v>609.476</v>
      </c>
      <c r="M97" s="84">
        <f t="shared" si="2"/>
        <v>1314.2339999999999</v>
      </c>
      <c r="N97" s="84">
        <v>109</v>
      </c>
      <c r="O97" s="209" t="s">
        <v>2</v>
      </c>
      <c r="P97" s="206" t="s">
        <v>603</v>
      </c>
      <c r="Q97" s="206" t="s">
        <v>46</v>
      </c>
      <c r="R97" s="206" t="s">
        <v>364</v>
      </c>
      <c r="S97" s="206" t="s">
        <v>364</v>
      </c>
      <c r="T97" s="206" t="s">
        <v>21</v>
      </c>
      <c r="U97" s="207"/>
    </row>
    <row r="98" spans="1:21" s="7" customFormat="1">
      <c r="A98" s="89" t="s">
        <v>705</v>
      </c>
      <c r="B98" s="91" t="s">
        <v>72</v>
      </c>
      <c r="C98" s="84">
        <v>107.066</v>
      </c>
      <c r="D98" s="84">
        <v>184.94200000000001</v>
      </c>
      <c r="E98" s="84">
        <v>49.833333000000003</v>
      </c>
      <c r="F98" s="84">
        <v>131.19290000000001</v>
      </c>
      <c r="G98" s="84">
        <v>226.61799999999999</v>
      </c>
      <c r="H98" s="84">
        <v>21.333333</v>
      </c>
      <c r="I98" s="84">
        <v>70.958399999999997</v>
      </c>
      <c r="J98" s="84">
        <v>122.571</v>
      </c>
      <c r="K98" s="84">
        <v>12</v>
      </c>
      <c r="L98" s="84">
        <v>309.21730000000002</v>
      </c>
      <c r="M98" s="84">
        <f t="shared" si="2"/>
        <v>534.13099999999997</v>
      </c>
      <c r="N98" s="84">
        <v>83.166659999999993</v>
      </c>
      <c r="O98" s="209" t="s">
        <v>2</v>
      </c>
      <c r="P98" s="206" t="s">
        <v>603</v>
      </c>
      <c r="Q98" s="206" t="s">
        <v>32</v>
      </c>
      <c r="R98" s="206" t="s">
        <v>15</v>
      </c>
      <c r="S98" s="206" t="s">
        <v>360</v>
      </c>
      <c r="T98" s="206" t="s">
        <v>15</v>
      </c>
      <c r="U98" s="207"/>
    </row>
    <row r="99" spans="1:21" s="7" customFormat="1">
      <c r="A99" s="89" t="s">
        <v>706</v>
      </c>
      <c r="B99" s="91" t="s">
        <v>77</v>
      </c>
      <c r="C99" s="84">
        <v>108.55249999999999</v>
      </c>
      <c r="D99" s="84">
        <v>217.10499999999999</v>
      </c>
      <c r="E99" s="84">
        <v>52</v>
      </c>
      <c r="F99" s="84">
        <v>103.578</v>
      </c>
      <c r="G99" s="84">
        <v>207.15600000000001</v>
      </c>
      <c r="H99" s="84">
        <v>14</v>
      </c>
      <c r="I99" s="84">
        <v>67.5715</v>
      </c>
      <c r="J99" s="84">
        <v>135.143</v>
      </c>
      <c r="K99" s="84">
        <v>8</v>
      </c>
      <c r="L99" s="84">
        <v>279.702</v>
      </c>
      <c r="M99" s="84">
        <f t="shared" si="2"/>
        <v>559.404</v>
      </c>
      <c r="N99" s="84">
        <v>74</v>
      </c>
      <c r="O99" s="209" t="s">
        <v>2</v>
      </c>
      <c r="P99" s="206" t="s">
        <v>603</v>
      </c>
      <c r="Q99" s="206" t="s">
        <v>32</v>
      </c>
      <c r="R99" s="206" t="s">
        <v>15</v>
      </c>
      <c r="S99" s="206" t="s">
        <v>354</v>
      </c>
      <c r="T99" s="206" t="s">
        <v>15</v>
      </c>
      <c r="U99" s="207"/>
    </row>
    <row r="100" spans="1:21" s="7" customFormat="1">
      <c r="A100" s="89" t="s">
        <v>708</v>
      </c>
      <c r="B100" s="91" t="s">
        <v>174</v>
      </c>
      <c r="C100" s="84">
        <v>475.55220000000003</v>
      </c>
      <c r="D100" s="84">
        <v>1082.461</v>
      </c>
      <c r="E100" s="84">
        <v>222.25</v>
      </c>
      <c r="F100" s="84">
        <v>920.65729999999996</v>
      </c>
      <c r="G100" s="84">
        <v>2095.6179999999999</v>
      </c>
      <c r="H100" s="84">
        <v>97.083332999999996</v>
      </c>
      <c r="I100" s="84">
        <v>1045.8140000000001</v>
      </c>
      <c r="J100" s="84">
        <v>2380.502</v>
      </c>
      <c r="K100" s="84">
        <v>41.333333000000003</v>
      </c>
      <c r="L100" s="84">
        <v>2442.0230000000001</v>
      </c>
      <c r="M100" s="84">
        <f t="shared" ref="M100:M131" si="3">SUM(D100,G100,J100)</f>
        <v>5558.5810000000001</v>
      </c>
      <c r="N100" s="84">
        <v>360.66669999999999</v>
      </c>
      <c r="O100" s="209" t="s">
        <v>2</v>
      </c>
      <c r="P100" s="206" t="s">
        <v>603</v>
      </c>
      <c r="Q100" s="206" t="s">
        <v>123</v>
      </c>
      <c r="R100" s="206" t="s">
        <v>492</v>
      </c>
      <c r="S100" s="206" t="s">
        <v>370</v>
      </c>
      <c r="T100" s="206" t="s">
        <v>19</v>
      </c>
      <c r="U100" s="207"/>
    </row>
    <row r="101" spans="1:21" s="7" customFormat="1">
      <c r="A101" s="89" t="s">
        <v>709</v>
      </c>
      <c r="B101" s="91" t="s">
        <v>39</v>
      </c>
      <c r="C101" s="84">
        <v>220.83840000000001</v>
      </c>
      <c r="D101" s="84">
        <v>920.16</v>
      </c>
      <c r="E101" s="84">
        <v>184</v>
      </c>
      <c r="F101" s="84">
        <v>472.81799999999998</v>
      </c>
      <c r="G101" s="84">
        <v>1970.075</v>
      </c>
      <c r="H101" s="84">
        <v>58</v>
      </c>
      <c r="I101" s="84">
        <v>266.70139999999998</v>
      </c>
      <c r="J101" s="84">
        <v>1111.2560000000001</v>
      </c>
      <c r="K101" s="84">
        <v>49.166666999999997</v>
      </c>
      <c r="L101" s="84">
        <v>960.3578</v>
      </c>
      <c r="M101" s="84">
        <f t="shared" si="3"/>
        <v>4001.491</v>
      </c>
      <c r="N101" s="84">
        <v>291.16669999999999</v>
      </c>
      <c r="O101" s="209" t="s">
        <v>2</v>
      </c>
      <c r="P101" s="206" t="s">
        <v>603</v>
      </c>
      <c r="Q101" s="206" t="s">
        <v>32</v>
      </c>
      <c r="R101" s="206" t="s">
        <v>490</v>
      </c>
      <c r="S101" s="206" t="s">
        <v>350</v>
      </c>
      <c r="T101" s="206" t="s">
        <v>12</v>
      </c>
      <c r="U101" s="207"/>
    </row>
    <row r="102" spans="1:21" s="7" customFormat="1">
      <c r="A102" s="89" t="s">
        <v>710</v>
      </c>
      <c r="B102" s="91" t="s">
        <v>179</v>
      </c>
      <c r="C102" s="84">
        <v>36.050400000000003</v>
      </c>
      <c r="D102" s="84">
        <v>80.111999999999995</v>
      </c>
      <c r="E102" s="84">
        <v>44.9</v>
      </c>
      <c r="F102" s="84">
        <v>18.062999999999999</v>
      </c>
      <c r="G102" s="84">
        <v>40.14</v>
      </c>
      <c r="H102" s="84">
        <v>4.3</v>
      </c>
      <c r="I102" s="84">
        <v>23.178599999999999</v>
      </c>
      <c r="J102" s="84">
        <v>51.508000000000003</v>
      </c>
      <c r="K102" s="84">
        <v>10.3</v>
      </c>
      <c r="L102" s="84">
        <v>77.292000000000002</v>
      </c>
      <c r="M102" s="84">
        <f t="shared" si="3"/>
        <v>171.76</v>
      </c>
      <c r="N102" s="84">
        <v>59.5</v>
      </c>
      <c r="O102" s="209" t="s">
        <v>2</v>
      </c>
      <c r="P102" s="206" t="s">
        <v>603</v>
      </c>
      <c r="Q102" s="206" t="s">
        <v>123</v>
      </c>
      <c r="R102" s="206" t="s">
        <v>492</v>
      </c>
      <c r="S102" s="206" t="s">
        <v>370</v>
      </c>
      <c r="T102" s="206" t="s">
        <v>19</v>
      </c>
      <c r="U102" s="207"/>
    </row>
    <row r="103" spans="1:21" s="7" customFormat="1">
      <c r="A103" s="89" t="s">
        <v>711</v>
      </c>
      <c r="B103" s="91" t="s">
        <v>166</v>
      </c>
      <c r="C103" s="84">
        <v>87.017139999999998</v>
      </c>
      <c r="D103" s="84">
        <v>135.73099999999999</v>
      </c>
      <c r="E103" s="84">
        <v>32.583333000000003</v>
      </c>
      <c r="F103" s="84">
        <v>38.816040000000001</v>
      </c>
      <c r="G103" s="84">
        <v>60.545999999999999</v>
      </c>
      <c r="H103" s="84">
        <v>4.8333332999999996</v>
      </c>
      <c r="I103" s="84">
        <v>52.089370000000002</v>
      </c>
      <c r="J103" s="84">
        <v>81.25</v>
      </c>
      <c r="K103" s="84">
        <v>12.916667</v>
      </c>
      <c r="L103" s="84">
        <v>177.92259999999999</v>
      </c>
      <c r="M103" s="84">
        <f t="shared" si="3"/>
        <v>277.52699999999999</v>
      </c>
      <c r="N103" s="84">
        <v>50.333329999999997</v>
      </c>
      <c r="O103" s="209" t="s">
        <v>2</v>
      </c>
      <c r="P103" s="206" t="s">
        <v>603</v>
      </c>
      <c r="Q103" s="206" t="s">
        <v>32</v>
      </c>
      <c r="R103" s="206" t="s">
        <v>492</v>
      </c>
      <c r="S103" s="206" t="s">
        <v>370</v>
      </c>
      <c r="T103" s="206" t="s">
        <v>19</v>
      </c>
      <c r="U103" s="207"/>
    </row>
    <row r="104" spans="1:21" s="7" customFormat="1">
      <c r="A104" s="89" t="s">
        <v>712</v>
      </c>
      <c r="B104" s="91" t="s">
        <v>198</v>
      </c>
      <c r="C104" s="84">
        <v>96.742549999999994</v>
      </c>
      <c r="D104" s="84">
        <v>262.596</v>
      </c>
      <c r="E104" s="84">
        <v>71.916667000000004</v>
      </c>
      <c r="F104" s="84">
        <v>71.824150000000003</v>
      </c>
      <c r="G104" s="84">
        <v>194.958</v>
      </c>
      <c r="H104" s="84">
        <v>8.25</v>
      </c>
      <c r="I104" s="84">
        <v>34.330869999999997</v>
      </c>
      <c r="J104" s="84">
        <v>93.186999999999998</v>
      </c>
      <c r="K104" s="84">
        <v>6.75</v>
      </c>
      <c r="L104" s="84">
        <v>202.89760000000001</v>
      </c>
      <c r="M104" s="84">
        <f t="shared" si="3"/>
        <v>550.74099999999999</v>
      </c>
      <c r="N104" s="84">
        <v>86.916659999999993</v>
      </c>
      <c r="O104" s="209" t="s">
        <v>2</v>
      </c>
      <c r="P104" s="206" t="s">
        <v>603</v>
      </c>
      <c r="Q104" s="206" t="s">
        <v>27</v>
      </c>
      <c r="R104" s="206" t="s">
        <v>191</v>
      </c>
      <c r="S104" s="206" t="s">
        <v>359</v>
      </c>
      <c r="T104" s="206" t="s">
        <v>20</v>
      </c>
      <c r="U104" s="207"/>
    </row>
    <row r="105" spans="1:21" s="7" customFormat="1">
      <c r="A105" s="89" t="s">
        <v>713</v>
      </c>
      <c r="B105" s="91" t="s">
        <v>243</v>
      </c>
      <c r="C105" s="84">
        <v>1808</v>
      </c>
      <c r="D105" s="84">
        <v>17767</v>
      </c>
      <c r="E105" s="84">
        <v>1368</v>
      </c>
      <c r="F105" s="84">
        <v>2961</v>
      </c>
      <c r="G105" s="84">
        <v>26742</v>
      </c>
      <c r="H105" s="84">
        <v>735</v>
      </c>
      <c r="I105" s="84">
        <v>0</v>
      </c>
      <c r="J105" s="84">
        <v>0</v>
      </c>
      <c r="K105" s="84">
        <v>0</v>
      </c>
      <c r="L105" s="84">
        <v>4769</v>
      </c>
      <c r="M105" s="84">
        <f t="shared" si="3"/>
        <v>44509</v>
      </c>
      <c r="N105" s="84">
        <v>2103</v>
      </c>
      <c r="O105" s="209" t="s">
        <v>28</v>
      </c>
      <c r="P105" s="206" t="s">
        <v>598</v>
      </c>
      <c r="Q105" s="206" t="s">
        <v>211</v>
      </c>
      <c r="R105" s="206" t="s">
        <v>493</v>
      </c>
      <c r="S105" s="206" t="s">
        <v>365</v>
      </c>
      <c r="T105" s="206" t="s">
        <v>22</v>
      </c>
      <c r="U105" s="207"/>
    </row>
    <row r="106" spans="1:21" s="7" customFormat="1">
      <c r="A106" s="89" t="s">
        <v>714</v>
      </c>
      <c r="B106" s="91" t="s">
        <v>113</v>
      </c>
      <c r="C106" s="84">
        <v>19.988499999999998</v>
      </c>
      <c r="D106" s="84">
        <v>39.976999999999997</v>
      </c>
      <c r="E106" s="84">
        <v>27</v>
      </c>
      <c r="F106" s="84">
        <v>10.545500000000001</v>
      </c>
      <c r="G106" s="84">
        <v>21.091000000000001</v>
      </c>
      <c r="H106" s="84">
        <v>6</v>
      </c>
      <c r="I106" s="84">
        <v>26.816500000000001</v>
      </c>
      <c r="J106" s="84">
        <v>53.633000000000003</v>
      </c>
      <c r="K106" s="84">
        <v>13</v>
      </c>
      <c r="L106" s="84">
        <v>57.350499999999997</v>
      </c>
      <c r="M106" s="84">
        <f t="shared" si="3"/>
        <v>114.70099999999999</v>
      </c>
      <c r="N106" s="84">
        <v>46</v>
      </c>
      <c r="O106" s="209" t="s">
        <v>2</v>
      </c>
      <c r="P106" s="206" t="s">
        <v>603</v>
      </c>
      <c r="Q106" s="206" t="s">
        <v>32</v>
      </c>
      <c r="R106" s="206" t="s">
        <v>491</v>
      </c>
      <c r="S106" s="206" t="s">
        <v>352</v>
      </c>
      <c r="T106" s="206" t="s">
        <v>16</v>
      </c>
      <c r="U106" s="207"/>
    </row>
    <row r="107" spans="1:21" s="7" customFormat="1">
      <c r="A107" s="89" t="s">
        <v>715</v>
      </c>
      <c r="B107" s="91" t="s">
        <v>184</v>
      </c>
      <c r="C107" s="84">
        <v>194.9358</v>
      </c>
      <c r="D107" s="84">
        <v>204.65700000000001</v>
      </c>
      <c r="E107" s="84">
        <v>128.5</v>
      </c>
      <c r="F107" s="84">
        <v>206.99440000000001</v>
      </c>
      <c r="G107" s="84">
        <v>217.31700000000001</v>
      </c>
      <c r="H107" s="84">
        <v>15.25</v>
      </c>
      <c r="I107" s="84">
        <v>104.5635</v>
      </c>
      <c r="J107" s="84">
        <v>109.77800000000001</v>
      </c>
      <c r="K107" s="84">
        <v>19.916667</v>
      </c>
      <c r="L107" s="84">
        <v>506.49380000000002</v>
      </c>
      <c r="M107" s="84">
        <f t="shared" si="3"/>
        <v>531.75200000000007</v>
      </c>
      <c r="N107" s="84">
        <v>163.66669999999999</v>
      </c>
      <c r="O107" s="209" t="s">
        <v>2</v>
      </c>
      <c r="P107" s="206" t="s">
        <v>603</v>
      </c>
      <c r="Q107" s="206" t="s">
        <v>123</v>
      </c>
      <c r="R107" s="206" t="s">
        <v>492</v>
      </c>
      <c r="S107" s="206" t="s">
        <v>370</v>
      </c>
      <c r="T107" s="206" t="s">
        <v>19</v>
      </c>
      <c r="U107" s="207"/>
    </row>
    <row r="108" spans="1:21" s="7" customFormat="1">
      <c r="A108" s="89" t="s">
        <v>716</v>
      </c>
      <c r="B108" s="91" t="s">
        <v>245</v>
      </c>
      <c r="C108" s="84">
        <v>114.3565</v>
      </c>
      <c r="D108" s="84">
        <v>229.47800000000001</v>
      </c>
      <c r="E108" s="84">
        <v>123.66667</v>
      </c>
      <c r="F108" s="84">
        <v>37.756720000000001</v>
      </c>
      <c r="G108" s="84">
        <v>75.766000000000005</v>
      </c>
      <c r="H108" s="84">
        <v>25.916667</v>
      </c>
      <c r="I108" s="84">
        <v>19.282509999999998</v>
      </c>
      <c r="J108" s="84">
        <v>38.694000000000003</v>
      </c>
      <c r="K108" s="84">
        <v>14</v>
      </c>
      <c r="L108" s="84">
        <v>171.39580000000001</v>
      </c>
      <c r="M108" s="84">
        <f t="shared" si="3"/>
        <v>343.93800000000005</v>
      </c>
      <c r="N108" s="84">
        <v>163.58330000000001</v>
      </c>
      <c r="O108" s="209" t="s">
        <v>2</v>
      </c>
      <c r="P108" s="206" t="s">
        <v>603</v>
      </c>
      <c r="Q108" s="206" t="s">
        <v>211</v>
      </c>
      <c r="R108" s="206" t="s">
        <v>493</v>
      </c>
      <c r="S108" s="206" t="s">
        <v>356</v>
      </c>
      <c r="T108" s="206" t="s">
        <v>22</v>
      </c>
      <c r="U108" s="207"/>
    </row>
    <row r="109" spans="1:21" s="7" customFormat="1">
      <c r="A109" s="89" t="s">
        <v>717</v>
      </c>
      <c r="B109" s="91" t="s">
        <v>44</v>
      </c>
      <c r="C109" s="84">
        <v>1830.951</v>
      </c>
      <c r="D109" s="84">
        <v>3966.89</v>
      </c>
      <c r="E109" s="84">
        <v>688.25</v>
      </c>
      <c r="F109" s="84">
        <v>12827.81</v>
      </c>
      <c r="G109" s="84">
        <v>27792.383999999998</v>
      </c>
      <c r="H109" s="84">
        <v>177.66667000000001</v>
      </c>
      <c r="I109" s="84">
        <v>1757.269</v>
      </c>
      <c r="J109" s="84">
        <v>3807.2530000000002</v>
      </c>
      <c r="K109" s="84">
        <v>72.416667000000004</v>
      </c>
      <c r="L109" s="84">
        <v>16416.03</v>
      </c>
      <c r="M109" s="84">
        <f t="shared" si="3"/>
        <v>35566.526999999995</v>
      </c>
      <c r="N109" s="84">
        <v>938.33330000000001</v>
      </c>
      <c r="O109" s="209" t="s">
        <v>2</v>
      </c>
      <c r="P109" s="206" t="s">
        <v>603</v>
      </c>
      <c r="Q109" s="206" t="s">
        <v>32</v>
      </c>
      <c r="R109" s="206" t="s">
        <v>490</v>
      </c>
      <c r="S109" s="206" t="s">
        <v>351</v>
      </c>
      <c r="T109" s="206" t="s">
        <v>12</v>
      </c>
      <c r="U109" s="207"/>
    </row>
    <row r="110" spans="1:21" s="7" customFormat="1">
      <c r="A110" s="89" t="s">
        <v>702</v>
      </c>
      <c r="B110" s="91" t="s">
        <v>69</v>
      </c>
      <c r="C110" s="84">
        <v>168.709</v>
      </c>
      <c r="D110" s="84">
        <v>234.31800000000001</v>
      </c>
      <c r="E110" s="84">
        <v>65.5</v>
      </c>
      <c r="F110" s="84">
        <v>202.1832</v>
      </c>
      <c r="G110" s="84">
        <v>280.81</v>
      </c>
      <c r="H110" s="84">
        <v>20.416667</v>
      </c>
      <c r="I110" s="84">
        <v>104.54900000000001</v>
      </c>
      <c r="J110" s="84">
        <v>145.20699999999999</v>
      </c>
      <c r="K110" s="84">
        <v>12</v>
      </c>
      <c r="L110" s="84">
        <v>475.44119999999998</v>
      </c>
      <c r="M110" s="84">
        <f t="shared" si="3"/>
        <v>660.33500000000004</v>
      </c>
      <c r="N110" s="84">
        <v>97.916659999999993</v>
      </c>
      <c r="O110" s="209" t="s">
        <v>2</v>
      </c>
      <c r="P110" s="206" t="s">
        <v>603</v>
      </c>
      <c r="Q110" s="206" t="s">
        <v>46</v>
      </c>
      <c r="R110" s="206" t="s">
        <v>14</v>
      </c>
      <c r="S110" s="206" t="s">
        <v>362</v>
      </c>
      <c r="T110" s="206" t="s">
        <v>14</v>
      </c>
      <c r="U110" s="207"/>
    </row>
    <row r="111" spans="1:21" s="7" customFormat="1">
      <c r="A111" s="89" t="s">
        <v>495</v>
      </c>
      <c r="B111" s="91" t="s">
        <v>247</v>
      </c>
      <c r="C111" s="84">
        <v>1135</v>
      </c>
      <c r="D111" s="84">
        <v>10800</v>
      </c>
      <c r="E111" s="84">
        <v>1058</v>
      </c>
      <c r="F111" s="84">
        <v>1436</v>
      </c>
      <c r="G111" s="84">
        <v>13833</v>
      </c>
      <c r="H111" s="84">
        <v>511</v>
      </c>
      <c r="I111" s="84">
        <v>0</v>
      </c>
      <c r="J111" s="84">
        <v>0</v>
      </c>
      <c r="K111" s="84">
        <v>0</v>
      </c>
      <c r="L111" s="84">
        <v>2571</v>
      </c>
      <c r="M111" s="84">
        <f t="shared" si="3"/>
        <v>24633</v>
      </c>
      <c r="N111" s="84">
        <v>1569</v>
      </c>
      <c r="O111" s="209" t="s">
        <v>28</v>
      </c>
      <c r="P111" s="206" t="s">
        <v>598</v>
      </c>
      <c r="Q111" s="206" t="s">
        <v>211</v>
      </c>
      <c r="R111" s="206" t="s">
        <v>493</v>
      </c>
      <c r="S111" s="206" t="s">
        <v>247</v>
      </c>
      <c r="T111" s="206" t="s">
        <v>22</v>
      </c>
      <c r="U111" s="207"/>
    </row>
    <row r="112" spans="1:21" s="7" customFormat="1">
      <c r="A112" s="89" t="s">
        <v>634</v>
      </c>
      <c r="B112" s="91" t="s">
        <v>446</v>
      </c>
      <c r="C112" s="84">
        <v>4074</v>
      </c>
      <c r="D112" s="84">
        <v>16648</v>
      </c>
      <c r="E112" s="84">
        <v>2918</v>
      </c>
      <c r="F112" s="84">
        <v>11714</v>
      </c>
      <c r="G112" s="84">
        <v>56011</v>
      </c>
      <c r="H112" s="84">
        <v>778</v>
      </c>
      <c r="I112" s="84">
        <v>0</v>
      </c>
      <c r="J112" s="84">
        <v>0</v>
      </c>
      <c r="K112" s="84">
        <v>0</v>
      </c>
      <c r="L112" s="84">
        <v>15788</v>
      </c>
      <c r="M112" s="84">
        <f t="shared" si="3"/>
        <v>72659</v>
      </c>
      <c r="N112" s="84">
        <v>3696</v>
      </c>
      <c r="O112" s="209" t="s">
        <v>28</v>
      </c>
      <c r="P112" s="206" t="s">
        <v>598</v>
      </c>
      <c r="Q112" s="206" t="s">
        <v>27</v>
      </c>
      <c r="R112" s="206" t="s">
        <v>151</v>
      </c>
      <c r="S112" s="206" t="s">
        <v>368</v>
      </c>
      <c r="T112" s="206" t="s">
        <v>17</v>
      </c>
      <c r="U112" s="207"/>
    </row>
    <row r="113" spans="1:21" s="7" customFormat="1">
      <c r="A113" s="89" t="s">
        <v>512</v>
      </c>
      <c r="B113" s="91" t="s">
        <v>139</v>
      </c>
      <c r="C113" s="84">
        <v>1760.7090000000001</v>
      </c>
      <c r="D113" s="84">
        <v>4678.174</v>
      </c>
      <c r="E113" s="84">
        <v>791.41666999999995</v>
      </c>
      <c r="F113" s="84">
        <v>5466.8789999999999</v>
      </c>
      <c r="G113" s="84">
        <v>14525.407999999999</v>
      </c>
      <c r="H113" s="84">
        <v>515.5</v>
      </c>
      <c r="I113" s="84">
        <v>1613.2</v>
      </c>
      <c r="J113" s="84">
        <v>4286.2470000000003</v>
      </c>
      <c r="K113" s="84">
        <v>116.08333</v>
      </c>
      <c r="L113" s="84">
        <v>8840.7890000000007</v>
      </c>
      <c r="M113" s="84">
        <f t="shared" si="3"/>
        <v>23489.828999999998</v>
      </c>
      <c r="N113" s="84">
        <v>1423</v>
      </c>
      <c r="O113" s="209" t="s">
        <v>2</v>
      </c>
      <c r="P113" s="206" t="s">
        <v>603</v>
      </c>
      <c r="Q113" s="206" t="s">
        <v>27</v>
      </c>
      <c r="R113" s="206" t="s">
        <v>494</v>
      </c>
      <c r="S113" s="206" t="s">
        <v>368</v>
      </c>
      <c r="T113" s="206" t="s">
        <v>17</v>
      </c>
      <c r="U113" s="207"/>
    </row>
    <row r="114" spans="1:21" s="7" customFormat="1">
      <c r="A114" s="89" t="s">
        <v>513</v>
      </c>
      <c r="B114" s="91" t="s">
        <v>55</v>
      </c>
      <c r="C114" s="84">
        <v>84.889790000000005</v>
      </c>
      <c r="D114" s="84">
        <v>141.483</v>
      </c>
      <c r="E114" s="84">
        <v>49</v>
      </c>
      <c r="F114" s="84">
        <v>116.337</v>
      </c>
      <c r="G114" s="84">
        <v>193.89500000000001</v>
      </c>
      <c r="H114" s="84">
        <v>12</v>
      </c>
      <c r="I114" s="84">
        <v>34.665599999999998</v>
      </c>
      <c r="J114" s="84">
        <v>57.776000000000003</v>
      </c>
      <c r="K114" s="84">
        <v>8.25</v>
      </c>
      <c r="L114" s="84">
        <v>235.89240000000001</v>
      </c>
      <c r="M114" s="84">
        <f t="shared" si="3"/>
        <v>393.15400000000005</v>
      </c>
      <c r="N114" s="84">
        <v>69.25</v>
      </c>
      <c r="O114" s="209" t="s">
        <v>2</v>
      </c>
      <c r="P114" s="206" t="s">
        <v>603</v>
      </c>
      <c r="Q114" s="206" t="s">
        <v>46</v>
      </c>
      <c r="R114" s="206" t="s">
        <v>14</v>
      </c>
      <c r="S114" s="206" t="s">
        <v>362</v>
      </c>
      <c r="T114" s="206" t="s">
        <v>14</v>
      </c>
      <c r="U114" s="207"/>
    </row>
    <row r="115" spans="1:21" s="7" customFormat="1">
      <c r="A115" s="89" t="s">
        <v>589</v>
      </c>
      <c r="B115" s="91" t="s">
        <v>76</v>
      </c>
      <c r="C115" s="84">
        <v>87.21687</v>
      </c>
      <c r="D115" s="84">
        <v>120.79900000000001</v>
      </c>
      <c r="E115" s="84">
        <v>39.833333000000003</v>
      </c>
      <c r="F115" s="84">
        <v>242.47069999999999</v>
      </c>
      <c r="G115" s="84">
        <v>335.83199999999999</v>
      </c>
      <c r="H115" s="84">
        <v>16.583333</v>
      </c>
      <c r="I115" s="84">
        <v>119.75960000000001</v>
      </c>
      <c r="J115" s="84">
        <v>165.87200000000001</v>
      </c>
      <c r="K115" s="84">
        <v>22</v>
      </c>
      <c r="L115" s="84">
        <v>449.44709999999998</v>
      </c>
      <c r="M115" s="84">
        <f t="shared" si="3"/>
        <v>622.50299999999993</v>
      </c>
      <c r="N115" s="84">
        <v>78.416659999999993</v>
      </c>
      <c r="O115" s="209" t="s">
        <v>2</v>
      </c>
      <c r="P115" s="206" t="s">
        <v>603</v>
      </c>
      <c r="Q115" s="206" t="s">
        <v>32</v>
      </c>
      <c r="R115" s="206" t="s">
        <v>15</v>
      </c>
      <c r="S115" s="206" t="s">
        <v>360</v>
      </c>
      <c r="T115" s="206" t="s">
        <v>15</v>
      </c>
      <c r="U115" s="207"/>
    </row>
    <row r="116" spans="1:21" s="7" customFormat="1">
      <c r="A116" s="89" t="s">
        <v>514</v>
      </c>
      <c r="B116" s="91" t="s">
        <v>234</v>
      </c>
      <c r="C116" s="84">
        <v>51.439109999999999</v>
      </c>
      <c r="D116" s="84">
        <v>96.897999999999996</v>
      </c>
      <c r="E116" s="84">
        <v>38</v>
      </c>
      <c r="F116" s="84">
        <v>119.3815</v>
      </c>
      <c r="G116" s="84">
        <v>224.88399999999999</v>
      </c>
      <c r="H116" s="84">
        <v>18.916667</v>
      </c>
      <c r="I116" s="84">
        <v>6.5799890000000003</v>
      </c>
      <c r="J116" s="84">
        <v>12.395</v>
      </c>
      <c r="K116" s="84">
        <v>7</v>
      </c>
      <c r="L116" s="84">
        <v>177.4006</v>
      </c>
      <c r="M116" s="84">
        <f t="shared" si="3"/>
        <v>334.17699999999996</v>
      </c>
      <c r="N116" s="84">
        <v>63.916670000000003</v>
      </c>
      <c r="O116" s="209" t="s">
        <v>2</v>
      </c>
      <c r="P116" s="206" t="s">
        <v>603</v>
      </c>
      <c r="Q116" s="206" t="s">
        <v>211</v>
      </c>
      <c r="R116" s="206" t="s">
        <v>493</v>
      </c>
      <c r="S116" s="206" t="s">
        <v>356</v>
      </c>
      <c r="T116" s="206" t="s">
        <v>22</v>
      </c>
      <c r="U116" s="207"/>
    </row>
    <row r="117" spans="1:21" s="7" customFormat="1">
      <c r="A117" s="89" t="s">
        <v>590</v>
      </c>
      <c r="B117" s="91" t="s">
        <v>37</v>
      </c>
      <c r="C117" s="84">
        <v>129.85659999999999</v>
      </c>
      <c r="D117" s="84">
        <v>191.38300000000001</v>
      </c>
      <c r="E117" s="84">
        <v>36</v>
      </c>
      <c r="F117" s="84">
        <v>674.06560000000002</v>
      </c>
      <c r="G117" s="84">
        <v>993.44</v>
      </c>
      <c r="H117" s="84">
        <v>25.333333</v>
      </c>
      <c r="I117" s="84">
        <v>963.20259999999996</v>
      </c>
      <c r="J117" s="84">
        <v>1419.5709999999999</v>
      </c>
      <c r="K117" s="84">
        <v>54.166666999999997</v>
      </c>
      <c r="L117" s="84">
        <v>1767.125</v>
      </c>
      <c r="M117" s="84">
        <f t="shared" si="3"/>
        <v>2604.3940000000002</v>
      </c>
      <c r="N117" s="84">
        <v>115.5</v>
      </c>
      <c r="O117" s="209" t="s">
        <v>2</v>
      </c>
      <c r="P117" s="206" t="s">
        <v>603</v>
      </c>
      <c r="Q117" s="206" t="s">
        <v>32</v>
      </c>
      <c r="R117" s="206" t="s">
        <v>490</v>
      </c>
      <c r="S117" s="206" t="s">
        <v>350</v>
      </c>
      <c r="T117" s="206" t="s">
        <v>12</v>
      </c>
      <c r="U117" s="207"/>
    </row>
    <row r="118" spans="1:21" s="7" customFormat="1">
      <c r="A118" s="89" t="s">
        <v>449</v>
      </c>
      <c r="B118" s="91" t="s">
        <v>446</v>
      </c>
      <c r="C118" s="84">
        <v>57380</v>
      </c>
      <c r="D118" s="84">
        <v>310579</v>
      </c>
      <c r="E118" s="84">
        <v>36860</v>
      </c>
      <c r="F118" s="84">
        <v>154838</v>
      </c>
      <c r="G118" s="84">
        <v>1024144</v>
      </c>
      <c r="H118" s="84">
        <v>6678</v>
      </c>
      <c r="I118" s="84">
        <v>0</v>
      </c>
      <c r="J118" s="84">
        <v>0</v>
      </c>
      <c r="K118" s="84">
        <v>0</v>
      </c>
      <c r="L118" s="84">
        <v>212218</v>
      </c>
      <c r="M118" s="84">
        <f t="shared" si="3"/>
        <v>1334723</v>
      </c>
      <c r="N118" s="84">
        <v>43538</v>
      </c>
      <c r="O118" s="209" t="s">
        <v>28</v>
      </c>
      <c r="P118" s="206" t="s">
        <v>598</v>
      </c>
      <c r="Q118" s="206" t="s">
        <v>123</v>
      </c>
      <c r="R118" s="206" t="s">
        <v>151</v>
      </c>
      <c r="S118" s="206" t="s">
        <v>355</v>
      </c>
      <c r="T118" s="206" t="s">
        <v>19</v>
      </c>
      <c r="U118" s="207"/>
    </row>
    <row r="119" spans="1:21" s="7" customFormat="1">
      <c r="A119" s="89" t="s">
        <v>515</v>
      </c>
      <c r="B119" s="91" t="s">
        <v>58</v>
      </c>
      <c r="C119" s="84">
        <v>120.9462</v>
      </c>
      <c r="D119" s="84">
        <v>208.52799999999999</v>
      </c>
      <c r="E119" s="84">
        <v>54.833333000000003</v>
      </c>
      <c r="F119" s="84">
        <v>101.83</v>
      </c>
      <c r="G119" s="84">
        <v>175.56899999999999</v>
      </c>
      <c r="H119" s="84">
        <v>25</v>
      </c>
      <c r="I119" s="84">
        <v>76.74503</v>
      </c>
      <c r="J119" s="84">
        <v>132.31899999999999</v>
      </c>
      <c r="K119" s="84">
        <v>15.333333</v>
      </c>
      <c r="L119" s="84">
        <v>299.5213</v>
      </c>
      <c r="M119" s="84">
        <f t="shared" si="3"/>
        <v>516.41599999999994</v>
      </c>
      <c r="N119" s="84">
        <v>95.166659999999993</v>
      </c>
      <c r="O119" s="209" t="s">
        <v>2</v>
      </c>
      <c r="P119" s="206" t="s">
        <v>603</v>
      </c>
      <c r="Q119" s="206" t="s">
        <v>46</v>
      </c>
      <c r="R119" s="206" t="s">
        <v>14</v>
      </c>
      <c r="S119" s="206" t="s">
        <v>362</v>
      </c>
      <c r="T119" s="206" t="s">
        <v>14</v>
      </c>
      <c r="U119" s="207"/>
    </row>
    <row r="120" spans="1:21" s="7" customFormat="1">
      <c r="A120" s="89" t="s">
        <v>516</v>
      </c>
      <c r="B120" s="91" t="s">
        <v>235</v>
      </c>
      <c r="C120" s="84">
        <v>567.61890000000005</v>
      </c>
      <c r="D120" s="84">
        <v>770.94200000000001</v>
      </c>
      <c r="E120" s="84">
        <v>390.91667000000001</v>
      </c>
      <c r="F120" s="84">
        <v>344.02940000000001</v>
      </c>
      <c r="G120" s="84">
        <v>467.262</v>
      </c>
      <c r="H120" s="84">
        <v>103.08333</v>
      </c>
      <c r="I120" s="84">
        <v>240.73929999999999</v>
      </c>
      <c r="J120" s="84">
        <v>326.97300000000001</v>
      </c>
      <c r="K120" s="84">
        <v>38.5</v>
      </c>
      <c r="L120" s="84">
        <v>1152.3879999999999</v>
      </c>
      <c r="M120" s="84">
        <f t="shared" si="3"/>
        <v>1565.1769999999999</v>
      </c>
      <c r="N120" s="84">
        <v>532.5</v>
      </c>
      <c r="O120" s="209" t="s">
        <v>2</v>
      </c>
      <c r="P120" s="206" t="s">
        <v>603</v>
      </c>
      <c r="Q120" s="206" t="s">
        <v>211</v>
      </c>
      <c r="R120" s="206" t="s">
        <v>493</v>
      </c>
      <c r="S120" s="206" t="s">
        <v>356</v>
      </c>
      <c r="T120" s="206" t="s">
        <v>22</v>
      </c>
      <c r="U120" s="207"/>
    </row>
    <row r="121" spans="1:21" s="7" customFormat="1">
      <c r="A121" s="89" t="s">
        <v>591</v>
      </c>
      <c r="B121" s="91" t="s">
        <v>173</v>
      </c>
      <c r="C121" s="84">
        <v>543.13199999999995</v>
      </c>
      <c r="D121" s="84">
        <v>1064.982</v>
      </c>
      <c r="E121" s="84">
        <v>307.83332999999999</v>
      </c>
      <c r="F121" s="84">
        <v>469.47430000000003</v>
      </c>
      <c r="G121" s="84">
        <v>920.553</v>
      </c>
      <c r="H121" s="84">
        <v>76.25</v>
      </c>
      <c r="I121" s="84">
        <v>420.19330000000002</v>
      </c>
      <c r="J121" s="84">
        <v>823.92200000000003</v>
      </c>
      <c r="K121" s="84">
        <v>24.166667</v>
      </c>
      <c r="L121" s="84">
        <v>1432.8</v>
      </c>
      <c r="M121" s="84">
        <f t="shared" si="3"/>
        <v>2809.4569999999999</v>
      </c>
      <c r="N121" s="84">
        <v>408.25</v>
      </c>
      <c r="O121" s="209" t="s">
        <v>2</v>
      </c>
      <c r="P121" s="206" t="s">
        <v>603</v>
      </c>
      <c r="Q121" s="206" t="s">
        <v>123</v>
      </c>
      <c r="R121" s="206" t="s">
        <v>492</v>
      </c>
      <c r="S121" s="206" t="s">
        <v>370</v>
      </c>
      <c r="T121" s="206" t="s">
        <v>19</v>
      </c>
      <c r="U121" s="207"/>
    </row>
    <row r="122" spans="1:21" s="7" customFormat="1">
      <c r="A122" s="89" t="s">
        <v>450</v>
      </c>
      <c r="B122" s="91" t="s">
        <v>446</v>
      </c>
      <c r="C122" s="84">
        <v>30087</v>
      </c>
      <c r="D122" s="84">
        <v>180989</v>
      </c>
      <c r="E122" s="84">
        <v>24254</v>
      </c>
      <c r="F122" s="84">
        <v>38881</v>
      </c>
      <c r="G122" s="84">
        <v>341038</v>
      </c>
      <c r="H122" s="84">
        <v>3637</v>
      </c>
      <c r="I122" s="84">
        <v>0</v>
      </c>
      <c r="J122" s="84">
        <v>0</v>
      </c>
      <c r="K122" s="84">
        <v>0</v>
      </c>
      <c r="L122" s="84">
        <v>68968</v>
      </c>
      <c r="M122" s="84">
        <f t="shared" si="3"/>
        <v>522027</v>
      </c>
      <c r="N122" s="84">
        <v>27891</v>
      </c>
      <c r="O122" s="209" t="s">
        <v>28</v>
      </c>
      <c r="P122" s="206" t="s">
        <v>598</v>
      </c>
      <c r="Q122" s="206" t="s">
        <v>27</v>
      </c>
      <c r="R122" s="206" t="s">
        <v>151</v>
      </c>
      <c r="S122" s="206" t="s">
        <v>357</v>
      </c>
      <c r="T122" s="206" t="s">
        <v>18</v>
      </c>
      <c r="U122" s="207"/>
    </row>
    <row r="123" spans="1:21" s="7" customFormat="1">
      <c r="A123" s="89" t="s">
        <v>517</v>
      </c>
      <c r="B123" s="91" t="s">
        <v>177</v>
      </c>
      <c r="C123" s="84">
        <v>61.56427</v>
      </c>
      <c r="D123" s="84">
        <v>103.76</v>
      </c>
      <c r="E123" s="84">
        <v>33.5</v>
      </c>
      <c r="F123" s="84">
        <v>51.678150000000002</v>
      </c>
      <c r="G123" s="84">
        <v>87.097999999999999</v>
      </c>
      <c r="H123" s="84">
        <v>8.3333332999999996</v>
      </c>
      <c r="I123" s="84">
        <v>41.319139999999997</v>
      </c>
      <c r="J123" s="84">
        <v>69.638999999999996</v>
      </c>
      <c r="K123" s="84">
        <v>6</v>
      </c>
      <c r="L123" s="84">
        <v>154.5616</v>
      </c>
      <c r="M123" s="84">
        <f t="shared" si="3"/>
        <v>260.49700000000001</v>
      </c>
      <c r="N123" s="84">
        <v>47.833329999999997</v>
      </c>
      <c r="O123" s="209" t="s">
        <v>2</v>
      </c>
      <c r="P123" s="206" t="s">
        <v>603</v>
      </c>
      <c r="Q123" s="206" t="s">
        <v>123</v>
      </c>
      <c r="R123" s="206" t="s">
        <v>492</v>
      </c>
      <c r="S123" s="206" t="s">
        <v>370</v>
      </c>
      <c r="T123" s="206" t="s">
        <v>19</v>
      </c>
      <c r="U123" s="207"/>
    </row>
    <row r="124" spans="1:21" s="7" customFormat="1">
      <c r="A124" s="89" t="s">
        <v>518</v>
      </c>
      <c r="B124" s="91" t="s">
        <v>78</v>
      </c>
      <c r="C124" s="84">
        <v>34.265729999999998</v>
      </c>
      <c r="D124" s="84">
        <v>56.005000000000003</v>
      </c>
      <c r="E124" s="84">
        <v>16.833333</v>
      </c>
      <c r="F124" s="84">
        <v>44.539630000000002</v>
      </c>
      <c r="G124" s="84">
        <v>72.796999999999997</v>
      </c>
      <c r="H124" s="84">
        <v>7.9166667000000004</v>
      </c>
      <c r="I124" s="84">
        <v>44.704219999999999</v>
      </c>
      <c r="J124" s="84">
        <v>73.066000000000003</v>
      </c>
      <c r="K124" s="84">
        <v>14</v>
      </c>
      <c r="L124" s="84">
        <v>123.50960000000001</v>
      </c>
      <c r="M124" s="84">
        <f t="shared" si="3"/>
        <v>201.86799999999999</v>
      </c>
      <c r="N124" s="84">
        <v>38.75</v>
      </c>
      <c r="O124" s="209" t="s">
        <v>2</v>
      </c>
      <c r="P124" s="206" t="s">
        <v>603</v>
      </c>
      <c r="Q124" s="206" t="s">
        <v>32</v>
      </c>
      <c r="R124" s="206" t="s">
        <v>15</v>
      </c>
      <c r="S124" s="206" t="s">
        <v>360</v>
      </c>
      <c r="T124" s="206" t="s">
        <v>15</v>
      </c>
      <c r="U124" s="207"/>
    </row>
    <row r="125" spans="1:21" s="7" customFormat="1">
      <c r="A125" s="89" t="s">
        <v>451</v>
      </c>
      <c r="B125" s="91" t="s">
        <v>395</v>
      </c>
      <c r="C125" s="84">
        <v>615.5231</v>
      </c>
      <c r="D125" s="84">
        <v>1093.68</v>
      </c>
      <c r="E125" s="84">
        <v>202.5</v>
      </c>
      <c r="F125" s="84">
        <v>728.89359999999999</v>
      </c>
      <c r="G125" s="84">
        <v>1295.1199999999999</v>
      </c>
      <c r="H125" s="84">
        <v>87</v>
      </c>
      <c r="I125" s="84">
        <v>276.7355</v>
      </c>
      <c r="J125" s="84">
        <v>491.71199999999999</v>
      </c>
      <c r="K125" s="84">
        <v>25</v>
      </c>
      <c r="L125" s="84">
        <v>1621.152</v>
      </c>
      <c r="M125" s="84">
        <f t="shared" si="3"/>
        <v>2880.5120000000002</v>
      </c>
      <c r="N125" s="84">
        <v>314.5</v>
      </c>
      <c r="O125" s="209" t="s">
        <v>2</v>
      </c>
      <c r="P125" s="206" t="s">
        <v>598</v>
      </c>
      <c r="Q125" s="206" t="s">
        <v>32</v>
      </c>
      <c r="R125" s="206" t="s">
        <v>15</v>
      </c>
      <c r="S125" s="206" t="s">
        <v>360</v>
      </c>
      <c r="T125" s="206" t="s">
        <v>15</v>
      </c>
      <c r="U125" s="207"/>
    </row>
    <row r="126" spans="1:21" s="7" customFormat="1">
      <c r="A126" s="89" t="s">
        <v>520</v>
      </c>
      <c r="B126" s="91" t="s">
        <v>232</v>
      </c>
      <c r="C126" s="84">
        <v>539.60670000000005</v>
      </c>
      <c r="D126" s="84">
        <v>939.30399999999997</v>
      </c>
      <c r="E126" s="84">
        <v>189.66667000000001</v>
      </c>
      <c r="F126" s="84">
        <v>306.40890000000002</v>
      </c>
      <c r="G126" s="84">
        <v>533.37199999999996</v>
      </c>
      <c r="H126" s="84">
        <v>24.583333</v>
      </c>
      <c r="I126" s="84">
        <v>111.43210000000001</v>
      </c>
      <c r="J126" s="84">
        <v>193.97200000000001</v>
      </c>
      <c r="K126" s="84">
        <v>13</v>
      </c>
      <c r="L126" s="84">
        <v>957.44759999999997</v>
      </c>
      <c r="M126" s="84">
        <f t="shared" si="3"/>
        <v>1666.6479999999999</v>
      </c>
      <c r="N126" s="84">
        <v>227.25</v>
      </c>
      <c r="O126" s="209" t="s">
        <v>2</v>
      </c>
      <c r="P126" s="206" t="s">
        <v>603</v>
      </c>
      <c r="Q126" s="206" t="s">
        <v>211</v>
      </c>
      <c r="R126" s="206" t="s">
        <v>493</v>
      </c>
      <c r="S126" s="206" t="s">
        <v>356</v>
      </c>
      <c r="T126" s="206" t="s">
        <v>22</v>
      </c>
      <c r="U126" s="207"/>
    </row>
    <row r="127" spans="1:21" s="7" customFormat="1">
      <c r="A127" s="89" t="s">
        <v>520</v>
      </c>
      <c r="B127" s="91" t="s">
        <v>11</v>
      </c>
      <c r="C127" s="84">
        <v>380.2398</v>
      </c>
      <c r="D127" s="84">
        <v>661.89099999999996</v>
      </c>
      <c r="E127" s="84">
        <v>195.91667000000001</v>
      </c>
      <c r="F127" s="84">
        <v>332.85770000000002</v>
      </c>
      <c r="G127" s="84">
        <v>579.41200000000003</v>
      </c>
      <c r="H127" s="84">
        <v>29</v>
      </c>
      <c r="I127" s="84">
        <v>4.982996</v>
      </c>
      <c r="J127" s="84">
        <v>8.6739999999999995</v>
      </c>
      <c r="K127" s="84">
        <v>6.1666667000000004</v>
      </c>
      <c r="L127" s="84">
        <v>718.0806</v>
      </c>
      <c r="M127" s="84">
        <f t="shared" si="3"/>
        <v>1249.9769999999999</v>
      </c>
      <c r="N127" s="84">
        <v>231.08330000000001</v>
      </c>
      <c r="O127" s="209" t="s">
        <v>2</v>
      </c>
      <c r="P127" s="206" t="s">
        <v>603</v>
      </c>
      <c r="Q127" s="206" t="s">
        <v>211</v>
      </c>
      <c r="R127" s="206" t="s">
        <v>493</v>
      </c>
      <c r="S127" s="206" t="s">
        <v>11</v>
      </c>
      <c r="T127" s="206" t="s">
        <v>22</v>
      </c>
      <c r="U127" s="207"/>
    </row>
    <row r="128" spans="1:21" s="7" customFormat="1">
      <c r="A128" s="89" t="s">
        <v>520</v>
      </c>
      <c r="B128" s="91" t="s">
        <v>236</v>
      </c>
      <c r="C128" s="84">
        <v>1071.164</v>
      </c>
      <c r="D128" s="84">
        <v>1864.596</v>
      </c>
      <c r="E128" s="84">
        <v>354.25</v>
      </c>
      <c r="F128" s="84">
        <v>1178.33</v>
      </c>
      <c r="G128" s="84">
        <v>2051.1419999999998</v>
      </c>
      <c r="H128" s="84">
        <v>66.083332999999996</v>
      </c>
      <c r="I128" s="84">
        <v>421.8605</v>
      </c>
      <c r="J128" s="84">
        <v>734.34100000000001</v>
      </c>
      <c r="K128" s="84">
        <v>42.75</v>
      </c>
      <c r="L128" s="84">
        <v>2671.3539999999998</v>
      </c>
      <c r="M128" s="84">
        <f t="shared" si="3"/>
        <v>4650.0789999999997</v>
      </c>
      <c r="N128" s="84">
        <v>463.08330000000001</v>
      </c>
      <c r="O128" s="209" t="s">
        <v>2</v>
      </c>
      <c r="P128" s="206" t="s">
        <v>603</v>
      </c>
      <c r="Q128" s="206" t="s">
        <v>211</v>
      </c>
      <c r="R128" s="206" t="s">
        <v>493</v>
      </c>
      <c r="S128" s="206" t="s">
        <v>356</v>
      </c>
      <c r="T128" s="206" t="s">
        <v>22</v>
      </c>
      <c r="U128" s="207"/>
    </row>
    <row r="129" spans="1:21" s="7" customFormat="1">
      <c r="A129" s="89" t="s">
        <v>520</v>
      </c>
      <c r="B129" s="91" t="s">
        <v>238</v>
      </c>
      <c r="C129" s="84">
        <v>620.18309999999997</v>
      </c>
      <c r="D129" s="84">
        <v>1079.5650000000001</v>
      </c>
      <c r="E129" s="84">
        <v>245.75</v>
      </c>
      <c r="F129" s="84">
        <v>586.53549999999996</v>
      </c>
      <c r="G129" s="84">
        <v>1020.994</v>
      </c>
      <c r="H129" s="84">
        <v>59.083333000000003</v>
      </c>
      <c r="I129" s="84">
        <v>107.33199999999999</v>
      </c>
      <c r="J129" s="84">
        <v>186.83500000000001</v>
      </c>
      <c r="K129" s="84">
        <v>16.083333</v>
      </c>
      <c r="L129" s="84">
        <v>1314.0509999999999</v>
      </c>
      <c r="M129" s="84">
        <f t="shared" si="3"/>
        <v>2287.3940000000002</v>
      </c>
      <c r="N129" s="84">
        <v>320.91669999999999</v>
      </c>
      <c r="O129" s="209" t="s">
        <v>2</v>
      </c>
      <c r="P129" s="206" t="s">
        <v>603</v>
      </c>
      <c r="Q129" s="206" t="s">
        <v>211</v>
      </c>
      <c r="R129" s="206" t="s">
        <v>493</v>
      </c>
      <c r="S129" s="206" t="s">
        <v>365</v>
      </c>
      <c r="T129" s="206" t="s">
        <v>22</v>
      </c>
      <c r="U129" s="207"/>
    </row>
    <row r="130" spans="1:21" s="7" customFormat="1">
      <c r="A130" s="89" t="s">
        <v>520</v>
      </c>
      <c r="B130" s="91" t="s">
        <v>240</v>
      </c>
      <c r="C130" s="84">
        <v>122.7008</v>
      </c>
      <c r="D130" s="84">
        <v>211.749</v>
      </c>
      <c r="E130" s="84">
        <v>46.727272999999997</v>
      </c>
      <c r="F130" s="84">
        <v>58.634189999999997</v>
      </c>
      <c r="G130" s="84">
        <v>101.187</v>
      </c>
      <c r="H130" s="84">
        <v>7</v>
      </c>
      <c r="I130" s="84">
        <v>23.340219999999999</v>
      </c>
      <c r="J130" s="84">
        <v>40.279000000000003</v>
      </c>
      <c r="K130" s="84">
        <v>7</v>
      </c>
      <c r="L130" s="84">
        <v>204.67519999999999</v>
      </c>
      <c r="M130" s="84">
        <f t="shared" si="3"/>
        <v>353.21499999999997</v>
      </c>
      <c r="N130" s="84">
        <v>60.727269999999997</v>
      </c>
      <c r="O130" s="209" t="s">
        <v>2</v>
      </c>
      <c r="P130" s="206" t="s">
        <v>603</v>
      </c>
      <c r="Q130" s="206" t="s">
        <v>211</v>
      </c>
      <c r="R130" s="206" t="s">
        <v>493</v>
      </c>
      <c r="S130" s="206" t="s">
        <v>356</v>
      </c>
      <c r="T130" s="206" t="s">
        <v>22</v>
      </c>
      <c r="U130" s="207"/>
    </row>
    <row r="131" spans="1:21" s="7" customFormat="1">
      <c r="A131" s="89" t="s">
        <v>521</v>
      </c>
      <c r="B131" s="91" t="s">
        <v>201</v>
      </c>
      <c r="C131" s="84">
        <v>130.67580000000001</v>
      </c>
      <c r="D131" s="84">
        <v>206.89099999999999</v>
      </c>
      <c r="E131" s="84">
        <v>43.333333000000003</v>
      </c>
      <c r="F131" s="84">
        <v>167.29</v>
      </c>
      <c r="G131" s="84">
        <v>264.86</v>
      </c>
      <c r="H131" s="84">
        <v>6.9166667000000004</v>
      </c>
      <c r="I131" s="84">
        <v>117.3323</v>
      </c>
      <c r="J131" s="84">
        <v>185.76499999999999</v>
      </c>
      <c r="K131" s="84">
        <v>13.666667</v>
      </c>
      <c r="L131" s="84">
        <v>415.29809999999998</v>
      </c>
      <c r="M131" s="84">
        <f t="shared" si="3"/>
        <v>657.51599999999996</v>
      </c>
      <c r="N131" s="84">
        <v>63.916670000000003</v>
      </c>
      <c r="O131" s="209" t="s">
        <v>2</v>
      </c>
      <c r="P131" s="206" t="s">
        <v>603</v>
      </c>
      <c r="Q131" s="206" t="s">
        <v>46</v>
      </c>
      <c r="R131" s="206" t="s">
        <v>364</v>
      </c>
      <c r="S131" s="206" t="s">
        <v>364</v>
      </c>
      <c r="T131" s="206" t="s">
        <v>21</v>
      </c>
      <c r="U131" s="207"/>
    </row>
    <row r="132" spans="1:21" s="7" customFormat="1">
      <c r="A132" s="89" t="s">
        <v>453</v>
      </c>
      <c r="B132" s="91" t="s">
        <v>446</v>
      </c>
      <c r="C132" s="84">
        <v>6980.8</v>
      </c>
      <c r="D132" s="84">
        <v>68287</v>
      </c>
      <c r="E132" s="84">
        <v>6166</v>
      </c>
      <c r="F132" s="84">
        <v>8543</v>
      </c>
      <c r="G132" s="84">
        <v>91053</v>
      </c>
      <c r="H132" s="84">
        <v>1180</v>
      </c>
      <c r="I132" s="84">
        <v>0</v>
      </c>
      <c r="J132" s="84">
        <v>0</v>
      </c>
      <c r="K132" s="84">
        <v>0</v>
      </c>
      <c r="L132" s="84">
        <v>15523.8</v>
      </c>
      <c r="M132" s="84">
        <f t="shared" ref="M132:M163" si="4">SUM(D132,G132,J132)</f>
        <v>159340</v>
      </c>
      <c r="N132" s="84">
        <v>7346</v>
      </c>
      <c r="O132" s="209" t="s">
        <v>28</v>
      </c>
      <c r="P132" s="206" t="s">
        <v>598</v>
      </c>
      <c r="Q132" s="206" t="s">
        <v>211</v>
      </c>
      <c r="R132" s="206" t="s">
        <v>493</v>
      </c>
      <c r="S132" s="206" t="s">
        <v>358</v>
      </c>
      <c r="T132" s="206" t="s">
        <v>22</v>
      </c>
      <c r="U132" s="207"/>
    </row>
    <row r="133" spans="1:21" s="7" customFormat="1">
      <c r="A133" s="89" t="s">
        <v>522</v>
      </c>
      <c r="B133" s="91" t="s">
        <v>101</v>
      </c>
      <c r="C133" s="84">
        <v>403.8297</v>
      </c>
      <c r="D133" s="84">
        <v>829.91499999999996</v>
      </c>
      <c r="E133" s="84">
        <v>161.16667000000001</v>
      </c>
      <c r="F133" s="84">
        <v>172.8169</v>
      </c>
      <c r="G133" s="84">
        <v>355.15800000000002</v>
      </c>
      <c r="H133" s="84">
        <v>19.083333</v>
      </c>
      <c r="I133" s="84">
        <v>140.50530000000001</v>
      </c>
      <c r="J133" s="84">
        <v>288.75400000000002</v>
      </c>
      <c r="K133" s="84">
        <v>63.666666999999997</v>
      </c>
      <c r="L133" s="84">
        <v>717.15189999999996</v>
      </c>
      <c r="M133" s="84">
        <f t="shared" si="4"/>
        <v>1473.8269999999998</v>
      </c>
      <c r="N133" s="84">
        <v>243.91669999999999</v>
      </c>
      <c r="O133" s="209" t="s">
        <v>2</v>
      </c>
      <c r="P133" s="206" t="s">
        <v>603</v>
      </c>
      <c r="Q133" s="206" t="s">
        <v>32</v>
      </c>
      <c r="R133" s="206" t="s">
        <v>491</v>
      </c>
      <c r="S133" s="206" t="s">
        <v>352</v>
      </c>
      <c r="T133" s="206" t="s">
        <v>16</v>
      </c>
      <c r="U133" s="207"/>
    </row>
    <row r="134" spans="1:21" s="7" customFormat="1">
      <c r="A134" s="89" t="s">
        <v>613</v>
      </c>
      <c r="B134" s="91" t="s">
        <v>390</v>
      </c>
      <c r="C134" s="84">
        <v>60.769019999999998</v>
      </c>
      <c r="D134" s="84">
        <v>83.902000000000001</v>
      </c>
      <c r="E134" s="84">
        <v>31.428571000000002</v>
      </c>
      <c r="F134" s="84">
        <v>69.388739999999999</v>
      </c>
      <c r="G134" s="84">
        <v>95.802999999999997</v>
      </c>
      <c r="H134" s="84">
        <v>10</v>
      </c>
      <c r="I134" s="84">
        <v>89.639769999999999</v>
      </c>
      <c r="J134" s="84">
        <v>123.76300000000001</v>
      </c>
      <c r="K134" s="84">
        <v>9.2857143000000004</v>
      </c>
      <c r="L134" s="84">
        <v>219.79750000000001</v>
      </c>
      <c r="M134" s="84">
        <f t="shared" si="4"/>
        <v>303.46799999999996</v>
      </c>
      <c r="N134" s="84">
        <v>50.714289999999998</v>
      </c>
      <c r="O134" s="209" t="s">
        <v>2</v>
      </c>
      <c r="P134" s="206" t="s">
        <v>603</v>
      </c>
      <c r="Q134" s="206" t="s">
        <v>46</v>
      </c>
      <c r="R134" s="206" t="s">
        <v>364</v>
      </c>
      <c r="S134" s="206" t="s">
        <v>364</v>
      </c>
      <c r="T134" s="206" t="s">
        <v>21</v>
      </c>
      <c r="U134" s="207"/>
    </row>
    <row r="135" spans="1:21" s="7" customFormat="1">
      <c r="A135" s="89" t="s">
        <v>454</v>
      </c>
      <c r="B135" s="91" t="s">
        <v>446</v>
      </c>
      <c r="C135" s="84">
        <v>6306</v>
      </c>
      <c r="D135" s="84">
        <v>32883</v>
      </c>
      <c r="E135" s="84">
        <v>4649</v>
      </c>
      <c r="F135" s="84">
        <v>18245</v>
      </c>
      <c r="G135" s="84">
        <v>103389</v>
      </c>
      <c r="H135" s="84">
        <v>1168</v>
      </c>
      <c r="I135" s="84">
        <v>0</v>
      </c>
      <c r="J135" s="84">
        <v>0</v>
      </c>
      <c r="K135" s="84">
        <v>0</v>
      </c>
      <c r="L135" s="84">
        <v>24551</v>
      </c>
      <c r="M135" s="84">
        <f t="shared" si="4"/>
        <v>136272</v>
      </c>
      <c r="N135" s="84">
        <v>5817</v>
      </c>
      <c r="O135" s="209" t="s">
        <v>28</v>
      </c>
      <c r="P135" s="206" t="s">
        <v>598</v>
      </c>
      <c r="Q135" s="206" t="s">
        <v>27</v>
      </c>
      <c r="R135" s="206" t="s">
        <v>191</v>
      </c>
      <c r="S135" s="206" t="s">
        <v>359</v>
      </c>
      <c r="T135" s="206" t="s">
        <v>20</v>
      </c>
      <c r="U135" s="207"/>
    </row>
    <row r="136" spans="1:21" s="7" customFormat="1">
      <c r="A136" s="89" t="s">
        <v>523</v>
      </c>
      <c r="B136" s="91" t="s">
        <v>79</v>
      </c>
      <c r="C136" s="84">
        <v>131.5744</v>
      </c>
      <c r="D136" s="84">
        <v>178.40600000000001</v>
      </c>
      <c r="E136" s="84">
        <v>48</v>
      </c>
      <c r="F136" s="84">
        <v>31.649809999999999</v>
      </c>
      <c r="G136" s="84">
        <v>42.914999999999999</v>
      </c>
      <c r="H136" s="84">
        <v>5</v>
      </c>
      <c r="I136" s="84">
        <v>138.1566</v>
      </c>
      <c r="J136" s="84">
        <v>187.33099999999999</v>
      </c>
      <c r="K136" s="84">
        <v>15</v>
      </c>
      <c r="L136" s="84">
        <v>301.38080000000002</v>
      </c>
      <c r="M136" s="84">
        <f t="shared" si="4"/>
        <v>408.65199999999999</v>
      </c>
      <c r="N136" s="84">
        <v>68</v>
      </c>
      <c r="O136" s="209" t="s">
        <v>2</v>
      </c>
      <c r="P136" s="206" t="s">
        <v>603</v>
      </c>
      <c r="Q136" s="206" t="s">
        <v>32</v>
      </c>
      <c r="R136" s="206" t="s">
        <v>15</v>
      </c>
      <c r="S136" s="206" t="s">
        <v>360</v>
      </c>
      <c r="T136" s="206" t="s">
        <v>15</v>
      </c>
      <c r="U136" s="207"/>
    </row>
    <row r="137" spans="1:21" s="7" customFormat="1">
      <c r="A137" s="89" t="s">
        <v>524</v>
      </c>
      <c r="B137" s="91" t="s">
        <v>127</v>
      </c>
      <c r="C137" s="84">
        <v>402.11349999999999</v>
      </c>
      <c r="D137" s="84">
        <v>704.12400000000002</v>
      </c>
      <c r="E137" s="84">
        <v>139.13636</v>
      </c>
      <c r="F137" s="84">
        <v>249.0095</v>
      </c>
      <c r="G137" s="84">
        <v>436.03</v>
      </c>
      <c r="H137" s="84">
        <v>14.363636</v>
      </c>
      <c r="I137" s="84">
        <v>268.07220000000001</v>
      </c>
      <c r="J137" s="84">
        <v>469.41</v>
      </c>
      <c r="K137" s="84">
        <v>17.727273</v>
      </c>
      <c r="L137" s="84">
        <v>919.19510000000002</v>
      </c>
      <c r="M137" s="84">
        <f t="shared" si="4"/>
        <v>1609.5640000000001</v>
      </c>
      <c r="N137" s="84">
        <v>171.22730000000001</v>
      </c>
      <c r="O137" s="209" t="s">
        <v>2</v>
      </c>
      <c r="P137" s="206" t="s">
        <v>603</v>
      </c>
      <c r="Q137" s="206" t="s">
        <v>123</v>
      </c>
      <c r="R137" s="206" t="s">
        <v>491</v>
      </c>
      <c r="S137" s="206" t="s">
        <v>369</v>
      </c>
      <c r="T137" s="206" t="s">
        <v>16</v>
      </c>
      <c r="U137" s="207"/>
    </row>
    <row r="138" spans="1:21" s="7" customFormat="1">
      <c r="A138" s="89" t="s">
        <v>525</v>
      </c>
      <c r="B138" s="91" t="s">
        <v>392</v>
      </c>
      <c r="C138" s="84">
        <v>3027.8989999999999</v>
      </c>
      <c r="D138" s="84">
        <v>7737.5559999999996</v>
      </c>
      <c r="E138" s="84">
        <v>975</v>
      </c>
      <c r="F138" s="84">
        <v>3820.373</v>
      </c>
      <c r="G138" s="84">
        <v>9762.66</v>
      </c>
      <c r="H138" s="84">
        <v>107</v>
      </c>
      <c r="I138" s="84">
        <v>1127.55</v>
      </c>
      <c r="J138" s="84">
        <v>2881.3649999999998</v>
      </c>
      <c r="K138" s="84">
        <v>93</v>
      </c>
      <c r="L138" s="84">
        <v>7975.8220000000001</v>
      </c>
      <c r="M138" s="84">
        <f t="shared" si="4"/>
        <v>20381.580999999998</v>
      </c>
      <c r="N138" s="84">
        <v>1175</v>
      </c>
      <c r="O138" s="209" t="s">
        <v>2</v>
      </c>
      <c r="P138" s="206" t="s">
        <v>603</v>
      </c>
      <c r="Q138" s="206" t="s">
        <v>46</v>
      </c>
      <c r="R138" s="206" t="s">
        <v>364</v>
      </c>
      <c r="S138" s="206" t="s">
        <v>364</v>
      </c>
      <c r="T138" s="206" t="s">
        <v>21</v>
      </c>
      <c r="U138" s="207"/>
    </row>
    <row r="139" spans="1:21" s="7" customFormat="1">
      <c r="A139" s="89" t="s">
        <v>526</v>
      </c>
      <c r="B139" s="91" t="s">
        <v>103</v>
      </c>
      <c r="C139" s="84">
        <v>294.21559999999999</v>
      </c>
      <c r="D139" s="84">
        <v>649.005</v>
      </c>
      <c r="E139" s="84">
        <v>172</v>
      </c>
      <c r="F139" s="84">
        <v>117.9397</v>
      </c>
      <c r="G139" s="84">
        <v>260.161</v>
      </c>
      <c r="H139" s="84">
        <v>6</v>
      </c>
      <c r="I139" s="84">
        <v>111.45610000000001</v>
      </c>
      <c r="J139" s="84">
        <v>245.85900000000001</v>
      </c>
      <c r="K139" s="84">
        <v>32</v>
      </c>
      <c r="L139" s="84">
        <v>523.61130000000003</v>
      </c>
      <c r="M139" s="84">
        <f t="shared" si="4"/>
        <v>1155.0249999999999</v>
      </c>
      <c r="N139" s="84">
        <v>210</v>
      </c>
      <c r="O139" s="209" t="s">
        <v>2</v>
      </c>
      <c r="P139" s="206" t="s">
        <v>603</v>
      </c>
      <c r="Q139" s="206" t="s">
        <v>32</v>
      </c>
      <c r="R139" s="206" t="s">
        <v>491</v>
      </c>
      <c r="S139" s="206" t="s">
        <v>352</v>
      </c>
      <c r="T139" s="206" t="s">
        <v>16</v>
      </c>
      <c r="U139" s="207"/>
    </row>
    <row r="140" spans="1:21" s="7" customFormat="1">
      <c r="A140" s="89" t="s">
        <v>527</v>
      </c>
      <c r="B140" s="91" t="s">
        <v>104</v>
      </c>
      <c r="C140" s="84">
        <v>207.012</v>
      </c>
      <c r="D140" s="84">
        <v>414.024</v>
      </c>
      <c r="E140" s="84">
        <v>84.5</v>
      </c>
      <c r="F140" s="84">
        <v>141.22749999999999</v>
      </c>
      <c r="G140" s="84">
        <v>282.45499999999998</v>
      </c>
      <c r="H140" s="84">
        <v>15.5</v>
      </c>
      <c r="I140" s="84">
        <v>44.231999999999999</v>
      </c>
      <c r="J140" s="84">
        <v>88.463999999999999</v>
      </c>
      <c r="K140" s="84">
        <v>7.5</v>
      </c>
      <c r="L140" s="84">
        <v>392.47149999999999</v>
      </c>
      <c r="M140" s="84">
        <f t="shared" si="4"/>
        <v>784.94299999999998</v>
      </c>
      <c r="N140" s="84">
        <v>107.5</v>
      </c>
      <c r="O140" s="209" t="s">
        <v>2</v>
      </c>
      <c r="P140" s="206" t="s">
        <v>603</v>
      </c>
      <c r="Q140" s="206" t="s">
        <v>32</v>
      </c>
      <c r="R140" s="206" t="s">
        <v>491</v>
      </c>
      <c r="S140" s="206" t="s">
        <v>352</v>
      </c>
      <c r="T140" s="206" t="s">
        <v>16</v>
      </c>
      <c r="U140" s="207"/>
    </row>
    <row r="141" spans="1:21" s="7" customFormat="1">
      <c r="A141" s="89" t="s">
        <v>528</v>
      </c>
      <c r="B141" s="91" t="s">
        <v>196</v>
      </c>
      <c r="C141" s="84">
        <v>37.7164</v>
      </c>
      <c r="D141" s="84">
        <v>94.290999999999997</v>
      </c>
      <c r="E141" s="84">
        <v>43.75</v>
      </c>
      <c r="F141" s="84">
        <v>105.404</v>
      </c>
      <c r="G141" s="84">
        <v>263.51</v>
      </c>
      <c r="H141" s="84">
        <v>35.25</v>
      </c>
      <c r="I141" s="84">
        <v>47.712000000000003</v>
      </c>
      <c r="J141" s="84">
        <v>119.28</v>
      </c>
      <c r="K141" s="84">
        <v>12.75</v>
      </c>
      <c r="L141" s="84">
        <v>190.83240000000001</v>
      </c>
      <c r="M141" s="84">
        <f t="shared" si="4"/>
        <v>477.08100000000002</v>
      </c>
      <c r="N141" s="84">
        <v>91.75</v>
      </c>
      <c r="O141" s="209" t="s">
        <v>2</v>
      </c>
      <c r="P141" s="206" t="s">
        <v>603</v>
      </c>
      <c r="Q141" s="206" t="s">
        <v>27</v>
      </c>
      <c r="R141" s="206" t="s">
        <v>191</v>
      </c>
      <c r="S141" s="206" t="s">
        <v>359</v>
      </c>
      <c r="T141" s="206" t="s">
        <v>20</v>
      </c>
      <c r="U141" s="207"/>
    </row>
    <row r="142" spans="1:21" s="7" customFormat="1">
      <c r="A142" s="89" t="s">
        <v>529</v>
      </c>
      <c r="B142" s="91" t="s">
        <v>81</v>
      </c>
      <c r="C142" s="84">
        <v>69.745350000000002</v>
      </c>
      <c r="D142" s="84">
        <v>134.99100000000001</v>
      </c>
      <c r="E142" s="84">
        <v>48.25</v>
      </c>
      <c r="F142" s="84">
        <v>27.904129999999999</v>
      </c>
      <c r="G142" s="84">
        <v>54.008000000000003</v>
      </c>
      <c r="H142" s="84">
        <v>8.4166667000000004</v>
      </c>
      <c r="I142" s="84">
        <v>72.687250000000006</v>
      </c>
      <c r="J142" s="84">
        <v>140.685</v>
      </c>
      <c r="K142" s="84">
        <v>11.833333</v>
      </c>
      <c r="L142" s="84">
        <v>170.33670000000001</v>
      </c>
      <c r="M142" s="84">
        <f t="shared" si="4"/>
        <v>329.68400000000003</v>
      </c>
      <c r="N142" s="84">
        <v>68.5</v>
      </c>
      <c r="O142" s="209" t="s">
        <v>2</v>
      </c>
      <c r="P142" s="206" t="s">
        <v>603</v>
      </c>
      <c r="Q142" s="206" t="s">
        <v>32</v>
      </c>
      <c r="R142" s="206" t="s">
        <v>15</v>
      </c>
      <c r="S142" s="206" t="s">
        <v>360</v>
      </c>
      <c r="T142" s="206" t="s">
        <v>15</v>
      </c>
      <c r="U142" s="207"/>
    </row>
    <row r="143" spans="1:21" s="7" customFormat="1">
      <c r="A143" s="89" t="s">
        <v>530</v>
      </c>
      <c r="B143" s="91" t="s">
        <v>105</v>
      </c>
      <c r="C143" s="84">
        <v>21.05649</v>
      </c>
      <c r="D143" s="84">
        <v>17.997</v>
      </c>
      <c r="E143" s="84">
        <v>19.166667</v>
      </c>
      <c r="F143" s="84">
        <v>25.2837</v>
      </c>
      <c r="G143" s="84">
        <v>21.61</v>
      </c>
      <c r="H143" s="84">
        <v>3.3333333000000001</v>
      </c>
      <c r="I143" s="84">
        <v>25.86402</v>
      </c>
      <c r="J143" s="84">
        <v>22.106000000000002</v>
      </c>
      <c r="K143" s="84">
        <v>6</v>
      </c>
      <c r="L143" s="84">
        <v>72.204210000000003</v>
      </c>
      <c r="M143" s="84">
        <f t="shared" si="4"/>
        <v>61.713000000000001</v>
      </c>
      <c r="N143" s="84">
        <v>28.5</v>
      </c>
      <c r="O143" s="209" t="s">
        <v>2</v>
      </c>
      <c r="P143" s="206" t="s">
        <v>603</v>
      </c>
      <c r="Q143" s="206" t="s">
        <v>32</v>
      </c>
      <c r="R143" s="206" t="s">
        <v>491</v>
      </c>
      <c r="S143" s="206" t="s">
        <v>352</v>
      </c>
      <c r="T143" s="206" t="s">
        <v>16</v>
      </c>
      <c r="U143" s="207"/>
    </row>
    <row r="144" spans="1:21" s="7" customFormat="1">
      <c r="A144" s="89" t="s">
        <v>531</v>
      </c>
      <c r="B144" s="91" t="s">
        <v>180</v>
      </c>
      <c r="C144" s="84">
        <v>73.501829999999998</v>
      </c>
      <c r="D144" s="84">
        <v>110.554</v>
      </c>
      <c r="E144" s="84">
        <v>74.916667000000004</v>
      </c>
      <c r="F144" s="84">
        <v>73.009829999999994</v>
      </c>
      <c r="G144" s="84">
        <v>109.81399999999999</v>
      </c>
      <c r="H144" s="84">
        <v>10.833333</v>
      </c>
      <c r="I144" s="84">
        <v>15.259639999999999</v>
      </c>
      <c r="J144" s="84">
        <v>22.952000000000002</v>
      </c>
      <c r="K144" s="84">
        <v>5</v>
      </c>
      <c r="L144" s="84">
        <v>161.7713</v>
      </c>
      <c r="M144" s="84">
        <f t="shared" si="4"/>
        <v>243.32</v>
      </c>
      <c r="N144" s="84">
        <v>90.75</v>
      </c>
      <c r="O144" s="209" t="s">
        <v>2</v>
      </c>
      <c r="P144" s="206" t="s">
        <v>603</v>
      </c>
      <c r="Q144" s="206" t="s">
        <v>123</v>
      </c>
      <c r="R144" s="206" t="s">
        <v>492</v>
      </c>
      <c r="S144" s="206" t="s">
        <v>370</v>
      </c>
      <c r="T144" s="206" t="s">
        <v>19</v>
      </c>
      <c r="U144" s="207"/>
    </row>
    <row r="145" spans="1:21" s="7" customFormat="1">
      <c r="A145" s="89" t="s">
        <v>532</v>
      </c>
      <c r="B145" s="91" t="s">
        <v>82</v>
      </c>
      <c r="C145" s="84">
        <v>179.5745</v>
      </c>
      <c r="D145" s="84">
        <v>454.61900000000003</v>
      </c>
      <c r="E145" s="84">
        <v>128.41667000000001</v>
      </c>
      <c r="F145" s="84">
        <v>35.224910000000001</v>
      </c>
      <c r="G145" s="84">
        <v>89.177000000000007</v>
      </c>
      <c r="H145" s="84">
        <v>13.833333</v>
      </c>
      <c r="I145" s="84">
        <v>229.92439999999999</v>
      </c>
      <c r="J145" s="84">
        <v>582.08699999999999</v>
      </c>
      <c r="K145" s="84">
        <v>22.583333</v>
      </c>
      <c r="L145" s="84">
        <v>444.72379999999998</v>
      </c>
      <c r="M145" s="84">
        <f t="shared" si="4"/>
        <v>1125.883</v>
      </c>
      <c r="N145" s="84">
        <v>164.83330000000001</v>
      </c>
      <c r="O145" s="209" t="s">
        <v>2</v>
      </c>
      <c r="P145" s="206" t="s">
        <v>603</v>
      </c>
      <c r="Q145" s="206" t="s">
        <v>32</v>
      </c>
      <c r="R145" s="206" t="s">
        <v>15</v>
      </c>
      <c r="S145" s="206" t="s">
        <v>354</v>
      </c>
      <c r="T145" s="206" t="s">
        <v>15</v>
      </c>
      <c r="U145" s="207"/>
    </row>
    <row r="146" spans="1:21" s="7" customFormat="1">
      <c r="A146" s="89" t="s">
        <v>455</v>
      </c>
      <c r="B146" s="91" t="s">
        <v>446</v>
      </c>
      <c r="C146" s="84">
        <v>63123</v>
      </c>
      <c r="D146" s="84">
        <v>442498</v>
      </c>
      <c r="E146" s="84">
        <v>50887</v>
      </c>
      <c r="F146" s="84">
        <v>31320</v>
      </c>
      <c r="G146" s="84">
        <v>258426</v>
      </c>
      <c r="H146" s="84">
        <v>3673</v>
      </c>
      <c r="I146" s="84">
        <v>0</v>
      </c>
      <c r="J146" s="84">
        <v>0</v>
      </c>
      <c r="K146" s="84">
        <v>0</v>
      </c>
      <c r="L146" s="84">
        <v>94443</v>
      </c>
      <c r="M146" s="84">
        <f t="shared" si="4"/>
        <v>700924</v>
      </c>
      <c r="N146" s="84">
        <v>54560</v>
      </c>
      <c r="O146" s="209" t="s">
        <v>28</v>
      </c>
      <c r="P146" s="206" t="s">
        <v>598</v>
      </c>
      <c r="Q146" s="206" t="s">
        <v>27</v>
      </c>
      <c r="R146" s="206" t="s">
        <v>151</v>
      </c>
      <c r="S146" s="206" t="s">
        <v>397</v>
      </c>
      <c r="T146" s="206" t="s">
        <v>18</v>
      </c>
      <c r="U146" s="207"/>
    </row>
    <row r="147" spans="1:21" s="7" customFormat="1">
      <c r="A147" s="89" t="s">
        <v>615</v>
      </c>
      <c r="B147" s="91" t="s">
        <v>165</v>
      </c>
      <c r="C147" s="84">
        <v>365.56470000000002</v>
      </c>
      <c r="D147" s="84">
        <v>687.70100000000002</v>
      </c>
      <c r="E147" s="84">
        <v>154.75</v>
      </c>
      <c r="F147" s="84">
        <v>506.17099999999999</v>
      </c>
      <c r="G147" s="84">
        <v>952.21</v>
      </c>
      <c r="H147" s="84">
        <v>59.916666999999997</v>
      </c>
      <c r="I147" s="84">
        <v>468.68860000000001</v>
      </c>
      <c r="J147" s="84">
        <v>881.69799999999998</v>
      </c>
      <c r="K147" s="84">
        <v>46.833333000000003</v>
      </c>
      <c r="L147" s="84">
        <v>1340.424</v>
      </c>
      <c r="M147" s="84">
        <f t="shared" si="4"/>
        <v>2521.6089999999999</v>
      </c>
      <c r="N147" s="84">
        <v>261.5</v>
      </c>
      <c r="O147" s="209" t="s">
        <v>2</v>
      </c>
      <c r="P147" s="206" t="s">
        <v>603</v>
      </c>
      <c r="Q147" s="206" t="s">
        <v>32</v>
      </c>
      <c r="R147" s="206" t="s">
        <v>492</v>
      </c>
      <c r="S147" s="206" t="s">
        <v>370</v>
      </c>
      <c r="T147" s="206" t="s">
        <v>19</v>
      </c>
      <c r="U147" s="207"/>
    </row>
    <row r="148" spans="1:21" s="7" customFormat="1">
      <c r="A148" s="89" t="s">
        <v>628</v>
      </c>
      <c r="B148" s="91" t="s">
        <v>225</v>
      </c>
      <c r="C148" s="84">
        <v>659</v>
      </c>
      <c r="D148" s="84">
        <v>6956</v>
      </c>
      <c r="E148" s="84">
        <v>604</v>
      </c>
      <c r="F148" s="84">
        <v>1016</v>
      </c>
      <c r="G148" s="84">
        <v>8730</v>
      </c>
      <c r="H148" s="84">
        <v>276</v>
      </c>
      <c r="I148" s="84">
        <v>0</v>
      </c>
      <c r="J148" s="84">
        <v>0</v>
      </c>
      <c r="K148" s="84">
        <v>0</v>
      </c>
      <c r="L148" s="84">
        <v>1675</v>
      </c>
      <c r="M148" s="84">
        <f t="shared" si="4"/>
        <v>15686</v>
      </c>
      <c r="N148" s="84">
        <v>880</v>
      </c>
      <c r="O148" s="209" t="s">
        <v>28</v>
      </c>
      <c r="P148" s="206" t="s">
        <v>598</v>
      </c>
      <c r="Q148" s="206" t="s">
        <v>211</v>
      </c>
      <c r="R148" s="206" t="s">
        <v>493</v>
      </c>
      <c r="S148" s="206" t="s">
        <v>366</v>
      </c>
      <c r="T148" s="206" t="s">
        <v>22</v>
      </c>
      <c r="U148" s="207"/>
    </row>
    <row r="149" spans="1:21" s="7" customFormat="1">
      <c r="A149" s="89" t="s">
        <v>534</v>
      </c>
      <c r="B149" s="91" t="s">
        <v>96</v>
      </c>
      <c r="C149" s="84">
        <v>77.090149999999994</v>
      </c>
      <c r="D149" s="84">
        <v>99.483999999999995</v>
      </c>
      <c r="E149" s="84">
        <v>40.583333000000003</v>
      </c>
      <c r="F149" s="84">
        <v>67.443420000000003</v>
      </c>
      <c r="G149" s="84">
        <v>87.034999999999997</v>
      </c>
      <c r="H149" s="84">
        <v>6</v>
      </c>
      <c r="I149" s="84">
        <v>25.048639999999999</v>
      </c>
      <c r="J149" s="84">
        <v>32.325000000000003</v>
      </c>
      <c r="K149" s="84">
        <v>8</v>
      </c>
      <c r="L149" s="84">
        <v>169.5822</v>
      </c>
      <c r="M149" s="84">
        <f t="shared" si="4"/>
        <v>218.84399999999999</v>
      </c>
      <c r="N149" s="84">
        <v>54.583329999999997</v>
      </c>
      <c r="O149" s="209" t="s">
        <v>2</v>
      </c>
      <c r="P149" s="206" t="s">
        <v>603</v>
      </c>
      <c r="Q149" s="206" t="s">
        <v>32</v>
      </c>
      <c r="R149" s="206" t="s">
        <v>491</v>
      </c>
      <c r="S149" s="206" t="s">
        <v>352</v>
      </c>
      <c r="T149" s="206" t="s">
        <v>16</v>
      </c>
      <c r="U149" s="207"/>
    </row>
    <row r="150" spans="1:21" s="7" customFormat="1">
      <c r="A150" s="89" t="s">
        <v>534</v>
      </c>
      <c r="B150" s="91" t="s">
        <v>97</v>
      </c>
      <c r="C150" s="84">
        <v>88.625309999999999</v>
      </c>
      <c r="D150" s="84">
        <v>114.37</v>
      </c>
      <c r="E150" s="84">
        <v>37.833333000000003</v>
      </c>
      <c r="F150" s="84">
        <v>68.028469999999999</v>
      </c>
      <c r="G150" s="84">
        <v>87.79</v>
      </c>
      <c r="H150" s="84">
        <v>8</v>
      </c>
      <c r="I150" s="84">
        <v>35.783329999999999</v>
      </c>
      <c r="J150" s="84">
        <v>46.177999999999997</v>
      </c>
      <c r="K150" s="84">
        <v>8.3333332999999996</v>
      </c>
      <c r="L150" s="84">
        <v>192.43709999999999</v>
      </c>
      <c r="M150" s="84">
        <f t="shared" si="4"/>
        <v>248.33800000000002</v>
      </c>
      <c r="N150" s="84">
        <v>54.166670000000003</v>
      </c>
      <c r="O150" s="209" t="s">
        <v>2</v>
      </c>
      <c r="P150" s="206" t="s">
        <v>603</v>
      </c>
      <c r="Q150" s="206" t="s">
        <v>32</v>
      </c>
      <c r="R150" s="206" t="s">
        <v>491</v>
      </c>
      <c r="S150" s="206" t="s">
        <v>352</v>
      </c>
      <c r="T150" s="206" t="s">
        <v>16</v>
      </c>
      <c r="U150" s="207"/>
    </row>
    <row r="151" spans="1:21" s="7" customFormat="1">
      <c r="A151" s="89" t="s">
        <v>534</v>
      </c>
      <c r="B151" s="91" t="s">
        <v>115</v>
      </c>
      <c r="C151" s="84">
        <v>38.541980000000002</v>
      </c>
      <c r="D151" s="84">
        <v>49.738</v>
      </c>
      <c r="E151" s="84">
        <v>18.916667</v>
      </c>
      <c r="F151" s="84">
        <v>53.52467</v>
      </c>
      <c r="G151" s="84">
        <v>69.072999999999993</v>
      </c>
      <c r="H151" s="84">
        <v>5</v>
      </c>
      <c r="I151" s="84">
        <v>9.4367319999999992</v>
      </c>
      <c r="J151" s="84">
        <v>12.178000000000001</v>
      </c>
      <c r="K151" s="84">
        <v>4</v>
      </c>
      <c r="L151" s="84">
        <v>101.5034</v>
      </c>
      <c r="M151" s="84">
        <f t="shared" si="4"/>
        <v>130.989</v>
      </c>
      <c r="N151" s="84">
        <v>27.91667</v>
      </c>
      <c r="O151" s="209" t="s">
        <v>2</v>
      </c>
      <c r="P151" s="206" t="s">
        <v>603</v>
      </c>
      <c r="Q151" s="206" t="s">
        <v>32</v>
      </c>
      <c r="R151" s="206" t="s">
        <v>491</v>
      </c>
      <c r="S151" s="206" t="s">
        <v>352</v>
      </c>
      <c r="T151" s="206" t="s">
        <v>16</v>
      </c>
      <c r="U151" s="207"/>
    </row>
    <row r="152" spans="1:21">
      <c r="A152" s="89" t="s">
        <v>534</v>
      </c>
      <c r="B152" s="91" t="s">
        <v>116</v>
      </c>
      <c r="C152" s="84">
        <v>78.69032</v>
      </c>
      <c r="D152" s="84">
        <v>101.54900000000001</v>
      </c>
      <c r="E152" s="84">
        <v>41.5</v>
      </c>
      <c r="F152" s="84">
        <v>41.887219999999999</v>
      </c>
      <c r="G152" s="84">
        <v>54.055</v>
      </c>
      <c r="H152" s="84">
        <v>7.3333332999999996</v>
      </c>
      <c r="I152" s="84">
        <v>52.544420000000002</v>
      </c>
      <c r="J152" s="84">
        <v>67.808000000000007</v>
      </c>
      <c r="K152" s="84">
        <v>6.1666667000000004</v>
      </c>
      <c r="L152" s="84">
        <v>173.12190000000001</v>
      </c>
      <c r="M152" s="84">
        <f t="shared" si="4"/>
        <v>223.41200000000003</v>
      </c>
      <c r="N152" s="84">
        <v>55</v>
      </c>
      <c r="O152" s="209" t="s">
        <v>2</v>
      </c>
      <c r="P152" s="206" t="s">
        <v>603</v>
      </c>
      <c r="Q152" s="206" t="s">
        <v>32</v>
      </c>
      <c r="R152" s="206" t="s">
        <v>491</v>
      </c>
      <c r="S152" s="206" t="s">
        <v>352</v>
      </c>
      <c r="T152" s="206" t="s">
        <v>16</v>
      </c>
      <c r="U152" s="207"/>
    </row>
    <row r="153" spans="1:21">
      <c r="A153" s="89" t="s">
        <v>534</v>
      </c>
      <c r="B153" s="91" t="s">
        <v>117</v>
      </c>
      <c r="C153" s="84">
        <v>33.988660000000003</v>
      </c>
      <c r="D153" s="84">
        <v>43.862000000000002</v>
      </c>
      <c r="E153" s="84">
        <v>23.5</v>
      </c>
      <c r="F153" s="84">
        <v>39.744619999999998</v>
      </c>
      <c r="G153" s="84">
        <v>51.29</v>
      </c>
      <c r="H153" s="84">
        <v>5</v>
      </c>
      <c r="I153" s="84">
        <v>15.253130000000001</v>
      </c>
      <c r="J153" s="84">
        <v>19.684000000000001</v>
      </c>
      <c r="K153" s="84">
        <v>4</v>
      </c>
      <c r="L153" s="84">
        <v>88.986410000000006</v>
      </c>
      <c r="M153" s="84">
        <f t="shared" si="4"/>
        <v>114.836</v>
      </c>
      <c r="N153" s="84">
        <v>32.5</v>
      </c>
      <c r="O153" s="209" t="s">
        <v>2</v>
      </c>
      <c r="P153" s="206" t="s">
        <v>603</v>
      </c>
      <c r="Q153" s="206" t="s">
        <v>32</v>
      </c>
      <c r="R153" s="206" t="s">
        <v>491</v>
      </c>
      <c r="S153" s="206" t="s">
        <v>352</v>
      </c>
      <c r="T153" s="206" t="s">
        <v>16</v>
      </c>
      <c r="U153" s="207"/>
    </row>
    <row r="154" spans="1:21">
      <c r="A154" s="89" t="s">
        <v>535</v>
      </c>
      <c r="B154" s="91" t="s">
        <v>83</v>
      </c>
      <c r="C154" s="84">
        <v>1599.2539999999999</v>
      </c>
      <c r="D154" s="84">
        <v>3930.739</v>
      </c>
      <c r="E154" s="84">
        <v>740</v>
      </c>
      <c r="F154" s="84">
        <v>4516.2370000000001</v>
      </c>
      <c r="G154" s="84">
        <v>11100.269</v>
      </c>
      <c r="H154" s="84">
        <v>274</v>
      </c>
      <c r="I154" s="84">
        <v>2206.4299999999998</v>
      </c>
      <c r="J154" s="84">
        <v>5423.0910000000003</v>
      </c>
      <c r="K154" s="84">
        <v>158</v>
      </c>
      <c r="L154" s="84">
        <v>8321.9210000000003</v>
      </c>
      <c r="M154" s="84">
        <f t="shared" si="4"/>
        <v>20454.099000000002</v>
      </c>
      <c r="N154" s="84">
        <v>1172</v>
      </c>
      <c r="O154" s="209" t="s">
        <v>2</v>
      </c>
      <c r="P154" s="206" t="s">
        <v>603</v>
      </c>
      <c r="Q154" s="206" t="s">
        <v>32</v>
      </c>
      <c r="R154" s="206" t="s">
        <v>15</v>
      </c>
      <c r="S154" s="206" t="s">
        <v>15</v>
      </c>
      <c r="T154" s="206" t="s">
        <v>15</v>
      </c>
      <c r="U154" s="207"/>
    </row>
    <row r="155" spans="1:21">
      <c r="A155" s="89" t="s">
        <v>536</v>
      </c>
      <c r="B155" s="91" t="s">
        <v>108</v>
      </c>
      <c r="C155" s="84">
        <v>228.0822</v>
      </c>
      <c r="D155" s="84">
        <v>350.267</v>
      </c>
      <c r="E155" s="84">
        <v>97.583332999999996</v>
      </c>
      <c r="F155" s="84">
        <v>75.646029999999996</v>
      </c>
      <c r="G155" s="84">
        <v>116.17</v>
      </c>
      <c r="H155" s="84">
        <v>9.75</v>
      </c>
      <c r="I155" s="84">
        <v>48.555540000000001</v>
      </c>
      <c r="J155" s="84">
        <v>74.566999999999993</v>
      </c>
      <c r="K155" s="84">
        <v>16</v>
      </c>
      <c r="L155" s="84">
        <v>352.28379999999999</v>
      </c>
      <c r="M155" s="84">
        <f t="shared" si="4"/>
        <v>541.00400000000002</v>
      </c>
      <c r="N155" s="84">
        <v>123.33329999999999</v>
      </c>
      <c r="O155" s="209" t="s">
        <v>2</v>
      </c>
      <c r="P155" s="206" t="s">
        <v>603</v>
      </c>
      <c r="Q155" s="206" t="s">
        <v>32</v>
      </c>
      <c r="R155" s="206" t="s">
        <v>491</v>
      </c>
      <c r="S155" s="206" t="s">
        <v>352</v>
      </c>
      <c r="T155" s="206" t="s">
        <v>16</v>
      </c>
      <c r="U155" s="207"/>
    </row>
    <row r="156" spans="1:21">
      <c r="A156" s="89" t="s">
        <v>537</v>
      </c>
      <c r="B156" s="91" t="s">
        <v>109</v>
      </c>
      <c r="C156" s="84">
        <v>281.92559999999997</v>
      </c>
      <c r="D156" s="84">
        <v>483.30099999999999</v>
      </c>
      <c r="E156" s="84">
        <v>77</v>
      </c>
      <c r="F156" s="84">
        <v>108.6861</v>
      </c>
      <c r="G156" s="84">
        <v>186.31899999999999</v>
      </c>
      <c r="H156" s="84">
        <v>13</v>
      </c>
      <c r="I156" s="84">
        <v>61.57667</v>
      </c>
      <c r="J156" s="84">
        <v>105.56</v>
      </c>
      <c r="K156" s="84">
        <v>20</v>
      </c>
      <c r="L156" s="84">
        <v>452.1884</v>
      </c>
      <c r="M156" s="84">
        <f t="shared" si="4"/>
        <v>775.18000000000006</v>
      </c>
      <c r="N156" s="84">
        <v>110</v>
      </c>
      <c r="O156" s="209" t="s">
        <v>2</v>
      </c>
      <c r="P156" s="206" t="s">
        <v>603</v>
      </c>
      <c r="Q156" s="206" t="s">
        <v>32</v>
      </c>
      <c r="R156" s="206" t="s">
        <v>491</v>
      </c>
      <c r="S156" s="206" t="s">
        <v>352</v>
      </c>
      <c r="T156" s="206" t="s">
        <v>16</v>
      </c>
      <c r="U156" s="207"/>
    </row>
    <row r="157" spans="1:21">
      <c r="A157" s="89" t="s">
        <v>538</v>
      </c>
      <c r="B157" s="89" t="s">
        <v>95</v>
      </c>
      <c r="C157" s="85">
        <v>250.5189</v>
      </c>
      <c r="D157" s="85">
        <v>435.685</v>
      </c>
      <c r="E157" s="85">
        <v>84.5</v>
      </c>
      <c r="F157" s="85">
        <v>64.966380000000001</v>
      </c>
      <c r="G157" s="85">
        <v>112.985</v>
      </c>
      <c r="H157" s="85">
        <v>5.5</v>
      </c>
      <c r="I157" s="85">
        <v>195.19810000000001</v>
      </c>
      <c r="J157" s="85">
        <v>339.47500000000002</v>
      </c>
      <c r="K157" s="85">
        <v>42</v>
      </c>
      <c r="L157" s="85">
        <v>510.68340000000001</v>
      </c>
      <c r="M157" s="85">
        <f t="shared" si="4"/>
        <v>888.14499999999998</v>
      </c>
      <c r="N157" s="85">
        <v>132</v>
      </c>
      <c r="O157" s="82" t="s">
        <v>2</v>
      </c>
      <c r="P157" s="206" t="s">
        <v>603</v>
      </c>
      <c r="Q157" s="206" t="s">
        <v>32</v>
      </c>
      <c r="R157" s="206" t="s">
        <v>491</v>
      </c>
      <c r="S157" s="206" t="s">
        <v>352</v>
      </c>
      <c r="T157" s="206" t="s">
        <v>16</v>
      </c>
      <c r="U157" s="207"/>
    </row>
    <row r="158" spans="1:21">
      <c r="A158" s="89" t="s">
        <v>687</v>
      </c>
      <c r="B158" s="117" t="s">
        <v>399</v>
      </c>
      <c r="C158" s="86">
        <v>101.4</v>
      </c>
      <c r="D158" s="86">
        <v>252</v>
      </c>
      <c r="E158" s="86">
        <v>45</v>
      </c>
      <c r="F158" s="86">
        <v>27.6</v>
      </c>
      <c r="G158" s="86">
        <v>46</v>
      </c>
      <c r="H158" s="86">
        <v>10</v>
      </c>
      <c r="I158" s="86">
        <v>0</v>
      </c>
      <c r="J158" s="86">
        <v>0</v>
      </c>
      <c r="K158" s="86">
        <v>0</v>
      </c>
      <c r="L158" s="86">
        <v>129</v>
      </c>
      <c r="M158" s="86">
        <f t="shared" si="4"/>
        <v>298</v>
      </c>
      <c r="N158" s="86">
        <v>55</v>
      </c>
      <c r="O158" s="208" t="s">
        <v>28</v>
      </c>
      <c r="P158" s="206" t="s">
        <v>598</v>
      </c>
      <c r="Q158" s="206" t="s">
        <v>32</v>
      </c>
      <c r="R158" s="206" t="s">
        <v>15</v>
      </c>
      <c r="S158" s="206" t="s">
        <v>360</v>
      </c>
      <c r="T158" s="206" t="s">
        <v>15</v>
      </c>
      <c r="U158" s="207"/>
    </row>
    <row r="159" spans="1:21">
      <c r="A159" s="89" t="s">
        <v>539</v>
      </c>
      <c r="B159" s="89" t="s">
        <v>40</v>
      </c>
      <c r="C159" s="85">
        <v>93.693600000000004</v>
      </c>
      <c r="D159" s="85">
        <v>180.18</v>
      </c>
      <c r="E159" s="85">
        <v>47</v>
      </c>
      <c r="F159" s="85">
        <v>77.988039999999998</v>
      </c>
      <c r="G159" s="85">
        <v>149.977</v>
      </c>
      <c r="H159" s="85">
        <v>11</v>
      </c>
      <c r="I159" s="85">
        <v>28.316079999999999</v>
      </c>
      <c r="J159" s="85">
        <v>54.454000000000001</v>
      </c>
      <c r="K159" s="85">
        <v>12</v>
      </c>
      <c r="L159" s="85">
        <v>199.99770000000001</v>
      </c>
      <c r="M159" s="85">
        <f t="shared" si="4"/>
        <v>384.61100000000005</v>
      </c>
      <c r="N159" s="85">
        <v>70</v>
      </c>
      <c r="O159" s="82" t="s">
        <v>2</v>
      </c>
      <c r="P159" s="206" t="s">
        <v>603</v>
      </c>
      <c r="Q159" s="206" t="s">
        <v>32</v>
      </c>
      <c r="R159" s="206" t="s">
        <v>490</v>
      </c>
      <c r="S159" s="206" t="s">
        <v>350</v>
      </c>
      <c r="T159" s="206" t="s">
        <v>12</v>
      </c>
      <c r="U159" s="207"/>
    </row>
    <row r="160" spans="1:21">
      <c r="A160" s="89" t="s">
        <v>540</v>
      </c>
      <c r="B160" s="89" t="s">
        <v>80</v>
      </c>
      <c r="C160" s="85">
        <v>102.759</v>
      </c>
      <c r="D160" s="85">
        <v>205.518</v>
      </c>
      <c r="E160" s="85">
        <v>74</v>
      </c>
      <c r="F160" s="85">
        <v>29.236000000000001</v>
      </c>
      <c r="G160" s="85">
        <v>58.472000000000001</v>
      </c>
      <c r="H160" s="85">
        <v>7</v>
      </c>
      <c r="I160" s="85">
        <v>130.511</v>
      </c>
      <c r="J160" s="85">
        <v>261.02199999999999</v>
      </c>
      <c r="K160" s="85">
        <v>23</v>
      </c>
      <c r="L160" s="85">
        <v>262.50599999999997</v>
      </c>
      <c r="M160" s="85">
        <f t="shared" si="4"/>
        <v>525.01199999999994</v>
      </c>
      <c r="N160" s="85">
        <v>104</v>
      </c>
      <c r="O160" s="82" t="s">
        <v>2</v>
      </c>
      <c r="P160" s="206" t="s">
        <v>603</v>
      </c>
      <c r="Q160" s="206" t="s">
        <v>32</v>
      </c>
      <c r="R160" s="206" t="s">
        <v>15</v>
      </c>
      <c r="S160" s="206" t="s">
        <v>354</v>
      </c>
      <c r="T160" s="206" t="s">
        <v>15</v>
      </c>
      <c r="U160" s="207"/>
    </row>
    <row r="161" spans="1:21">
      <c r="A161" s="89" t="s">
        <v>541</v>
      </c>
      <c r="B161" s="89" t="s">
        <v>361</v>
      </c>
      <c r="C161" s="85">
        <v>3228.37</v>
      </c>
      <c r="D161" s="85">
        <v>9679.5450000000001</v>
      </c>
      <c r="E161" s="85">
        <v>1659.75</v>
      </c>
      <c r="F161" s="85">
        <v>7082.92</v>
      </c>
      <c r="G161" s="85">
        <v>21236.55</v>
      </c>
      <c r="H161" s="85">
        <v>275.16667000000001</v>
      </c>
      <c r="I161" s="85">
        <v>2373.6610000000001</v>
      </c>
      <c r="J161" s="85">
        <v>7116.89</v>
      </c>
      <c r="K161" s="85">
        <v>129</v>
      </c>
      <c r="L161" s="85">
        <v>12684.95</v>
      </c>
      <c r="M161" s="85">
        <f t="shared" si="4"/>
        <v>38032.985000000001</v>
      </c>
      <c r="N161" s="85">
        <v>2063.9169999999999</v>
      </c>
      <c r="O161" s="82" t="s">
        <v>2</v>
      </c>
      <c r="P161" s="206" t="s">
        <v>603</v>
      </c>
      <c r="Q161" s="206" t="s">
        <v>46</v>
      </c>
      <c r="R161" s="206" t="s">
        <v>14</v>
      </c>
      <c r="S161" s="206" t="s">
        <v>362</v>
      </c>
      <c r="T161" s="206" t="s">
        <v>14</v>
      </c>
      <c r="U161" s="207"/>
    </row>
    <row r="162" spans="1:21">
      <c r="A162" s="89" t="s">
        <v>542</v>
      </c>
      <c r="B162" s="89" t="s">
        <v>446</v>
      </c>
      <c r="C162" s="85">
        <v>1515</v>
      </c>
      <c r="D162" s="85">
        <v>7278</v>
      </c>
      <c r="E162" s="85">
        <v>1343</v>
      </c>
      <c r="F162" s="85">
        <v>5715</v>
      </c>
      <c r="G162" s="85">
        <v>20425</v>
      </c>
      <c r="H162" s="85">
        <v>527</v>
      </c>
      <c r="I162" s="85"/>
      <c r="J162" s="85"/>
      <c r="K162" s="85"/>
      <c r="L162" s="85">
        <v>7230</v>
      </c>
      <c r="M162" s="85">
        <f t="shared" si="4"/>
        <v>27703</v>
      </c>
      <c r="N162" s="85">
        <v>1870</v>
      </c>
      <c r="O162" s="82" t="s">
        <v>28</v>
      </c>
      <c r="P162" s="206" t="s">
        <v>598</v>
      </c>
      <c r="Q162" s="206" t="s">
        <v>46</v>
      </c>
      <c r="R162" s="206" t="s">
        <v>363</v>
      </c>
      <c r="S162" s="206" t="s">
        <v>363</v>
      </c>
      <c r="T162" s="206" t="s">
        <v>13</v>
      </c>
      <c r="U162" s="207"/>
    </row>
    <row r="163" spans="1:21">
      <c r="A163" s="89" t="s">
        <v>543</v>
      </c>
      <c r="B163" s="89" t="s">
        <v>130</v>
      </c>
      <c r="C163" s="85">
        <v>83.325329999999994</v>
      </c>
      <c r="D163" s="85">
        <v>178.23599999999999</v>
      </c>
      <c r="E163" s="85">
        <v>43.083333000000003</v>
      </c>
      <c r="F163" s="85">
        <v>211.1249</v>
      </c>
      <c r="G163" s="85">
        <v>451.60399999999998</v>
      </c>
      <c r="H163" s="85">
        <v>6.0833332999999996</v>
      </c>
      <c r="I163" s="85">
        <v>125.9029</v>
      </c>
      <c r="J163" s="85">
        <v>269.31099999999998</v>
      </c>
      <c r="K163" s="85">
        <v>13.833333</v>
      </c>
      <c r="L163" s="85">
        <v>420.35309999999998</v>
      </c>
      <c r="M163" s="85">
        <f t="shared" si="4"/>
        <v>899.15099999999984</v>
      </c>
      <c r="N163" s="85">
        <v>63</v>
      </c>
      <c r="O163" s="82" t="s">
        <v>2</v>
      </c>
      <c r="P163" s="206" t="s">
        <v>603</v>
      </c>
      <c r="Q163" s="206" t="s">
        <v>123</v>
      </c>
      <c r="R163" s="206" t="s">
        <v>491</v>
      </c>
      <c r="S163" s="206" t="s">
        <v>369</v>
      </c>
      <c r="T163" s="206" t="s">
        <v>16</v>
      </c>
      <c r="U163" s="207"/>
    </row>
    <row r="164" spans="1:21">
      <c r="A164" s="89" t="s">
        <v>723</v>
      </c>
      <c r="B164" s="89" t="s">
        <v>75</v>
      </c>
      <c r="C164" s="85">
        <v>2114.2460000000001</v>
      </c>
      <c r="D164" s="85">
        <v>5753.8329999999996</v>
      </c>
      <c r="E164" s="85">
        <v>970.25</v>
      </c>
      <c r="F164" s="85">
        <v>3584.3409999999999</v>
      </c>
      <c r="G164" s="85">
        <v>9754.6370000000006</v>
      </c>
      <c r="H164" s="85">
        <v>372.33332999999999</v>
      </c>
      <c r="I164" s="85">
        <v>667.00260000000003</v>
      </c>
      <c r="J164" s="85">
        <v>1815.22</v>
      </c>
      <c r="K164" s="85">
        <v>97.333332999999996</v>
      </c>
      <c r="L164" s="85">
        <v>6365.59</v>
      </c>
      <c r="M164" s="85">
        <f t="shared" ref="M164:M186" si="5">SUM(D164,G164,J164)</f>
        <v>17323.690000000002</v>
      </c>
      <c r="N164" s="85">
        <v>1439.9169999999999</v>
      </c>
      <c r="O164" s="82" t="s">
        <v>2</v>
      </c>
      <c r="P164" s="206" t="s">
        <v>603</v>
      </c>
      <c r="Q164" s="206" t="s">
        <v>32</v>
      </c>
      <c r="R164" s="206" t="s">
        <v>15</v>
      </c>
      <c r="S164" s="206" t="s">
        <v>354</v>
      </c>
      <c r="T164" s="206" t="s">
        <v>15</v>
      </c>
      <c r="U164" s="207"/>
    </row>
    <row r="165" spans="1:21">
      <c r="A165" s="89" t="s">
        <v>624</v>
      </c>
      <c r="B165" s="117" t="s">
        <v>398</v>
      </c>
      <c r="C165" s="86">
        <v>0</v>
      </c>
      <c r="D165" s="86">
        <v>0</v>
      </c>
      <c r="E165" s="86">
        <v>0</v>
      </c>
      <c r="F165" s="86">
        <v>240</v>
      </c>
      <c r="G165" s="86">
        <v>180</v>
      </c>
      <c r="H165" s="86">
        <v>6</v>
      </c>
      <c r="I165" s="86">
        <v>0</v>
      </c>
      <c r="J165" s="86">
        <v>0</v>
      </c>
      <c r="K165" s="86">
        <v>0</v>
      </c>
      <c r="L165" s="86">
        <v>240</v>
      </c>
      <c r="M165" s="86">
        <f t="shared" si="5"/>
        <v>180</v>
      </c>
      <c r="N165" s="86">
        <v>6</v>
      </c>
      <c r="O165" s="208" t="s">
        <v>28</v>
      </c>
      <c r="P165" s="206" t="s">
        <v>598</v>
      </c>
      <c r="Q165" s="206" t="s">
        <v>123</v>
      </c>
      <c r="R165" s="206" t="s">
        <v>494</v>
      </c>
      <c r="S165" s="206" t="s">
        <v>368</v>
      </c>
      <c r="T165" s="206" t="s">
        <v>17</v>
      </c>
      <c r="U165" s="207"/>
    </row>
    <row r="166" spans="1:21">
      <c r="A166" s="89" t="s">
        <v>545</v>
      </c>
      <c r="B166" s="89" t="s">
        <v>86</v>
      </c>
      <c r="C166" s="85">
        <v>47.5212</v>
      </c>
      <c r="D166" s="85">
        <v>70.141999999999996</v>
      </c>
      <c r="E166" s="85">
        <v>20.666667</v>
      </c>
      <c r="F166" s="85">
        <v>82.562860000000001</v>
      </c>
      <c r="G166" s="85">
        <v>121.864</v>
      </c>
      <c r="H166" s="85">
        <v>7.0833332999999996</v>
      </c>
      <c r="I166" s="85">
        <v>26.603390000000001</v>
      </c>
      <c r="J166" s="85">
        <v>39.267000000000003</v>
      </c>
      <c r="K166" s="85">
        <v>5.8333332999999996</v>
      </c>
      <c r="L166" s="85">
        <v>156.6875</v>
      </c>
      <c r="M166" s="85">
        <f t="shared" si="5"/>
        <v>231.273</v>
      </c>
      <c r="N166" s="85">
        <v>33.583329999999997</v>
      </c>
      <c r="O166" s="82" t="s">
        <v>2</v>
      </c>
      <c r="P166" s="206" t="s">
        <v>603</v>
      </c>
      <c r="Q166" s="206" t="s">
        <v>32</v>
      </c>
      <c r="R166" s="206" t="s">
        <v>15</v>
      </c>
      <c r="S166" s="206" t="s">
        <v>360</v>
      </c>
      <c r="T166" s="206" t="s">
        <v>15</v>
      </c>
      <c r="U166" s="207"/>
    </row>
    <row r="167" spans="1:21">
      <c r="A167" s="89" t="s">
        <v>546</v>
      </c>
      <c r="B167" s="117" t="s">
        <v>242</v>
      </c>
      <c r="C167" s="86">
        <v>77</v>
      </c>
      <c r="D167" s="86">
        <v>467</v>
      </c>
      <c r="E167" s="86">
        <v>74</v>
      </c>
      <c r="F167" s="86">
        <v>161</v>
      </c>
      <c r="G167" s="86">
        <v>1028</v>
      </c>
      <c r="H167" s="86">
        <v>53</v>
      </c>
      <c r="I167" s="86">
        <v>0</v>
      </c>
      <c r="J167" s="86">
        <v>0</v>
      </c>
      <c r="K167" s="86">
        <v>0</v>
      </c>
      <c r="L167" s="86">
        <v>238</v>
      </c>
      <c r="M167" s="86">
        <f t="shared" si="5"/>
        <v>1495</v>
      </c>
      <c r="N167" s="86">
        <v>127</v>
      </c>
      <c r="O167" s="208" t="s">
        <v>28</v>
      </c>
      <c r="P167" s="206" t="s">
        <v>598</v>
      </c>
      <c r="Q167" s="206" t="s">
        <v>211</v>
      </c>
      <c r="R167" s="206" t="s">
        <v>493</v>
      </c>
      <c r="S167" s="206" t="s">
        <v>356</v>
      </c>
      <c r="T167" s="206" t="s">
        <v>22</v>
      </c>
      <c r="U167" s="207"/>
    </row>
    <row r="168" spans="1:21">
      <c r="A168" s="89" t="s">
        <v>547</v>
      </c>
      <c r="B168" s="89" t="s">
        <v>87</v>
      </c>
      <c r="C168" s="85">
        <v>78.243499999999997</v>
      </c>
      <c r="D168" s="85">
        <v>156.48699999999999</v>
      </c>
      <c r="E168" s="85">
        <v>34.75</v>
      </c>
      <c r="F168" s="85">
        <v>53.899000000000001</v>
      </c>
      <c r="G168" s="85">
        <v>107.798</v>
      </c>
      <c r="H168" s="85">
        <v>11.916667</v>
      </c>
      <c r="I168" s="85">
        <v>54.1935</v>
      </c>
      <c r="J168" s="85">
        <v>108.387</v>
      </c>
      <c r="K168" s="85">
        <v>14.083333</v>
      </c>
      <c r="L168" s="85">
        <v>186.33600000000001</v>
      </c>
      <c r="M168" s="85">
        <f t="shared" si="5"/>
        <v>372.67199999999997</v>
      </c>
      <c r="N168" s="85">
        <v>60.75</v>
      </c>
      <c r="O168" s="82" t="s">
        <v>2</v>
      </c>
      <c r="P168" s="206" t="s">
        <v>603</v>
      </c>
      <c r="Q168" s="206" t="s">
        <v>32</v>
      </c>
      <c r="R168" s="206" t="s">
        <v>15</v>
      </c>
      <c r="S168" s="206" t="s">
        <v>360</v>
      </c>
      <c r="T168" s="206" t="s">
        <v>15</v>
      </c>
      <c r="U168" s="207"/>
    </row>
    <row r="169" spans="1:21">
      <c r="A169" s="89" t="s">
        <v>549</v>
      </c>
      <c r="B169" s="89" t="s">
        <v>102</v>
      </c>
      <c r="C169" s="85">
        <v>253.8535</v>
      </c>
      <c r="D169" s="85">
        <v>499.38400000000001</v>
      </c>
      <c r="E169" s="85">
        <v>94.083332999999996</v>
      </c>
      <c r="F169" s="85">
        <v>168.46680000000001</v>
      </c>
      <c r="G169" s="85">
        <v>331.41</v>
      </c>
      <c r="H169" s="85">
        <v>13.833333</v>
      </c>
      <c r="I169" s="85">
        <v>57.664319999999996</v>
      </c>
      <c r="J169" s="85">
        <v>113.438</v>
      </c>
      <c r="K169" s="85">
        <v>14.083333</v>
      </c>
      <c r="L169" s="85">
        <v>479.9846</v>
      </c>
      <c r="M169" s="85">
        <f t="shared" si="5"/>
        <v>944.23200000000008</v>
      </c>
      <c r="N169" s="85">
        <v>122</v>
      </c>
      <c r="O169" s="82" t="s">
        <v>2</v>
      </c>
      <c r="P169" s="206" t="s">
        <v>603</v>
      </c>
      <c r="Q169" s="206" t="s">
        <v>32</v>
      </c>
      <c r="R169" s="206" t="s">
        <v>491</v>
      </c>
      <c r="S169" s="206" t="s">
        <v>352</v>
      </c>
      <c r="T169" s="206" t="s">
        <v>16</v>
      </c>
      <c r="U169" s="207"/>
    </row>
    <row r="170" spans="1:21">
      <c r="A170" s="89" t="s">
        <v>719</v>
      </c>
      <c r="B170" s="117" t="s">
        <v>141</v>
      </c>
      <c r="C170" s="86">
        <v>2671</v>
      </c>
      <c r="D170" s="86">
        <v>16528</v>
      </c>
      <c r="E170" s="86">
        <v>2000</v>
      </c>
      <c r="F170" s="86">
        <v>5933</v>
      </c>
      <c r="G170" s="86">
        <v>40811</v>
      </c>
      <c r="H170" s="86">
        <v>602</v>
      </c>
      <c r="I170" s="86">
        <v>0</v>
      </c>
      <c r="J170" s="86">
        <v>0</v>
      </c>
      <c r="K170" s="86">
        <v>0</v>
      </c>
      <c r="L170" s="86">
        <v>8604</v>
      </c>
      <c r="M170" s="86">
        <f t="shared" si="5"/>
        <v>57339</v>
      </c>
      <c r="N170" s="86">
        <v>2602</v>
      </c>
      <c r="O170" s="208" t="s">
        <v>28</v>
      </c>
      <c r="P170" s="206" t="s">
        <v>598</v>
      </c>
      <c r="Q170" s="206" t="s">
        <v>27</v>
      </c>
      <c r="R170" s="206" t="s">
        <v>151</v>
      </c>
      <c r="S170" s="206" t="s">
        <v>357</v>
      </c>
      <c r="T170" s="206" t="s">
        <v>17</v>
      </c>
      <c r="U170" s="207"/>
    </row>
    <row r="171" spans="1:21">
      <c r="A171" s="89" t="s">
        <v>718</v>
      </c>
      <c r="B171" s="117" t="s">
        <v>229</v>
      </c>
      <c r="C171" s="86">
        <v>4620</v>
      </c>
      <c r="D171" s="86">
        <v>48589</v>
      </c>
      <c r="E171" s="86">
        <v>3650</v>
      </c>
      <c r="F171" s="86">
        <v>5890</v>
      </c>
      <c r="G171" s="86">
        <v>64317</v>
      </c>
      <c r="H171" s="86">
        <v>1582</v>
      </c>
      <c r="I171" s="86">
        <v>0</v>
      </c>
      <c r="J171" s="86">
        <v>0</v>
      </c>
      <c r="K171" s="86">
        <v>0</v>
      </c>
      <c r="L171" s="86">
        <v>10510</v>
      </c>
      <c r="M171" s="86">
        <f t="shared" si="5"/>
        <v>112906</v>
      </c>
      <c r="N171" s="86">
        <v>5232</v>
      </c>
      <c r="O171" s="208" t="s">
        <v>28</v>
      </c>
      <c r="P171" s="206" t="s">
        <v>598</v>
      </c>
      <c r="Q171" s="206" t="s">
        <v>211</v>
      </c>
      <c r="R171" s="206" t="s">
        <v>493</v>
      </c>
      <c r="S171" s="206" t="s">
        <v>229</v>
      </c>
      <c r="T171" s="206" t="s">
        <v>22</v>
      </c>
      <c r="U171" s="207"/>
    </row>
    <row r="172" spans="1:21">
      <c r="A172" s="89" t="s">
        <v>553</v>
      </c>
      <c r="B172" s="89" t="s">
        <v>401</v>
      </c>
      <c r="C172" s="85">
        <v>433.79149999999998</v>
      </c>
      <c r="D172" s="85">
        <v>803.702</v>
      </c>
      <c r="E172" s="85">
        <v>144.66667000000001</v>
      </c>
      <c r="F172" s="85">
        <v>743.36940000000004</v>
      </c>
      <c r="G172" s="85">
        <v>1377.269</v>
      </c>
      <c r="H172" s="85">
        <v>33</v>
      </c>
      <c r="I172" s="85">
        <v>1384.8430000000001</v>
      </c>
      <c r="J172" s="85">
        <v>2565.752</v>
      </c>
      <c r="K172" s="85">
        <v>57.333333000000003</v>
      </c>
      <c r="L172" s="85">
        <v>2562.0039999999999</v>
      </c>
      <c r="M172" s="85">
        <f t="shared" si="5"/>
        <v>4746.723</v>
      </c>
      <c r="N172" s="85">
        <v>235</v>
      </c>
      <c r="O172" s="82" t="s">
        <v>2</v>
      </c>
      <c r="P172" s="206" t="s">
        <v>603</v>
      </c>
      <c r="Q172" s="206" t="s">
        <v>32</v>
      </c>
      <c r="R172" s="206" t="s">
        <v>490</v>
      </c>
      <c r="S172" s="206" t="s">
        <v>351</v>
      </c>
      <c r="T172" s="206" t="s">
        <v>12</v>
      </c>
      <c r="U172" s="207"/>
    </row>
    <row r="173" spans="1:21">
      <c r="A173" s="89" t="s">
        <v>554</v>
      </c>
      <c r="B173" s="89" t="s">
        <v>186</v>
      </c>
      <c r="C173" s="85">
        <v>47.990499999999997</v>
      </c>
      <c r="D173" s="85">
        <v>53.521000000000001</v>
      </c>
      <c r="E173" s="85">
        <v>28.333333</v>
      </c>
      <c r="F173" s="85">
        <v>75.802409999999995</v>
      </c>
      <c r="G173" s="85">
        <v>84.537999999999997</v>
      </c>
      <c r="H173" s="85">
        <v>4.6666667000000004</v>
      </c>
      <c r="I173" s="85">
        <v>102.4271</v>
      </c>
      <c r="J173" s="85">
        <v>114.23099999999999</v>
      </c>
      <c r="K173" s="85">
        <v>10</v>
      </c>
      <c r="L173" s="85">
        <v>226.22</v>
      </c>
      <c r="M173" s="85">
        <f t="shared" si="5"/>
        <v>252.29</v>
      </c>
      <c r="N173" s="85">
        <v>43</v>
      </c>
      <c r="O173" s="82" t="s">
        <v>2</v>
      </c>
      <c r="P173" s="206" t="s">
        <v>603</v>
      </c>
      <c r="Q173" s="206" t="s">
        <v>123</v>
      </c>
      <c r="R173" s="206" t="s">
        <v>492</v>
      </c>
      <c r="S173" s="206" t="s">
        <v>370</v>
      </c>
      <c r="T173" s="206" t="s">
        <v>19</v>
      </c>
      <c r="U173" s="207"/>
    </row>
    <row r="174" spans="1:21">
      <c r="A174" s="89" t="s">
        <v>555</v>
      </c>
      <c r="B174" s="89" t="s">
        <v>167</v>
      </c>
      <c r="C174" s="85">
        <v>44.258540000000004</v>
      </c>
      <c r="D174" s="85">
        <v>58.395000000000003</v>
      </c>
      <c r="E174" s="85">
        <v>23</v>
      </c>
      <c r="F174" s="85">
        <v>89.497829999999993</v>
      </c>
      <c r="G174" s="85">
        <v>118.084</v>
      </c>
      <c r="H174" s="85">
        <v>13</v>
      </c>
      <c r="I174" s="85">
        <v>39.244169999999997</v>
      </c>
      <c r="J174" s="85">
        <v>51.779000000000003</v>
      </c>
      <c r="K174" s="85">
        <v>7.5</v>
      </c>
      <c r="L174" s="85">
        <v>173.00049999999999</v>
      </c>
      <c r="M174" s="85">
        <f t="shared" si="5"/>
        <v>228.25800000000001</v>
      </c>
      <c r="N174" s="85">
        <v>43.5</v>
      </c>
      <c r="O174" s="82" t="s">
        <v>2</v>
      </c>
      <c r="P174" s="206" t="s">
        <v>603</v>
      </c>
      <c r="Q174" s="206" t="s">
        <v>32</v>
      </c>
      <c r="R174" s="206" t="s">
        <v>492</v>
      </c>
      <c r="S174" s="206" t="s">
        <v>370</v>
      </c>
      <c r="T174" s="206" t="s">
        <v>19</v>
      </c>
      <c r="U174" s="207"/>
    </row>
    <row r="175" spans="1:21">
      <c r="A175" s="89" t="s">
        <v>556</v>
      </c>
      <c r="B175" s="89" t="s">
        <v>156</v>
      </c>
      <c r="C175" s="85">
        <v>154.7139</v>
      </c>
      <c r="D175" s="85">
        <v>227.54</v>
      </c>
      <c r="E175" s="85">
        <v>53.833333000000003</v>
      </c>
      <c r="F175" s="85">
        <v>162.89699999999999</v>
      </c>
      <c r="G175" s="85">
        <v>239.57499999999999</v>
      </c>
      <c r="H175" s="85">
        <v>37.416666999999997</v>
      </c>
      <c r="I175" s="85">
        <v>55.011360000000003</v>
      </c>
      <c r="J175" s="85">
        <v>80.906000000000006</v>
      </c>
      <c r="K175" s="85">
        <v>16.5</v>
      </c>
      <c r="L175" s="85">
        <v>372.6223</v>
      </c>
      <c r="M175" s="85">
        <f t="shared" si="5"/>
        <v>548.02099999999996</v>
      </c>
      <c r="N175" s="85">
        <v>107.75</v>
      </c>
      <c r="O175" s="82" t="s">
        <v>2</v>
      </c>
      <c r="P175" s="206" t="s">
        <v>603</v>
      </c>
      <c r="Q175" s="206" t="s">
        <v>32</v>
      </c>
      <c r="R175" s="206" t="s">
        <v>15</v>
      </c>
      <c r="S175" s="206" t="s">
        <v>360</v>
      </c>
      <c r="T175" s="206" t="s">
        <v>18</v>
      </c>
      <c r="U175" s="207"/>
    </row>
    <row r="176" spans="1:21">
      <c r="A176" s="89" t="s">
        <v>630</v>
      </c>
      <c r="B176" s="89" t="s">
        <v>187</v>
      </c>
      <c r="C176" s="85">
        <v>171.12139999999999</v>
      </c>
      <c r="D176" s="85">
        <v>288.16000000000003</v>
      </c>
      <c r="E176" s="85">
        <v>111.25</v>
      </c>
      <c r="F176" s="85">
        <v>253.24019999999999</v>
      </c>
      <c r="G176" s="85">
        <v>426.44400000000002</v>
      </c>
      <c r="H176" s="85">
        <v>37.583333000000003</v>
      </c>
      <c r="I176" s="85">
        <v>214.9778</v>
      </c>
      <c r="J176" s="85">
        <v>362.012</v>
      </c>
      <c r="K176" s="85">
        <v>17.5</v>
      </c>
      <c r="L176" s="85">
        <v>639.33939999999996</v>
      </c>
      <c r="M176" s="85">
        <f t="shared" si="5"/>
        <v>1076.616</v>
      </c>
      <c r="N176" s="85">
        <v>166.33330000000001</v>
      </c>
      <c r="O176" s="82" t="s">
        <v>2</v>
      </c>
      <c r="P176" s="206" t="s">
        <v>603</v>
      </c>
      <c r="Q176" s="206" t="s">
        <v>123</v>
      </c>
      <c r="R176" s="206" t="s">
        <v>492</v>
      </c>
      <c r="S176" s="206" t="s">
        <v>370</v>
      </c>
      <c r="T176" s="206" t="s">
        <v>19</v>
      </c>
      <c r="U176" s="207"/>
    </row>
    <row r="177" spans="1:21">
      <c r="A177" s="89" t="s">
        <v>558</v>
      </c>
      <c r="B177" s="89" t="s">
        <v>142</v>
      </c>
      <c r="C177" s="85">
        <v>62.82687</v>
      </c>
      <c r="D177" s="85">
        <v>146.10900000000001</v>
      </c>
      <c r="E177" s="85">
        <v>37</v>
      </c>
      <c r="F177" s="85">
        <v>19.151769999999999</v>
      </c>
      <c r="G177" s="85">
        <v>44.539000000000001</v>
      </c>
      <c r="H177" s="85">
        <v>10</v>
      </c>
      <c r="I177" s="85">
        <v>84.763750000000002</v>
      </c>
      <c r="J177" s="85">
        <v>197.125</v>
      </c>
      <c r="K177" s="85">
        <v>15</v>
      </c>
      <c r="L177" s="85">
        <f>SUM(C177,F177,I177)</f>
        <v>166.74239</v>
      </c>
      <c r="M177" s="85">
        <f t="shared" si="5"/>
        <v>387.77300000000002</v>
      </c>
      <c r="N177" s="85">
        <f>SUM(E177,H177,K177)</f>
        <v>62</v>
      </c>
      <c r="O177" s="82" t="s">
        <v>2</v>
      </c>
      <c r="P177" s="206" t="s">
        <v>603</v>
      </c>
      <c r="Q177" s="206" t="s">
        <v>27</v>
      </c>
      <c r="R177" s="206" t="s">
        <v>494</v>
      </c>
      <c r="S177" s="206" t="s">
        <v>368</v>
      </c>
      <c r="T177" s="206" t="s">
        <v>17</v>
      </c>
      <c r="U177" s="207"/>
    </row>
    <row r="178" spans="1:21" customFormat="1" ht="15">
      <c r="A178" s="89" t="s">
        <v>721</v>
      </c>
      <c r="B178" s="89" t="s">
        <v>34</v>
      </c>
      <c r="C178" s="85">
        <v>59.171340000000001</v>
      </c>
      <c r="D178" s="85">
        <v>79.510000000000005</v>
      </c>
      <c r="E178" s="85">
        <v>251</v>
      </c>
      <c r="F178" s="85">
        <v>67.541359999999997</v>
      </c>
      <c r="G178" s="85">
        <v>90.757000000000005</v>
      </c>
      <c r="H178" s="85">
        <v>35</v>
      </c>
      <c r="I178" s="85">
        <v>25.569970000000001</v>
      </c>
      <c r="J178" s="85">
        <v>34.359000000000002</v>
      </c>
      <c r="K178" s="85">
        <v>13</v>
      </c>
      <c r="L178" s="85">
        <v>152.28270000000001</v>
      </c>
      <c r="M178" s="85">
        <f t="shared" si="5"/>
        <v>204.626</v>
      </c>
      <c r="N178" s="85">
        <v>299</v>
      </c>
      <c r="O178" s="82" t="s">
        <v>2</v>
      </c>
      <c r="P178" s="206" t="s">
        <v>603</v>
      </c>
      <c r="Q178" s="206" t="s">
        <v>32</v>
      </c>
      <c r="R178" s="206" t="s">
        <v>490</v>
      </c>
      <c r="S178" s="206" t="s">
        <v>351</v>
      </c>
      <c r="T178" s="206" t="s">
        <v>12</v>
      </c>
      <c r="U178" s="207"/>
    </row>
    <row r="179" spans="1:21" customFormat="1" ht="15">
      <c r="A179" s="89" t="s">
        <v>722</v>
      </c>
      <c r="B179" s="89" t="s">
        <v>43</v>
      </c>
      <c r="C179" s="85">
        <v>886.899</v>
      </c>
      <c r="D179" s="85">
        <v>1557.4659999999999</v>
      </c>
      <c r="E179" s="85">
        <v>286.66667000000001</v>
      </c>
      <c r="F179" s="85">
        <v>999.66769999999997</v>
      </c>
      <c r="G179" s="85">
        <v>1755.4970000000001</v>
      </c>
      <c r="H179" s="85">
        <v>156.5</v>
      </c>
      <c r="I179" s="85">
        <v>412.28809999999999</v>
      </c>
      <c r="J179" s="85">
        <v>724.01099999999997</v>
      </c>
      <c r="K179" s="85">
        <v>47.166666999999997</v>
      </c>
      <c r="L179" s="85">
        <v>2298.855</v>
      </c>
      <c r="M179" s="85">
        <f t="shared" si="5"/>
        <v>4036.9739999999997</v>
      </c>
      <c r="N179" s="85">
        <v>490.33330000000001</v>
      </c>
      <c r="O179" s="82" t="s">
        <v>2</v>
      </c>
      <c r="P179" s="206" t="s">
        <v>603</v>
      </c>
      <c r="Q179" s="206" t="s">
        <v>32</v>
      </c>
      <c r="R179" s="206" t="s">
        <v>490</v>
      </c>
      <c r="S179" s="206" t="s">
        <v>350</v>
      </c>
      <c r="T179" s="206" t="s">
        <v>12</v>
      </c>
      <c r="U179" s="207"/>
    </row>
    <row r="180" spans="1:21" customFormat="1" ht="15">
      <c r="A180" s="89" t="s">
        <v>561</v>
      </c>
      <c r="B180" s="89" t="s">
        <v>119</v>
      </c>
      <c r="C180" s="85">
        <v>148.72319999999999</v>
      </c>
      <c r="D180" s="85">
        <v>247.87200000000001</v>
      </c>
      <c r="E180" s="85">
        <v>85</v>
      </c>
      <c r="F180" s="85">
        <v>83.590199999999996</v>
      </c>
      <c r="G180" s="85">
        <v>139.31700000000001</v>
      </c>
      <c r="H180" s="85">
        <v>9</v>
      </c>
      <c r="I180" s="85">
        <v>33.241199999999999</v>
      </c>
      <c r="J180" s="85">
        <v>55.402000000000001</v>
      </c>
      <c r="K180" s="85">
        <v>11</v>
      </c>
      <c r="L180" s="85">
        <v>265.55459999999999</v>
      </c>
      <c r="M180" s="85">
        <f t="shared" si="5"/>
        <v>442.59100000000001</v>
      </c>
      <c r="N180" s="85">
        <v>105</v>
      </c>
      <c r="O180" s="82" t="s">
        <v>2</v>
      </c>
      <c r="P180" s="206" t="s">
        <v>603</v>
      </c>
      <c r="Q180" s="206" t="s">
        <v>32</v>
      </c>
      <c r="R180" s="206" t="s">
        <v>491</v>
      </c>
      <c r="S180" s="206" t="s">
        <v>352</v>
      </c>
      <c r="T180" s="206" t="s">
        <v>16</v>
      </c>
      <c r="U180" s="207"/>
    </row>
    <row r="181" spans="1:21" customFormat="1" ht="15">
      <c r="A181" s="89" t="s">
        <v>562</v>
      </c>
      <c r="B181" s="89" t="s">
        <v>120</v>
      </c>
      <c r="C181" s="85">
        <v>197.10599999999999</v>
      </c>
      <c r="D181" s="85">
        <v>379.05</v>
      </c>
      <c r="E181" s="85">
        <v>87</v>
      </c>
      <c r="F181" s="85">
        <v>160.24789999999999</v>
      </c>
      <c r="G181" s="85">
        <v>308.16899999999998</v>
      </c>
      <c r="H181" s="85">
        <v>25.833333</v>
      </c>
      <c r="I181" s="85">
        <v>29.39508</v>
      </c>
      <c r="J181" s="85">
        <v>56.529000000000003</v>
      </c>
      <c r="K181" s="85">
        <v>17</v>
      </c>
      <c r="L181" s="85">
        <v>386.74900000000002</v>
      </c>
      <c r="M181" s="85">
        <f t="shared" si="5"/>
        <v>743.74800000000005</v>
      </c>
      <c r="N181" s="85">
        <v>129.83330000000001</v>
      </c>
      <c r="O181" s="82" t="s">
        <v>2</v>
      </c>
      <c r="P181" s="206" t="s">
        <v>603</v>
      </c>
      <c r="Q181" s="206" t="s">
        <v>32</v>
      </c>
      <c r="R181" s="206" t="s">
        <v>491</v>
      </c>
      <c r="S181" s="206" t="s">
        <v>352</v>
      </c>
      <c r="T181" s="206" t="s">
        <v>16</v>
      </c>
      <c r="U181" s="207"/>
    </row>
    <row r="182" spans="1:21" customFormat="1" ht="15">
      <c r="A182" s="89" t="s">
        <v>563</v>
      </c>
      <c r="B182" s="89" t="s">
        <v>89</v>
      </c>
      <c r="C182" s="85">
        <v>60.35425</v>
      </c>
      <c r="D182" s="85">
        <v>109.735</v>
      </c>
      <c r="E182" s="85">
        <v>28</v>
      </c>
      <c r="F182" s="85">
        <v>13.27205</v>
      </c>
      <c r="G182" s="85">
        <v>24.131</v>
      </c>
      <c r="H182" s="85">
        <v>4</v>
      </c>
      <c r="I182" s="85">
        <v>41.417749999999998</v>
      </c>
      <c r="J182" s="85">
        <v>75.305000000000007</v>
      </c>
      <c r="K182" s="85">
        <v>12.25</v>
      </c>
      <c r="L182" s="85">
        <v>115.044</v>
      </c>
      <c r="M182" s="85">
        <f t="shared" si="5"/>
        <v>209.17099999999999</v>
      </c>
      <c r="N182" s="85">
        <v>44.25</v>
      </c>
      <c r="O182" s="82" t="s">
        <v>2</v>
      </c>
      <c r="P182" s="206" t="s">
        <v>603</v>
      </c>
      <c r="Q182" s="206" t="s">
        <v>32</v>
      </c>
      <c r="R182" s="206" t="s">
        <v>15</v>
      </c>
      <c r="S182" s="206" t="s">
        <v>354</v>
      </c>
      <c r="T182" s="206" t="s">
        <v>15</v>
      </c>
      <c r="U182" s="207"/>
    </row>
    <row r="183" spans="1:21" customFormat="1" ht="15">
      <c r="A183" s="89" t="s">
        <v>564</v>
      </c>
      <c r="B183" s="89" t="s">
        <v>396</v>
      </c>
      <c r="C183" s="85">
        <v>33.933050000000001</v>
      </c>
      <c r="D183" s="85">
        <v>59.014000000000003</v>
      </c>
      <c r="E183" s="85">
        <v>15.416667</v>
      </c>
      <c r="F183" s="85">
        <v>90.107669999999999</v>
      </c>
      <c r="G183" s="85">
        <v>156.709</v>
      </c>
      <c r="H183" s="85">
        <v>12.583333</v>
      </c>
      <c r="I183" s="85">
        <v>17.48</v>
      </c>
      <c r="J183" s="85">
        <v>30.4</v>
      </c>
      <c r="K183" s="85">
        <v>5.5</v>
      </c>
      <c r="L183" s="85">
        <v>141.52070000000001</v>
      </c>
      <c r="M183" s="85">
        <f t="shared" si="5"/>
        <v>246.12300000000002</v>
      </c>
      <c r="N183" s="85">
        <v>33.5</v>
      </c>
      <c r="O183" s="82" t="s">
        <v>2</v>
      </c>
      <c r="P183" s="206" t="s">
        <v>603</v>
      </c>
      <c r="Q183" s="206" t="s">
        <v>32</v>
      </c>
      <c r="R183" s="206" t="s">
        <v>490</v>
      </c>
      <c r="S183" s="206" t="s">
        <v>351</v>
      </c>
      <c r="T183" s="206" t="s">
        <v>12</v>
      </c>
      <c r="U183" s="207"/>
    </row>
    <row r="184" spans="1:21" customFormat="1" ht="15">
      <c r="A184" s="89" t="s">
        <v>621</v>
      </c>
      <c r="B184" s="89" t="s">
        <v>407</v>
      </c>
      <c r="C184" s="85">
        <v>567.16520000000003</v>
      </c>
      <c r="D184" s="85">
        <v>1481.3969999999999</v>
      </c>
      <c r="E184" s="85">
        <v>280.33332999999999</v>
      </c>
      <c r="F184" s="85">
        <v>683.97720000000004</v>
      </c>
      <c r="G184" s="85">
        <v>1786.502</v>
      </c>
      <c r="H184" s="85">
        <v>45.25</v>
      </c>
      <c r="I184" s="85">
        <v>285.67700000000002</v>
      </c>
      <c r="J184" s="85">
        <v>746.16899999999998</v>
      </c>
      <c r="K184" s="85">
        <v>31.25</v>
      </c>
      <c r="L184" s="85">
        <v>1536.819</v>
      </c>
      <c r="M184" s="85">
        <f t="shared" si="5"/>
        <v>4014.0679999999998</v>
      </c>
      <c r="N184" s="85">
        <v>356.83330000000001</v>
      </c>
      <c r="O184" s="82" t="s">
        <v>2</v>
      </c>
      <c r="P184" s="206" t="s">
        <v>603</v>
      </c>
      <c r="Q184" s="206" t="s">
        <v>46</v>
      </c>
      <c r="R184" s="206" t="s">
        <v>14</v>
      </c>
      <c r="S184" s="206" t="s">
        <v>362</v>
      </c>
      <c r="T184" s="206" t="s">
        <v>14</v>
      </c>
      <c r="U184" s="207"/>
    </row>
    <row r="185" spans="1:21" customFormat="1" ht="15">
      <c r="A185" s="89" t="s">
        <v>567</v>
      </c>
      <c r="B185" s="89" t="s">
        <v>110</v>
      </c>
      <c r="C185" s="85">
        <v>95.689830000000001</v>
      </c>
      <c r="D185" s="85">
        <v>126.51300000000001</v>
      </c>
      <c r="E185" s="85">
        <v>65.818181999999993</v>
      </c>
      <c r="F185" s="85">
        <v>35.257890000000003</v>
      </c>
      <c r="G185" s="85">
        <v>46.615000000000002</v>
      </c>
      <c r="H185" s="85">
        <v>15.454545</v>
      </c>
      <c r="I185" s="85">
        <v>14.541090000000001</v>
      </c>
      <c r="J185" s="85">
        <v>19.225000000000001</v>
      </c>
      <c r="K185" s="85">
        <v>10.454545</v>
      </c>
      <c r="L185" s="85">
        <v>145.4888</v>
      </c>
      <c r="M185" s="85">
        <f t="shared" si="5"/>
        <v>192.35300000000001</v>
      </c>
      <c r="N185" s="85">
        <v>91.727270000000004</v>
      </c>
      <c r="O185" s="82" t="s">
        <v>2</v>
      </c>
      <c r="P185" s="206" t="s">
        <v>603</v>
      </c>
      <c r="Q185" s="206" t="s">
        <v>32</v>
      </c>
      <c r="R185" s="206" t="s">
        <v>491</v>
      </c>
      <c r="S185" s="206" t="s">
        <v>352</v>
      </c>
      <c r="T185" s="206" t="s">
        <v>16</v>
      </c>
      <c r="U185" s="207"/>
    </row>
    <row r="186" spans="1:21" customFormat="1" ht="15">
      <c r="A186" s="89" t="s">
        <v>592</v>
      </c>
      <c r="B186" s="89" t="s">
        <v>248</v>
      </c>
      <c r="C186" s="85">
        <v>762.13580000000002</v>
      </c>
      <c r="D186" s="85">
        <v>1549.739</v>
      </c>
      <c r="E186" s="85">
        <v>275.5</v>
      </c>
      <c r="F186" s="85">
        <v>1711.7550000000001</v>
      </c>
      <c r="G186" s="85">
        <v>3480.71</v>
      </c>
      <c r="H186" s="85">
        <v>86.583332999999996</v>
      </c>
      <c r="I186" s="85">
        <v>532.58659999999998</v>
      </c>
      <c r="J186" s="85">
        <v>1082.97</v>
      </c>
      <c r="K186" s="85">
        <v>55.666666999999997</v>
      </c>
      <c r="L186" s="85">
        <v>3006.4780000000001</v>
      </c>
      <c r="M186" s="85">
        <f t="shared" si="5"/>
        <v>6113.4190000000008</v>
      </c>
      <c r="N186" s="85">
        <v>417.75</v>
      </c>
      <c r="O186" s="82" t="s">
        <v>2</v>
      </c>
      <c r="P186" s="206" t="s">
        <v>603</v>
      </c>
      <c r="Q186" s="206" t="s">
        <v>211</v>
      </c>
      <c r="R186" s="206" t="s">
        <v>493</v>
      </c>
      <c r="S186" s="206" t="s">
        <v>248</v>
      </c>
      <c r="T186" s="206" t="s">
        <v>22</v>
      </c>
      <c r="U186" s="207"/>
    </row>
    <row r="187" spans="1:21">
      <c r="D187" s="210"/>
      <c r="M187" s="213"/>
      <c r="S187" s="189"/>
      <c r="T187" s="206"/>
    </row>
    <row r="188" spans="1:21">
      <c r="L188" s="213"/>
      <c r="M188" s="213"/>
      <c r="N188" s="213"/>
      <c r="S188" s="189"/>
      <c r="T188" s="206"/>
    </row>
    <row r="189" spans="1:21">
      <c r="S189" s="189"/>
      <c r="T189" s="206"/>
    </row>
    <row r="190" spans="1:21">
      <c r="S190" s="189"/>
      <c r="T190" s="206"/>
    </row>
    <row r="191" spans="1:21">
      <c r="S191" s="189"/>
      <c r="T191" s="206"/>
    </row>
    <row r="192" spans="1:21">
      <c r="S192" s="189"/>
      <c r="T192" s="206"/>
    </row>
    <row r="193" spans="19:20">
      <c r="S193" s="189"/>
      <c r="T193" s="206"/>
    </row>
    <row r="194" spans="19:20">
      <c r="S194" s="189"/>
      <c r="T194" s="206"/>
    </row>
    <row r="195" spans="19:20">
      <c r="S195" s="189"/>
      <c r="T195" s="206"/>
    </row>
    <row r="196" spans="19:20">
      <c r="S196" s="189"/>
      <c r="T196" s="206"/>
    </row>
    <row r="197" spans="19:20">
      <c r="S197" s="189"/>
      <c r="T197" s="206"/>
    </row>
    <row r="198" spans="19:20">
      <c r="S198" s="189"/>
      <c r="T198" s="206"/>
    </row>
    <row r="199" spans="19:20">
      <c r="S199" s="189"/>
      <c r="T199" s="206"/>
    </row>
    <row r="200" spans="19:20">
      <c r="S200" s="189"/>
      <c r="T200" s="206"/>
    </row>
    <row r="201" spans="19:20">
      <c r="S201" s="189"/>
      <c r="T201" s="206"/>
    </row>
    <row r="202" spans="19:20">
      <c r="S202" s="189"/>
      <c r="T202" s="206"/>
    </row>
    <row r="203" spans="19:20">
      <c r="S203" s="189"/>
      <c r="T203" s="206"/>
    </row>
    <row r="204" spans="19:20">
      <c r="S204" s="189"/>
      <c r="T204" s="206"/>
    </row>
    <row r="205" spans="19:20">
      <c r="S205" s="189"/>
      <c r="T205" s="206"/>
    </row>
    <row r="206" spans="19:20">
      <c r="S206" s="189"/>
      <c r="T206" s="206"/>
    </row>
    <row r="207" spans="19:20">
      <c r="S207" s="189"/>
      <c r="T207" s="206"/>
    </row>
    <row r="208" spans="19:20">
      <c r="S208" s="189"/>
      <c r="T208" s="206"/>
    </row>
    <row r="209" spans="1:20">
      <c r="S209" s="189"/>
      <c r="T209" s="206"/>
    </row>
    <row r="210" spans="1:20">
      <c r="S210" s="189"/>
      <c r="T210" s="206"/>
    </row>
    <row r="211" spans="1:20">
      <c r="S211" s="189"/>
      <c r="T211" s="206"/>
    </row>
    <row r="212" spans="1:20">
      <c r="S212" s="189"/>
      <c r="T212" s="206"/>
    </row>
    <row r="213" spans="1:20">
      <c r="S213" s="189"/>
      <c r="T213" s="206"/>
    </row>
    <row r="214" spans="1:20">
      <c r="S214" s="189"/>
      <c r="T214" s="206"/>
    </row>
    <row r="215" spans="1:20">
      <c r="S215" s="189"/>
      <c r="T215" s="206"/>
    </row>
    <row r="216" spans="1:20">
      <c r="S216" s="189"/>
      <c r="T216" s="206"/>
    </row>
    <row r="217" spans="1:20">
      <c r="S217" s="189"/>
      <c r="T217" s="206"/>
    </row>
    <row r="218" spans="1:20">
      <c r="S218" s="189"/>
      <c r="T218" s="206"/>
    </row>
    <row r="219" spans="1:20">
      <c r="S219" s="189"/>
      <c r="T219" s="206"/>
    </row>
    <row r="220" spans="1:20">
      <c r="A220" s="81"/>
      <c r="B220" s="81"/>
      <c r="C220" s="81"/>
      <c r="D220" s="81"/>
      <c r="E220" s="81"/>
      <c r="F220" s="81"/>
      <c r="G220" s="81"/>
      <c r="H220" s="81"/>
      <c r="I220" s="81"/>
      <c r="J220" s="81"/>
      <c r="K220" s="81"/>
      <c r="L220" s="81"/>
      <c r="M220" s="81"/>
      <c r="N220" s="81"/>
      <c r="O220" s="81"/>
      <c r="S220" s="189"/>
      <c r="T220" s="206"/>
    </row>
    <row r="221" spans="1:20">
      <c r="S221" s="189"/>
      <c r="T221" s="206"/>
    </row>
    <row r="222" spans="1:20">
      <c r="S222" s="189"/>
      <c r="T222" s="206"/>
    </row>
  </sheetData>
  <sortState ref="A3:S192">
    <sortCondition ref="A3:A192"/>
    <sortCondition ref="B3:B192"/>
  </sortState>
  <mergeCells count="5">
    <mergeCell ref="C2:E2"/>
    <mergeCell ref="F2:H2"/>
    <mergeCell ref="I2:K2"/>
    <mergeCell ref="L2:N2"/>
    <mergeCell ref="A1:O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sheetPr>
    <tabColor theme="4"/>
  </sheetPr>
  <dimension ref="A1:U188"/>
  <sheetViews>
    <sheetView zoomScaleNormal="100" workbookViewId="0">
      <selection sqref="A1:A2"/>
    </sheetView>
  </sheetViews>
  <sheetFormatPr defaultColWidth="9.140625" defaultRowHeight="13.5"/>
  <cols>
    <col min="1" max="1" width="38.85546875" style="81" customWidth="1"/>
    <col min="2" max="2" width="18.42578125" style="214" bestFit="1" customWidth="1"/>
    <col min="3" max="3" width="13.42578125" style="206" customWidth="1"/>
    <col min="4" max="4" width="11.28515625" style="206" customWidth="1"/>
    <col min="5" max="5" width="10.85546875" style="206" customWidth="1"/>
    <col min="6" max="6" width="11.140625" style="206" customWidth="1"/>
    <col min="7" max="7" width="11.85546875" style="206" customWidth="1"/>
    <col min="8" max="8" width="10.5703125" style="206" customWidth="1"/>
    <col min="9" max="9" width="11.140625" style="206" customWidth="1"/>
    <col min="10" max="10" width="11.42578125" style="116" customWidth="1"/>
    <col min="11" max="11" width="11.140625" style="116" customWidth="1"/>
    <col min="12" max="12" width="8.85546875" style="206" customWidth="1"/>
    <col min="13" max="13" width="10.7109375" style="206" customWidth="1"/>
    <col min="14" max="14" width="29.28515625" style="206" bestFit="1" customWidth="1"/>
    <col min="15" max="15" width="26.140625" style="206" bestFit="1" customWidth="1"/>
    <col min="16" max="16" width="13" style="81" customWidth="1"/>
    <col min="17" max="20" width="9.140625" style="116"/>
    <col min="21" max="21" width="9.140625" style="6"/>
    <col min="22" max="16384" width="9.140625" style="2"/>
  </cols>
  <sheetData>
    <row r="1" spans="1:21">
      <c r="A1" s="67" t="s">
        <v>991</v>
      </c>
    </row>
    <row r="2" spans="1:21" ht="14.25" thickBot="1">
      <c r="A2" s="67" t="s">
        <v>992</v>
      </c>
    </row>
    <row r="3" spans="1:21" s="29" customFormat="1" thickBot="1">
      <c r="A3" s="215"/>
      <c r="B3" s="216"/>
      <c r="C3" s="914" t="s">
        <v>438</v>
      </c>
      <c r="D3" s="914"/>
      <c r="E3" s="914"/>
      <c r="F3" s="914" t="s">
        <v>439</v>
      </c>
      <c r="G3" s="914"/>
      <c r="H3" s="914"/>
      <c r="I3" s="914" t="s">
        <v>440</v>
      </c>
      <c r="J3" s="914"/>
      <c r="K3" s="914"/>
      <c r="L3" s="914"/>
      <c r="M3" s="151"/>
      <c r="N3" s="151"/>
      <c r="O3" s="151"/>
      <c r="P3" s="217"/>
      <c r="Q3" s="218"/>
      <c r="R3" s="218"/>
      <c r="S3" s="218"/>
      <c r="T3" s="218"/>
      <c r="U3" s="28"/>
    </row>
    <row r="4" spans="1:21" s="29" customFormat="1" ht="39" thickBot="1">
      <c r="A4" s="132" t="s">
        <v>23</v>
      </c>
      <c r="B4" s="219" t="s">
        <v>25</v>
      </c>
      <c r="C4" s="132" t="s">
        <v>646</v>
      </c>
      <c r="D4" s="132" t="s">
        <v>447</v>
      </c>
      <c r="E4" s="132" t="s">
        <v>675</v>
      </c>
      <c r="F4" s="132" t="s">
        <v>646</v>
      </c>
      <c r="G4" s="132" t="s">
        <v>447</v>
      </c>
      <c r="H4" s="132" t="s">
        <v>676</v>
      </c>
      <c r="I4" s="132" t="s">
        <v>646</v>
      </c>
      <c r="J4" s="132" t="s">
        <v>447</v>
      </c>
      <c r="K4" s="132" t="s">
        <v>676</v>
      </c>
      <c r="L4" s="148" t="s">
        <v>256</v>
      </c>
      <c r="M4" s="220" t="s">
        <v>593</v>
      </c>
      <c r="N4" s="220" t="s">
        <v>489</v>
      </c>
      <c r="O4" s="220" t="s">
        <v>4</v>
      </c>
      <c r="P4" s="152" t="s">
        <v>631</v>
      </c>
      <c r="Q4" s="218"/>
      <c r="R4" s="218"/>
      <c r="S4" s="218"/>
      <c r="T4" s="218"/>
      <c r="U4" s="28"/>
    </row>
    <row r="5" spans="1:21" s="8" customFormat="1">
      <c r="A5" s="221" t="s">
        <v>496</v>
      </c>
      <c r="B5" s="222" t="s">
        <v>90</v>
      </c>
      <c r="C5" s="223">
        <v>3818.4859999999999</v>
      </c>
      <c r="D5" s="223">
        <v>2179.7190000000001</v>
      </c>
      <c r="E5" s="224">
        <v>0.57083329999999999</v>
      </c>
      <c r="F5" s="223">
        <v>9803.4599999999991</v>
      </c>
      <c r="G5" s="223">
        <v>5596.1410000000005</v>
      </c>
      <c r="H5" s="224">
        <v>0.57083329999999999</v>
      </c>
      <c r="I5" s="223">
        <v>21329.71</v>
      </c>
      <c r="J5" s="223">
        <v>12175.710000000001</v>
      </c>
      <c r="K5" s="224">
        <v>0.57083329999999999</v>
      </c>
      <c r="L5" s="225" t="s">
        <v>2</v>
      </c>
      <c r="M5" s="115" t="s">
        <v>32</v>
      </c>
      <c r="N5" s="115" t="s">
        <v>491</v>
      </c>
      <c r="O5" s="115" t="s">
        <v>352</v>
      </c>
      <c r="P5" s="115" t="s">
        <v>16</v>
      </c>
      <c r="Q5" s="115"/>
      <c r="R5" s="115"/>
      <c r="S5" s="115"/>
      <c r="T5" s="115"/>
      <c r="U5" s="15"/>
    </row>
    <row r="6" spans="1:21" s="8" customFormat="1">
      <c r="A6" s="226" t="s">
        <v>497</v>
      </c>
      <c r="B6" s="227" t="s">
        <v>91</v>
      </c>
      <c r="C6" s="88">
        <v>3071.1480000000001</v>
      </c>
      <c r="D6" s="88">
        <v>1796.6219999999998</v>
      </c>
      <c r="E6" s="83">
        <v>0.58499999999999996</v>
      </c>
      <c r="F6" s="88">
        <v>22720.01</v>
      </c>
      <c r="G6" s="88">
        <v>13291.21</v>
      </c>
      <c r="H6" s="83">
        <v>0.58499999999999996</v>
      </c>
      <c r="I6" s="88">
        <v>20735.38</v>
      </c>
      <c r="J6" s="88">
        <v>12130.2</v>
      </c>
      <c r="K6" s="83">
        <v>0.58499999999999996</v>
      </c>
      <c r="L6" s="208" t="s">
        <v>2</v>
      </c>
      <c r="M6" s="115" t="s">
        <v>32</v>
      </c>
      <c r="N6" s="115" t="s">
        <v>491</v>
      </c>
      <c r="O6" s="115" t="s">
        <v>352</v>
      </c>
      <c r="P6" s="115" t="s">
        <v>16</v>
      </c>
      <c r="Q6" s="115"/>
      <c r="R6" s="115"/>
      <c r="S6" s="115"/>
      <c r="T6" s="115"/>
      <c r="U6" s="15"/>
    </row>
    <row r="7" spans="1:21" s="8" customFormat="1">
      <c r="A7" s="226" t="s">
        <v>448</v>
      </c>
      <c r="B7" s="117" t="s">
        <v>420</v>
      </c>
      <c r="C7" s="101">
        <v>9379.8819999999996</v>
      </c>
      <c r="D7" s="101">
        <v>1422.1479999999999</v>
      </c>
      <c r="E7" s="228">
        <v>0.1516168</v>
      </c>
      <c r="F7" s="101">
        <v>81875.17</v>
      </c>
      <c r="G7" s="101">
        <v>10220.82</v>
      </c>
      <c r="H7" s="228">
        <v>0.12483420000000001</v>
      </c>
      <c r="I7" s="101"/>
      <c r="J7" s="101"/>
      <c r="K7" s="228"/>
      <c r="L7" s="208" t="s">
        <v>28</v>
      </c>
      <c r="M7" s="115" t="s">
        <v>211</v>
      </c>
      <c r="N7" s="115" t="s">
        <v>493</v>
      </c>
      <c r="O7" s="115" t="s">
        <v>210</v>
      </c>
      <c r="P7" s="115" t="s">
        <v>22</v>
      </c>
      <c r="Q7" s="115"/>
      <c r="R7" s="115"/>
      <c r="S7" s="115"/>
      <c r="T7" s="115"/>
      <c r="U7" s="15"/>
    </row>
    <row r="8" spans="1:21" s="8" customFormat="1">
      <c r="A8" s="226" t="s">
        <v>586</v>
      </c>
      <c r="B8" s="227" t="s">
        <v>372</v>
      </c>
      <c r="C8" s="88">
        <v>2799.1759999999999</v>
      </c>
      <c r="D8" s="88">
        <v>2102.9749999999999</v>
      </c>
      <c r="E8" s="83">
        <v>0.75128329999999999</v>
      </c>
      <c r="F8" s="88">
        <v>8805.7880000000005</v>
      </c>
      <c r="G8" s="88">
        <v>6615.6419999999998</v>
      </c>
      <c r="H8" s="83">
        <v>0.75128329999999999</v>
      </c>
      <c r="I8" s="88">
        <v>15405.31</v>
      </c>
      <c r="J8" s="88">
        <v>11573.75</v>
      </c>
      <c r="K8" s="83">
        <v>0.75128329999999999</v>
      </c>
      <c r="L8" s="208" t="s">
        <v>2</v>
      </c>
      <c r="M8" s="115" t="s">
        <v>123</v>
      </c>
      <c r="N8" s="115" t="s">
        <v>492</v>
      </c>
      <c r="O8" s="115" t="s">
        <v>370</v>
      </c>
      <c r="P8" s="115" t="s">
        <v>19</v>
      </c>
      <c r="Q8" s="115"/>
      <c r="R8" s="115"/>
      <c r="S8" s="115"/>
      <c r="T8" s="115"/>
      <c r="U8" s="15"/>
    </row>
    <row r="9" spans="1:21" s="8" customFormat="1">
      <c r="A9" s="226" t="s">
        <v>586</v>
      </c>
      <c r="B9" s="227" t="s">
        <v>374</v>
      </c>
      <c r="C9" s="88">
        <v>5843.4769999999999</v>
      </c>
      <c r="D9" s="88">
        <v>3893.8009999999999</v>
      </c>
      <c r="E9" s="83">
        <v>0.66635</v>
      </c>
      <c r="F9" s="88">
        <v>6773.04</v>
      </c>
      <c r="G9" s="88">
        <v>4513.2160000000003</v>
      </c>
      <c r="H9" s="83">
        <v>0.66635</v>
      </c>
      <c r="I9" s="88">
        <v>16839.330000000002</v>
      </c>
      <c r="J9" s="88">
        <v>11220.890000000001</v>
      </c>
      <c r="K9" s="83">
        <v>0.66635</v>
      </c>
      <c r="L9" s="208" t="s">
        <v>2</v>
      </c>
      <c r="M9" s="115" t="s">
        <v>123</v>
      </c>
      <c r="N9" s="115" t="s">
        <v>492</v>
      </c>
      <c r="O9" s="115" t="s">
        <v>370</v>
      </c>
      <c r="P9" s="115" t="s">
        <v>19</v>
      </c>
      <c r="Q9" s="115"/>
      <c r="R9" s="115"/>
      <c r="S9" s="115"/>
      <c r="T9" s="115"/>
      <c r="U9" s="15"/>
    </row>
    <row r="10" spans="1:21" s="8" customFormat="1">
      <c r="A10" s="226" t="s">
        <v>586</v>
      </c>
      <c r="B10" s="227" t="s">
        <v>377</v>
      </c>
      <c r="C10" s="88">
        <v>3552.3209999999999</v>
      </c>
      <c r="D10" s="88">
        <v>2332.6319999999996</v>
      </c>
      <c r="E10" s="83">
        <v>0.65664999999999996</v>
      </c>
      <c r="F10" s="88">
        <v>6924.5219999999999</v>
      </c>
      <c r="G10" s="88">
        <v>4546.9870000000001</v>
      </c>
      <c r="H10" s="83">
        <v>0.65664990000000001</v>
      </c>
      <c r="I10" s="88">
        <v>15384</v>
      </c>
      <c r="J10" s="88">
        <v>10101.900000000001</v>
      </c>
      <c r="K10" s="83">
        <v>0.65664999999999996</v>
      </c>
      <c r="L10" s="208" t="s">
        <v>2</v>
      </c>
      <c r="M10" s="115" t="s">
        <v>123</v>
      </c>
      <c r="N10" s="115" t="s">
        <v>494</v>
      </c>
      <c r="O10" s="115" t="s">
        <v>368</v>
      </c>
      <c r="P10" s="115" t="s">
        <v>10</v>
      </c>
      <c r="Q10" s="115"/>
      <c r="R10" s="115"/>
      <c r="S10" s="115"/>
      <c r="T10" s="115"/>
      <c r="U10" s="15"/>
    </row>
    <row r="11" spans="1:21" s="8" customFormat="1">
      <c r="A11" s="226" t="s">
        <v>586</v>
      </c>
      <c r="B11" s="227" t="s">
        <v>378</v>
      </c>
      <c r="C11" s="88">
        <v>3777.48</v>
      </c>
      <c r="D11" s="88">
        <v>2117.6869999999999</v>
      </c>
      <c r="E11" s="83">
        <v>0.56060840000000001</v>
      </c>
      <c r="F11" s="88">
        <v>6675.1189999999997</v>
      </c>
      <c r="G11" s="88">
        <v>3742.1280000000002</v>
      </c>
      <c r="H11" s="83">
        <v>0.56060829999999995</v>
      </c>
      <c r="I11" s="88">
        <v>7957.7669999999998</v>
      </c>
      <c r="J11" s="88">
        <v>4461.1910000000007</v>
      </c>
      <c r="K11" s="83">
        <v>0.56060840000000001</v>
      </c>
      <c r="L11" s="208" t="s">
        <v>2</v>
      </c>
      <c r="M11" s="115" t="s">
        <v>211</v>
      </c>
      <c r="N11" s="115" t="s">
        <v>493</v>
      </c>
      <c r="O11" s="115" t="s">
        <v>366</v>
      </c>
      <c r="P11" s="115" t="s">
        <v>22</v>
      </c>
      <c r="Q11" s="115"/>
      <c r="R11" s="115"/>
      <c r="S11" s="115"/>
      <c r="T11" s="115"/>
      <c r="U11" s="15"/>
    </row>
    <row r="12" spans="1:21" s="8" customFormat="1">
      <c r="A12" s="226" t="s">
        <v>586</v>
      </c>
      <c r="B12" s="227" t="s">
        <v>233</v>
      </c>
      <c r="C12" s="88">
        <v>5999.8149999999996</v>
      </c>
      <c r="D12" s="88">
        <v>1392.2069999999999</v>
      </c>
      <c r="E12" s="83">
        <v>0.23204169999999999</v>
      </c>
      <c r="F12" s="88">
        <v>13414.24</v>
      </c>
      <c r="G12" s="88">
        <v>3112.663</v>
      </c>
      <c r="H12" s="83">
        <v>0.23204169999999999</v>
      </c>
      <c r="I12" s="88">
        <v>29018.809999999998</v>
      </c>
      <c r="J12" s="88">
        <v>6733.5729999999994</v>
      </c>
      <c r="K12" s="83">
        <v>0.23204169999999999</v>
      </c>
      <c r="L12" s="208" t="s">
        <v>2</v>
      </c>
      <c r="M12" s="115" t="s">
        <v>211</v>
      </c>
      <c r="N12" s="115" t="s">
        <v>493</v>
      </c>
      <c r="O12" s="115" t="s">
        <v>366</v>
      </c>
      <c r="P12" s="115" t="s">
        <v>22</v>
      </c>
      <c r="Q12" s="115"/>
      <c r="R12" s="115"/>
      <c r="S12" s="115"/>
      <c r="T12" s="115"/>
      <c r="U12" s="15"/>
    </row>
    <row r="13" spans="1:21" s="8" customFormat="1">
      <c r="A13" s="226" t="s">
        <v>586</v>
      </c>
      <c r="B13" s="227" t="s">
        <v>380</v>
      </c>
      <c r="C13" s="88">
        <v>3895.5329999999999</v>
      </c>
      <c r="D13" s="88">
        <v>1722.8969999999999</v>
      </c>
      <c r="E13" s="83">
        <v>0.44227499999999997</v>
      </c>
      <c r="F13" s="88">
        <v>9059.3959999999988</v>
      </c>
      <c r="G13" s="88">
        <v>4006.7440000000001</v>
      </c>
      <c r="H13" s="83">
        <v>0.44227499999999997</v>
      </c>
      <c r="I13" s="88">
        <v>24613.170000000002</v>
      </c>
      <c r="J13" s="88">
        <v>10885.79</v>
      </c>
      <c r="K13" s="83">
        <v>0.44227499999999997</v>
      </c>
      <c r="L13" s="208" t="s">
        <v>2</v>
      </c>
      <c r="M13" s="115" t="s">
        <v>123</v>
      </c>
      <c r="N13" s="115" t="s">
        <v>492</v>
      </c>
      <c r="O13" s="115" t="s">
        <v>367</v>
      </c>
      <c r="P13" s="115" t="s">
        <v>19</v>
      </c>
      <c r="Q13" s="115"/>
      <c r="R13" s="115"/>
      <c r="S13" s="115"/>
      <c r="T13" s="115"/>
      <c r="U13" s="15"/>
    </row>
    <row r="14" spans="1:21" s="8" customFormat="1">
      <c r="A14" s="226" t="s">
        <v>586</v>
      </c>
      <c r="B14" s="227" t="s">
        <v>381</v>
      </c>
      <c r="C14" s="88">
        <v>2458.1120000000001</v>
      </c>
      <c r="D14" s="88">
        <v>1534.722</v>
      </c>
      <c r="E14" s="83">
        <v>0.62434999999999996</v>
      </c>
      <c r="F14" s="88">
        <v>3975.2290000000003</v>
      </c>
      <c r="G14" s="88">
        <v>2481.9349999999999</v>
      </c>
      <c r="H14" s="83">
        <v>0.62434999999999996</v>
      </c>
      <c r="I14" s="88">
        <v>9053.3909999999996</v>
      </c>
      <c r="J14" s="88">
        <v>5652.4840000000004</v>
      </c>
      <c r="K14" s="83">
        <v>0.62434999999999996</v>
      </c>
      <c r="L14" s="208" t="s">
        <v>2</v>
      </c>
      <c r="M14" s="115" t="s">
        <v>123</v>
      </c>
      <c r="N14" s="115" t="s">
        <v>492</v>
      </c>
      <c r="O14" s="115" t="s">
        <v>367</v>
      </c>
      <c r="P14" s="115" t="s">
        <v>19</v>
      </c>
      <c r="Q14" s="115"/>
      <c r="R14" s="115"/>
      <c r="S14" s="115"/>
      <c r="T14" s="115"/>
      <c r="U14" s="15"/>
    </row>
    <row r="15" spans="1:21" s="8" customFormat="1">
      <c r="A15" s="226" t="s">
        <v>586</v>
      </c>
      <c r="B15" s="227" t="s">
        <v>11</v>
      </c>
      <c r="C15" s="88">
        <v>5139.57</v>
      </c>
      <c r="D15" s="88">
        <v>1112.76</v>
      </c>
      <c r="E15" s="83">
        <v>0.21650829999999999</v>
      </c>
      <c r="F15" s="88">
        <v>16642.04</v>
      </c>
      <c r="G15" s="88">
        <v>3603.14</v>
      </c>
      <c r="H15" s="83">
        <v>0.21650829999999999</v>
      </c>
      <c r="I15" s="88">
        <v>46168.18</v>
      </c>
      <c r="J15" s="88">
        <v>9995.7950000000001</v>
      </c>
      <c r="K15" s="83">
        <v>0.21650829999999999</v>
      </c>
      <c r="L15" s="208" t="s">
        <v>2</v>
      </c>
      <c r="M15" s="115" t="s">
        <v>211</v>
      </c>
      <c r="N15" s="115" t="s">
        <v>493</v>
      </c>
      <c r="O15" s="115" t="s">
        <v>11</v>
      </c>
      <c r="P15" s="115" t="s">
        <v>22</v>
      </c>
      <c r="Q15" s="115"/>
      <c r="R15" s="115"/>
      <c r="S15" s="115"/>
      <c r="T15" s="115"/>
      <c r="U15" s="15"/>
    </row>
    <row r="16" spans="1:21" s="8" customFormat="1">
      <c r="A16" s="226" t="s">
        <v>586</v>
      </c>
      <c r="B16" s="227" t="s">
        <v>383</v>
      </c>
      <c r="C16" s="88">
        <v>2296.8229999999999</v>
      </c>
      <c r="D16" s="88">
        <v>1790.7180000000001</v>
      </c>
      <c r="E16" s="83">
        <v>0.77964999999999995</v>
      </c>
      <c r="F16" s="88">
        <v>3392.2720000000004</v>
      </c>
      <c r="G16" s="88">
        <v>2644.7850000000003</v>
      </c>
      <c r="H16" s="83">
        <v>0.77964999999999995</v>
      </c>
      <c r="I16" s="88">
        <v>7011.5</v>
      </c>
      <c r="J16" s="88">
        <v>5466.5160000000005</v>
      </c>
      <c r="K16" s="83">
        <v>0.77964999999999995</v>
      </c>
      <c r="L16" s="208" t="s">
        <v>2</v>
      </c>
      <c r="M16" s="115" t="s">
        <v>123</v>
      </c>
      <c r="N16" s="115" t="s">
        <v>492</v>
      </c>
      <c r="O16" s="115" t="s">
        <v>367</v>
      </c>
      <c r="P16" s="115" t="s">
        <v>19</v>
      </c>
      <c r="Q16" s="115"/>
      <c r="R16" s="115"/>
      <c r="S16" s="115"/>
      <c r="T16" s="115"/>
      <c r="U16" s="15"/>
    </row>
    <row r="17" spans="1:21" s="8" customFormat="1">
      <c r="A17" s="226" t="s">
        <v>586</v>
      </c>
      <c r="B17" s="227" t="s">
        <v>384</v>
      </c>
      <c r="C17" s="88">
        <v>4762.2820000000002</v>
      </c>
      <c r="D17" s="88">
        <v>1105.048</v>
      </c>
      <c r="E17" s="83">
        <v>0.23204169999999999</v>
      </c>
      <c r="F17" s="88">
        <v>23639.73</v>
      </c>
      <c r="G17" s="88">
        <v>5485.4030000000002</v>
      </c>
      <c r="H17" s="83">
        <v>0.23204169999999999</v>
      </c>
      <c r="I17" s="88">
        <v>6056</v>
      </c>
      <c r="J17" s="88">
        <v>1405.2439999999999</v>
      </c>
      <c r="K17" s="83">
        <v>0.23204159999999999</v>
      </c>
      <c r="L17" s="208" t="s">
        <v>2</v>
      </c>
      <c r="M17" s="115" t="s">
        <v>211</v>
      </c>
      <c r="N17" s="115" t="s">
        <v>493</v>
      </c>
      <c r="O17" s="115" t="s">
        <v>366</v>
      </c>
      <c r="P17" s="115" t="s">
        <v>22</v>
      </c>
      <c r="Q17" s="115"/>
      <c r="R17" s="115"/>
      <c r="S17" s="115"/>
      <c r="T17" s="115"/>
      <c r="U17" s="15"/>
    </row>
    <row r="18" spans="1:21" s="8" customFormat="1">
      <c r="A18" s="226" t="s">
        <v>586</v>
      </c>
      <c r="B18" s="227" t="s">
        <v>237</v>
      </c>
      <c r="C18" s="88">
        <v>5973.8019999999997</v>
      </c>
      <c r="D18" s="88">
        <v>1359.289</v>
      </c>
      <c r="E18" s="83">
        <v>0.22754170000000001</v>
      </c>
      <c r="F18" s="88">
        <v>7275.9790000000003</v>
      </c>
      <c r="G18" s="88">
        <v>1655.588</v>
      </c>
      <c r="H18" s="83">
        <v>0.22754170000000001</v>
      </c>
      <c r="I18" s="88">
        <v>26835.49</v>
      </c>
      <c r="J18" s="88">
        <v>6106.192</v>
      </c>
      <c r="K18" s="83">
        <v>0.22754170000000001</v>
      </c>
      <c r="L18" s="208" t="s">
        <v>2</v>
      </c>
      <c r="M18" s="115" t="s">
        <v>211</v>
      </c>
      <c r="N18" s="115" t="s">
        <v>493</v>
      </c>
      <c r="O18" s="115" t="s">
        <v>366</v>
      </c>
      <c r="P18" s="115" t="s">
        <v>22</v>
      </c>
      <c r="Q18" s="115"/>
      <c r="R18" s="115"/>
      <c r="S18" s="115"/>
      <c r="T18" s="115"/>
      <c r="U18" s="15"/>
    </row>
    <row r="19" spans="1:21" s="8" customFormat="1">
      <c r="A19" s="226" t="s">
        <v>586</v>
      </c>
      <c r="B19" s="227" t="s">
        <v>239</v>
      </c>
      <c r="C19" s="88">
        <v>6277.9769999999999</v>
      </c>
      <c r="D19" s="88">
        <v>1456.752</v>
      </c>
      <c r="E19" s="83">
        <v>0.23204169999999999</v>
      </c>
      <c r="F19" s="88">
        <v>56357.03</v>
      </c>
      <c r="G19" s="88">
        <v>13077.18</v>
      </c>
      <c r="H19" s="83">
        <v>0.23204159999999999</v>
      </c>
      <c r="I19" s="88">
        <v>24025.14</v>
      </c>
      <c r="J19" s="88">
        <v>5574.8339999999998</v>
      </c>
      <c r="K19" s="83">
        <v>0.23204169999999999</v>
      </c>
      <c r="L19" s="208" t="s">
        <v>2</v>
      </c>
      <c r="M19" s="115" t="s">
        <v>211</v>
      </c>
      <c r="N19" s="115" t="s">
        <v>493</v>
      </c>
      <c r="O19" s="115" t="s">
        <v>366</v>
      </c>
      <c r="P19" s="115" t="s">
        <v>22</v>
      </c>
      <c r="Q19" s="115"/>
      <c r="R19" s="115"/>
      <c r="S19" s="115"/>
      <c r="T19" s="115"/>
      <c r="U19" s="15"/>
    </row>
    <row r="20" spans="1:21" s="8" customFormat="1">
      <c r="A20" s="226" t="s">
        <v>586</v>
      </c>
      <c r="B20" s="227" t="s">
        <v>394</v>
      </c>
      <c r="C20" s="88">
        <v>2906.7860000000001</v>
      </c>
      <c r="D20" s="88">
        <v>2141.5740000000001</v>
      </c>
      <c r="E20" s="83">
        <v>0.73674989999999996</v>
      </c>
      <c r="F20" s="88">
        <v>7015.1779999999999</v>
      </c>
      <c r="G20" s="88">
        <v>5168.4319999999998</v>
      </c>
      <c r="H20" s="83">
        <v>0.73675000000000002</v>
      </c>
      <c r="I20" s="88">
        <v>14642.25</v>
      </c>
      <c r="J20" s="88">
        <v>10787.68</v>
      </c>
      <c r="K20" s="83">
        <v>0.73675000000000002</v>
      </c>
      <c r="L20" s="208" t="s">
        <v>2</v>
      </c>
      <c r="M20" s="115" t="s">
        <v>123</v>
      </c>
      <c r="N20" s="115" t="s">
        <v>492</v>
      </c>
      <c r="O20" s="115" t="s">
        <v>368</v>
      </c>
      <c r="P20" s="115" t="s">
        <v>10</v>
      </c>
      <c r="Q20" s="115"/>
      <c r="R20" s="115"/>
      <c r="S20" s="115"/>
      <c r="T20" s="115"/>
      <c r="U20" s="15"/>
    </row>
    <row r="21" spans="1:21" s="8" customFormat="1">
      <c r="A21" s="226" t="s">
        <v>586</v>
      </c>
      <c r="B21" s="227" t="s">
        <v>241</v>
      </c>
      <c r="C21" s="88">
        <v>5197.8275862068967</v>
      </c>
      <c r="D21" s="88">
        <v>2570.1958034482759</v>
      </c>
      <c r="E21" s="83">
        <v>0.49447500149266604</v>
      </c>
      <c r="F21" s="88">
        <v>9018</v>
      </c>
      <c r="G21" s="88">
        <v>4466.5138472727276</v>
      </c>
      <c r="H21" s="83">
        <v>0.49528873888586467</v>
      </c>
      <c r="I21" s="88">
        <v>77080</v>
      </c>
      <c r="J21" s="88">
        <v>38015.404000000002</v>
      </c>
      <c r="K21" s="83">
        <v>0.49319413596263623</v>
      </c>
      <c r="L21" s="208" t="s">
        <v>2</v>
      </c>
      <c r="M21" s="115" t="s">
        <v>211</v>
      </c>
      <c r="N21" s="115" t="s">
        <v>493</v>
      </c>
      <c r="O21" s="115" t="s">
        <v>366</v>
      </c>
      <c r="P21" s="115" t="s">
        <v>22</v>
      </c>
      <c r="Q21" s="115"/>
      <c r="R21" s="115"/>
      <c r="S21" s="115"/>
      <c r="T21" s="115"/>
      <c r="U21" s="15"/>
    </row>
    <row r="22" spans="1:21" s="8" customFormat="1">
      <c r="A22" s="226" t="s">
        <v>586</v>
      </c>
      <c r="B22" s="227" t="s">
        <v>182</v>
      </c>
      <c r="C22" s="88">
        <v>3758.1849999999999</v>
      </c>
      <c r="D22" s="88">
        <v>2374.86</v>
      </c>
      <c r="E22" s="83">
        <v>0.63191660000000005</v>
      </c>
      <c r="F22" s="88">
        <v>21075.37</v>
      </c>
      <c r="G22" s="88">
        <v>13317.880000000001</v>
      </c>
      <c r="H22" s="83">
        <v>0.6319167</v>
      </c>
      <c r="I22" s="88">
        <v>26570.530000000002</v>
      </c>
      <c r="J22" s="88">
        <v>16790.36</v>
      </c>
      <c r="K22" s="83">
        <v>0.6319167</v>
      </c>
      <c r="L22" s="208" t="s">
        <v>2</v>
      </c>
      <c r="M22" s="115" t="s">
        <v>123</v>
      </c>
      <c r="N22" s="115" t="s">
        <v>492</v>
      </c>
      <c r="O22" s="115" t="s">
        <v>367</v>
      </c>
      <c r="P22" s="115" t="s">
        <v>19</v>
      </c>
      <c r="Q22" s="115"/>
      <c r="R22" s="115"/>
      <c r="S22" s="115"/>
      <c r="T22" s="115"/>
      <c r="U22" s="15"/>
    </row>
    <row r="23" spans="1:21" s="8" customFormat="1">
      <c r="A23" s="226" t="s">
        <v>586</v>
      </c>
      <c r="B23" s="227" t="s">
        <v>244</v>
      </c>
      <c r="C23" s="88">
        <v>5543.7779999999993</v>
      </c>
      <c r="D23" s="88">
        <v>1187.8010000000002</v>
      </c>
      <c r="E23" s="83">
        <v>0.21425830000000001</v>
      </c>
      <c r="F23" s="88">
        <v>17785.509999999998</v>
      </c>
      <c r="G23" s="88">
        <v>3810.694</v>
      </c>
      <c r="H23" s="83">
        <v>0.21425830000000001</v>
      </c>
      <c r="I23" s="88">
        <v>26444.799999999999</v>
      </c>
      <c r="J23" s="88">
        <v>5666.0190000000002</v>
      </c>
      <c r="K23" s="83">
        <v>0.21425830000000001</v>
      </c>
      <c r="L23" s="208" t="s">
        <v>2</v>
      </c>
      <c r="M23" s="115" t="s">
        <v>211</v>
      </c>
      <c r="N23" s="115" t="s">
        <v>493</v>
      </c>
      <c r="O23" s="115" t="s">
        <v>244</v>
      </c>
      <c r="P23" s="115" t="s">
        <v>22</v>
      </c>
      <c r="Q23" s="115"/>
      <c r="R23" s="115"/>
      <c r="S23" s="115"/>
      <c r="T23" s="115"/>
      <c r="U23" s="15"/>
    </row>
    <row r="24" spans="1:21" s="8" customFormat="1">
      <c r="A24" s="226" t="s">
        <v>586</v>
      </c>
      <c r="B24" s="227" t="s">
        <v>403</v>
      </c>
      <c r="C24" s="88">
        <v>3004.7019999999998</v>
      </c>
      <c r="D24" s="88">
        <v>2002.5080000000003</v>
      </c>
      <c r="E24" s="83">
        <v>0.66645829999999995</v>
      </c>
      <c r="F24" s="88">
        <v>9711.6</v>
      </c>
      <c r="G24" s="88">
        <v>6472.3769999999995</v>
      </c>
      <c r="H24" s="83">
        <v>0.66645840000000001</v>
      </c>
      <c r="I24" s="88">
        <v>22865.829999999998</v>
      </c>
      <c r="J24" s="88">
        <v>15239.119999999999</v>
      </c>
      <c r="K24" s="83">
        <v>0.66645829999999995</v>
      </c>
      <c r="L24" s="208" t="s">
        <v>2</v>
      </c>
      <c r="M24" s="115" t="s">
        <v>123</v>
      </c>
      <c r="N24" s="115" t="s">
        <v>494</v>
      </c>
      <c r="O24" s="115" t="s">
        <v>368</v>
      </c>
      <c r="P24" s="115" t="s">
        <v>10</v>
      </c>
      <c r="Q24" s="115"/>
      <c r="R24" s="115"/>
      <c r="S24" s="115"/>
      <c r="T24" s="115"/>
      <c r="U24" s="15"/>
    </row>
    <row r="25" spans="1:21" s="8" customFormat="1">
      <c r="A25" s="226" t="s">
        <v>586</v>
      </c>
      <c r="B25" s="227" t="s">
        <v>404</v>
      </c>
      <c r="C25" s="88">
        <v>3454.973</v>
      </c>
      <c r="D25" s="88">
        <v>1528.02</v>
      </c>
      <c r="E25" s="83">
        <v>0.44226670000000001</v>
      </c>
      <c r="F25" s="88">
        <v>3537.1030000000001</v>
      </c>
      <c r="G25" s="88">
        <v>1564.3430000000001</v>
      </c>
      <c r="H25" s="83">
        <v>0.44226670000000001</v>
      </c>
      <c r="I25" s="88">
        <v>23650.829999999998</v>
      </c>
      <c r="J25" s="88">
        <v>10459.98</v>
      </c>
      <c r="K25" s="83">
        <v>0.44226670000000001</v>
      </c>
      <c r="L25" s="208" t="s">
        <v>2</v>
      </c>
      <c r="M25" s="115" t="s">
        <v>123</v>
      </c>
      <c r="N25" s="115" t="s">
        <v>492</v>
      </c>
      <c r="O25" s="115" t="s">
        <v>367</v>
      </c>
      <c r="P25" s="115" t="s">
        <v>405</v>
      </c>
      <c r="Q25" s="115"/>
      <c r="R25" s="115"/>
      <c r="S25" s="115"/>
      <c r="T25" s="115"/>
      <c r="U25" s="15"/>
    </row>
    <row r="26" spans="1:21" s="8" customFormat="1">
      <c r="A26" s="226" t="s">
        <v>586</v>
      </c>
      <c r="B26" s="227" t="s">
        <v>246</v>
      </c>
      <c r="C26" s="88">
        <v>4871.3959999999997</v>
      </c>
      <c r="D26" s="88">
        <v>1108.4460000000001</v>
      </c>
      <c r="E26" s="83">
        <v>0.22754170000000001</v>
      </c>
      <c r="F26" s="88">
        <v>11007.210000000001</v>
      </c>
      <c r="G26" s="88">
        <v>2504.5989999999997</v>
      </c>
      <c r="H26" s="83">
        <v>0.22754170000000001</v>
      </c>
      <c r="I26" s="88">
        <v>16023.189999999999</v>
      </c>
      <c r="J26" s="88">
        <v>3645.944</v>
      </c>
      <c r="K26" s="83">
        <v>0.22754170000000001</v>
      </c>
      <c r="L26" s="208" t="s">
        <v>2</v>
      </c>
      <c r="M26" s="115" t="s">
        <v>211</v>
      </c>
      <c r="N26" s="115" t="s">
        <v>493</v>
      </c>
      <c r="O26" s="115" t="s">
        <v>366</v>
      </c>
      <c r="P26" s="115" t="s">
        <v>22</v>
      </c>
      <c r="Q26" s="115"/>
      <c r="R26" s="115"/>
      <c r="S26" s="115"/>
      <c r="T26" s="115"/>
      <c r="U26" s="15"/>
    </row>
    <row r="27" spans="1:21" s="8" customFormat="1">
      <c r="A27" s="226" t="s">
        <v>586</v>
      </c>
      <c r="B27" s="227" t="s">
        <v>188</v>
      </c>
      <c r="C27" s="88">
        <v>5280.8029999999999</v>
      </c>
      <c r="D27" s="88">
        <v>2335.5229999999997</v>
      </c>
      <c r="E27" s="83">
        <v>0.44226670000000001</v>
      </c>
      <c r="F27" s="88">
        <v>17303.48</v>
      </c>
      <c r="G27" s="88">
        <v>7652.7520000000004</v>
      </c>
      <c r="H27" s="83">
        <v>0.44226670000000001</v>
      </c>
      <c r="I27" s="88">
        <v>63482.92</v>
      </c>
      <c r="J27" s="88">
        <v>28076.38</v>
      </c>
      <c r="K27" s="83">
        <v>0.44226670000000001</v>
      </c>
      <c r="L27" s="208" t="s">
        <v>2</v>
      </c>
      <c r="M27" s="115" t="s">
        <v>123</v>
      </c>
      <c r="N27" s="115" t="s">
        <v>492</v>
      </c>
      <c r="O27" s="115" t="s">
        <v>367</v>
      </c>
      <c r="P27" s="115" t="s">
        <v>19</v>
      </c>
      <c r="Q27" s="115"/>
      <c r="R27" s="115"/>
      <c r="S27" s="115"/>
      <c r="T27" s="115"/>
      <c r="U27" s="15"/>
    </row>
    <row r="28" spans="1:21" s="8" customFormat="1">
      <c r="A28" s="226" t="s">
        <v>586</v>
      </c>
      <c r="B28" s="227" t="s">
        <v>410</v>
      </c>
      <c r="C28" s="88">
        <v>2518.049</v>
      </c>
      <c r="D28" s="88">
        <v>1451.9280000000001</v>
      </c>
      <c r="E28" s="83">
        <v>0.57660829999999996</v>
      </c>
      <c r="F28" s="88">
        <v>9263.8680000000004</v>
      </c>
      <c r="G28" s="88">
        <v>5341.6240000000007</v>
      </c>
      <c r="H28" s="83">
        <v>0.57660840000000002</v>
      </c>
      <c r="I28" s="88">
        <v>2475.8399999999997</v>
      </c>
      <c r="J28" s="88">
        <v>1427.59</v>
      </c>
      <c r="K28" s="83">
        <v>0.57660829999999996</v>
      </c>
      <c r="L28" s="208" t="s">
        <v>2</v>
      </c>
      <c r="M28" s="115" t="s">
        <v>211</v>
      </c>
      <c r="N28" s="115" t="s">
        <v>493</v>
      </c>
      <c r="O28" s="115" t="s">
        <v>366</v>
      </c>
      <c r="P28" s="115" t="s">
        <v>22</v>
      </c>
      <c r="Q28" s="115"/>
      <c r="R28" s="115"/>
      <c r="S28" s="115"/>
      <c r="T28" s="115"/>
      <c r="U28" s="15"/>
    </row>
    <row r="29" spans="1:21" s="8" customFormat="1">
      <c r="A29" s="226" t="s">
        <v>499</v>
      </c>
      <c r="B29" s="227" t="s">
        <v>122</v>
      </c>
      <c r="C29" s="88">
        <v>4734.9870000000001</v>
      </c>
      <c r="D29" s="88">
        <v>2488.5120000000002</v>
      </c>
      <c r="E29" s="83">
        <v>0.52555839999999998</v>
      </c>
      <c r="F29" s="88">
        <v>39766.47</v>
      </c>
      <c r="G29" s="88">
        <v>20899.599999999999</v>
      </c>
      <c r="H29" s="83">
        <v>0.52555839999999998</v>
      </c>
      <c r="I29" s="88">
        <v>34529.75</v>
      </c>
      <c r="J29" s="88">
        <v>18147.400000000001</v>
      </c>
      <c r="K29" s="83">
        <v>0.52555830000000003</v>
      </c>
      <c r="L29" s="208" t="s">
        <v>2</v>
      </c>
      <c r="M29" s="115" t="s">
        <v>123</v>
      </c>
      <c r="N29" s="115" t="s">
        <v>491</v>
      </c>
      <c r="O29" s="115" t="s">
        <v>369</v>
      </c>
      <c r="P29" s="115" t="s">
        <v>16</v>
      </c>
      <c r="Q29" s="115"/>
      <c r="R29" s="115"/>
      <c r="S29" s="115"/>
      <c r="T29" s="115"/>
      <c r="U29" s="15"/>
    </row>
    <row r="30" spans="1:21" s="8" customFormat="1">
      <c r="A30" s="226" t="s">
        <v>499</v>
      </c>
      <c r="B30" s="227" t="s">
        <v>199</v>
      </c>
      <c r="C30" s="88">
        <v>4439.576</v>
      </c>
      <c r="D30" s="88">
        <v>3610.078</v>
      </c>
      <c r="E30" s="83">
        <v>0.8131583</v>
      </c>
      <c r="F30" s="88">
        <v>28684.5</v>
      </c>
      <c r="G30" s="88">
        <v>23325.040000000001</v>
      </c>
      <c r="H30" s="83">
        <v>0.8131583</v>
      </c>
      <c r="I30" s="88">
        <v>28147.27</v>
      </c>
      <c r="J30" s="88">
        <v>22888.190000000002</v>
      </c>
      <c r="K30" s="83">
        <v>0.81315839999999995</v>
      </c>
      <c r="L30" s="208" t="s">
        <v>2</v>
      </c>
      <c r="M30" s="115" t="s">
        <v>46</v>
      </c>
      <c r="N30" s="115" t="s">
        <v>364</v>
      </c>
      <c r="O30" s="115" t="s">
        <v>364</v>
      </c>
      <c r="P30" s="115" t="s">
        <v>21</v>
      </c>
      <c r="Q30" s="115"/>
      <c r="R30" s="115"/>
      <c r="S30" s="115"/>
      <c r="T30" s="115"/>
      <c r="U30" s="15"/>
    </row>
    <row r="31" spans="1:21" s="8" customFormat="1">
      <c r="A31" s="226" t="s">
        <v>499</v>
      </c>
      <c r="B31" s="227" t="s">
        <v>168</v>
      </c>
      <c r="C31" s="88">
        <v>4008.3209999999995</v>
      </c>
      <c r="D31" s="88">
        <v>2320.35</v>
      </c>
      <c r="E31" s="83">
        <v>0.57888329999999999</v>
      </c>
      <c r="F31" s="88">
        <v>7347.8609999999999</v>
      </c>
      <c r="G31" s="88">
        <v>4253.5540000000001</v>
      </c>
      <c r="H31" s="83">
        <v>0.57888329999999999</v>
      </c>
      <c r="I31" s="88">
        <v>8864.7880000000005</v>
      </c>
      <c r="J31" s="88">
        <v>5131.6779999999999</v>
      </c>
      <c r="K31" s="83">
        <v>0.57888329999999999</v>
      </c>
      <c r="L31" s="208" t="s">
        <v>2</v>
      </c>
      <c r="M31" s="115" t="s">
        <v>123</v>
      </c>
      <c r="N31" s="115" t="s">
        <v>492</v>
      </c>
      <c r="O31" s="115" t="s">
        <v>370</v>
      </c>
      <c r="P31" s="115" t="s">
        <v>19</v>
      </c>
      <c r="Q31" s="115"/>
      <c r="R31" s="115"/>
      <c r="S31" s="115"/>
      <c r="T31" s="115"/>
      <c r="U31" s="15"/>
    </row>
    <row r="32" spans="1:21" s="8" customFormat="1">
      <c r="A32" s="226" t="s">
        <v>499</v>
      </c>
      <c r="B32" s="227" t="s">
        <v>54</v>
      </c>
      <c r="C32" s="88">
        <v>4329.34</v>
      </c>
      <c r="D32" s="88">
        <v>2212.87</v>
      </c>
      <c r="E32" s="83">
        <v>0.51113339999999996</v>
      </c>
      <c r="F32" s="88">
        <v>35608.600000000006</v>
      </c>
      <c r="G32" s="88">
        <v>18200.739999999998</v>
      </c>
      <c r="H32" s="83">
        <v>0.51113339999999996</v>
      </c>
      <c r="I32" s="88">
        <v>19999.030000000002</v>
      </c>
      <c r="J32" s="88">
        <v>10222.17</v>
      </c>
      <c r="K32" s="83">
        <v>0.51113339999999996</v>
      </c>
      <c r="L32" s="208" t="s">
        <v>2</v>
      </c>
      <c r="M32" s="115" t="s">
        <v>46</v>
      </c>
      <c r="N32" s="115" t="s">
        <v>14</v>
      </c>
      <c r="O32" s="115" t="s">
        <v>362</v>
      </c>
      <c r="P32" s="115" t="s">
        <v>14</v>
      </c>
      <c r="Q32" s="115"/>
      <c r="R32" s="115"/>
      <c r="S32" s="115"/>
      <c r="T32" s="115"/>
      <c r="U32" s="15"/>
    </row>
    <row r="33" spans="1:21" s="8" customFormat="1">
      <c r="A33" s="226" t="s">
        <v>499</v>
      </c>
      <c r="B33" s="227" t="s">
        <v>376</v>
      </c>
      <c r="C33" s="88">
        <v>4837.4050000000007</v>
      </c>
      <c r="D33" s="88">
        <v>2551.4090000000001</v>
      </c>
      <c r="E33" s="83">
        <v>0.52743329999999999</v>
      </c>
      <c r="F33" s="88">
        <v>46475.93</v>
      </c>
      <c r="G33" s="88">
        <v>24512.95</v>
      </c>
      <c r="H33" s="83">
        <v>0.52743329999999999</v>
      </c>
      <c r="I33" s="88">
        <v>27117.460000000003</v>
      </c>
      <c r="J33" s="88">
        <v>14302.65</v>
      </c>
      <c r="K33" s="83">
        <v>0.52743329999999999</v>
      </c>
      <c r="L33" s="208" t="s">
        <v>2</v>
      </c>
      <c r="M33" s="115" t="s">
        <v>123</v>
      </c>
      <c r="N33" s="115" t="s">
        <v>491</v>
      </c>
      <c r="O33" s="115" t="s">
        <v>369</v>
      </c>
      <c r="P33" s="115" t="s">
        <v>16</v>
      </c>
      <c r="Q33" s="115"/>
      <c r="R33" s="115"/>
      <c r="S33" s="115"/>
      <c r="T33" s="115"/>
      <c r="U33" s="15"/>
    </row>
    <row r="34" spans="1:21" s="8" customFormat="1">
      <c r="A34" s="226" t="s">
        <v>499</v>
      </c>
      <c r="B34" s="227" t="s">
        <v>98</v>
      </c>
      <c r="C34" s="88">
        <v>3456.8979999999997</v>
      </c>
      <c r="D34" s="88">
        <v>1881.4459999999999</v>
      </c>
      <c r="E34" s="83">
        <v>0.54425840000000003</v>
      </c>
      <c r="F34" s="88">
        <v>19054.690000000002</v>
      </c>
      <c r="G34" s="88">
        <v>10370.67</v>
      </c>
      <c r="H34" s="83">
        <v>0.54425840000000003</v>
      </c>
      <c r="I34" s="88">
        <v>12844.519999999999</v>
      </c>
      <c r="J34" s="88">
        <v>6990.7349999999997</v>
      </c>
      <c r="K34" s="83">
        <v>0.54425840000000003</v>
      </c>
      <c r="L34" s="208" t="s">
        <v>2</v>
      </c>
      <c r="M34" s="115" t="s">
        <v>32</v>
      </c>
      <c r="N34" s="115" t="s">
        <v>491</v>
      </c>
      <c r="O34" s="115" t="s">
        <v>352</v>
      </c>
      <c r="P34" s="115" t="s">
        <v>16</v>
      </c>
      <c r="Q34" s="115"/>
      <c r="R34" s="115"/>
      <c r="S34" s="115"/>
      <c r="T34" s="115"/>
      <c r="U34" s="15"/>
    </row>
    <row r="35" spans="1:21" s="8" customFormat="1">
      <c r="A35" s="226" t="s">
        <v>499</v>
      </c>
      <c r="B35" s="227" t="s">
        <v>56</v>
      </c>
      <c r="C35" s="88">
        <v>4434.0879999999997</v>
      </c>
      <c r="D35" s="88">
        <v>2221.404</v>
      </c>
      <c r="E35" s="83">
        <v>0.50098339999999997</v>
      </c>
      <c r="F35" s="88">
        <v>29462.36</v>
      </c>
      <c r="G35" s="88">
        <v>14760.15</v>
      </c>
      <c r="H35" s="83">
        <v>0.50098330000000002</v>
      </c>
      <c r="I35" s="88">
        <v>15143.19</v>
      </c>
      <c r="J35" s="88">
        <v>7586.4849999999997</v>
      </c>
      <c r="K35" s="83">
        <v>0.50098339999999997</v>
      </c>
      <c r="L35" s="208" t="s">
        <v>2</v>
      </c>
      <c r="M35" s="115" t="s">
        <v>46</v>
      </c>
      <c r="N35" s="115" t="s">
        <v>14</v>
      </c>
      <c r="O35" s="115" t="s">
        <v>362</v>
      </c>
      <c r="P35" s="115" t="s">
        <v>14</v>
      </c>
      <c r="Q35" s="115"/>
      <c r="R35" s="115"/>
      <c r="S35" s="115"/>
      <c r="T35" s="115"/>
      <c r="U35" s="15"/>
    </row>
    <row r="36" spans="1:21" s="8" customFormat="1">
      <c r="A36" s="226" t="s">
        <v>499</v>
      </c>
      <c r="B36" s="227" t="s">
        <v>125</v>
      </c>
      <c r="C36" s="88">
        <v>4814.4960000000001</v>
      </c>
      <c r="D36" s="88">
        <v>2446.4860000000003</v>
      </c>
      <c r="E36" s="83">
        <v>0.50814999999999999</v>
      </c>
      <c r="F36" s="88">
        <v>30634.85</v>
      </c>
      <c r="G36" s="88">
        <v>15567.1</v>
      </c>
      <c r="H36" s="83">
        <v>0.50814999999999999</v>
      </c>
      <c r="I36" s="88">
        <v>32586.120000000003</v>
      </c>
      <c r="J36" s="88">
        <v>16558.64</v>
      </c>
      <c r="K36" s="83">
        <v>0.50814999999999999</v>
      </c>
      <c r="L36" s="208" t="s">
        <v>2</v>
      </c>
      <c r="M36" s="115" t="s">
        <v>123</v>
      </c>
      <c r="N36" s="115" t="s">
        <v>491</v>
      </c>
      <c r="O36" s="115" t="s">
        <v>369</v>
      </c>
      <c r="P36" s="115" t="s">
        <v>16</v>
      </c>
      <c r="Q36" s="115"/>
      <c r="R36" s="115"/>
      <c r="S36" s="115"/>
      <c r="T36" s="115"/>
      <c r="U36" s="15"/>
    </row>
    <row r="37" spans="1:21" s="8" customFormat="1">
      <c r="A37" s="226" t="s">
        <v>499</v>
      </c>
      <c r="B37" s="227" t="s">
        <v>382</v>
      </c>
      <c r="C37" s="88">
        <v>4129.2090000000007</v>
      </c>
      <c r="D37" s="88">
        <v>2186.5190000000002</v>
      </c>
      <c r="E37" s="83">
        <v>0.52952500000000002</v>
      </c>
      <c r="F37" s="88">
        <v>32185.03</v>
      </c>
      <c r="G37" s="88">
        <v>17042.78</v>
      </c>
      <c r="H37" s="83">
        <v>0.52952500000000002</v>
      </c>
      <c r="I37" s="88">
        <v>27270.65</v>
      </c>
      <c r="J37" s="88">
        <v>14440.49</v>
      </c>
      <c r="K37" s="83">
        <v>0.52952500000000002</v>
      </c>
      <c r="L37" s="208" t="s">
        <v>2</v>
      </c>
      <c r="M37" s="115" t="s">
        <v>46</v>
      </c>
      <c r="N37" s="115" t="s">
        <v>14</v>
      </c>
      <c r="O37" s="115" t="s">
        <v>362</v>
      </c>
      <c r="P37" s="115" t="s">
        <v>14</v>
      </c>
      <c r="Q37" s="115"/>
      <c r="R37" s="115"/>
      <c r="S37" s="115"/>
      <c r="T37" s="115"/>
      <c r="U37" s="15"/>
    </row>
    <row r="38" spans="1:21" s="8" customFormat="1">
      <c r="A38" s="226" t="s">
        <v>499</v>
      </c>
      <c r="B38" s="227" t="s">
        <v>99</v>
      </c>
      <c r="C38" s="88">
        <v>3765.7170000000001</v>
      </c>
      <c r="D38" s="88">
        <v>2020.7150000000001</v>
      </c>
      <c r="E38" s="83">
        <v>0.53660830000000004</v>
      </c>
      <c r="F38" s="88">
        <v>16814.07</v>
      </c>
      <c r="G38" s="88">
        <v>9022.5679999999993</v>
      </c>
      <c r="H38" s="83">
        <v>0.53660830000000004</v>
      </c>
      <c r="I38" s="88">
        <v>14501.13</v>
      </c>
      <c r="J38" s="88">
        <v>7781.4269999999997</v>
      </c>
      <c r="K38" s="83">
        <v>0.53660830000000004</v>
      </c>
      <c r="L38" s="208" t="s">
        <v>2</v>
      </c>
      <c r="M38" s="115" t="s">
        <v>32</v>
      </c>
      <c r="N38" s="115" t="s">
        <v>491</v>
      </c>
      <c r="O38" s="115" t="s">
        <v>352</v>
      </c>
      <c r="P38" s="115" t="s">
        <v>16</v>
      </c>
      <c r="Q38" s="115"/>
      <c r="R38" s="115"/>
      <c r="S38" s="115"/>
      <c r="T38" s="115"/>
      <c r="U38" s="15"/>
    </row>
    <row r="39" spans="1:21" s="8" customFormat="1">
      <c r="A39" s="226" t="s">
        <v>499</v>
      </c>
      <c r="B39" s="227" t="s">
        <v>175</v>
      </c>
      <c r="C39" s="88">
        <v>3106.7</v>
      </c>
      <c r="D39" s="88">
        <v>1794.7660000000001</v>
      </c>
      <c r="E39" s="83">
        <v>0.57770829999999995</v>
      </c>
      <c r="F39" s="88">
        <v>18014.43</v>
      </c>
      <c r="G39" s="88">
        <v>10407.08</v>
      </c>
      <c r="H39" s="83">
        <v>0.57770829999999995</v>
      </c>
      <c r="I39" s="88">
        <v>14066.98</v>
      </c>
      <c r="J39" s="88">
        <v>8126.6139999999996</v>
      </c>
      <c r="K39" s="83">
        <v>0.57770829999999995</v>
      </c>
      <c r="L39" s="208" t="s">
        <v>2</v>
      </c>
      <c r="M39" s="115" t="s">
        <v>123</v>
      </c>
      <c r="N39" s="115" t="s">
        <v>492</v>
      </c>
      <c r="O39" s="115" t="s">
        <v>370</v>
      </c>
      <c r="P39" s="115" t="s">
        <v>19</v>
      </c>
      <c r="Q39" s="115"/>
      <c r="R39" s="115"/>
      <c r="S39" s="115"/>
      <c r="T39" s="115"/>
      <c r="U39" s="15"/>
    </row>
    <row r="40" spans="1:21" s="8" customFormat="1">
      <c r="A40" s="226" t="s">
        <v>499</v>
      </c>
      <c r="B40" s="227" t="s">
        <v>176</v>
      </c>
      <c r="C40" s="88">
        <v>3829.413</v>
      </c>
      <c r="D40" s="88">
        <v>2149.8970000000004</v>
      </c>
      <c r="E40" s="83">
        <v>0.56141669999999999</v>
      </c>
      <c r="F40" s="88">
        <v>11423.310000000001</v>
      </c>
      <c r="G40" s="88">
        <v>6413.2389999999996</v>
      </c>
      <c r="H40" s="83">
        <v>0.56141669999999999</v>
      </c>
      <c r="I40" s="88">
        <v>13257.5</v>
      </c>
      <c r="J40" s="88">
        <v>7442.9830000000002</v>
      </c>
      <c r="K40" s="83">
        <v>0.56141669999999999</v>
      </c>
      <c r="L40" s="208" t="s">
        <v>2</v>
      </c>
      <c r="M40" s="115" t="s">
        <v>123</v>
      </c>
      <c r="N40" s="115" t="s">
        <v>492</v>
      </c>
      <c r="O40" s="115" t="s">
        <v>370</v>
      </c>
      <c r="P40" s="115" t="s">
        <v>19</v>
      </c>
      <c r="Q40" s="115"/>
      <c r="R40" s="115"/>
      <c r="S40" s="115"/>
      <c r="T40" s="115"/>
      <c r="U40" s="15"/>
    </row>
    <row r="41" spans="1:21" s="8" customFormat="1">
      <c r="A41" s="226" t="s">
        <v>499</v>
      </c>
      <c r="B41" s="227" t="s">
        <v>386</v>
      </c>
      <c r="C41" s="88">
        <v>3776.7219999999998</v>
      </c>
      <c r="D41" s="88">
        <v>1888.896</v>
      </c>
      <c r="E41" s="83">
        <v>0.50014170000000002</v>
      </c>
      <c r="F41" s="88">
        <v>40427.480000000003</v>
      </c>
      <c r="G41" s="88">
        <v>20219.47</v>
      </c>
      <c r="H41" s="83">
        <v>0.50014170000000002</v>
      </c>
      <c r="I41" s="88">
        <v>31595.63</v>
      </c>
      <c r="J41" s="88">
        <v>15802.289999999999</v>
      </c>
      <c r="K41" s="83">
        <v>0.50014159999999996</v>
      </c>
      <c r="L41" s="208" t="s">
        <v>2</v>
      </c>
      <c r="M41" s="115" t="s">
        <v>123</v>
      </c>
      <c r="N41" s="115" t="s">
        <v>491</v>
      </c>
      <c r="O41" s="115" t="s">
        <v>369</v>
      </c>
      <c r="P41" s="115" t="s">
        <v>16</v>
      </c>
      <c r="Q41" s="115"/>
      <c r="R41" s="115"/>
      <c r="S41" s="115"/>
      <c r="T41" s="115"/>
      <c r="U41" s="15"/>
    </row>
    <row r="42" spans="1:21" s="8" customFormat="1">
      <c r="A42" s="226" t="s">
        <v>499</v>
      </c>
      <c r="B42" s="227" t="s">
        <v>387</v>
      </c>
      <c r="C42" s="88">
        <v>4417.6630000000005</v>
      </c>
      <c r="D42" s="88">
        <v>2436.0100000000002</v>
      </c>
      <c r="E42" s="83">
        <v>0.55142500000000005</v>
      </c>
      <c r="F42" s="88">
        <v>13617.14</v>
      </c>
      <c r="G42" s="88">
        <v>7508.8320000000003</v>
      </c>
      <c r="H42" s="83">
        <v>0.55142500000000005</v>
      </c>
      <c r="I42" s="88">
        <v>14971.349999999999</v>
      </c>
      <c r="J42" s="88">
        <v>8255.5759999999991</v>
      </c>
      <c r="K42" s="83">
        <v>0.55142500000000005</v>
      </c>
      <c r="L42" s="208" t="s">
        <v>2</v>
      </c>
      <c r="M42" s="115" t="s">
        <v>123</v>
      </c>
      <c r="N42" s="115" t="s">
        <v>492</v>
      </c>
      <c r="O42" s="115" t="s">
        <v>370</v>
      </c>
      <c r="P42" s="115" t="s">
        <v>19</v>
      </c>
      <c r="Q42" s="115"/>
      <c r="R42" s="115"/>
      <c r="S42" s="115"/>
      <c r="T42" s="115"/>
      <c r="U42" s="15"/>
    </row>
    <row r="43" spans="1:21" s="8" customFormat="1">
      <c r="A43" s="226" t="s">
        <v>499</v>
      </c>
      <c r="B43" s="227" t="s">
        <v>388</v>
      </c>
      <c r="C43" s="88">
        <v>4505.7419999999993</v>
      </c>
      <c r="D43" s="88">
        <v>2209.6529999999998</v>
      </c>
      <c r="E43" s="83">
        <v>0.49040830000000002</v>
      </c>
      <c r="F43" s="88">
        <v>16736.68</v>
      </c>
      <c r="G43" s="88">
        <v>8207.8080000000009</v>
      </c>
      <c r="H43" s="83">
        <v>0.49040830000000002</v>
      </c>
      <c r="I43" s="88">
        <v>11095.77</v>
      </c>
      <c r="J43" s="88">
        <v>5441.4589999999998</v>
      </c>
      <c r="K43" s="83">
        <v>0.49040830000000002</v>
      </c>
      <c r="L43" s="208" t="s">
        <v>2</v>
      </c>
      <c r="M43" s="115" t="s">
        <v>32</v>
      </c>
      <c r="N43" s="115" t="s">
        <v>491</v>
      </c>
      <c r="O43" s="115" t="s">
        <v>352</v>
      </c>
      <c r="P43" s="115" t="s">
        <v>16</v>
      </c>
      <c r="Q43" s="115"/>
      <c r="R43" s="115"/>
      <c r="S43" s="115"/>
      <c r="T43" s="115"/>
      <c r="U43" s="15"/>
    </row>
    <row r="44" spans="1:21" s="8" customFormat="1">
      <c r="A44" s="226" t="s">
        <v>499</v>
      </c>
      <c r="B44" s="227" t="s">
        <v>178</v>
      </c>
      <c r="C44" s="88">
        <v>3740.5520000000001</v>
      </c>
      <c r="D44" s="88">
        <v>1989.2249999999999</v>
      </c>
      <c r="E44" s="83">
        <v>0.53180000000000005</v>
      </c>
      <c r="F44" s="88">
        <v>14552.05</v>
      </c>
      <c r="G44" s="88">
        <v>7738.7819999999992</v>
      </c>
      <c r="H44" s="83">
        <v>0.53180000000000005</v>
      </c>
      <c r="I44" s="88">
        <v>13611.449999999999</v>
      </c>
      <c r="J44" s="88">
        <v>7238.5680000000002</v>
      </c>
      <c r="K44" s="83">
        <v>0.53180000000000005</v>
      </c>
      <c r="L44" s="208" t="s">
        <v>2</v>
      </c>
      <c r="M44" s="115" t="s">
        <v>123</v>
      </c>
      <c r="N44" s="115" t="s">
        <v>492</v>
      </c>
      <c r="O44" s="115" t="s">
        <v>370</v>
      </c>
      <c r="P44" s="115" t="s">
        <v>19</v>
      </c>
      <c r="Q44" s="115"/>
      <c r="R44" s="115"/>
      <c r="S44" s="115"/>
      <c r="T44" s="115"/>
      <c r="U44" s="15"/>
    </row>
    <row r="45" spans="1:21" s="8" customFormat="1">
      <c r="A45" s="226" t="s">
        <v>499</v>
      </c>
      <c r="B45" s="227" t="s">
        <v>389</v>
      </c>
      <c r="C45" s="88">
        <v>5034.9380000000001</v>
      </c>
      <c r="D45" s="88">
        <v>2204.0860000000002</v>
      </c>
      <c r="E45" s="83">
        <v>0.43775839999999999</v>
      </c>
      <c r="F45" s="88">
        <v>25873.670000000002</v>
      </c>
      <c r="G45" s="88">
        <v>11326.41</v>
      </c>
      <c r="H45" s="83">
        <v>0.43775839999999999</v>
      </c>
      <c r="I45" s="88">
        <v>16963.12</v>
      </c>
      <c r="J45" s="88">
        <v>7425.7470000000003</v>
      </c>
      <c r="K45" s="83">
        <v>0.43775829999999999</v>
      </c>
      <c r="L45" s="208" t="s">
        <v>2</v>
      </c>
      <c r="M45" s="115" t="s">
        <v>32</v>
      </c>
      <c r="N45" s="115" t="s">
        <v>491</v>
      </c>
      <c r="O45" s="115" t="s">
        <v>352</v>
      </c>
      <c r="P45" s="115" t="s">
        <v>16</v>
      </c>
      <c r="Q45" s="115"/>
      <c r="R45" s="115"/>
      <c r="S45" s="115"/>
      <c r="T45" s="115"/>
      <c r="U45" s="15"/>
    </row>
    <row r="46" spans="1:21" s="8" customFormat="1">
      <c r="A46" s="226" t="s">
        <v>499</v>
      </c>
      <c r="B46" s="227" t="s">
        <v>202</v>
      </c>
      <c r="C46" s="88">
        <v>5071.7640000000001</v>
      </c>
      <c r="D46" s="88">
        <v>2871.422</v>
      </c>
      <c r="E46" s="83">
        <v>0.56615839999999995</v>
      </c>
      <c r="F46" s="88">
        <v>48243.87</v>
      </c>
      <c r="G46" s="88">
        <v>27313.67</v>
      </c>
      <c r="H46" s="83">
        <v>0.56615839999999995</v>
      </c>
      <c r="I46" s="88">
        <v>19576.45</v>
      </c>
      <c r="J46" s="88">
        <v>11083.37</v>
      </c>
      <c r="K46" s="83">
        <v>0.5661583</v>
      </c>
      <c r="L46" s="208" t="s">
        <v>2</v>
      </c>
      <c r="M46" s="115" t="s">
        <v>46</v>
      </c>
      <c r="N46" s="115" t="s">
        <v>364</v>
      </c>
      <c r="O46" s="115" t="s">
        <v>364</v>
      </c>
      <c r="P46" s="115" t="s">
        <v>21</v>
      </c>
      <c r="Q46" s="115"/>
      <c r="R46" s="115"/>
      <c r="S46" s="115"/>
      <c r="T46" s="115"/>
      <c r="U46" s="15"/>
    </row>
    <row r="47" spans="1:21" s="8" customFormat="1">
      <c r="A47" s="226" t="s">
        <v>499</v>
      </c>
      <c r="B47" s="227" t="s">
        <v>203</v>
      </c>
      <c r="C47" s="88">
        <v>5878.2529999999997</v>
      </c>
      <c r="D47" s="88">
        <v>3365.9859999999999</v>
      </c>
      <c r="E47" s="83">
        <v>0.57261660000000003</v>
      </c>
      <c r="F47" s="88">
        <v>42866.149999999994</v>
      </c>
      <c r="G47" s="88">
        <v>24545.87</v>
      </c>
      <c r="H47" s="83">
        <v>0.57261660000000003</v>
      </c>
      <c r="I47" s="88">
        <v>24878.19</v>
      </c>
      <c r="J47" s="88">
        <v>14245.67</v>
      </c>
      <c r="K47" s="83">
        <v>0.57261669999999998</v>
      </c>
      <c r="L47" s="208" t="s">
        <v>2</v>
      </c>
      <c r="M47" s="115" t="s">
        <v>46</v>
      </c>
      <c r="N47" s="115" t="s">
        <v>364</v>
      </c>
      <c r="O47" s="115" t="s">
        <v>364</v>
      </c>
      <c r="P47" s="115" t="s">
        <v>21</v>
      </c>
      <c r="Q47" s="115"/>
      <c r="R47" s="115"/>
      <c r="S47" s="115"/>
      <c r="T47" s="115"/>
      <c r="U47" s="15"/>
    </row>
    <row r="48" spans="1:21" s="8" customFormat="1">
      <c r="A48" s="226" t="s">
        <v>499</v>
      </c>
      <c r="B48" s="227" t="s">
        <v>59</v>
      </c>
      <c r="C48" s="88">
        <v>5653.9619999999995</v>
      </c>
      <c r="D48" s="88">
        <v>2903.922</v>
      </c>
      <c r="E48" s="83">
        <v>0.51360830000000002</v>
      </c>
      <c r="F48" s="88">
        <v>29337.129999999997</v>
      </c>
      <c r="G48" s="88">
        <v>15067.8</v>
      </c>
      <c r="H48" s="83">
        <v>0.51360830000000002</v>
      </c>
      <c r="I48" s="88">
        <v>21501.989999999998</v>
      </c>
      <c r="J48" s="88">
        <v>11043.6</v>
      </c>
      <c r="K48" s="83">
        <v>0.51360830000000002</v>
      </c>
      <c r="L48" s="208" t="s">
        <v>2</v>
      </c>
      <c r="M48" s="115" t="s">
        <v>46</v>
      </c>
      <c r="N48" s="115" t="s">
        <v>14</v>
      </c>
      <c r="O48" s="115" t="s">
        <v>362</v>
      </c>
      <c r="P48" s="115" t="s">
        <v>14</v>
      </c>
      <c r="Q48" s="115"/>
      <c r="R48" s="115"/>
      <c r="S48" s="115"/>
      <c r="T48" s="115"/>
      <c r="U48" s="15"/>
    </row>
    <row r="49" spans="1:21" s="8" customFormat="1">
      <c r="A49" s="226" t="s">
        <v>499</v>
      </c>
      <c r="B49" s="227" t="s">
        <v>106</v>
      </c>
      <c r="C49" s="88">
        <v>3327.6309999999999</v>
      </c>
      <c r="D49" s="88">
        <v>1621.5539999999999</v>
      </c>
      <c r="E49" s="83">
        <v>0.48730000000000001</v>
      </c>
      <c r="F49" s="88">
        <v>29901.710000000003</v>
      </c>
      <c r="G49" s="88">
        <v>14571.109999999999</v>
      </c>
      <c r="H49" s="83">
        <v>0.48730000000000001</v>
      </c>
      <c r="I49" s="88">
        <v>16410.07</v>
      </c>
      <c r="J49" s="88">
        <v>7996.6260000000002</v>
      </c>
      <c r="K49" s="83">
        <v>0.48730000000000001</v>
      </c>
      <c r="L49" s="208" t="s">
        <v>2</v>
      </c>
      <c r="M49" s="115" t="s">
        <v>32</v>
      </c>
      <c r="N49" s="115" t="s">
        <v>491</v>
      </c>
      <c r="O49" s="115" t="s">
        <v>352</v>
      </c>
      <c r="P49" s="115" t="s">
        <v>16</v>
      </c>
      <c r="Q49" s="115"/>
      <c r="R49" s="115"/>
      <c r="S49" s="115"/>
      <c r="T49" s="115"/>
      <c r="U49" s="15"/>
    </row>
    <row r="50" spans="1:21" s="8" customFormat="1">
      <c r="A50" s="226" t="s">
        <v>499</v>
      </c>
      <c r="B50" s="227" t="s">
        <v>128</v>
      </c>
      <c r="C50" s="88">
        <v>5167.2749999999996</v>
      </c>
      <c r="D50" s="88">
        <v>2646.9789999999998</v>
      </c>
      <c r="E50" s="83">
        <v>0.51225830000000006</v>
      </c>
      <c r="F50" s="88">
        <v>23411.86</v>
      </c>
      <c r="G50" s="88">
        <v>11992.92</v>
      </c>
      <c r="H50" s="83">
        <v>0.5122584</v>
      </c>
      <c r="I50" s="88">
        <v>16871.649999999998</v>
      </c>
      <c r="J50" s="88">
        <v>8642.6459999999988</v>
      </c>
      <c r="K50" s="83">
        <v>0.5122584</v>
      </c>
      <c r="L50" s="208" t="s">
        <v>2</v>
      </c>
      <c r="M50" s="115" t="s">
        <v>123</v>
      </c>
      <c r="N50" s="115" t="s">
        <v>491</v>
      </c>
      <c r="O50" s="115" t="s">
        <v>369</v>
      </c>
      <c r="P50" s="115" t="s">
        <v>16</v>
      </c>
      <c r="Q50" s="115"/>
      <c r="R50" s="115"/>
      <c r="S50" s="115"/>
      <c r="T50" s="115"/>
      <c r="U50" s="15"/>
    </row>
    <row r="51" spans="1:21" s="8" customFormat="1">
      <c r="A51" s="226" t="s">
        <v>499</v>
      </c>
      <c r="B51" s="227" t="s">
        <v>393</v>
      </c>
      <c r="C51" s="88">
        <v>3085.83</v>
      </c>
      <c r="D51" s="88">
        <v>1597.7909999999999</v>
      </c>
      <c r="E51" s="83">
        <v>0.51778329999999995</v>
      </c>
      <c r="F51" s="88">
        <v>13679.169999999998</v>
      </c>
      <c r="G51" s="88">
        <v>7082.848</v>
      </c>
      <c r="H51" s="83">
        <v>0.51778329999999995</v>
      </c>
      <c r="I51" s="88">
        <v>16076.699999999999</v>
      </c>
      <c r="J51" s="88">
        <v>8324.2489999999998</v>
      </c>
      <c r="K51" s="83">
        <v>0.51778329999999995</v>
      </c>
      <c r="L51" s="208" t="s">
        <v>2</v>
      </c>
      <c r="M51" s="115" t="s">
        <v>32</v>
      </c>
      <c r="N51" s="115" t="s">
        <v>491</v>
      </c>
      <c r="O51" s="115" t="s">
        <v>352</v>
      </c>
      <c r="P51" s="115" t="s">
        <v>16</v>
      </c>
      <c r="Q51" s="115"/>
      <c r="R51" s="115"/>
      <c r="S51" s="115"/>
      <c r="T51" s="115"/>
      <c r="U51" s="15"/>
    </row>
    <row r="52" spans="1:21" s="8" customFormat="1">
      <c r="A52" s="226" t="s">
        <v>499</v>
      </c>
      <c r="B52" s="227" t="s">
        <v>181</v>
      </c>
      <c r="C52" s="88">
        <v>3612.3870000000002</v>
      </c>
      <c r="D52" s="88">
        <v>1768.9250000000002</v>
      </c>
      <c r="E52" s="83">
        <v>0.48968329999999999</v>
      </c>
      <c r="F52" s="88">
        <v>9814.6310000000012</v>
      </c>
      <c r="G52" s="88">
        <v>4806.0619999999999</v>
      </c>
      <c r="H52" s="83">
        <v>0.48968329999999999</v>
      </c>
      <c r="I52" s="88">
        <v>20946.46</v>
      </c>
      <c r="J52" s="88">
        <v>10257.129999999999</v>
      </c>
      <c r="K52" s="83">
        <v>0.48968339999999999</v>
      </c>
      <c r="L52" s="208" t="s">
        <v>2</v>
      </c>
      <c r="M52" s="115" t="s">
        <v>123</v>
      </c>
      <c r="N52" s="115" t="s">
        <v>492</v>
      </c>
      <c r="O52" s="115" t="s">
        <v>370</v>
      </c>
      <c r="P52" s="115" t="s">
        <v>19</v>
      </c>
      <c r="Q52" s="115"/>
      <c r="R52" s="115"/>
      <c r="S52" s="115"/>
      <c r="T52" s="115"/>
      <c r="U52" s="15"/>
    </row>
    <row r="53" spans="1:21" s="8" customFormat="1">
      <c r="A53" s="226" t="s">
        <v>499</v>
      </c>
      <c r="B53" s="227" t="s">
        <v>129</v>
      </c>
      <c r="C53" s="88">
        <v>4902.1179999999995</v>
      </c>
      <c r="D53" s="88">
        <v>2431.2459999999996</v>
      </c>
      <c r="E53" s="83">
        <v>0.49595830000000002</v>
      </c>
      <c r="F53" s="88">
        <v>49054.58</v>
      </c>
      <c r="G53" s="88">
        <v>24329.03</v>
      </c>
      <c r="H53" s="83">
        <v>0.49595830000000002</v>
      </c>
      <c r="I53" s="88">
        <v>32809.399999999994</v>
      </c>
      <c r="J53" s="88">
        <v>16272.099999999999</v>
      </c>
      <c r="K53" s="83">
        <v>0.49595840000000002</v>
      </c>
      <c r="L53" s="208" t="s">
        <v>2</v>
      </c>
      <c r="M53" s="115" t="s">
        <v>123</v>
      </c>
      <c r="N53" s="115" t="s">
        <v>491</v>
      </c>
      <c r="O53" s="115" t="s">
        <v>369</v>
      </c>
      <c r="P53" s="115" t="s">
        <v>16</v>
      </c>
      <c r="Q53" s="115"/>
      <c r="R53" s="115"/>
      <c r="S53" s="115"/>
      <c r="T53" s="115"/>
      <c r="U53" s="15"/>
    </row>
    <row r="54" spans="1:21" s="8" customFormat="1">
      <c r="A54" s="226" t="s">
        <v>499</v>
      </c>
      <c r="B54" s="227" t="s">
        <v>84</v>
      </c>
      <c r="C54" s="88">
        <v>5011.3440000000001</v>
      </c>
      <c r="D54" s="88">
        <v>2693.2220000000002</v>
      </c>
      <c r="E54" s="83">
        <v>0.53742500000000004</v>
      </c>
      <c r="F54" s="88">
        <v>35805.449999999997</v>
      </c>
      <c r="G54" s="88">
        <v>19242.75</v>
      </c>
      <c r="H54" s="83">
        <v>0.53742500000000004</v>
      </c>
      <c r="I54" s="88">
        <v>16297.920000000002</v>
      </c>
      <c r="J54" s="88">
        <v>8758.9070000000011</v>
      </c>
      <c r="K54" s="83">
        <v>0.53742500000000004</v>
      </c>
      <c r="L54" s="208" t="s">
        <v>2</v>
      </c>
      <c r="M54" s="115" t="s">
        <v>32</v>
      </c>
      <c r="N54" s="115" t="s">
        <v>15</v>
      </c>
      <c r="O54" s="115" t="s">
        <v>354</v>
      </c>
      <c r="P54" s="115" t="s">
        <v>15</v>
      </c>
      <c r="Q54" s="115"/>
      <c r="R54" s="115"/>
      <c r="S54" s="115"/>
      <c r="T54" s="115"/>
      <c r="U54" s="15"/>
    </row>
    <row r="55" spans="1:21" s="8" customFormat="1">
      <c r="A55" s="226" t="s">
        <v>499</v>
      </c>
      <c r="B55" s="227" t="s">
        <v>111</v>
      </c>
      <c r="C55" s="88">
        <v>5424.7340000000004</v>
      </c>
      <c r="D55" s="88">
        <v>2741.8420000000001</v>
      </c>
      <c r="E55" s="83">
        <v>0.50543329999999997</v>
      </c>
      <c r="F55" s="88">
        <v>14019.39</v>
      </c>
      <c r="G55" s="88">
        <v>7085.8679999999995</v>
      </c>
      <c r="H55" s="83">
        <v>0.50543329999999997</v>
      </c>
      <c r="I55" s="88">
        <v>10103.76</v>
      </c>
      <c r="J55" s="88">
        <v>5106.777</v>
      </c>
      <c r="K55" s="83">
        <v>0.50543329999999997</v>
      </c>
      <c r="L55" s="208" t="s">
        <v>2</v>
      </c>
      <c r="M55" s="115" t="s">
        <v>32</v>
      </c>
      <c r="N55" s="115" t="s">
        <v>491</v>
      </c>
      <c r="O55" s="115" t="s">
        <v>352</v>
      </c>
      <c r="P55" s="115" t="s">
        <v>16</v>
      </c>
      <c r="Q55" s="115"/>
      <c r="R55" s="115"/>
      <c r="S55" s="115"/>
      <c r="T55" s="115"/>
      <c r="U55" s="15"/>
    </row>
    <row r="56" spans="1:21" s="8" customFormat="1">
      <c r="A56" s="226" t="s">
        <v>499</v>
      </c>
      <c r="B56" s="227" t="s">
        <v>205</v>
      </c>
      <c r="C56" s="88">
        <v>6001.2259999999997</v>
      </c>
      <c r="D56" s="88">
        <v>4465.5630000000001</v>
      </c>
      <c r="E56" s="83">
        <v>0.74410829999999994</v>
      </c>
      <c r="F56" s="88">
        <v>60282.7</v>
      </c>
      <c r="G56" s="88">
        <v>44856.85</v>
      </c>
      <c r="H56" s="83">
        <v>0.74410829999999994</v>
      </c>
      <c r="I56" s="88">
        <v>35082.14</v>
      </c>
      <c r="J56" s="88">
        <v>26104.91</v>
      </c>
      <c r="K56" s="83">
        <v>0.74410829999999994</v>
      </c>
      <c r="L56" s="208" t="s">
        <v>2</v>
      </c>
      <c r="M56" s="115" t="s">
        <v>46</v>
      </c>
      <c r="N56" s="115" t="s">
        <v>364</v>
      </c>
      <c r="O56" s="115" t="s">
        <v>364</v>
      </c>
      <c r="P56" s="115" t="s">
        <v>21</v>
      </c>
      <c r="Q56" s="115"/>
      <c r="R56" s="115"/>
      <c r="S56" s="115"/>
      <c r="T56" s="115"/>
      <c r="U56" s="15"/>
    </row>
    <row r="57" spans="1:21" s="8" customFormat="1">
      <c r="A57" s="226" t="s">
        <v>499</v>
      </c>
      <c r="B57" s="227" t="s">
        <v>206</v>
      </c>
      <c r="C57" s="88">
        <v>5732.9429999999993</v>
      </c>
      <c r="D57" s="88">
        <v>3284.8809999999999</v>
      </c>
      <c r="E57" s="83">
        <v>0.57298340000000003</v>
      </c>
      <c r="F57" s="88">
        <v>32343.760000000002</v>
      </c>
      <c r="G57" s="88">
        <v>18532.43</v>
      </c>
      <c r="H57" s="83">
        <v>0.57298329999999997</v>
      </c>
      <c r="I57" s="88">
        <v>40606.75</v>
      </c>
      <c r="J57" s="88">
        <v>23266.99</v>
      </c>
      <c r="K57" s="83">
        <v>0.57298329999999997</v>
      </c>
      <c r="L57" s="208" t="s">
        <v>2</v>
      </c>
      <c r="M57" s="115" t="s">
        <v>46</v>
      </c>
      <c r="N57" s="115" t="s">
        <v>364</v>
      </c>
      <c r="O57" s="115" t="s">
        <v>364</v>
      </c>
      <c r="P57" s="115" t="s">
        <v>21</v>
      </c>
      <c r="Q57" s="115"/>
      <c r="R57" s="115"/>
      <c r="S57" s="115"/>
      <c r="T57" s="115"/>
      <c r="U57" s="15"/>
    </row>
    <row r="58" spans="1:21" s="8" customFormat="1">
      <c r="A58" s="226" t="s">
        <v>499</v>
      </c>
      <c r="B58" s="227" t="s">
        <v>183</v>
      </c>
      <c r="C58" s="88">
        <v>3949.817</v>
      </c>
      <c r="D58" s="88">
        <v>2208.672</v>
      </c>
      <c r="E58" s="83">
        <v>0.5591834</v>
      </c>
      <c r="F58" s="88">
        <v>16365.480000000001</v>
      </c>
      <c r="G58" s="88">
        <v>9151.3050000000003</v>
      </c>
      <c r="H58" s="83">
        <v>0.55918330000000005</v>
      </c>
      <c r="I58" s="88">
        <v>15432.96</v>
      </c>
      <c r="J58" s="88">
        <v>8629.8559999999998</v>
      </c>
      <c r="K58" s="83">
        <v>0.5591834</v>
      </c>
      <c r="L58" s="208" t="s">
        <v>2</v>
      </c>
      <c r="M58" s="115" t="s">
        <v>123</v>
      </c>
      <c r="N58" s="115" t="s">
        <v>492</v>
      </c>
      <c r="O58" s="115" t="s">
        <v>370</v>
      </c>
      <c r="P58" s="115" t="s">
        <v>19</v>
      </c>
      <c r="Q58" s="115"/>
      <c r="R58" s="115"/>
      <c r="S58" s="115"/>
      <c r="T58" s="115"/>
      <c r="U58" s="15"/>
    </row>
    <row r="59" spans="1:21" s="8" customFormat="1">
      <c r="A59" s="226" t="s">
        <v>499</v>
      </c>
      <c r="B59" s="227" t="s">
        <v>112</v>
      </c>
      <c r="C59" s="88">
        <v>4798.95</v>
      </c>
      <c r="D59" s="88">
        <v>2103.7800000000002</v>
      </c>
      <c r="E59" s="83">
        <v>0.43838329999999998</v>
      </c>
      <c r="F59" s="88">
        <v>19193.460000000003</v>
      </c>
      <c r="G59" s="88">
        <v>8414.094000000001</v>
      </c>
      <c r="H59" s="83">
        <v>0.43838329999999998</v>
      </c>
      <c r="I59" s="88">
        <v>16786.86</v>
      </c>
      <c r="J59" s="88">
        <v>7359.08</v>
      </c>
      <c r="K59" s="83">
        <v>0.43838329999999998</v>
      </c>
      <c r="L59" s="208" t="s">
        <v>2</v>
      </c>
      <c r="M59" s="115" t="s">
        <v>32</v>
      </c>
      <c r="N59" s="115" t="s">
        <v>491</v>
      </c>
      <c r="O59" s="115" t="s">
        <v>352</v>
      </c>
      <c r="P59" s="115" t="s">
        <v>16</v>
      </c>
      <c r="Q59" s="115"/>
      <c r="R59" s="115"/>
      <c r="S59" s="115"/>
      <c r="T59" s="115"/>
      <c r="U59" s="15"/>
    </row>
    <row r="60" spans="1:21" s="8" customFormat="1">
      <c r="A60" s="226" t="s">
        <v>499</v>
      </c>
      <c r="B60" s="227" t="s">
        <v>197</v>
      </c>
      <c r="C60" s="88">
        <v>3431.098</v>
      </c>
      <c r="D60" s="88">
        <v>1702.3680000000002</v>
      </c>
      <c r="E60" s="83">
        <v>0.4961583</v>
      </c>
      <c r="F60" s="88">
        <v>9797.4479999999985</v>
      </c>
      <c r="G60" s="88">
        <v>4861.085</v>
      </c>
      <c r="H60" s="83">
        <v>0.4961583</v>
      </c>
      <c r="I60" s="88">
        <v>10918.26</v>
      </c>
      <c r="J60" s="88">
        <v>5417.1840000000002</v>
      </c>
      <c r="K60" s="83">
        <v>0.4961583</v>
      </c>
      <c r="L60" s="208" t="s">
        <v>2</v>
      </c>
      <c r="M60" s="115" t="s">
        <v>27</v>
      </c>
      <c r="N60" s="115" t="s">
        <v>191</v>
      </c>
      <c r="O60" s="115" t="s">
        <v>359</v>
      </c>
      <c r="P60" s="115" t="s">
        <v>20</v>
      </c>
      <c r="Q60" s="115"/>
      <c r="R60" s="115"/>
      <c r="S60" s="115"/>
      <c r="T60" s="115"/>
      <c r="U60" s="15"/>
    </row>
    <row r="61" spans="1:21" s="8" customFormat="1">
      <c r="A61" s="226" t="s">
        <v>499</v>
      </c>
      <c r="B61" s="227" t="s">
        <v>131</v>
      </c>
      <c r="C61" s="88">
        <v>5200.66</v>
      </c>
      <c r="D61" s="88">
        <v>2745.4719999999998</v>
      </c>
      <c r="E61" s="83">
        <v>0.52790840000000006</v>
      </c>
      <c r="F61" s="88">
        <v>48303.85</v>
      </c>
      <c r="G61" s="88">
        <v>25500.01</v>
      </c>
      <c r="H61" s="83">
        <v>0.5279083</v>
      </c>
      <c r="I61" s="88">
        <v>28003.45</v>
      </c>
      <c r="J61" s="88">
        <v>14783.26</v>
      </c>
      <c r="K61" s="83">
        <v>0.5279083</v>
      </c>
      <c r="L61" s="208" t="s">
        <v>2</v>
      </c>
      <c r="M61" s="115" t="s">
        <v>123</v>
      </c>
      <c r="N61" s="115" t="s">
        <v>491</v>
      </c>
      <c r="O61" s="115" t="s">
        <v>369</v>
      </c>
      <c r="P61" s="115" t="s">
        <v>16</v>
      </c>
      <c r="Q61" s="115"/>
      <c r="R61" s="115"/>
      <c r="S61" s="115"/>
      <c r="T61" s="115"/>
      <c r="U61" s="15"/>
    </row>
    <row r="62" spans="1:21" s="8" customFormat="1">
      <c r="A62" s="226" t="s">
        <v>499</v>
      </c>
      <c r="B62" s="227" t="s">
        <v>400</v>
      </c>
      <c r="C62" s="88">
        <v>3759.2550000000001</v>
      </c>
      <c r="D62" s="88">
        <v>1897.046</v>
      </c>
      <c r="E62" s="83">
        <v>0.50463340000000001</v>
      </c>
      <c r="F62" s="88">
        <v>27308</v>
      </c>
      <c r="G62" s="88">
        <v>13780.53</v>
      </c>
      <c r="H62" s="83">
        <v>0.50463340000000001</v>
      </c>
      <c r="I62" s="88">
        <v>25979.109999999997</v>
      </c>
      <c r="J62" s="88">
        <v>13109.93</v>
      </c>
      <c r="K62" s="83">
        <v>0.50463329999999995</v>
      </c>
      <c r="L62" s="208" t="s">
        <v>2</v>
      </c>
      <c r="M62" s="115" t="s">
        <v>123</v>
      </c>
      <c r="N62" s="115" t="s">
        <v>491</v>
      </c>
      <c r="O62" s="115" t="s">
        <v>369</v>
      </c>
      <c r="P62" s="115" t="s">
        <v>16</v>
      </c>
      <c r="Q62" s="115"/>
      <c r="R62" s="115"/>
      <c r="S62" s="115"/>
      <c r="T62" s="115"/>
      <c r="U62" s="15"/>
    </row>
    <row r="63" spans="1:21" s="8" customFormat="1">
      <c r="A63" s="226" t="s">
        <v>499</v>
      </c>
      <c r="B63" s="227" t="s">
        <v>114</v>
      </c>
      <c r="C63" s="88">
        <v>4135.0230000000001</v>
      </c>
      <c r="D63" s="88">
        <v>2215.9929999999999</v>
      </c>
      <c r="E63" s="83">
        <v>0.5359083</v>
      </c>
      <c r="F63" s="88">
        <v>47844.18</v>
      </c>
      <c r="G63" s="88">
        <v>25640.09</v>
      </c>
      <c r="H63" s="83">
        <v>0.5359083</v>
      </c>
      <c r="I63" s="88">
        <v>24318.47</v>
      </c>
      <c r="J63" s="88">
        <v>13032.47</v>
      </c>
      <c r="K63" s="83">
        <v>0.5359083</v>
      </c>
      <c r="L63" s="208" t="s">
        <v>2</v>
      </c>
      <c r="M63" s="115" t="s">
        <v>32</v>
      </c>
      <c r="N63" s="115" t="s">
        <v>491</v>
      </c>
      <c r="O63" s="115" t="s">
        <v>352</v>
      </c>
      <c r="P63" s="115" t="s">
        <v>16</v>
      </c>
      <c r="Q63" s="115"/>
      <c r="R63" s="115"/>
      <c r="S63" s="115"/>
      <c r="T63" s="115"/>
      <c r="U63" s="15"/>
    </row>
    <row r="64" spans="1:21" s="8" customFormat="1">
      <c r="A64" s="226" t="s">
        <v>499</v>
      </c>
      <c r="B64" s="227" t="s">
        <v>132</v>
      </c>
      <c r="C64" s="88">
        <v>4905.4830000000002</v>
      </c>
      <c r="D64" s="88">
        <v>2532.1289999999999</v>
      </c>
      <c r="E64" s="83">
        <v>0.51618330000000001</v>
      </c>
      <c r="F64" s="88">
        <v>25652.66</v>
      </c>
      <c r="G64" s="88">
        <v>13241.48</v>
      </c>
      <c r="H64" s="83">
        <v>0.51618330000000001</v>
      </c>
      <c r="I64" s="88">
        <v>19953.63</v>
      </c>
      <c r="J64" s="88">
        <v>10299.73</v>
      </c>
      <c r="K64" s="83">
        <v>0.51618330000000001</v>
      </c>
      <c r="L64" s="208" t="s">
        <v>2</v>
      </c>
      <c r="M64" s="115" t="s">
        <v>123</v>
      </c>
      <c r="N64" s="115" t="s">
        <v>491</v>
      </c>
      <c r="O64" s="115" t="s">
        <v>369</v>
      </c>
      <c r="P64" s="115" t="s">
        <v>16</v>
      </c>
      <c r="Q64" s="115"/>
      <c r="R64" s="115"/>
      <c r="S64" s="115"/>
      <c r="T64" s="115"/>
      <c r="U64" s="15"/>
    </row>
    <row r="65" spans="1:21" s="8" customFormat="1">
      <c r="A65" s="226" t="s">
        <v>499</v>
      </c>
      <c r="B65" s="227" t="s">
        <v>133</v>
      </c>
      <c r="C65" s="88">
        <v>4130.6940000000004</v>
      </c>
      <c r="D65" s="88">
        <v>2084.4859999999999</v>
      </c>
      <c r="E65" s="83">
        <v>0.50463340000000001</v>
      </c>
      <c r="F65" s="88">
        <v>29934.6</v>
      </c>
      <c r="G65" s="88">
        <v>15106</v>
      </c>
      <c r="H65" s="83">
        <v>0.50463329999999995</v>
      </c>
      <c r="I65" s="88">
        <v>29078.309999999998</v>
      </c>
      <c r="J65" s="88">
        <v>14673.89</v>
      </c>
      <c r="K65" s="83">
        <v>0.50463329999999995</v>
      </c>
      <c r="L65" s="208" t="s">
        <v>2</v>
      </c>
      <c r="M65" s="115" t="s">
        <v>123</v>
      </c>
      <c r="N65" s="115" t="s">
        <v>491</v>
      </c>
      <c r="O65" s="115" t="s">
        <v>369</v>
      </c>
      <c r="P65" s="115" t="s">
        <v>16</v>
      </c>
      <c r="Q65" s="115"/>
      <c r="R65" s="115"/>
      <c r="S65" s="115"/>
      <c r="T65" s="115"/>
      <c r="U65" s="15"/>
    </row>
    <row r="66" spans="1:21" s="8" customFormat="1">
      <c r="A66" s="226" t="s">
        <v>499</v>
      </c>
      <c r="B66" s="227" t="s">
        <v>61</v>
      </c>
      <c r="C66" s="88">
        <v>6355.009</v>
      </c>
      <c r="D66" s="88">
        <v>3197.2580000000003</v>
      </c>
      <c r="E66" s="83">
        <v>0.50310840000000001</v>
      </c>
      <c r="F66" s="88">
        <v>34188.200000000004</v>
      </c>
      <c r="G66" s="88">
        <v>17200.37</v>
      </c>
      <c r="H66" s="83">
        <v>0.50310829999999995</v>
      </c>
      <c r="I66" s="88">
        <v>33345.919999999998</v>
      </c>
      <c r="J66" s="88">
        <v>16776.61</v>
      </c>
      <c r="K66" s="83">
        <v>0.50310829999999995</v>
      </c>
      <c r="L66" s="208" t="s">
        <v>2</v>
      </c>
      <c r="M66" s="115" t="s">
        <v>46</v>
      </c>
      <c r="N66" s="115" t="s">
        <v>14</v>
      </c>
      <c r="O66" s="115" t="s">
        <v>362</v>
      </c>
      <c r="P66" s="115" t="s">
        <v>14</v>
      </c>
      <c r="Q66" s="115"/>
      <c r="R66" s="115"/>
      <c r="S66" s="115"/>
      <c r="T66" s="115"/>
      <c r="U66" s="15"/>
    </row>
    <row r="67" spans="1:21" s="8" customFormat="1">
      <c r="A67" s="226" t="s">
        <v>499</v>
      </c>
      <c r="B67" s="227" t="s">
        <v>62</v>
      </c>
      <c r="C67" s="88">
        <v>4970.5069999999996</v>
      </c>
      <c r="D67" s="88">
        <v>2603.3440000000001</v>
      </c>
      <c r="E67" s="83">
        <v>0.52375839999999996</v>
      </c>
      <c r="F67" s="88">
        <v>39192.909999999996</v>
      </c>
      <c r="G67" s="88">
        <v>20527.61</v>
      </c>
      <c r="H67" s="83">
        <v>0.52375839999999996</v>
      </c>
      <c r="I67" s="88">
        <v>22294.429999999997</v>
      </c>
      <c r="J67" s="88">
        <v>11676.9</v>
      </c>
      <c r="K67" s="83">
        <v>0.52375830000000001</v>
      </c>
      <c r="L67" s="208" t="s">
        <v>2</v>
      </c>
      <c r="M67" s="115" t="s">
        <v>46</v>
      </c>
      <c r="N67" s="115" t="s">
        <v>14</v>
      </c>
      <c r="O67" s="115" t="s">
        <v>362</v>
      </c>
      <c r="P67" s="115" t="s">
        <v>14</v>
      </c>
      <c r="Q67" s="115"/>
      <c r="R67" s="115"/>
      <c r="S67" s="115"/>
      <c r="T67" s="115"/>
      <c r="U67" s="15"/>
    </row>
    <row r="68" spans="1:21" s="8" customFormat="1">
      <c r="A68" s="226" t="s">
        <v>499</v>
      </c>
      <c r="B68" s="227" t="s">
        <v>134</v>
      </c>
      <c r="C68" s="88">
        <v>5274.0960000000005</v>
      </c>
      <c r="D68" s="88">
        <v>2923.8710000000001</v>
      </c>
      <c r="E68" s="83">
        <v>0.55438330000000002</v>
      </c>
      <c r="F68" s="88">
        <v>40921.480000000003</v>
      </c>
      <c r="G68" s="88">
        <v>22686.19</v>
      </c>
      <c r="H68" s="83">
        <v>0.55438330000000002</v>
      </c>
      <c r="I68" s="88">
        <v>26416.81</v>
      </c>
      <c r="J68" s="88">
        <v>14645.039999999999</v>
      </c>
      <c r="K68" s="83">
        <v>0.55438330000000002</v>
      </c>
      <c r="L68" s="208" t="s">
        <v>2</v>
      </c>
      <c r="M68" s="115" t="s">
        <v>123</v>
      </c>
      <c r="N68" s="115" t="s">
        <v>491</v>
      </c>
      <c r="O68" s="115" t="s">
        <v>369</v>
      </c>
      <c r="P68" s="115" t="s">
        <v>16</v>
      </c>
      <c r="Q68" s="115"/>
      <c r="R68" s="115"/>
      <c r="S68" s="115"/>
      <c r="T68" s="115"/>
      <c r="U68" s="15"/>
    </row>
    <row r="69" spans="1:21" s="8" customFormat="1">
      <c r="A69" s="226" t="s">
        <v>499</v>
      </c>
      <c r="B69" s="227" t="s">
        <v>402</v>
      </c>
      <c r="C69" s="88">
        <v>5292.6239999999998</v>
      </c>
      <c r="D69" s="88">
        <v>2867.5880000000002</v>
      </c>
      <c r="E69" s="83">
        <v>0.54180839999999997</v>
      </c>
      <c r="F69" s="88">
        <v>36191.070000000007</v>
      </c>
      <c r="G69" s="88">
        <v>19608.62</v>
      </c>
      <c r="H69" s="83">
        <v>0.54180839999999997</v>
      </c>
      <c r="I69" s="88">
        <v>47369.56</v>
      </c>
      <c r="J69" s="88">
        <v>25665.23</v>
      </c>
      <c r="K69" s="83">
        <v>0.54180839999999997</v>
      </c>
      <c r="L69" s="208" t="s">
        <v>2</v>
      </c>
      <c r="M69" s="115" t="s">
        <v>46</v>
      </c>
      <c r="N69" s="115" t="s">
        <v>364</v>
      </c>
      <c r="O69" s="115" t="s">
        <v>364</v>
      </c>
      <c r="P69" s="115" t="s">
        <v>21</v>
      </c>
      <c r="Q69" s="115"/>
      <c r="R69" s="115"/>
      <c r="S69" s="115"/>
      <c r="T69" s="115"/>
      <c r="U69" s="15"/>
    </row>
    <row r="70" spans="1:21" s="8" customFormat="1">
      <c r="A70" s="226" t="s">
        <v>499</v>
      </c>
      <c r="B70" s="227" t="s">
        <v>185</v>
      </c>
      <c r="C70" s="88">
        <v>2638.558</v>
      </c>
      <c r="D70" s="88">
        <v>1643.184</v>
      </c>
      <c r="E70" s="83">
        <v>0.62275840000000005</v>
      </c>
      <c r="F70" s="88">
        <v>18909.23</v>
      </c>
      <c r="G70" s="88">
        <v>11775.880000000001</v>
      </c>
      <c r="H70" s="83">
        <v>0.62275829999999999</v>
      </c>
      <c r="I70" s="88">
        <v>11903.67</v>
      </c>
      <c r="J70" s="88">
        <v>7413.1120000000001</v>
      </c>
      <c r="K70" s="83">
        <v>0.62275829999999999</v>
      </c>
      <c r="L70" s="208" t="s">
        <v>2</v>
      </c>
      <c r="M70" s="115" t="s">
        <v>123</v>
      </c>
      <c r="N70" s="115" t="s">
        <v>492</v>
      </c>
      <c r="O70" s="115" t="s">
        <v>370</v>
      </c>
      <c r="P70" s="115" t="s">
        <v>19</v>
      </c>
      <c r="Q70" s="115"/>
      <c r="R70" s="115"/>
      <c r="S70" s="115"/>
      <c r="T70" s="115"/>
      <c r="U70" s="15"/>
    </row>
    <row r="71" spans="1:21" s="8" customFormat="1">
      <c r="A71" s="226" t="s">
        <v>499</v>
      </c>
      <c r="B71" s="227" t="s">
        <v>63</v>
      </c>
      <c r="C71" s="88">
        <v>5690.8149999999996</v>
      </c>
      <c r="D71" s="88">
        <v>2836.35</v>
      </c>
      <c r="E71" s="83">
        <v>0.49840830000000003</v>
      </c>
      <c r="F71" s="88">
        <v>23433.759999999998</v>
      </c>
      <c r="G71" s="88">
        <v>11679.58</v>
      </c>
      <c r="H71" s="83">
        <v>0.49840830000000003</v>
      </c>
      <c r="I71" s="88">
        <v>15312.55</v>
      </c>
      <c r="J71" s="88">
        <v>7631.9039999999995</v>
      </c>
      <c r="K71" s="83">
        <v>0.49840830000000003</v>
      </c>
      <c r="L71" s="208" t="s">
        <v>2</v>
      </c>
      <c r="M71" s="115" t="s">
        <v>46</v>
      </c>
      <c r="N71" s="115" t="s">
        <v>14</v>
      </c>
      <c r="O71" s="115" t="s">
        <v>362</v>
      </c>
      <c r="P71" s="115" t="s">
        <v>14</v>
      </c>
      <c r="Q71" s="115"/>
      <c r="R71" s="115"/>
      <c r="S71" s="115"/>
      <c r="T71" s="115"/>
      <c r="U71" s="15"/>
    </row>
    <row r="72" spans="1:21" s="8" customFormat="1">
      <c r="A72" s="226" t="s">
        <v>499</v>
      </c>
      <c r="B72" s="227" t="s">
        <v>64</v>
      </c>
      <c r="C72" s="88">
        <v>4710.16</v>
      </c>
      <c r="D72" s="88">
        <v>2240.1909999999998</v>
      </c>
      <c r="E72" s="83">
        <v>0.47560829999999998</v>
      </c>
      <c r="F72" s="88">
        <v>27737.439999999999</v>
      </c>
      <c r="G72" s="88">
        <v>13192.16</v>
      </c>
      <c r="H72" s="83">
        <v>0.47560829999999998</v>
      </c>
      <c r="I72" s="88">
        <v>18604.53</v>
      </c>
      <c r="J72" s="88">
        <v>8848.4680000000008</v>
      </c>
      <c r="K72" s="83">
        <v>0.47560829999999998</v>
      </c>
      <c r="L72" s="208" t="s">
        <v>2</v>
      </c>
      <c r="M72" s="115" t="s">
        <v>46</v>
      </c>
      <c r="N72" s="115" t="s">
        <v>14</v>
      </c>
      <c r="O72" s="115" t="s">
        <v>362</v>
      </c>
      <c r="P72" s="115" t="s">
        <v>14</v>
      </c>
      <c r="Q72" s="115"/>
      <c r="R72" s="115"/>
      <c r="S72" s="115"/>
      <c r="T72" s="115"/>
      <c r="U72" s="15"/>
    </row>
    <row r="73" spans="1:21" s="8" customFormat="1">
      <c r="A73" s="226" t="s">
        <v>499</v>
      </c>
      <c r="B73" s="227" t="s">
        <v>208</v>
      </c>
      <c r="C73" s="88">
        <v>5958.9319999999998</v>
      </c>
      <c r="D73" s="88">
        <v>4349.1759999999995</v>
      </c>
      <c r="E73" s="83">
        <v>0.72985829999999996</v>
      </c>
      <c r="F73" s="88">
        <v>69743.09</v>
      </c>
      <c r="G73" s="88">
        <v>50902.57</v>
      </c>
      <c r="H73" s="83">
        <v>0.72985829999999996</v>
      </c>
      <c r="I73" s="88">
        <v>19022.63</v>
      </c>
      <c r="J73" s="88">
        <v>13883.83</v>
      </c>
      <c r="K73" s="83">
        <v>0.72985829999999996</v>
      </c>
      <c r="L73" s="208" t="s">
        <v>2</v>
      </c>
      <c r="M73" s="115" t="s">
        <v>46</v>
      </c>
      <c r="N73" s="115" t="s">
        <v>364</v>
      </c>
      <c r="O73" s="115" t="s">
        <v>364</v>
      </c>
      <c r="P73" s="115" t="s">
        <v>21</v>
      </c>
      <c r="Q73" s="115"/>
      <c r="R73" s="115"/>
      <c r="S73" s="115"/>
      <c r="T73" s="115"/>
      <c r="U73" s="15"/>
    </row>
    <row r="74" spans="1:21" s="8" customFormat="1">
      <c r="A74" s="226" t="s">
        <v>499</v>
      </c>
      <c r="B74" s="227" t="s">
        <v>65</v>
      </c>
      <c r="C74" s="88">
        <v>3681.136</v>
      </c>
      <c r="D74" s="88">
        <v>1919.4670000000001</v>
      </c>
      <c r="E74" s="83">
        <v>0.52143340000000005</v>
      </c>
      <c r="F74" s="88">
        <v>32186.230000000003</v>
      </c>
      <c r="G74" s="88">
        <v>16782.969999999998</v>
      </c>
      <c r="H74" s="83">
        <v>0.52143340000000005</v>
      </c>
      <c r="I74" s="88">
        <v>21501.47</v>
      </c>
      <c r="J74" s="88">
        <v>11211.59</v>
      </c>
      <c r="K74" s="83">
        <v>0.52143340000000005</v>
      </c>
      <c r="L74" s="208" t="s">
        <v>2</v>
      </c>
      <c r="M74" s="115" t="s">
        <v>46</v>
      </c>
      <c r="N74" s="115" t="s">
        <v>14</v>
      </c>
      <c r="O74" s="115" t="s">
        <v>362</v>
      </c>
      <c r="P74" s="115" t="s">
        <v>14</v>
      </c>
      <c r="Q74" s="115"/>
      <c r="R74" s="115"/>
      <c r="S74" s="115"/>
      <c r="T74" s="115"/>
      <c r="U74" s="15"/>
    </row>
    <row r="75" spans="1:21" s="8" customFormat="1">
      <c r="A75" s="226" t="s">
        <v>499</v>
      </c>
      <c r="B75" s="227" t="s">
        <v>66</v>
      </c>
      <c r="C75" s="88">
        <v>3605.7440000000001</v>
      </c>
      <c r="D75" s="88">
        <v>2143.645</v>
      </c>
      <c r="E75" s="83">
        <v>0.59450829999999999</v>
      </c>
      <c r="F75" s="88">
        <v>21005.68</v>
      </c>
      <c r="G75" s="88">
        <v>12488.05</v>
      </c>
      <c r="H75" s="83">
        <v>0.59450829999999999</v>
      </c>
      <c r="I75" s="88">
        <v>18892.800000000003</v>
      </c>
      <c r="J75" s="88">
        <v>11231.93</v>
      </c>
      <c r="K75" s="83">
        <v>0.59450840000000005</v>
      </c>
      <c r="L75" s="208" t="s">
        <v>2</v>
      </c>
      <c r="M75" s="115" t="s">
        <v>46</v>
      </c>
      <c r="N75" s="115" t="s">
        <v>14</v>
      </c>
      <c r="O75" s="115" t="s">
        <v>362</v>
      </c>
      <c r="P75" s="115" t="s">
        <v>14</v>
      </c>
      <c r="Q75" s="115"/>
      <c r="R75" s="115"/>
      <c r="S75" s="115"/>
      <c r="T75" s="115"/>
      <c r="U75" s="15"/>
    </row>
    <row r="76" spans="1:21" s="8" customFormat="1">
      <c r="A76" s="226" t="s">
        <v>499</v>
      </c>
      <c r="B76" s="227" t="s">
        <v>88</v>
      </c>
      <c r="C76" s="88">
        <v>4510.8050000000003</v>
      </c>
      <c r="D76" s="88">
        <v>2216.5349999999999</v>
      </c>
      <c r="E76" s="83">
        <v>0.49138340000000003</v>
      </c>
      <c r="F76" s="88">
        <v>39194.899999999994</v>
      </c>
      <c r="G76" s="88">
        <v>19259.72</v>
      </c>
      <c r="H76" s="83">
        <v>0.49138330000000002</v>
      </c>
      <c r="I76" s="88">
        <v>22575.079999999998</v>
      </c>
      <c r="J76" s="88">
        <v>11093.019999999999</v>
      </c>
      <c r="K76" s="83">
        <v>0.49138340000000003</v>
      </c>
      <c r="L76" s="208" t="s">
        <v>2</v>
      </c>
      <c r="M76" s="115" t="s">
        <v>32</v>
      </c>
      <c r="N76" s="115" t="s">
        <v>15</v>
      </c>
      <c r="O76" s="115" t="s">
        <v>354</v>
      </c>
      <c r="P76" s="115" t="s">
        <v>15</v>
      </c>
      <c r="Q76" s="115"/>
      <c r="R76" s="115"/>
      <c r="S76" s="115"/>
      <c r="T76" s="115"/>
      <c r="U76" s="15"/>
    </row>
    <row r="77" spans="1:21" s="8" customFormat="1">
      <c r="A77" s="226" t="s">
        <v>499</v>
      </c>
      <c r="B77" s="227" t="s">
        <v>406</v>
      </c>
      <c r="C77" s="88">
        <v>4853.4980000000005</v>
      </c>
      <c r="D77" s="88">
        <v>2033.7770000000003</v>
      </c>
      <c r="E77" s="83">
        <v>0.4190333</v>
      </c>
      <c r="F77" s="88">
        <v>32104.799999999996</v>
      </c>
      <c r="G77" s="88">
        <v>13452.98</v>
      </c>
      <c r="H77" s="83">
        <v>0.4190333</v>
      </c>
      <c r="I77" s="88">
        <v>15885.210000000001</v>
      </c>
      <c r="J77" s="88">
        <v>6656.433</v>
      </c>
      <c r="K77" s="83">
        <v>0.4190333</v>
      </c>
      <c r="L77" s="208" t="s">
        <v>2</v>
      </c>
      <c r="M77" s="115" t="s">
        <v>32</v>
      </c>
      <c r="N77" s="115" t="s">
        <v>491</v>
      </c>
      <c r="O77" s="115" t="s">
        <v>352</v>
      </c>
      <c r="P77" s="115" t="s">
        <v>16</v>
      </c>
      <c r="Q77" s="115"/>
      <c r="R77" s="115"/>
      <c r="S77" s="115"/>
      <c r="T77" s="115"/>
      <c r="U77" s="15"/>
    </row>
    <row r="78" spans="1:21" s="8" customFormat="1">
      <c r="A78" s="226" t="s">
        <v>499</v>
      </c>
      <c r="B78" s="227" t="s">
        <v>121</v>
      </c>
      <c r="C78" s="88">
        <v>4569.4210000000003</v>
      </c>
      <c r="D78" s="88">
        <v>1914.74</v>
      </c>
      <c r="E78" s="83">
        <v>0.4190333</v>
      </c>
      <c r="F78" s="88">
        <v>20279.41</v>
      </c>
      <c r="G78" s="88">
        <v>8497.75</v>
      </c>
      <c r="H78" s="83">
        <v>0.4190333</v>
      </c>
      <c r="I78" s="88">
        <v>14675.46</v>
      </c>
      <c r="J78" s="88">
        <v>6149.5079999999998</v>
      </c>
      <c r="K78" s="83">
        <v>0.4190333</v>
      </c>
      <c r="L78" s="208" t="s">
        <v>2</v>
      </c>
      <c r="M78" s="115" t="s">
        <v>32</v>
      </c>
      <c r="N78" s="115" t="s">
        <v>491</v>
      </c>
      <c r="O78" s="115" t="s">
        <v>352</v>
      </c>
      <c r="P78" s="115" t="s">
        <v>16</v>
      </c>
      <c r="Q78" s="115"/>
      <c r="R78" s="115"/>
      <c r="S78" s="115"/>
      <c r="T78" s="115"/>
      <c r="U78" s="15"/>
    </row>
    <row r="79" spans="1:21" s="8" customFormat="1">
      <c r="A79" s="226" t="s">
        <v>499</v>
      </c>
      <c r="B79" s="227" t="s">
        <v>409</v>
      </c>
      <c r="C79" s="88">
        <v>4164.973</v>
      </c>
      <c r="D79" s="88">
        <v>2191.123</v>
      </c>
      <c r="E79" s="83">
        <v>0.52608339999999998</v>
      </c>
      <c r="F79" s="88">
        <v>13540.570000000002</v>
      </c>
      <c r="G79" s="88">
        <v>7123.4690000000001</v>
      </c>
      <c r="H79" s="83">
        <v>0.52608339999999998</v>
      </c>
      <c r="I79" s="88">
        <v>13779</v>
      </c>
      <c r="J79" s="88">
        <v>7248.902</v>
      </c>
      <c r="K79" s="83">
        <v>0.52608339999999998</v>
      </c>
      <c r="L79" s="208" t="s">
        <v>2</v>
      </c>
      <c r="M79" s="115" t="s">
        <v>46</v>
      </c>
      <c r="N79" s="115" t="s">
        <v>14</v>
      </c>
      <c r="O79" s="115" t="s">
        <v>362</v>
      </c>
      <c r="P79" s="115" t="s">
        <v>14</v>
      </c>
      <c r="Q79" s="115"/>
      <c r="R79" s="115"/>
      <c r="S79" s="115"/>
      <c r="T79" s="115"/>
      <c r="U79" s="15"/>
    </row>
    <row r="80" spans="1:21" s="8" customFormat="1">
      <c r="A80" s="226" t="s">
        <v>500</v>
      </c>
      <c r="B80" s="227" t="s">
        <v>195</v>
      </c>
      <c r="C80" s="88">
        <v>5587.61</v>
      </c>
      <c r="D80" s="88">
        <v>3352.5659999999998</v>
      </c>
      <c r="E80" s="83">
        <v>0.6</v>
      </c>
      <c r="F80" s="88">
        <v>11125.16</v>
      </c>
      <c r="G80" s="88">
        <v>6675.0969999999998</v>
      </c>
      <c r="H80" s="83">
        <v>0.6</v>
      </c>
      <c r="I80" s="88">
        <v>6875.6670000000004</v>
      </c>
      <c r="J80" s="88">
        <v>4125.3999999999996</v>
      </c>
      <c r="K80" s="83">
        <v>0.6</v>
      </c>
      <c r="L80" s="208" t="s">
        <v>2</v>
      </c>
      <c r="M80" s="115" t="s">
        <v>27</v>
      </c>
      <c r="N80" s="115" t="s">
        <v>191</v>
      </c>
      <c r="O80" s="115" t="s">
        <v>359</v>
      </c>
      <c r="P80" s="115" t="s">
        <v>20</v>
      </c>
      <c r="Q80" s="115"/>
      <c r="R80" s="115"/>
      <c r="S80" s="115"/>
      <c r="T80" s="115"/>
      <c r="U80" s="15"/>
    </row>
    <row r="81" spans="1:21" s="8" customFormat="1">
      <c r="A81" s="226" t="s">
        <v>626</v>
      </c>
      <c r="B81" s="107" t="s">
        <v>144</v>
      </c>
      <c r="C81" s="88">
        <v>6127.634</v>
      </c>
      <c r="D81" s="88">
        <v>637.75509999999997</v>
      </c>
      <c r="E81" s="228">
        <v>0.1040785</v>
      </c>
      <c r="F81" s="88">
        <v>155538.5</v>
      </c>
      <c r="G81" s="88">
        <v>11880.509999999998</v>
      </c>
      <c r="H81" s="228">
        <v>7.6383000000000006E-2</v>
      </c>
      <c r="I81" s="88"/>
      <c r="J81" s="88"/>
      <c r="K81" s="228"/>
      <c r="L81" s="208" t="s">
        <v>28</v>
      </c>
      <c r="M81" s="115" t="s">
        <v>27</v>
      </c>
      <c r="N81" s="115" t="s">
        <v>151</v>
      </c>
      <c r="O81" s="115" t="s">
        <v>144</v>
      </c>
      <c r="P81" s="115" t="s">
        <v>18</v>
      </c>
      <c r="Q81" s="115"/>
      <c r="R81" s="115"/>
      <c r="S81" s="115"/>
      <c r="T81" s="115"/>
      <c r="U81" s="15"/>
    </row>
    <row r="82" spans="1:21" s="8" customFormat="1">
      <c r="A82" s="226" t="s">
        <v>501</v>
      </c>
      <c r="B82" s="227" t="s">
        <v>92</v>
      </c>
      <c r="C82" s="88">
        <v>5370.3269999999993</v>
      </c>
      <c r="D82" s="88">
        <v>3939.7160000000003</v>
      </c>
      <c r="E82" s="83">
        <v>0.73360829999999999</v>
      </c>
      <c r="F82" s="88">
        <v>23122.28</v>
      </c>
      <c r="G82" s="88">
        <v>16962.7</v>
      </c>
      <c r="H82" s="83">
        <v>0.73360840000000005</v>
      </c>
      <c r="I82" s="88">
        <v>52798.1</v>
      </c>
      <c r="J82" s="88">
        <v>38733.120000000003</v>
      </c>
      <c r="K82" s="83">
        <v>0.73360820000000004</v>
      </c>
      <c r="L82" s="208" t="s">
        <v>2</v>
      </c>
      <c r="M82" s="115" t="s">
        <v>32</v>
      </c>
      <c r="N82" s="115" t="s">
        <v>491</v>
      </c>
      <c r="O82" s="115" t="s">
        <v>352</v>
      </c>
      <c r="P82" s="115" t="s">
        <v>16</v>
      </c>
      <c r="Q82" s="115"/>
      <c r="R82" s="115"/>
      <c r="S82" s="115"/>
      <c r="T82" s="115"/>
      <c r="U82" s="15"/>
    </row>
    <row r="83" spans="1:21" s="8" customFormat="1">
      <c r="A83" s="226" t="s">
        <v>502</v>
      </c>
      <c r="B83" s="227" t="s">
        <v>93</v>
      </c>
      <c r="C83" s="88">
        <v>4095.06</v>
      </c>
      <c r="D83" s="88">
        <v>2620.8380000000002</v>
      </c>
      <c r="E83" s="83">
        <v>0.64</v>
      </c>
      <c r="F83" s="88">
        <v>13935.17</v>
      </c>
      <c r="G83" s="88">
        <v>8918.5069999999996</v>
      </c>
      <c r="H83" s="83">
        <v>0.64</v>
      </c>
      <c r="I83" s="88">
        <v>12261.85</v>
      </c>
      <c r="J83" s="88">
        <v>7847.5820000000003</v>
      </c>
      <c r="K83" s="83">
        <v>0.64</v>
      </c>
      <c r="L83" s="208" t="s">
        <v>2</v>
      </c>
      <c r="M83" s="115" t="s">
        <v>32</v>
      </c>
      <c r="N83" s="115" t="s">
        <v>491</v>
      </c>
      <c r="O83" s="115" t="s">
        <v>352</v>
      </c>
      <c r="P83" s="115" t="s">
        <v>16</v>
      </c>
      <c r="Q83" s="115"/>
      <c r="R83" s="115"/>
      <c r="S83" s="115"/>
      <c r="T83" s="115"/>
      <c r="U83" s="15"/>
    </row>
    <row r="84" spans="1:21" s="8" customFormat="1">
      <c r="A84" s="226" t="s">
        <v>645</v>
      </c>
      <c r="B84" s="107" t="s">
        <v>48</v>
      </c>
      <c r="C84" s="88">
        <v>7576.6270000000004</v>
      </c>
      <c r="D84" s="88">
        <v>955.91320000000007</v>
      </c>
      <c r="E84" s="228">
        <v>0.1261661</v>
      </c>
      <c r="F84" s="88">
        <v>89875.63</v>
      </c>
      <c r="G84" s="88">
        <v>9040.6090000000004</v>
      </c>
      <c r="H84" s="228">
        <v>0.1005902</v>
      </c>
      <c r="I84" s="88"/>
      <c r="J84" s="88"/>
      <c r="K84" s="228"/>
      <c r="L84" s="208" t="s">
        <v>28</v>
      </c>
      <c r="M84" s="115" t="s">
        <v>46</v>
      </c>
      <c r="N84" s="115" t="s">
        <v>363</v>
      </c>
      <c r="O84" s="115" t="s">
        <v>363</v>
      </c>
      <c r="P84" s="115" t="s">
        <v>13</v>
      </c>
      <c r="Q84" s="115"/>
      <c r="R84" s="115"/>
      <c r="S84" s="115"/>
      <c r="T84" s="115"/>
      <c r="U84" s="15"/>
    </row>
    <row r="85" spans="1:21" s="8" customFormat="1">
      <c r="A85" s="226" t="s">
        <v>505</v>
      </c>
      <c r="B85" s="227" t="s">
        <v>169</v>
      </c>
      <c r="C85" s="88">
        <v>2307.17</v>
      </c>
      <c r="D85" s="88">
        <v>1211.2639999999999</v>
      </c>
      <c r="E85" s="83">
        <v>0.52500000000000002</v>
      </c>
      <c r="F85" s="88">
        <v>9144.4439999999995</v>
      </c>
      <c r="G85" s="88">
        <v>4800.8329999999996</v>
      </c>
      <c r="H85" s="83">
        <v>0.52500000000000002</v>
      </c>
      <c r="I85" s="88">
        <v>5204.93</v>
      </c>
      <c r="J85" s="88">
        <v>2732.5889999999999</v>
      </c>
      <c r="K85" s="83">
        <v>0.52500000000000002</v>
      </c>
      <c r="L85" s="208" t="s">
        <v>2</v>
      </c>
      <c r="M85" s="115" t="s">
        <v>123</v>
      </c>
      <c r="N85" s="115" t="s">
        <v>492</v>
      </c>
      <c r="O85" s="115" t="s">
        <v>370</v>
      </c>
      <c r="P85" s="115" t="s">
        <v>19</v>
      </c>
      <c r="Q85" s="115"/>
      <c r="R85" s="115"/>
      <c r="S85" s="115"/>
      <c r="T85" s="115"/>
      <c r="U85" s="15"/>
    </row>
    <row r="86" spans="1:21" s="8" customFormat="1">
      <c r="A86" s="226" t="s">
        <v>506</v>
      </c>
      <c r="B86" s="227" t="s">
        <v>94</v>
      </c>
      <c r="C86" s="88">
        <v>6275.348</v>
      </c>
      <c r="D86" s="88">
        <v>3092.7</v>
      </c>
      <c r="E86" s="83">
        <v>0.49283329999999997</v>
      </c>
      <c r="F86" s="88">
        <v>21796.17</v>
      </c>
      <c r="G86" s="88">
        <v>10741.88</v>
      </c>
      <c r="H86" s="83">
        <v>0.49283329999999997</v>
      </c>
      <c r="I86" s="88">
        <v>77061.38</v>
      </c>
      <c r="J86" s="88">
        <v>37978.42</v>
      </c>
      <c r="K86" s="83">
        <v>0.49283329999999997</v>
      </c>
      <c r="L86" s="208" t="s">
        <v>2</v>
      </c>
      <c r="M86" s="115" t="s">
        <v>32</v>
      </c>
      <c r="N86" s="115" t="s">
        <v>491</v>
      </c>
      <c r="O86" s="115" t="s">
        <v>352</v>
      </c>
      <c r="P86" s="115" t="s">
        <v>16</v>
      </c>
      <c r="Q86" s="115"/>
      <c r="R86" s="115"/>
      <c r="S86" s="115"/>
      <c r="T86" s="115"/>
      <c r="U86" s="15"/>
    </row>
    <row r="87" spans="1:21" s="8" customFormat="1">
      <c r="A87" s="226" t="s">
        <v>622</v>
      </c>
      <c r="B87" s="107" t="s">
        <v>375</v>
      </c>
      <c r="C87" s="88">
        <v>1166.6669999999999</v>
      </c>
      <c r="D87" s="88">
        <v>711.11109999999996</v>
      </c>
      <c r="E87" s="228">
        <v>0.60952379999999995</v>
      </c>
      <c r="F87" s="88">
        <v>19666.669999999998</v>
      </c>
      <c r="G87" s="88">
        <v>12000</v>
      </c>
      <c r="H87" s="228">
        <v>0.61016950000000003</v>
      </c>
      <c r="I87" s="88"/>
      <c r="J87" s="88"/>
      <c r="K87" s="228"/>
      <c r="L87" s="208" t="s">
        <v>28</v>
      </c>
      <c r="M87" s="115" t="s">
        <v>123</v>
      </c>
      <c r="N87" s="115" t="s">
        <v>492</v>
      </c>
      <c r="O87" s="115" t="s">
        <v>370</v>
      </c>
      <c r="P87" s="115" t="s">
        <v>19</v>
      </c>
      <c r="Q87" s="115"/>
      <c r="R87" s="115"/>
      <c r="S87" s="115"/>
      <c r="T87" s="115"/>
      <c r="U87" s="15"/>
    </row>
    <row r="88" spans="1:21" s="8" customFormat="1">
      <c r="A88" s="226" t="s">
        <v>587</v>
      </c>
      <c r="B88" s="227" t="s">
        <v>170</v>
      </c>
      <c r="C88" s="88">
        <v>1915.5169999999998</v>
      </c>
      <c r="D88" s="88">
        <v>1068.6670000000001</v>
      </c>
      <c r="E88" s="83">
        <v>0.55789999999999995</v>
      </c>
      <c r="F88" s="88">
        <v>6428.5420000000004</v>
      </c>
      <c r="G88" s="88">
        <v>3586.4839999999999</v>
      </c>
      <c r="H88" s="83">
        <v>0.55789999999999995</v>
      </c>
      <c r="I88" s="88">
        <v>13542.5</v>
      </c>
      <c r="J88" s="88">
        <v>7555.3610000000008</v>
      </c>
      <c r="K88" s="83">
        <v>0.55789999999999995</v>
      </c>
      <c r="L88" s="208" t="s">
        <v>2</v>
      </c>
      <c r="M88" s="115" t="s">
        <v>123</v>
      </c>
      <c r="N88" s="115" t="s">
        <v>492</v>
      </c>
      <c r="O88" s="115" t="s">
        <v>370</v>
      </c>
      <c r="P88" s="115" t="s">
        <v>19</v>
      </c>
      <c r="Q88" s="115"/>
      <c r="R88" s="115"/>
      <c r="S88" s="115"/>
      <c r="T88" s="115"/>
      <c r="U88" s="15"/>
    </row>
    <row r="89" spans="1:21" s="8" customFormat="1">
      <c r="A89" s="226" t="s">
        <v>507</v>
      </c>
      <c r="B89" s="227" t="s">
        <v>171</v>
      </c>
      <c r="C89" s="88">
        <v>525.16280000000006</v>
      </c>
      <c r="D89" s="88">
        <v>498.90459999999996</v>
      </c>
      <c r="E89" s="83">
        <v>0.95</v>
      </c>
      <c r="F89" s="88">
        <v>2036</v>
      </c>
      <c r="G89" s="88">
        <v>1934.1999999999998</v>
      </c>
      <c r="H89" s="83">
        <v>0.95</v>
      </c>
      <c r="I89" s="88">
        <v>5080.7700000000004</v>
      </c>
      <c r="J89" s="88">
        <v>4826.7309999999998</v>
      </c>
      <c r="K89" s="83">
        <v>0.95</v>
      </c>
      <c r="L89" s="208" t="s">
        <v>2</v>
      </c>
      <c r="M89" s="115" t="s">
        <v>123</v>
      </c>
      <c r="N89" s="115" t="s">
        <v>492</v>
      </c>
      <c r="O89" s="115" t="s">
        <v>370</v>
      </c>
      <c r="P89" s="115" t="s">
        <v>19</v>
      </c>
      <c r="Q89" s="115"/>
      <c r="R89" s="115"/>
      <c r="S89" s="115"/>
      <c r="T89" s="115"/>
      <c r="U89" s="15"/>
    </row>
    <row r="90" spans="1:21" s="8" customFormat="1">
      <c r="A90" s="226" t="s">
        <v>508</v>
      </c>
      <c r="B90" s="227" t="s">
        <v>138</v>
      </c>
      <c r="C90" s="88">
        <v>2864.25</v>
      </c>
      <c r="D90" s="88">
        <v>1242.3679999999999</v>
      </c>
      <c r="E90" s="83">
        <v>0.43375000000000002</v>
      </c>
      <c r="F90" s="88">
        <v>5477.89</v>
      </c>
      <c r="G90" s="88">
        <v>2376.0349999999999</v>
      </c>
      <c r="H90" s="83">
        <v>0.43375000000000002</v>
      </c>
      <c r="I90" s="88">
        <v>2599.2380000000003</v>
      </c>
      <c r="J90" s="88">
        <v>1127.4189999999999</v>
      </c>
      <c r="K90" s="83">
        <v>0.43375000000000002</v>
      </c>
      <c r="L90" s="208" t="s">
        <v>2</v>
      </c>
      <c r="M90" s="115" t="s">
        <v>27</v>
      </c>
      <c r="N90" s="115" t="s">
        <v>494</v>
      </c>
      <c r="O90" s="115" t="s">
        <v>368</v>
      </c>
      <c r="P90" s="115" t="s">
        <v>17</v>
      </c>
      <c r="Q90" s="115"/>
      <c r="R90" s="115"/>
      <c r="S90" s="115"/>
      <c r="T90" s="115"/>
      <c r="U90" s="15"/>
    </row>
    <row r="91" spans="1:21" s="8" customFormat="1">
      <c r="A91" s="226" t="s">
        <v>509</v>
      </c>
      <c r="B91" s="227" t="s">
        <v>734</v>
      </c>
      <c r="C91" s="88">
        <v>5286</v>
      </c>
      <c r="D91" s="88">
        <v>2388</v>
      </c>
      <c r="E91" s="83">
        <v>0.45358330000000002</v>
      </c>
      <c r="F91" s="88">
        <v>17556</v>
      </c>
      <c r="G91" s="88">
        <v>8000</v>
      </c>
      <c r="H91" s="83">
        <v>0.45358330000000002</v>
      </c>
      <c r="I91" s="88">
        <v>8250</v>
      </c>
      <c r="J91" s="88">
        <v>3750</v>
      </c>
      <c r="K91" s="83">
        <v>0.45358330000000002</v>
      </c>
      <c r="L91" s="208" t="s">
        <v>2</v>
      </c>
      <c r="M91" s="115" t="s">
        <v>32</v>
      </c>
      <c r="N91" s="115" t="s">
        <v>15</v>
      </c>
      <c r="O91" s="115" t="s">
        <v>360</v>
      </c>
      <c r="P91" s="115" t="s">
        <v>15</v>
      </c>
      <c r="Q91" s="115"/>
      <c r="R91" s="115"/>
      <c r="S91" s="115"/>
      <c r="T91" s="115"/>
      <c r="U91" s="15"/>
    </row>
    <row r="92" spans="1:21" s="8" customFormat="1">
      <c r="A92" s="226" t="s">
        <v>510</v>
      </c>
      <c r="B92" s="227" t="s">
        <v>74</v>
      </c>
      <c r="C92" s="88">
        <v>4029</v>
      </c>
      <c r="D92" s="88">
        <v>2324</v>
      </c>
      <c r="E92" s="83">
        <v>0.58160000000000001</v>
      </c>
      <c r="F92" s="88">
        <v>9125</v>
      </c>
      <c r="G92" s="88">
        <v>5250</v>
      </c>
      <c r="H92" s="83">
        <v>0.58160000000000001</v>
      </c>
      <c r="I92" s="88">
        <v>4000</v>
      </c>
      <c r="J92" s="88">
        <v>2167</v>
      </c>
      <c r="K92" s="83">
        <v>0.58160000000000001</v>
      </c>
      <c r="L92" s="208" t="s">
        <v>2</v>
      </c>
      <c r="M92" s="115" t="s">
        <v>32</v>
      </c>
      <c r="N92" s="115" t="s">
        <v>15</v>
      </c>
      <c r="O92" s="115" t="s">
        <v>360</v>
      </c>
      <c r="P92" s="115" t="s">
        <v>15</v>
      </c>
      <c r="Q92" s="115"/>
      <c r="R92" s="115"/>
      <c r="S92" s="115"/>
      <c r="T92" s="115"/>
      <c r="U92" s="15"/>
    </row>
    <row r="93" spans="1:21" s="8" customFormat="1">
      <c r="A93" s="226" t="s">
        <v>588</v>
      </c>
      <c r="B93" s="227" t="s">
        <v>29</v>
      </c>
      <c r="C93" s="88">
        <v>3394.0749999999998</v>
      </c>
      <c r="D93" s="88">
        <v>1914.0600000000002</v>
      </c>
      <c r="E93" s="83">
        <v>0.56394169999999999</v>
      </c>
      <c r="F93" s="88">
        <v>8759.4650000000001</v>
      </c>
      <c r="G93" s="88">
        <v>4939.8270000000002</v>
      </c>
      <c r="H93" s="83">
        <v>0.56394169999999999</v>
      </c>
      <c r="I93" s="88">
        <v>6970.7070000000003</v>
      </c>
      <c r="J93" s="88">
        <v>3931.0720000000001</v>
      </c>
      <c r="K93" s="83">
        <v>0.56394169999999999</v>
      </c>
      <c r="L93" s="208" t="s">
        <v>2</v>
      </c>
      <c r="M93" s="115" t="s">
        <v>27</v>
      </c>
      <c r="N93" s="115" t="s">
        <v>494</v>
      </c>
      <c r="O93" s="115" t="s">
        <v>368</v>
      </c>
      <c r="P93" s="115" t="s">
        <v>10</v>
      </c>
      <c r="Q93" s="115"/>
      <c r="R93" s="115"/>
      <c r="S93" s="115"/>
      <c r="T93" s="115"/>
      <c r="U93" s="15"/>
    </row>
    <row r="94" spans="1:21" s="8" customFormat="1">
      <c r="A94" s="226" t="s">
        <v>373</v>
      </c>
      <c r="B94" s="117" t="s">
        <v>420</v>
      </c>
      <c r="C94" s="101">
        <v>8047.0260000000007</v>
      </c>
      <c r="D94" s="101">
        <v>1152.4289999999999</v>
      </c>
      <c r="E94" s="228">
        <v>0.1432118</v>
      </c>
      <c r="F94" s="101">
        <v>71938.77</v>
      </c>
      <c r="G94" s="101">
        <v>8614.0290000000005</v>
      </c>
      <c r="H94" s="228">
        <v>0.1197411</v>
      </c>
      <c r="I94" s="101"/>
      <c r="J94" s="101"/>
      <c r="K94" s="228"/>
      <c r="L94" s="208" t="s">
        <v>28</v>
      </c>
      <c r="M94" s="115" t="s">
        <v>27</v>
      </c>
      <c r="N94" s="115" t="s">
        <v>151</v>
      </c>
      <c r="O94" s="115" t="s">
        <v>144</v>
      </c>
      <c r="P94" s="115" t="s">
        <v>18</v>
      </c>
      <c r="Q94" s="115"/>
      <c r="R94" s="115"/>
      <c r="S94" s="115"/>
      <c r="T94" s="115"/>
      <c r="U94" s="15"/>
    </row>
    <row r="95" spans="1:21" s="8" customFormat="1">
      <c r="A95" s="226" t="s">
        <v>511</v>
      </c>
      <c r="B95" s="227" t="s">
        <v>172</v>
      </c>
      <c r="C95" s="88">
        <v>3040.5239999999999</v>
      </c>
      <c r="D95" s="88">
        <v>1907.9290000000001</v>
      </c>
      <c r="E95" s="83">
        <v>0.62749999999999995</v>
      </c>
      <c r="F95" s="88">
        <v>11769.57</v>
      </c>
      <c r="G95" s="88">
        <v>7385.4059999999999</v>
      </c>
      <c r="H95" s="83">
        <v>0.62750010000000001</v>
      </c>
      <c r="I95" s="88">
        <v>22911.200000000001</v>
      </c>
      <c r="J95" s="88">
        <v>14376.78</v>
      </c>
      <c r="K95" s="83">
        <v>0.62749999999999995</v>
      </c>
      <c r="L95" s="208" t="s">
        <v>2</v>
      </c>
      <c r="M95" s="115" t="s">
        <v>123</v>
      </c>
      <c r="N95" s="115" t="s">
        <v>492</v>
      </c>
      <c r="O95" s="115" t="s">
        <v>370</v>
      </c>
      <c r="P95" s="115" t="s">
        <v>19</v>
      </c>
      <c r="Q95" s="115"/>
      <c r="R95" s="115"/>
      <c r="S95" s="115"/>
      <c r="T95" s="115"/>
      <c r="U95" s="15"/>
    </row>
    <row r="96" spans="1:21" s="8" customFormat="1">
      <c r="A96" s="226" t="s">
        <v>703</v>
      </c>
      <c r="B96" s="227" t="s">
        <v>35</v>
      </c>
      <c r="C96" s="88">
        <v>5221.4619999999995</v>
      </c>
      <c r="D96" s="88">
        <v>1686.5319999999999</v>
      </c>
      <c r="E96" s="83">
        <v>0.32300000000000001</v>
      </c>
      <c r="F96" s="88">
        <v>12075.82</v>
      </c>
      <c r="G96" s="88">
        <v>3900.491</v>
      </c>
      <c r="H96" s="83">
        <v>0.32300000000000001</v>
      </c>
      <c r="I96" s="88">
        <v>10066.58</v>
      </c>
      <c r="J96" s="88">
        <v>3251.5070000000001</v>
      </c>
      <c r="K96" s="83">
        <v>0.32300000000000001</v>
      </c>
      <c r="L96" s="208" t="s">
        <v>2</v>
      </c>
      <c r="M96" s="115" t="s">
        <v>32</v>
      </c>
      <c r="N96" s="115" t="s">
        <v>490</v>
      </c>
      <c r="O96" s="115" t="s">
        <v>350</v>
      </c>
      <c r="P96" s="115" t="s">
        <v>12</v>
      </c>
      <c r="Q96" s="115"/>
      <c r="R96" s="115"/>
      <c r="S96" s="115"/>
      <c r="T96" s="115"/>
      <c r="U96" s="15"/>
    </row>
    <row r="97" spans="1:21" s="8" customFormat="1">
      <c r="A97" s="226" t="s">
        <v>704</v>
      </c>
      <c r="B97" s="227" t="s">
        <v>36</v>
      </c>
      <c r="C97" s="88">
        <v>4838.3869999999997</v>
      </c>
      <c r="D97" s="88">
        <v>3016.7339999999999</v>
      </c>
      <c r="E97" s="83">
        <v>0.62350000000000005</v>
      </c>
      <c r="F97" s="88">
        <v>13347</v>
      </c>
      <c r="G97" s="88">
        <v>8321.8549999999996</v>
      </c>
      <c r="H97" s="83">
        <v>0.62350000000000005</v>
      </c>
      <c r="I97" s="88">
        <v>3499.06</v>
      </c>
      <c r="J97" s="88">
        <v>2181.6640000000002</v>
      </c>
      <c r="K97" s="83">
        <v>0.62350000000000005</v>
      </c>
      <c r="L97" s="208" t="s">
        <v>2</v>
      </c>
      <c r="M97" s="115" t="s">
        <v>32</v>
      </c>
      <c r="N97" s="115" t="s">
        <v>490</v>
      </c>
      <c r="O97" s="115" t="s">
        <v>351</v>
      </c>
      <c r="P97" s="115" t="s">
        <v>12</v>
      </c>
      <c r="Q97" s="115"/>
      <c r="R97" s="115"/>
      <c r="S97" s="115"/>
      <c r="T97" s="115"/>
      <c r="U97" s="15"/>
    </row>
    <row r="98" spans="1:21" s="8" customFormat="1">
      <c r="A98" s="226" t="s">
        <v>701</v>
      </c>
      <c r="B98" s="227" t="s">
        <v>200</v>
      </c>
      <c r="C98" s="88">
        <v>6392.9290000000001</v>
      </c>
      <c r="D98" s="88">
        <v>2964.72</v>
      </c>
      <c r="E98" s="83">
        <v>0.46375</v>
      </c>
      <c r="F98" s="88">
        <v>43005.69</v>
      </c>
      <c r="G98" s="88">
        <v>19943.89</v>
      </c>
      <c r="H98" s="83">
        <v>0.46374989999999999</v>
      </c>
      <c r="I98" s="88">
        <v>9904.1110000000008</v>
      </c>
      <c r="J98" s="88">
        <v>4593.0309999999999</v>
      </c>
      <c r="K98" s="83">
        <v>0.46375</v>
      </c>
      <c r="L98" s="208" t="s">
        <v>2</v>
      </c>
      <c r="M98" s="115" t="s">
        <v>46</v>
      </c>
      <c r="N98" s="115" t="s">
        <v>364</v>
      </c>
      <c r="O98" s="115" t="s">
        <v>364</v>
      </c>
      <c r="P98" s="115" t="s">
        <v>21</v>
      </c>
      <c r="Q98" s="115"/>
      <c r="R98" s="115"/>
      <c r="S98" s="115"/>
      <c r="T98" s="115"/>
      <c r="U98" s="15"/>
    </row>
    <row r="99" spans="1:21" s="8" customFormat="1">
      <c r="A99" s="226" t="s">
        <v>705</v>
      </c>
      <c r="B99" s="227" t="s">
        <v>72</v>
      </c>
      <c r="C99" s="88">
        <v>3700</v>
      </c>
      <c r="D99" s="88">
        <v>2140</v>
      </c>
      <c r="E99" s="83">
        <v>0.57891669999999995</v>
      </c>
      <c r="F99" s="88">
        <v>10810</v>
      </c>
      <c r="G99" s="88">
        <v>6238</v>
      </c>
      <c r="H99" s="83">
        <v>0.57891669999999995</v>
      </c>
      <c r="I99" s="88">
        <v>10250</v>
      </c>
      <c r="J99" s="88">
        <v>5917</v>
      </c>
      <c r="K99" s="83">
        <v>0.57891669999999995</v>
      </c>
      <c r="L99" s="208" t="s">
        <v>2</v>
      </c>
      <c r="M99" s="115" t="s">
        <v>32</v>
      </c>
      <c r="N99" s="115" t="s">
        <v>15</v>
      </c>
      <c r="O99" s="115" t="s">
        <v>360</v>
      </c>
      <c r="P99" s="115" t="s">
        <v>15</v>
      </c>
      <c r="Q99" s="115"/>
      <c r="R99" s="115"/>
      <c r="S99" s="115"/>
      <c r="T99" s="115"/>
      <c r="U99" s="15"/>
    </row>
    <row r="100" spans="1:21" s="8" customFormat="1">
      <c r="A100" s="226" t="s">
        <v>706</v>
      </c>
      <c r="B100" s="227" t="s">
        <v>77</v>
      </c>
      <c r="C100" s="88">
        <v>4175.0959999999995</v>
      </c>
      <c r="D100" s="88">
        <v>2087.5479999999998</v>
      </c>
      <c r="E100" s="83">
        <v>0.5</v>
      </c>
      <c r="F100" s="88">
        <v>14796.86</v>
      </c>
      <c r="G100" s="88">
        <v>7398.4290000000001</v>
      </c>
      <c r="H100" s="83">
        <v>0.5</v>
      </c>
      <c r="I100" s="88">
        <v>16892.88</v>
      </c>
      <c r="J100" s="88">
        <v>8446.4380000000001</v>
      </c>
      <c r="K100" s="83">
        <v>0.5</v>
      </c>
      <c r="L100" s="208" t="s">
        <v>2</v>
      </c>
      <c r="M100" s="115" t="s">
        <v>32</v>
      </c>
      <c r="N100" s="115" t="s">
        <v>15</v>
      </c>
      <c r="O100" s="115" t="s">
        <v>354</v>
      </c>
      <c r="P100" s="115" t="s">
        <v>15</v>
      </c>
      <c r="Q100" s="115"/>
      <c r="R100" s="115"/>
      <c r="S100" s="115"/>
      <c r="T100" s="115"/>
      <c r="U100" s="15"/>
    </row>
    <row r="101" spans="1:21" s="8" customFormat="1">
      <c r="A101" s="226" t="s">
        <v>708</v>
      </c>
      <c r="B101" s="227" t="s">
        <v>174</v>
      </c>
      <c r="C101" s="88">
        <v>4870.4660000000003</v>
      </c>
      <c r="D101" s="88">
        <v>2139.7170000000001</v>
      </c>
      <c r="E101" s="83">
        <v>0.43932500000000002</v>
      </c>
      <c r="F101" s="88">
        <v>21585.760000000002</v>
      </c>
      <c r="G101" s="88">
        <v>9483.1660000000011</v>
      </c>
      <c r="H101" s="83">
        <v>0.43932500000000002</v>
      </c>
      <c r="I101" s="88">
        <v>57592.79</v>
      </c>
      <c r="J101" s="88">
        <v>25301.95</v>
      </c>
      <c r="K101" s="83">
        <v>0.43932500000000002</v>
      </c>
      <c r="L101" s="208" t="s">
        <v>2</v>
      </c>
      <c r="M101" s="115" t="s">
        <v>123</v>
      </c>
      <c r="N101" s="115" t="s">
        <v>492</v>
      </c>
      <c r="O101" s="115" t="s">
        <v>370</v>
      </c>
      <c r="P101" s="115" t="s">
        <v>19</v>
      </c>
      <c r="Q101" s="115"/>
      <c r="R101" s="115"/>
      <c r="S101" s="115"/>
      <c r="T101" s="115"/>
      <c r="U101" s="15"/>
    </row>
    <row r="102" spans="1:21" s="8" customFormat="1">
      <c r="A102" s="226" t="s">
        <v>709</v>
      </c>
      <c r="B102" s="227" t="s">
        <v>39</v>
      </c>
      <c r="C102" s="88">
        <v>5000.87</v>
      </c>
      <c r="D102" s="88">
        <v>1200.2090000000001</v>
      </c>
      <c r="E102" s="83">
        <v>0.24</v>
      </c>
      <c r="F102" s="88">
        <v>33966.810000000005</v>
      </c>
      <c r="G102" s="88">
        <v>8152.0349999999999</v>
      </c>
      <c r="H102" s="83">
        <v>0.24</v>
      </c>
      <c r="I102" s="88">
        <v>22601.82</v>
      </c>
      <c r="J102" s="88">
        <v>5424.4359999999997</v>
      </c>
      <c r="K102" s="83">
        <v>0.24</v>
      </c>
      <c r="L102" s="208" t="s">
        <v>2</v>
      </c>
      <c r="M102" s="115" t="s">
        <v>32</v>
      </c>
      <c r="N102" s="115" t="s">
        <v>490</v>
      </c>
      <c r="O102" s="115" t="s">
        <v>350</v>
      </c>
      <c r="P102" s="115" t="s">
        <v>12</v>
      </c>
      <c r="Q102" s="115"/>
      <c r="R102" s="115"/>
      <c r="S102" s="115"/>
      <c r="T102" s="115"/>
      <c r="U102" s="15"/>
    </row>
    <row r="103" spans="1:21" s="8" customFormat="1">
      <c r="A103" s="226" t="s">
        <v>710</v>
      </c>
      <c r="B103" s="227" t="s">
        <v>179</v>
      </c>
      <c r="C103" s="88">
        <v>1784.232</v>
      </c>
      <c r="D103" s="88">
        <v>802.90419999999995</v>
      </c>
      <c r="E103" s="83">
        <v>0.45</v>
      </c>
      <c r="F103" s="88">
        <v>9334.884</v>
      </c>
      <c r="G103" s="88">
        <v>4200.6970000000001</v>
      </c>
      <c r="H103" s="83">
        <v>0.45</v>
      </c>
      <c r="I103" s="88">
        <v>5000.777</v>
      </c>
      <c r="J103" s="88">
        <v>2250.35</v>
      </c>
      <c r="K103" s="83">
        <v>0.45</v>
      </c>
      <c r="L103" s="208" t="s">
        <v>2</v>
      </c>
      <c r="M103" s="115" t="s">
        <v>123</v>
      </c>
      <c r="N103" s="115" t="s">
        <v>492</v>
      </c>
      <c r="O103" s="115" t="s">
        <v>370</v>
      </c>
      <c r="P103" s="115" t="s">
        <v>19</v>
      </c>
      <c r="Q103" s="115"/>
      <c r="R103" s="115"/>
      <c r="S103" s="115"/>
      <c r="T103" s="115"/>
      <c r="U103" s="15"/>
    </row>
    <row r="104" spans="1:21" s="8" customFormat="1">
      <c r="A104" s="226" t="s">
        <v>711</v>
      </c>
      <c r="B104" s="227" t="s">
        <v>166</v>
      </c>
      <c r="C104" s="88">
        <v>4165.6579999999994</v>
      </c>
      <c r="D104" s="88">
        <v>2670.6030000000001</v>
      </c>
      <c r="E104" s="83">
        <v>0.6411</v>
      </c>
      <c r="F104" s="88">
        <v>12526.76</v>
      </c>
      <c r="G104" s="88">
        <v>8030.9050000000007</v>
      </c>
      <c r="H104" s="83">
        <v>0.6411</v>
      </c>
      <c r="I104" s="88">
        <v>6290.3230000000003</v>
      </c>
      <c r="J104" s="88">
        <v>4032.7260000000001</v>
      </c>
      <c r="K104" s="83">
        <v>0.6411</v>
      </c>
      <c r="L104" s="208" t="s">
        <v>2</v>
      </c>
      <c r="M104" s="115" t="s">
        <v>32</v>
      </c>
      <c r="N104" s="115" t="s">
        <v>492</v>
      </c>
      <c r="O104" s="115" t="s">
        <v>370</v>
      </c>
      <c r="P104" s="115" t="s">
        <v>19</v>
      </c>
      <c r="Q104" s="115"/>
      <c r="R104" s="115"/>
      <c r="S104" s="115"/>
      <c r="T104" s="115"/>
      <c r="U104" s="15"/>
    </row>
    <row r="105" spans="1:21" s="8" customFormat="1">
      <c r="A105" s="226" t="s">
        <v>712</v>
      </c>
      <c r="B105" s="227" t="s">
        <v>198</v>
      </c>
      <c r="C105" s="88">
        <v>3651.393</v>
      </c>
      <c r="D105" s="88">
        <v>1345.2040000000002</v>
      </c>
      <c r="E105" s="83">
        <v>0.36840830000000002</v>
      </c>
      <c r="F105" s="88">
        <v>23631.27</v>
      </c>
      <c r="G105" s="88">
        <v>8705.9570000000003</v>
      </c>
      <c r="H105" s="83">
        <v>0.36840830000000002</v>
      </c>
      <c r="I105" s="88">
        <v>13805.48</v>
      </c>
      <c r="J105" s="88">
        <v>5086.0540000000001</v>
      </c>
      <c r="K105" s="83">
        <v>0.36840840000000002</v>
      </c>
      <c r="L105" s="208" t="s">
        <v>2</v>
      </c>
      <c r="M105" s="115" t="s">
        <v>27</v>
      </c>
      <c r="N105" s="115" t="s">
        <v>191</v>
      </c>
      <c r="O105" s="115" t="s">
        <v>359</v>
      </c>
      <c r="P105" s="115" t="s">
        <v>20</v>
      </c>
      <c r="Q105" s="115"/>
      <c r="R105" s="115"/>
      <c r="S105" s="115"/>
      <c r="T105" s="115"/>
      <c r="U105" s="15"/>
    </row>
    <row r="106" spans="1:21" s="8" customFormat="1">
      <c r="A106" s="226" t="s">
        <v>713</v>
      </c>
      <c r="B106" s="107" t="s">
        <v>243</v>
      </c>
      <c r="C106" s="88">
        <v>12987.57</v>
      </c>
      <c r="D106" s="88">
        <v>1321.6369999999999</v>
      </c>
      <c r="E106" s="228">
        <v>0.1017617</v>
      </c>
      <c r="F106" s="88">
        <v>36383.670000000006</v>
      </c>
      <c r="G106" s="88">
        <v>4028.5719999999997</v>
      </c>
      <c r="H106" s="228">
        <v>0.1107247</v>
      </c>
      <c r="I106" s="88"/>
      <c r="J106" s="88"/>
      <c r="K106" s="228"/>
      <c r="L106" s="208" t="s">
        <v>28</v>
      </c>
      <c r="M106" s="115" t="s">
        <v>211</v>
      </c>
      <c r="N106" s="115" t="s">
        <v>493</v>
      </c>
      <c r="O106" s="115" t="s">
        <v>365</v>
      </c>
      <c r="P106" s="115" t="s">
        <v>22</v>
      </c>
      <c r="Q106" s="115"/>
      <c r="R106" s="115"/>
      <c r="S106" s="115"/>
      <c r="T106" s="115"/>
      <c r="U106" s="15"/>
    </row>
    <row r="107" spans="1:21" s="8" customFormat="1">
      <c r="A107" s="226" t="s">
        <v>714</v>
      </c>
      <c r="B107" s="227" t="s">
        <v>113</v>
      </c>
      <c r="C107" s="88">
        <v>1480.6299999999999</v>
      </c>
      <c r="D107" s="88">
        <v>740.3148000000001</v>
      </c>
      <c r="E107" s="83">
        <v>0.5</v>
      </c>
      <c r="F107" s="88">
        <v>3515.1669999999999</v>
      </c>
      <c r="G107" s="88">
        <v>1757.5829999999999</v>
      </c>
      <c r="H107" s="83">
        <v>0.5</v>
      </c>
      <c r="I107" s="88">
        <v>4125.6149999999998</v>
      </c>
      <c r="J107" s="88">
        <v>2062.808</v>
      </c>
      <c r="K107" s="83">
        <v>0.5</v>
      </c>
      <c r="L107" s="208" t="s">
        <v>2</v>
      </c>
      <c r="M107" s="115" t="s">
        <v>32</v>
      </c>
      <c r="N107" s="115" t="s">
        <v>491</v>
      </c>
      <c r="O107" s="115" t="s">
        <v>352</v>
      </c>
      <c r="P107" s="115" t="s">
        <v>16</v>
      </c>
      <c r="Q107" s="115"/>
      <c r="R107" s="115"/>
      <c r="S107" s="115"/>
      <c r="T107" s="115"/>
      <c r="U107" s="15"/>
    </row>
    <row r="108" spans="1:21" s="8" customFormat="1">
      <c r="A108" s="226" t="s">
        <v>715</v>
      </c>
      <c r="B108" s="227" t="s">
        <v>184</v>
      </c>
      <c r="C108" s="88">
        <v>1592.6610000000001</v>
      </c>
      <c r="D108" s="88">
        <v>1517.01</v>
      </c>
      <c r="E108" s="83">
        <v>0.95250000000000001</v>
      </c>
      <c r="F108" s="88">
        <v>14250.289999999999</v>
      </c>
      <c r="G108" s="88">
        <v>13573.410000000002</v>
      </c>
      <c r="H108" s="83">
        <v>0.95249989999999995</v>
      </c>
      <c r="I108" s="88">
        <v>5511.866</v>
      </c>
      <c r="J108" s="88">
        <v>5250.0520000000006</v>
      </c>
      <c r="K108" s="83">
        <v>0.95250000000000001</v>
      </c>
      <c r="L108" s="208" t="s">
        <v>2</v>
      </c>
      <c r="M108" s="115" t="s">
        <v>123</v>
      </c>
      <c r="N108" s="115" t="s">
        <v>492</v>
      </c>
      <c r="O108" s="115" t="s">
        <v>370</v>
      </c>
      <c r="P108" s="115" t="s">
        <v>19</v>
      </c>
      <c r="Q108" s="115"/>
      <c r="R108" s="115"/>
      <c r="S108" s="115"/>
      <c r="T108" s="115"/>
      <c r="U108" s="15"/>
    </row>
    <row r="109" spans="1:21" s="8" customFormat="1">
      <c r="A109" s="226" t="s">
        <v>716</v>
      </c>
      <c r="B109" s="227" t="s">
        <v>245</v>
      </c>
      <c r="C109" s="88">
        <v>1855.617</v>
      </c>
      <c r="D109" s="88">
        <v>924.71590000000003</v>
      </c>
      <c r="E109" s="83">
        <v>0.49833329999999998</v>
      </c>
      <c r="F109" s="88">
        <v>2923.4470000000001</v>
      </c>
      <c r="G109" s="88">
        <v>1456.8509999999999</v>
      </c>
      <c r="H109" s="83">
        <v>0.49833329999999998</v>
      </c>
      <c r="I109" s="88">
        <v>2763.857</v>
      </c>
      <c r="J109" s="88">
        <v>1377.3219999999999</v>
      </c>
      <c r="K109" s="83">
        <v>0.49833329999999998</v>
      </c>
      <c r="L109" s="208" t="s">
        <v>2</v>
      </c>
      <c r="M109" s="115" t="s">
        <v>211</v>
      </c>
      <c r="N109" s="115" t="s">
        <v>493</v>
      </c>
      <c r="O109" s="115" t="s">
        <v>356</v>
      </c>
      <c r="P109" s="115" t="s">
        <v>22</v>
      </c>
      <c r="Q109" s="115"/>
      <c r="R109" s="115"/>
      <c r="S109" s="115"/>
      <c r="T109" s="115"/>
      <c r="U109" s="15"/>
    </row>
    <row r="110" spans="1:21" s="8" customFormat="1">
      <c r="A110" s="226" t="s">
        <v>717</v>
      </c>
      <c r="B110" s="227" t="s">
        <v>44</v>
      </c>
      <c r="C110" s="88">
        <v>5763.7340000000004</v>
      </c>
      <c r="D110" s="88">
        <v>2660.2999999999997</v>
      </c>
      <c r="E110" s="83">
        <v>0.46155829999999998</v>
      </c>
      <c r="F110" s="88">
        <v>156429.9</v>
      </c>
      <c r="G110" s="88">
        <v>72201.53</v>
      </c>
      <c r="H110" s="83">
        <v>0.46155829999999998</v>
      </c>
      <c r="I110" s="88">
        <v>52574.26</v>
      </c>
      <c r="J110" s="88">
        <v>24266.09</v>
      </c>
      <c r="K110" s="83">
        <v>0.46155839999999998</v>
      </c>
      <c r="L110" s="208" t="s">
        <v>2</v>
      </c>
      <c r="M110" s="115" t="s">
        <v>32</v>
      </c>
      <c r="N110" s="115" t="s">
        <v>490</v>
      </c>
      <c r="O110" s="115" t="s">
        <v>351</v>
      </c>
      <c r="P110" s="115" t="s">
        <v>12</v>
      </c>
      <c r="Q110" s="115"/>
      <c r="R110" s="115"/>
      <c r="S110" s="115"/>
      <c r="T110" s="115"/>
      <c r="U110" s="15"/>
    </row>
    <row r="111" spans="1:21" s="8" customFormat="1">
      <c r="A111" s="226" t="s">
        <v>702</v>
      </c>
      <c r="B111" s="227" t="s">
        <v>69</v>
      </c>
      <c r="C111" s="88">
        <v>3577.3739999999998</v>
      </c>
      <c r="D111" s="88">
        <v>2575.7089999999998</v>
      </c>
      <c r="E111" s="83">
        <v>0.72</v>
      </c>
      <c r="F111" s="88">
        <v>13753.96</v>
      </c>
      <c r="G111" s="88">
        <v>9902.85</v>
      </c>
      <c r="H111" s="83">
        <v>0.72</v>
      </c>
      <c r="I111" s="88">
        <v>12100.58</v>
      </c>
      <c r="J111" s="88">
        <v>8712.42</v>
      </c>
      <c r="K111" s="83">
        <v>0.72</v>
      </c>
      <c r="L111" s="208" t="s">
        <v>2</v>
      </c>
      <c r="M111" s="115" t="s">
        <v>46</v>
      </c>
      <c r="N111" s="115" t="s">
        <v>14</v>
      </c>
      <c r="O111" s="115" t="s">
        <v>362</v>
      </c>
      <c r="P111" s="115" t="s">
        <v>14</v>
      </c>
      <c r="Q111" s="115"/>
      <c r="R111" s="115"/>
      <c r="S111" s="115"/>
      <c r="T111" s="115"/>
      <c r="U111" s="15"/>
    </row>
    <row r="112" spans="1:21" s="8" customFormat="1">
      <c r="A112" s="226" t="s">
        <v>495</v>
      </c>
      <c r="B112" s="107" t="s">
        <v>247</v>
      </c>
      <c r="C112" s="88">
        <v>10207.94</v>
      </c>
      <c r="D112" s="88">
        <v>1072.779</v>
      </c>
      <c r="E112" s="228">
        <v>0.10509259999999999</v>
      </c>
      <c r="F112" s="88">
        <v>27070.45</v>
      </c>
      <c r="G112" s="88">
        <v>2810.1759999999999</v>
      </c>
      <c r="H112" s="228">
        <v>0.1038097</v>
      </c>
      <c r="I112" s="88"/>
      <c r="J112" s="88"/>
      <c r="K112" s="228"/>
      <c r="L112" s="208" t="s">
        <v>28</v>
      </c>
      <c r="M112" s="115" t="s">
        <v>211</v>
      </c>
      <c r="N112" s="115" t="s">
        <v>493</v>
      </c>
      <c r="O112" s="115" t="s">
        <v>247</v>
      </c>
      <c r="P112" s="115" t="s">
        <v>22</v>
      </c>
      <c r="Q112" s="115"/>
      <c r="R112" s="115"/>
      <c r="S112" s="115"/>
      <c r="T112" s="115"/>
      <c r="U112" s="15"/>
    </row>
    <row r="113" spans="1:21" s="8" customFormat="1">
      <c r="A113" s="226" t="s">
        <v>634</v>
      </c>
      <c r="B113" s="117" t="s">
        <v>420</v>
      </c>
      <c r="C113" s="101">
        <v>5705.277</v>
      </c>
      <c r="D113" s="101">
        <v>1396.1619999999998</v>
      </c>
      <c r="E113" s="228">
        <v>0.24471409999999999</v>
      </c>
      <c r="F113" s="101">
        <v>71993.579999999987</v>
      </c>
      <c r="G113" s="101">
        <v>15056.55</v>
      </c>
      <c r="H113" s="228">
        <v>0.2091375</v>
      </c>
      <c r="I113" s="101"/>
      <c r="J113" s="101"/>
      <c r="K113" s="228"/>
      <c r="L113" s="208" t="s">
        <v>28</v>
      </c>
      <c r="M113" s="115" t="s">
        <v>27</v>
      </c>
      <c r="N113" s="115" t="s">
        <v>151</v>
      </c>
      <c r="O113" s="81" t="s">
        <v>368</v>
      </c>
      <c r="P113" s="81" t="s">
        <v>17</v>
      </c>
      <c r="Q113" s="115"/>
      <c r="R113" s="115"/>
      <c r="S113" s="115"/>
      <c r="T113" s="115"/>
      <c r="U113" s="15"/>
    </row>
    <row r="114" spans="1:21" s="8" customFormat="1">
      <c r="A114" s="226" t="s">
        <v>512</v>
      </c>
      <c r="B114" s="227" t="s">
        <v>139</v>
      </c>
      <c r="C114" s="88">
        <v>5911.1390000000001</v>
      </c>
      <c r="D114" s="88">
        <v>2224.7560000000003</v>
      </c>
      <c r="E114" s="83">
        <v>0.3763667</v>
      </c>
      <c r="F114" s="88">
        <v>28177.320000000003</v>
      </c>
      <c r="G114" s="88">
        <v>10605</v>
      </c>
      <c r="H114" s="83">
        <v>0.3763667</v>
      </c>
      <c r="I114" s="88">
        <v>36923.879999999997</v>
      </c>
      <c r="J114" s="88">
        <v>13896.92</v>
      </c>
      <c r="K114" s="83">
        <v>0.3763666</v>
      </c>
      <c r="L114" s="208" t="s">
        <v>2</v>
      </c>
      <c r="M114" s="115" t="s">
        <v>27</v>
      </c>
      <c r="N114" s="115" t="s">
        <v>494</v>
      </c>
      <c r="O114" s="115" t="s">
        <v>368</v>
      </c>
      <c r="P114" s="115" t="s">
        <v>17</v>
      </c>
      <c r="Q114" s="115"/>
      <c r="R114" s="115"/>
      <c r="S114" s="115"/>
      <c r="T114" s="115"/>
      <c r="U114" s="15"/>
    </row>
    <row r="115" spans="1:21" s="8" customFormat="1">
      <c r="A115" s="226" t="s">
        <v>513</v>
      </c>
      <c r="B115" s="227" t="s">
        <v>55</v>
      </c>
      <c r="C115" s="88">
        <v>2887.4080000000004</v>
      </c>
      <c r="D115" s="88">
        <v>1732.4449999999999</v>
      </c>
      <c r="E115" s="83">
        <v>0.6</v>
      </c>
      <c r="F115" s="88">
        <v>16157.92</v>
      </c>
      <c r="G115" s="88">
        <v>9694.75</v>
      </c>
      <c r="H115" s="83">
        <v>0.6</v>
      </c>
      <c r="I115" s="88">
        <v>7003.1509999999998</v>
      </c>
      <c r="J115" s="88">
        <v>4201.8909999999996</v>
      </c>
      <c r="K115" s="83">
        <v>0.6</v>
      </c>
      <c r="L115" s="208" t="s">
        <v>2</v>
      </c>
      <c r="M115" s="115" t="s">
        <v>46</v>
      </c>
      <c r="N115" s="115" t="s">
        <v>14</v>
      </c>
      <c r="O115" s="115" t="s">
        <v>362</v>
      </c>
      <c r="P115" s="115" t="s">
        <v>14</v>
      </c>
      <c r="Q115" s="115"/>
      <c r="R115" s="115"/>
      <c r="S115" s="115"/>
      <c r="T115" s="115"/>
      <c r="U115" s="15"/>
    </row>
    <row r="116" spans="1:21" s="8" customFormat="1">
      <c r="A116" s="226" t="s">
        <v>589</v>
      </c>
      <c r="B116" s="227" t="s">
        <v>76</v>
      </c>
      <c r="C116" s="88">
        <v>3032.6110000000003</v>
      </c>
      <c r="D116" s="88">
        <v>2189.5450000000001</v>
      </c>
      <c r="E116" s="83">
        <v>0.72199990000000003</v>
      </c>
      <c r="F116" s="88">
        <v>20251.169999999998</v>
      </c>
      <c r="G116" s="88">
        <v>14621.35</v>
      </c>
      <c r="H116" s="83">
        <v>0.72199999999999998</v>
      </c>
      <c r="I116" s="88">
        <v>7539.6359999999995</v>
      </c>
      <c r="J116" s="88">
        <v>5443.6169999999993</v>
      </c>
      <c r="K116" s="83">
        <v>0.72199999999999998</v>
      </c>
      <c r="L116" s="208" t="s">
        <v>2</v>
      </c>
      <c r="M116" s="115" t="s">
        <v>32</v>
      </c>
      <c r="N116" s="115" t="s">
        <v>15</v>
      </c>
      <c r="O116" s="115" t="s">
        <v>360</v>
      </c>
      <c r="P116" s="115" t="s">
        <v>15</v>
      </c>
      <c r="Q116" s="115"/>
      <c r="R116" s="115"/>
      <c r="S116" s="115"/>
      <c r="T116" s="115"/>
      <c r="U116" s="15"/>
    </row>
    <row r="117" spans="1:21" s="8" customFormat="1">
      <c r="A117" s="226" t="s">
        <v>514</v>
      </c>
      <c r="B117" s="227" t="s">
        <v>234</v>
      </c>
      <c r="C117" s="88">
        <v>2549.9470000000001</v>
      </c>
      <c r="D117" s="88">
        <v>1353.6610000000001</v>
      </c>
      <c r="E117" s="83">
        <v>0.53085830000000001</v>
      </c>
      <c r="F117" s="88">
        <v>11888.14</v>
      </c>
      <c r="G117" s="88">
        <v>6310.9189999999999</v>
      </c>
      <c r="H117" s="83">
        <v>0.53085830000000001</v>
      </c>
      <c r="I117" s="88">
        <v>1770.7139999999999</v>
      </c>
      <c r="J117" s="88">
        <v>939.99849999999992</v>
      </c>
      <c r="K117" s="83">
        <v>0.53085830000000001</v>
      </c>
      <c r="L117" s="208" t="s">
        <v>2</v>
      </c>
      <c r="M117" s="115" t="s">
        <v>211</v>
      </c>
      <c r="N117" s="115" t="s">
        <v>493</v>
      </c>
      <c r="O117" s="115" t="s">
        <v>356</v>
      </c>
      <c r="P117" s="115" t="s">
        <v>22</v>
      </c>
      <c r="Q117" s="115"/>
      <c r="R117" s="115"/>
      <c r="S117" s="115"/>
      <c r="T117" s="115"/>
      <c r="U117" s="15"/>
    </row>
    <row r="118" spans="1:21" s="8" customFormat="1">
      <c r="A118" s="226" t="s">
        <v>590</v>
      </c>
      <c r="B118" s="227" t="s">
        <v>37</v>
      </c>
      <c r="C118" s="88">
        <v>5316.1949999999997</v>
      </c>
      <c r="D118" s="88">
        <v>3607.1260000000002</v>
      </c>
      <c r="E118" s="83">
        <v>0.67851660000000003</v>
      </c>
      <c r="F118" s="88">
        <v>39214.74</v>
      </c>
      <c r="G118" s="88">
        <v>26607.85</v>
      </c>
      <c r="H118" s="83">
        <v>0.67851669999999997</v>
      </c>
      <c r="I118" s="88">
        <v>26207.47</v>
      </c>
      <c r="J118" s="88">
        <v>17782.2</v>
      </c>
      <c r="K118" s="83">
        <v>0.67851660000000003</v>
      </c>
      <c r="L118" s="208" t="s">
        <v>2</v>
      </c>
      <c r="M118" s="115" t="s">
        <v>32</v>
      </c>
      <c r="N118" s="115" t="s">
        <v>490</v>
      </c>
      <c r="O118" s="115" t="s">
        <v>350</v>
      </c>
      <c r="P118" s="115" t="s">
        <v>12</v>
      </c>
      <c r="Q118" s="115"/>
      <c r="R118" s="115"/>
      <c r="S118" s="115"/>
      <c r="T118" s="115"/>
      <c r="U118" s="15"/>
    </row>
    <row r="119" spans="1:21" s="8" customFormat="1">
      <c r="A119" s="226" t="s">
        <v>449</v>
      </c>
      <c r="B119" s="117" t="s">
        <v>420</v>
      </c>
      <c r="C119" s="101">
        <v>8425.9090000000015</v>
      </c>
      <c r="D119" s="101">
        <v>1556.7009999999998</v>
      </c>
      <c r="E119" s="228">
        <v>0.18475169999999999</v>
      </c>
      <c r="F119" s="101">
        <v>153360.9</v>
      </c>
      <c r="G119" s="101">
        <v>23186.28</v>
      </c>
      <c r="H119" s="228">
        <v>0.15118770000000001</v>
      </c>
      <c r="I119" s="101"/>
      <c r="J119" s="101"/>
      <c r="K119" s="228"/>
      <c r="L119" s="208" t="s">
        <v>28</v>
      </c>
      <c r="M119" s="115" t="s">
        <v>123</v>
      </c>
      <c r="N119" s="115" t="s">
        <v>151</v>
      </c>
      <c r="O119" s="81" t="s">
        <v>355</v>
      </c>
      <c r="P119" s="81" t="s">
        <v>19</v>
      </c>
      <c r="Q119" s="115"/>
      <c r="R119" s="115"/>
      <c r="S119" s="115"/>
      <c r="T119" s="115"/>
      <c r="U119" s="15"/>
    </row>
    <row r="120" spans="1:21" s="8" customFormat="1">
      <c r="A120" s="226" t="s">
        <v>515</v>
      </c>
      <c r="B120" s="227" t="s">
        <v>58</v>
      </c>
      <c r="C120" s="88">
        <v>3802.942</v>
      </c>
      <c r="D120" s="88">
        <v>2205.7069999999999</v>
      </c>
      <c r="E120" s="83">
        <v>0.57999999999999996</v>
      </c>
      <c r="F120" s="88">
        <v>7022.76</v>
      </c>
      <c r="G120" s="88">
        <v>4073.201</v>
      </c>
      <c r="H120" s="83">
        <v>0.57999999999999996</v>
      </c>
      <c r="I120" s="88">
        <v>8629.5</v>
      </c>
      <c r="J120" s="88">
        <v>5005.1100000000006</v>
      </c>
      <c r="K120" s="83">
        <v>0.57999999999999996</v>
      </c>
      <c r="L120" s="208" t="s">
        <v>2</v>
      </c>
      <c r="M120" s="115" t="s">
        <v>46</v>
      </c>
      <c r="N120" s="115" t="s">
        <v>14</v>
      </c>
      <c r="O120" s="115" t="s">
        <v>362</v>
      </c>
      <c r="P120" s="115" t="s">
        <v>14</v>
      </c>
      <c r="Q120" s="115"/>
      <c r="R120" s="115"/>
      <c r="S120" s="115"/>
      <c r="T120" s="115"/>
      <c r="U120" s="15"/>
    </row>
    <row r="121" spans="1:21" s="8" customFormat="1">
      <c r="A121" s="226" t="s">
        <v>516</v>
      </c>
      <c r="B121" s="227" t="s">
        <v>235</v>
      </c>
      <c r="C121" s="88">
        <v>1972.1390000000001</v>
      </c>
      <c r="D121" s="88">
        <v>1452.02</v>
      </c>
      <c r="E121" s="83">
        <v>0.73626670000000005</v>
      </c>
      <c r="F121" s="88">
        <v>4532.857</v>
      </c>
      <c r="G121" s="88">
        <v>3337.3919999999998</v>
      </c>
      <c r="H121" s="83">
        <v>0.73626670000000005</v>
      </c>
      <c r="I121" s="88">
        <v>8492.8050000000003</v>
      </c>
      <c r="J121" s="88">
        <v>6252.97</v>
      </c>
      <c r="K121" s="83">
        <v>0.73626670000000005</v>
      </c>
      <c r="L121" s="208" t="s">
        <v>2</v>
      </c>
      <c r="M121" s="115" t="s">
        <v>211</v>
      </c>
      <c r="N121" s="115" t="s">
        <v>493</v>
      </c>
      <c r="O121" s="115" t="s">
        <v>356</v>
      </c>
      <c r="P121" s="115" t="s">
        <v>22</v>
      </c>
      <c r="Q121" s="115"/>
      <c r="R121" s="115"/>
      <c r="S121" s="115"/>
      <c r="T121" s="115"/>
      <c r="U121" s="15"/>
    </row>
    <row r="122" spans="1:21" s="8" customFormat="1">
      <c r="A122" s="226" t="s">
        <v>591</v>
      </c>
      <c r="B122" s="227" t="s">
        <v>173</v>
      </c>
      <c r="C122" s="88">
        <v>3459.6059999999998</v>
      </c>
      <c r="D122" s="88">
        <v>1764.37</v>
      </c>
      <c r="E122" s="83">
        <v>0.50999170000000005</v>
      </c>
      <c r="F122" s="88">
        <v>12072.83</v>
      </c>
      <c r="G122" s="88">
        <v>6157.0410000000002</v>
      </c>
      <c r="H122" s="83">
        <v>0.50999159999999999</v>
      </c>
      <c r="I122" s="88">
        <v>34093.32</v>
      </c>
      <c r="J122" s="88">
        <v>17387.309999999998</v>
      </c>
      <c r="K122" s="83">
        <v>0.50999159999999999</v>
      </c>
      <c r="L122" s="208" t="s">
        <v>2</v>
      </c>
      <c r="M122" s="115" t="s">
        <v>123</v>
      </c>
      <c r="N122" s="115" t="s">
        <v>492</v>
      </c>
      <c r="O122" s="115" t="s">
        <v>370</v>
      </c>
      <c r="P122" s="115" t="s">
        <v>19</v>
      </c>
      <c r="Q122" s="115"/>
      <c r="R122" s="115"/>
      <c r="S122" s="115"/>
      <c r="T122" s="115"/>
      <c r="U122" s="15"/>
    </row>
    <row r="123" spans="1:21" s="8" customFormat="1">
      <c r="A123" s="226" t="s">
        <v>450</v>
      </c>
      <c r="B123" s="117" t="s">
        <v>420</v>
      </c>
      <c r="C123" s="101">
        <v>7462.2330000000002</v>
      </c>
      <c r="D123" s="101">
        <v>1240.4960000000001</v>
      </c>
      <c r="E123" s="228">
        <v>0.16623660000000001</v>
      </c>
      <c r="F123" s="101">
        <v>93769.040000000008</v>
      </c>
      <c r="G123" s="101">
        <v>10690.4</v>
      </c>
      <c r="H123" s="228">
        <v>0.11400780000000001</v>
      </c>
      <c r="I123" s="101"/>
      <c r="J123" s="101"/>
      <c r="K123" s="228"/>
      <c r="L123" s="208" t="s">
        <v>28</v>
      </c>
      <c r="M123" s="115" t="s">
        <v>27</v>
      </c>
      <c r="N123" s="115" t="s">
        <v>151</v>
      </c>
      <c r="O123" s="81" t="s">
        <v>357</v>
      </c>
      <c r="P123" s="81" t="s">
        <v>18</v>
      </c>
      <c r="Q123" s="115"/>
      <c r="R123" s="115"/>
      <c r="S123" s="115"/>
      <c r="T123" s="115"/>
      <c r="U123" s="15"/>
    </row>
    <row r="124" spans="1:21" s="8" customFormat="1" ht="16.149999999999999" customHeight="1">
      <c r="A124" s="226" t="s">
        <v>517</v>
      </c>
      <c r="B124" s="227" t="s">
        <v>177</v>
      </c>
      <c r="C124" s="88">
        <v>3097.3130000000001</v>
      </c>
      <c r="D124" s="88">
        <v>1837.739</v>
      </c>
      <c r="E124" s="83">
        <v>0.59333329999999995</v>
      </c>
      <c r="F124" s="88">
        <v>10451.76</v>
      </c>
      <c r="G124" s="88">
        <v>6201.3779999999997</v>
      </c>
      <c r="H124" s="83">
        <v>0.59333340000000001</v>
      </c>
      <c r="I124" s="88">
        <v>11606.5</v>
      </c>
      <c r="J124" s="88">
        <v>6886.5239999999994</v>
      </c>
      <c r="K124" s="83">
        <v>0.59333340000000001</v>
      </c>
      <c r="L124" s="208" t="s">
        <v>2</v>
      </c>
      <c r="M124" s="115" t="s">
        <v>123</v>
      </c>
      <c r="N124" s="115" t="s">
        <v>492</v>
      </c>
      <c r="O124" s="115" t="s">
        <v>370</v>
      </c>
      <c r="P124" s="115" t="s">
        <v>19</v>
      </c>
      <c r="Q124" s="115"/>
      <c r="R124" s="115"/>
      <c r="S124" s="115"/>
      <c r="T124" s="115"/>
      <c r="U124" s="15"/>
    </row>
    <row r="125" spans="1:21" s="8" customFormat="1">
      <c r="A125" s="226" t="s">
        <v>518</v>
      </c>
      <c r="B125" s="227" t="s">
        <v>78</v>
      </c>
      <c r="C125" s="88">
        <v>3327.03</v>
      </c>
      <c r="D125" s="88">
        <v>2035.5880000000002</v>
      </c>
      <c r="E125" s="83">
        <v>0.61183339999999997</v>
      </c>
      <c r="F125" s="88">
        <v>9195.4110000000001</v>
      </c>
      <c r="G125" s="88">
        <v>5626.0589999999993</v>
      </c>
      <c r="H125" s="83">
        <v>0.61183339999999997</v>
      </c>
      <c r="I125" s="88">
        <v>5219</v>
      </c>
      <c r="J125" s="88">
        <v>3193.1579999999999</v>
      </c>
      <c r="K125" s="83">
        <v>0.61183330000000002</v>
      </c>
      <c r="L125" s="208" t="s">
        <v>2</v>
      </c>
      <c r="M125" s="115" t="s">
        <v>32</v>
      </c>
      <c r="N125" s="115" t="s">
        <v>15</v>
      </c>
      <c r="O125" s="115" t="s">
        <v>360</v>
      </c>
      <c r="P125" s="115" t="s">
        <v>15</v>
      </c>
      <c r="Q125" s="115"/>
      <c r="R125" s="115"/>
      <c r="S125" s="115"/>
      <c r="T125" s="115"/>
      <c r="U125" s="15"/>
    </row>
    <row r="126" spans="1:21" s="8" customFormat="1">
      <c r="A126" s="226" t="s">
        <v>451</v>
      </c>
      <c r="B126" s="227" t="s">
        <v>395</v>
      </c>
      <c r="C126" s="88">
        <v>5400.8890000000001</v>
      </c>
      <c r="D126" s="88">
        <v>3039.6200000000003</v>
      </c>
      <c r="E126" s="83">
        <v>0.56279999999999997</v>
      </c>
      <c r="F126" s="88">
        <v>14886.44</v>
      </c>
      <c r="G126" s="88">
        <v>8378.0870000000014</v>
      </c>
      <c r="H126" s="83">
        <v>0.56279999999999997</v>
      </c>
      <c r="I126" s="88">
        <v>19668.48</v>
      </c>
      <c r="J126" s="88">
        <v>11069.419999999998</v>
      </c>
      <c r="K126" s="83">
        <v>0.56279999999999997</v>
      </c>
      <c r="L126" s="208" t="s">
        <v>2</v>
      </c>
      <c r="M126" s="115" t="s">
        <v>32</v>
      </c>
      <c r="N126" s="115" t="s">
        <v>15</v>
      </c>
      <c r="O126" s="115" t="s">
        <v>360</v>
      </c>
      <c r="P126" s="115" t="s">
        <v>15</v>
      </c>
      <c r="Q126" s="115"/>
      <c r="R126" s="115"/>
      <c r="S126" s="115"/>
      <c r="T126" s="115"/>
      <c r="U126" s="15"/>
    </row>
    <row r="127" spans="1:21" s="8" customFormat="1">
      <c r="A127" s="226" t="s">
        <v>520</v>
      </c>
      <c r="B127" s="227" t="s">
        <v>232</v>
      </c>
      <c r="C127" s="88">
        <v>4952.3940000000002</v>
      </c>
      <c r="D127" s="88">
        <v>2845.0259999999998</v>
      </c>
      <c r="E127" s="83">
        <v>0.57447499999999996</v>
      </c>
      <c r="F127" s="88">
        <v>21696.49</v>
      </c>
      <c r="G127" s="88">
        <v>12464.09</v>
      </c>
      <c r="H127" s="83">
        <v>0.57447499999999996</v>
      </c>
      <c r="I127" s="88">
        <v>14920.92</v>
      </c>
      <c r="J127" s="88">
        <v>8571.6970000000001</v>
      </c>
      <c r="K127" s="83">
        <v>0.57447499999999996</v>
      </c>
      <c r="L127" s="208" t="s">
        <v>2</v>
      </c>
      <c r="M127" s="115" t="s">
        <v>211</v>
      </c>
      <c r="N127" s="115" t="s">
        <v>493</v>
      </c>
      <c r="O127" s="115" t="s">
        <v>356</v>
      </c>
      <c r="P127" s="115" t="s">
        <v>22</v>
      </c>
      <c r="Q127" s="115"/>
      <c r="R127" s="115"/>
      <c r="S127" s="115"/>
      <c r="T127" s="115"/>
      <c r="U127" s="15"/>
    </row>
    <row r="128" spans="1:21" s="8" customFormat="1">
      <c r="A128" s="226" t="s">
        <v>520</v>
      </c>
      <c r="B128" s="227" t="s">
        <v>11</v>
      </c>
      <c r="C128" s="88">
        <v>3378.431</v>
      </c>
      <c r="D128" s="88">
        <v>1940.8240000000001</v>
      </c>
      <c r="E128" s="83">
        <v>0.57447499999999996</v>
      </c>
      <c r="F128" s="88">
        <v>19979.72</v>
      </c>
      <c r="G128" s="88">
        <v>11477.85</v>
      </c>
      <c r="H128" s="83">
        <v>0.57447499999999996</v>
      </c>
      <c r="I128" s="88">
        <v>1406.595</v>
      </c>
      <c r="J128" s="88">
        <v>808.05340000000001</v>
      </c>
      <c r="K128" s="83">
        <v>0.57447499999999996</v>
      </c>
      <c r="L128" s="208" t="s">
        <v>2</v>
      </c>
      <c r="M128" s="115" t="s">
        <v>211</v>
      </c>
      <c r="N128" s="115" t="s">
        <v>493</v>
      </c>
      <c r="O128" s="115" t="s">
        <v>11</v>
      </c>
      <c r="P128" s="115" t="s">
        <v>22</v>
      </c>
      <c r="Q128" s="115"/>
      <c r="R128" s="115"/>
      <c r="S128" s="115"/>
      <c r="T128" s="115"/>
      <c r="U128" s="15"/>
    </row>
    <row r="129" spans="1:21" s="8" customFormat="1">
      <c r="A129" s="226" t="s">
        <v>520</v>
      </c>
      <c r="B129" s="227" t="s">
        <v>236</v>
      </c>
      <c r="C129" s="88">
        <v>5263.5029999999997</v>
      </c>
      <c r="D129" s="88">
        <v>3023.7509999999997</v>
      </c>
      <c r="E129" s="83">
        <v>0.57447490000000001</v>
      </c>
      <c r="F129" s="88">
        <v>31038.720000000001</v>
      </c>
      <c r="G129" s="88">
        <v>17830.97</v>
      </c>
      <c r="H129" s="83">
        <v>0.57447490000000001</v>
      </c>
      <c r="I129" s="88">
        <v>17177.57</v>
      </c>
      <c r="J129" s="88">
        <v>9868.0830000000005</v>
      </c>
      <c r="K129" s="83">
        <v>0.57447499999999996</v>
      </c>
      <c r="L129" s="208" t="s">
        <v>2</v>
      </c>
      <c r="M129" s="115" t="s">
        <v>211</v>
      </c>
      <c r="N129" s="115" t="s">
        <v>493</v>
      </c>
      <c r="O129" s="115" t="s">
        <v>356</v>
      </c>
      <c r="P129" s="115" t="s">
        <v>22</v>
      </c>
      <c r="Q129" s="115"/>
      <c r="R129" s="115"/>
      <c r="S129" s="115"/>
      <c r="T129" s="115"/>
      <c r="U129" s="15"/>
    </row>
    <row r="130" spans="1:21" s="8" customFormat="1">
      <c r="A130" s="226" t="s">
        <v>520</v>
      </c>
      <c r="B130" s="227" t="s">
        <v>238</v>
      </c>
      <c r="C130" s="88">
        <v>4392.9400000000005</v>
      </c>
      <c r="D130" s="88">
        <v>2523.634</v>
      </c>
      <c r="E130" s="83">
        <v>0.57447499999999996</v>
      </c>
      <c r="F130" s="88">
        <v>17280.57</v>
      </c>
      <c r="G130" s="88">
        <v>9927.2579999999998</v>
      </c>
      <c r="H130" s="83">
        <v>0.57447499999999996</v>
      </c>
      <c r="I130" s="88">
        <v>11616.68</v>
      </c>
      <c r="J130" s="88">
        <v>6673.4949999999999</v>
      </c>
      <c r="K130" s="83">
        <v>0.57447499999999996</v>
      </c>
      <c r="L130" s="208" t="s">
        <v>2</v>
      </c>
      <c r="M130" s="115" t="s">
        <v>211</v>
      </c>
      <c r="N130" s="115" t="s">
        <v>493</v>
      </c>
      <c r="O130" s="115" t="s">
        <v>365</v>
      </c>
      <c r="P130" s="115" t="s">
        <v>22</v>
      </c>
      <c r="Q130" s="115"/>
      <c r="R130" s="115"/>
      <c r="S130" s="115"/>
      <c r="T130" s="115"/>
      <c r="U130" s="15"/>
    </row>
    <row r="131" spans="1:21" s="8" customFormat="1">
      <c r="A131" s="226" t="s">
        <v>520</v>
      </c>
      <c r="B131" s="227" t="s">
        <v>240</v>
      </c>
      <c r="C131" s="88">
        <v>4531.5929999999998</v>
      </c>
      <c r="D131" s="88">
        <v>2625.8940000000002</v>
      </c>
      <c r="E131" s="83">
        <v>0.57946359999999997</v>
      </c>
      <c r="F131" s="88">
        <v>14455.289999999999</v>
      </c>
      <c r="G131" s="88">
        <v>8376.3119999999999</v>
      </c>
      <c r="H131" s="83">
        <v>0.57946359999999997</v>
      </c>
      <c r="I131" s="88">
        <v>5754.143</v>
      </c>
      <c r="J131" s="88">
        <v>3334.3159999999998</v>
      </c>
      <c r="K131" s="83">
        <v>0.57946370000000003</v>
      </c>
      <c r="L131" s="208" t="s">
        <v>2</v>
      </c>
      <c r="M131" s="115" t="s">
        <v>211</v>
      </c>
      <c r="N131" s="115" t="s">
        <v>493</v>
      </c>
      <c r="O131" s="115" t="s">
        <v>356</v>
      </c>
      <c r="P131" s="115" t="s">
        <v>22</v>
      </c>
      <c r="Q131" s="115"/>
      <c r="R131" s="115"/>
      <c r="S131" s="115"/>
      <c r="T131" s="115"/>
      <c r="U131" s="15"/>
    </row>
    <row r="132" spans="1:21" s="8" customFormat="1">
      <c r="A132" s="226" t="s">
        <v>452</v>
      </c>
      <c r="B132" s="117" t="s">
        <v>420</v>
      </c>
      <c r="C132" s="101">
        <v>4598.4629999999997</v>
      </c>
      <c r="D132" s="101">
        <v>2776.1770000000001</v>
      </c>
      <c r="E132" s="228">
        <v>0.60371839999999999</v>
      </c>
      <c r="F132" s="101">
        <v>20881.68</v>
      </c>
      <c r="G132" s="101">
        <v>10633.59</v>
      </c>
      <c r="H132" s="228">
        <v>0.50923050000000003</v>
      </c>
      <c r="I132" s="101"/>
      <c r="J132" s="101"/>
      <c r="K132" s="228"/>
      <c r="L132" s="208" t="s">
        <v>28</v>
      </c>
      <c r="M132" s="115" t="s">
        <v>211</v>
      </c>
      <c r="N132" s="115" t="s">
        <v>493</v>
      </c>
      <c r="O132" s="81" t="s">
        <v>11</v>
      </c>
      <c r="P132" s="81" t="s">
        <v>22</v>
      </c>
      <c r="Q132" s="115"/>
      <c r="R132" s="115"/>
      <c r="S132" s="115"/>
      <c r="T132" s="115"/>
      <c r="U132" s="15"/>
    </row>
    <row r="133" spans="1:21" s="8" customFormat="1">
      <c r="A133" s="226" t="s">
        <v>521</v>
      </c>
      <c r="B133" s="227" t="s">
        <v>201</v>
      </c>
      <c r="C133" s="88">
        <v>4774.4080000000004</v>
      </c>
      <c r="D133" s="88">
        <v>3015.596</v>
      </c>
      <c r="E133" s="83">
        <v>0.63161670000000003</v>
      </c>
      <c r="F133" s="88">
        <v>38293.01</v>
      </c>
      <c r="G133" s="88">
        <v>24186.5</v>
      </c>
      <c r="H133" s="83">
        <v>0.63161659999999997</v>
      </c>
      <c r="I133" s="88">
        <v>13592.560000000001</v>
      </c>
      <c r="J133" s="88">
        <v>8585.2880000000005</v>
      </c>
      <c r="K133" s="83">
        <v>0.63161670000000003</v>
      </c>
      <c r="L133" s="208" t="s">
        <v>2</v>
      </c>
      <c r="M133" s="115" t="s">
        <v>46</v>
      </c>
      <c r="N133" s="115" t="s">
        <v>364</v>
      </c>
      <c r="O133" s="115" t="s">
        <v>364</v>
      </c>
      <c r="P133" s="115" t="s">
        <v>21</v>
      </c>
      <c r="Q133" s="115"/>
      <c r="R133" s="115"/>
      <c r="S133" s="115"/>
      <c r="T133" s="115"/>
      <c r="U133" s="15"/>
    </row>
    <row r="134" spans="1:21" s="8" customFormat="1">
      <c r="A134" s="226" t="s">
        <v>453</v>
      </c>
      <c r="B134" s="117" t="s">
        <v>420</v>
      </c>
      <c r="C134" s="101">
        <v>11074.769999999999</v>
      </c>
      <c r="D134" s="101">
        <v>1132.144</v>
      </c>
      <c r="E134" s="228">
        <v>0.1022274</v>
      </c>
      <c r="F134" s="101">
        <v>77163.56</v>
      </c>
      <c r="G134" s="101">
        <v>7239.8300000000008</v>
      </c>
      <c r="H134" s="228">
        <v>9.3824500000000005E-2</v>
      </c>
      <c r="I134" s="101"/>
      <c r="J134" s="101"/>
      <c r="K134" s="228"/>
      <c r="L134" s="208" t="s">
        <v>28</v>
      </c>
      <c r="M134" s="115" t="s">
        <v>211</v>
      </c>
      <c r="N134" s="115" t="s">
        <v>493</v>
      </c>
      <c r="O134" s="81" t="s">
        <v>358</v>
      </c>
      <c r="P134" s="81" t="s">
        <v>22</v>
      </c>
      <c r="Q134" s="115"/>
      <c r="R134" s="115"/>
      <c r="S134" s="115"/>
      <c r="T134" s="115"/>
      <c r="U134" s="15"/>
    </row>
    <row r="135" spans="1:21" s="8" customFormat="1">
      <c r="A135" s="226" t="s">
        <v>522</v>
      </c>
      <c r="B135" s="227" t="s">
        <v>101</v>
      </c>
      <c r="C135" s="88">
        <v>5149.4210000000003</v>
      </c>
      <c r="D135" s="88">
        <v>2505.665</v>
      </c>
      <c r="E135" s="83">
        <v>0.48659170000000002</v>
      </c>
      <c r="F135" s="88">
        <v>18610.900000000001</v>
      </c>
      <c r="G135" s="88">
        <v>9055.9089999999997</v>
      </c>
      <c r="H135" s="83">
        <v>0.48659170000000002</v>
      </c>
      <c r="I135" s="88">
        <v>4535.4029999999993</v>
      </c>
      <c r="J135" s="88">
        <v>2206.8889999999997</v>
      </c>
      <c r="K135" s="83">
        <v>0.48659170000000002</v>
      </c>
      <c r="L135" s="208" t="s">
        <v>2</v>
      </c>
      <c r="M135" s="115" t="s">
        <v>32</v>
      </c>
      <c r="N135" s="115" t="s">
        <v>491</v>
      </c>
      <c r="O135" s="115" t="s">
        <v>352</v>
      </c>
      <c r="P135" s="115" t="s">
        <v>16</v>
      </c>
      <c r="Q135" s="115"/>
      <c r="R135" s="115"/>
      <c r="S135" s="115"/>
      <c r="T135" s="115"/>
      <c r="U135" s="15"/>
    </row>
    <row r="136" spans="1:21" s="8" customFormat="1">
      <c r="A136" s="226" t="s">
        <v>613</v>
      </c>
      <c r="B136" s="227" t="s">
        <v>390</v>
      </c>
      <c r="C136" s="88">
        <v>2669.6089999999999</v>
      </c>
      <c r="D136" s="88">
        <v>1933.56</v>
      </c>
      <c r="E136" s="83">
        <v>0.72428570000000003</v>
      </c>
      <c r="F136" s="88">
        <v>9580.2999999999993</v>
      </c>
      <c r="G136" s="88">
        <v>6938.8739999999998</v>
      </c>
      <c r="H136" s="83">
        <v>0.72428570000000003</v>
      </c>
      <c r="I136" s="88">
        <v>13328.32</v>
      </c>
      <c r="J136" s="88">
        <v>9653.5139999999992</v>
      </c>
      <c r="K136" s="83">
        <v>0.72428570000000003</v>
      </c>
      <c r="L136" s="208" t="s">
        <v>2</v>
      </c>
      <c r="M136" s="115" t="s">
        <v>46</v>
      </c>
      <c r="N136" s="115" t="s">
        <v>364</v>
      </c>
      <c r="O136" s="115" t="s">
        <v>364</v>
      </c>
      <c r="P136" s="115" t="s">
        <v>21</v>
      </c>
      <c r="Q136" s="115"/>
      <c r="R136" s="115"/>
      <c r="S136" s="115"/>
      <c r="T136" s="115"/>
      <c r="U136" s="15"/>
    </row>
    <row r="137" spans="1:21" s="8" customFormat="1">
      <c r="A137" s="226" t="s">
        <v>454</v>
      </c>
      <c r="B137" s="117" t="s">
        <v>420</v>
      </c>
      <c r="C137" s="101">
        <v>7073.134</v>
      </c>
      <c r="D137" s="101">
        <v>1356.421</v>
      </c>
      <c r="E137" s="228">
        <v>0.19177079999999999</v>
      </c>
      <c r="F137" s="101">
        <v>88517.98</v>
      </c>
      <c r="G137" s="101">
        <v>15620.720000000001</v>
      </c>
      <c r="H137" s="228">
        <v>0.1764694</v>
      </c>
      <c r="I137" s="101"/>
      <c r="J137" s="101"/>
      <c r="K137" s="228"/>
      <c r="L137" s="208" t="s">
        <v>28</v>
      </c>
      <c r="M137" s="115" t="s">
        <v>27</v>
      </c>
      <c r="N137" s="115" t="s">
        <v>191</v>
      </c>
      <c r="O137" s="81" t="s">
        <v>359</v>
      </c>
      <c r="P137" s="81" t="s">
        <v>20</v>
      </c>
      <c r="Q137" s="115"/>
      <c r="R137" s="115"/>
      <c r="S137" s="115"/>
      <c r="T137" s="115"/>
      <c r="U137" s="15"/>
    </row>
    <row r="138" spans="1:21" s="8" customFormat="1">
      <c r="A138" s="226" t="s">
        <v>523</v>
      </c>
      <c r="B138" s="227" t="s">
        <v>79</v>
      </c>
      <c r="C138" s="88">
        <v>3716.7919999999999</v>
      </c>
      <c r="D138" s="88">
        <v>2741.134</v>
      </c>
      <c r="E138" s="83">
        <v>0.73750000000000004</v>
      </c>
      <c r="F138" s="88">
        <v>8583</v>
      </c>
      <c r="G138" s="88">
        <v>6329.9630000000006</v>
      </c>
      <c r="H138" s="83">
        <v>0.73750000000000004</v>
      </c>
      <c r="I138" s="88">
        <v>12488.73</v>
      </c>
      <c r="J138" s="88">
        <v>9210.4409999999989</v>
      </c>
      <c r="K138" s="83">
        <v>0.73750009999999999</v>
      </c>
      <c r="L138" s="208" t="s">
        <v>2</v>
      </c>
      <c r="M138" s="115" t="s">
        <v>32</v>
      </c>
      <c r="N138" s="115" t="s">
        <v>15</v>
      </c>
      <c r="O138" s="115" t="s">
        <v>360</v>
      </c>
      <c r="P138" s="115" t="s">
        <v>15</v>
      </c>
      <c r="Q138" s="115"/>
      <c r="R138" s="115"/>
      <c r="S138" s="115"/>
      <c r="T138" s="115"/>
      <c r="U138" s="15"/>
    </row>
    <row r="139" spans="1:21" s="8" customFormat="1">
      <c r="A139" s="226" t="s">
        <v>524</v>
      </c>
      <c r="B139" s="227" t="s">
        <v>127</v>
      </c>
      <c r="C139" s="88">
        <v>5060.6760000000004</v>
      </c>
      <c r="D139" s="88">
        <v>2890.067</v>
      </c>
      <c r="E139" s="83">
        <v>0.57108329999999996</v>
      </c>
      <c r="F139" s="88">
        <v>30356.52</v>
      </c>
      <c r="G139" s="88">
        <v>17336.099999999999</v>
      </c>
      <c r="H139" s="83">
        <v>0.57108340000000002</v>
      </c>
      <c r="I139" s="88">
        <v>26479.54</v>
      </c>
      <c r="J139" s="88">
        <v>15122.019999999999</v>
      </c>
      <c r="K139" s="83">
        <v>0.57108329999999996</v>
      </c>
      <c r="L139" s="208" t="s">
        <v>2</v>
      </c>
      <c r="M139" s="115" t="s">
        <v>123</v>
      </c>
      <c r="N139" s="115" t="s">
        <v>491</v>
      </c>
      <c r="O139" s="115" t="s">
        <v>369</v>
      </c>
      <c r="P139" s="115" t="s">
        <v>16</v>
      </c>
      <c r="Q139" s="115"/>
      <c r="R139" s="115"/>
      <c r="S139" s="115"/>
      <c r="T139" s="115"/>
      <c r="U139" s="15"/>
    </row>
    <row r="140" spans="1:21" s="8" customFormat="1">
      <c r="A140" s="226" t="s">
        <v>525</v>
      </c>
      <c r="B140" s="227" t="s">
        <v>392</v>
      </c>
      <c r="C140" s="88">
        <v>7935.9549999999999</v>
      </c>
      <c r="D140" s="88">
        <v>3105.5369999999998</v>
      </c>
      <c r="E140" s="83">
        <v>0.39132499999999998</v>
      </c>
      <c r="F140" s="88">
        <v>91239.810000000012</v>
      </c>
      <c r="G140" s="88">
        <v>35704.42</v>
      </c>
      <c r="H140" s="83">
        <v>0.39132499999999998</v>
      </c>
      <c r="I140" s="88">
        <v>30982.420000000002</v>
      </c>
      <c r="J140" s="88">
        <v>12124.2</v>
      </c>
      <c r="K140" s="83">
        <v>0.39132499999999998</v>
      </c>
      <c r="L140" s="208" t="s">
        <v>2</v>
      </c>
      <c r="M140" s="115" t="s">
        <v>46</v>
      </c>
      <c r="N140" s="115" t="s">
        <v>364</v>
      </c>
      <c r="O140" s="115" t="s">
        <v>364</v>
      </c>
      <c r="P140" s="115" t="s">
        <v>21</v>
      </c>
      <c r="Q140" s="115"/>
      <c r="R140" s="115"/>
      <c r="S140" s="115"/>
      <c r="T140" s="115"/>
      <c r="U140" s="15"/>
    </row>
    <row r="141" spans="1:21" s="8" customFormat="1">
      <c r="A141" s="226" t="s">
        <v>526</v>
      </c>
      <c r="B141" s="227" t="s">
        <v>103</v>
      </c>
      <c r="C141" s="88">
        <v>3773.2849999999999</v>
      </c>
      <c r="D141" s="88">
        <v>1710.556</v>
      </c>
      <c r="E141" s="83">
        <v>0.45333329999999999</v>
      </c>
      <c r="F141" s="88">
        <v>43360.17</v>
      </c>
      <c r="G141" s="88">
        <v>19656.61</v>
      </c>
      <c r="H141" s="83">
        <v>0.45333329999999999</v>
      </c>
      <c r="I141" s="88">
        <v>7683.0940000000001</v>
      </c>
      <c r="J141" s="88">
        <v>3483.002</v>
      </c>
      <c r="K141" s="83">
        <v>0.45333329999999999</v>
      </c>
      <c r="L141" s="208" t="s">
        <v>2</v>
      </c>
      <c r="M141" s="115" t="s">
        <v>32</v>
      </c>
      <c r="N141" s="115" t="s">
        <v>491</v>
      </c>
      <c r="O141" s="115" t="s">
        <v>352</v>
      </c>
      <c r="P141" s="115" t="s">
        <v>16</v>
      </c>
      <c r="Q141" s="115"/>
      <c r="R141" s="115"/>
      <c r="S141" s="115"/>
      <c r="T141" s="115"/>
      <c r="U141" s="15"/>
    </row>
    <row r="142" spans="1:21" s="8" customFormat="1">
      <c r="A142" s="226" t="s">
        <v>527</v>
      </c>
      <c r="B142" s="227" t="s">
        <v>104</v>
      </c>
      <c r="C142" s="88">
        <v>4899.6930000000002</v>
      </c>
      <c r="D142" s="88">
        <v>2449.846</v>
      </c>
      <c r="E142" s="83">
        <v>0.5</v>
      </c>
      <c r="F142" s="88">
        <v>18222.899999999998</v>
      </c>
      <c r="G142" s="88">
        <v>9111.4510000000009</v>
      </c>
      <c r="H142" s="83">
        <v>0.5</v>
      </c>
      <c r="I142" s="88">
        <v>11795.199999999999</v>
      </c>
      <c r="J142" s="88">
        <v>5897.5999999999995</v>
      </c>
      <c r="K142" s="83">
        <v>0.5</v>
      </c>
      <c r="L142" s="208" t="s">
        <v>2</v>
      </c>
      <c r="M142" s="115" t="s">
        <v>32</v>
      </c>
      <c r="N142" s="115" t="s">
        <v>491</v>
      </c>
      <c r="O142" s="115" t="s">
        <v>352</v>
      </c>
      <c r="P142" s="115" t="s">
        <v>16</v>
      </c>
      <c r="Q142" s="115"/>
      <c r="R142" s="115"/>
      <c r="S142" s="115"/>
      <c r="T142" s="115"/>
      <c r="U142" s="15"/>
    </row>
    <row r="143" spans="1:21" s="8" customFormat="1">
      <c r="A143" s="226" t="s">
        <v>528</v>
      </c>
      <c r="B143" s="227" t="s">
        <v>196</v>
      </c>
      <c r="C143" s="88">
        <v>2155.223</v>
      </c>
      <c r="D143" s="88">
        <v>862.08920000000001</v>
      </c>
      <c r="E143" s="83">
        <v>0.4</v>
      </c>
      <c r="F143" s="88">
        <v>7475.4610000000002</v>
      </c>
      <c r="G143" s="88">
        <v>2990.1840000000002</v>
      </c>
      <c r="H143" s="83">
        <v>0.4</v>
      </c>
      <c r="I143" s="88">
        <v>9355.2939999999999</v>
      </c>
      <c r="J143" s="88">
        <v>3742.1179999999999</v>
      </c>
      <c r="K143" s="83">
        <v>0.4</v>
      </c>
      <c r="L143" s="208" t="s">
        <v>2</v>
      </c>
      <c r="M143" s="115" t="s">
        <v>27</v>
      </c>
      <c r="N143" s="115" t="s">
        <v>191</v>
      </c>
      <c r="O143" s="115" t="s">
        <v>359</v>
      </c>
      <c r="P143" s="115" t="s">
        <v>20</v>
      </c>
      <c r="Q143" s="115"/>
      <c r="R143" s="115"/>
      <c r="S143" s="115"/>
      <c r="T143" s="115"/>
      <c r="U143" s="15"/>
    </row>
    <row r="144" spans="1:21" s="8" customFormat="1">
      <c r="A144" s="226" t="s">
        <v>529</v>
      </c>
      <c r="B144" s="227" t="s">
        <v>81</v>
      </c>
      <c r="C144" s="88">
        <v>2797.741</v>
      </c>
      <c r="D144" s="88">
        <v>1445.5</v>
      </c>
      <c r="E144" s="83">
        <v>0.51666670000000003</v>
      </c>
      <c r="F144" s="88">
        <v>6416.7920000000004</v>
      </c>
      <c r="G144" s="88">
        <v>3315.3419999999996</v>
      </c>
      <c r="H144" s="83">
        <v>0.51666670000000003</v>
      </c>
      <c r="I144" s="88">
        <v>11888.87</v>
      </c>
      <c r="J144" s="88">
        <v>6142.5839999999998</v>
      </c>
      <c r="K144" s="83">
        <v>0.51666670000000003</v>
      </c>
      <c r="L144" s="208" t="s">
        <v>2</v>
      </c>
      <c r="M144" s="115" t="s">
        <v>32</v>
      </c>
      <c r="N144" s="115" t="s">
        <v>15</v>
      </c>
      <c r="O144" s="115" t="s">
        <v>360</v>
      </c>
      <c r="P144" s="115" t="s">
        <v>15</v>
      </c>
      <c r="Q144" s="115"/>
      <c r="R144" s="115"/>
      <c r="S144" s="115"/>
      <c r="T144" s="115"/>
      <c r="U144" s="15"/>
    </row>
    <row r="145" spans="1:21" s="8" customFormat="1">
      <c r="A145" s="226" t="s">
        <v>530</v>
      </c>
      <c r="B145" s="227" t="s">
        <v>105</v>
      </c>
      <c r="C145" s="88">
        <v>938.97390000000007</v>
      </c>
      <c r="D145" s="88">
        <v>1098.5990000000002</v>
      </c>
      <c r="E145" s="83">
        <v>1.17</v>
      </c>
      <c r="F145" s="88">
        <v>6483</v>
      </c>
      <c r="G145" s="88">
        <v>7585.1100000000006</v>
      </c>
      <c r="H145" s="83">
        <v>1.17</v>
      </c>
      <c r="I145" s="88">
        <v>3684.3340000000003</v>
      </c>
      <c r="J145" s="88">
        <v>4310.67</v>
      </c>
      <c r="K145" s="83">
        <v>1.17</v>
      </c>
      <c r="L145" s="208" t="s">
        <v>2</v>
      </c>
      <c r="M145" s="115" t="s">
        <v>32</v>
      </c>
      <c r="N145" s="115" t="s">
        <v>491</v>
      </c>
      <c r="O145" s="115" t="s">
        <v>352</v>
      </c>
      <c r="P145" s="115" t="s">
        <v>16</v>
      </c>
      <c r="Q145" s="115"/>
      <c r="R145" s="115"/>
      <c r="S145" s="115"/>
      <c r="T145" s="115"/>
      <c r="U145" s="15"/>
    </row>
    <row r="146" spans="1:21" s="8" customFormat="1">
      <c r="A146" s="226" t="s">
        <v>531</v>
      </c>
      <c r="B146" s="227" t="s">
        <v>180</v>
      </c>
      <c r="C146" s="88">
        <v>1475.693</v>
      </c>
      <c r="D146" s="88">
        <v>981.1146</v>
      </c>
      <c r="E146" s="83">
        <v>0.6648501</v>
      </c>
      <c r="F146" s="88">
        <v>10136.68</v>
      </c>
      <c r="G146" s="88">
        <v>6739.3689999999997</v>
      </c>
      <c r="H146" s="83">
        <v>0.66485000000000005</v>
      </c>
      <c r="I146" s="88">
        <v>4590.3999999999996</v>
      </c>
      <c r="J146" s="88">
        <v>3051.9270000000001</v>
      </c>
      <c r="K146" s="83">
        <v>0.66485000000000005</v>
      </c>
      <c r="L146" s="208" t="s">
        <v>2</v>
      </c>
      <c r="M146" s="115" t="s">
        <v>123</v>
      </c>
      <c r="N146" s="115" t="s">
        <v>492</v>
      </c>
      <c r="O146" s="115" t="s">
        <v>370</v>
      </c>
      <c r="P146" s="115" t="s">
        <v>19</v>
      </c>
      <c r="Q146" s="115"/>
      <c r="R146" s="115"/>
      <c r="S146" s="115"/>
      <c r="T146" s="115"/>
      <c r="U146" s="15"/>
    </row>
    <row r="147" spans="1:21" s="8" customFormat="1">
      <c r="A147" s="226" t="s">
        <v>532</v>
      </c>
      <c r="B147" s="227" t="s">
        <v>82</v>
      </c>
      <c r="C147" s="88">
        <v>3540.1869999999999</v>
      </c>
      <c r="D147" s="88">
        <v>1398.374</v>
      </c>
      <c r="E147" s="83">
        <v>0.39500000000000002</v>
      </c>
      <c r="F147" s="88">
        <v>6446.53</v>
      </c>
      <c r="G147" s="88">
        <v>2546.3789999999999</v>
      </c>
      <c r="H147" s="83">
        <v>0.39500000000000002</v>
      </c>
      <c r="I147" s="88">
        <v>25775.07</v>
      </c>
      <c r="J147" s="88">
        <v>10181.150000000001</v>
      </c>
      <c r="K147" s="83">
        <v>0.39500000000000002</v>
      </c>
      <c r="L147" s="208" t="s">
        <v>2</v>
      </c>
      <c r="M147" s="115" t="s">
        <v>32</v>
      </c>
      <c r="N147" s="115" t="s">
        <v>15</v>
      </c>
      <c r="O147" s="115" t="s">
        <v>354</v>
      </c>
      <c r="P147" s="115" t="s">
        <v>15</v>
      </c>
      <c r="Q147" s="115"/>
      <c r="R147" s="115"/>
      <c r="S147" s="115"/>
      <c r="T147" s="115"/>
      <c r="U147" s="15"/>
    </row>
    <row r="148" spans="1:21" s="8" customFormat="1">
      <c r="A148" s="226" t="s">
        <v>455</v>
      </c>
      <c r="B148" s="117" t="s">
        <v>420</v>
      </c>
      <c r="C148" s="101">
        <v>8695.6989999999987</v>
      </c>
      <c r="D148" s="101">
        <v>1240.454</v>
      </c>
      <c r="E148" s="228">
        <v>0.14265149999999999</v>
      </c>
      <c r="F148" s="101">
        <v>70358.289999999994</v>
      </c>
      <c r="G148" s="101">
        <v>8527.0889999999999</v>
      </c>
      <c r="H148" s="228">
        <v>0.1211952</v>
      </c>
      <c r="I148" s="101"/>
      <c r="J148" s="101"/>
      <c r="K148" s="228"/>
      <c r="L148" s="208" t="s">
        <v>28</v>
      </c>
      <c r="M148" s="115" t="s">
        <v>27</v>
      </c>
      <c r="N148" s="115" t="s">
        <v>151</v>
      </c>
      <c r="O148" s="81" t="s">
        <v>397</v>
      </c>
      <c r="P148" s="81" t="s">
        <v>18</v>
      </c>
      <c r="Q148" s="115"/>
      <c r="R148" s="115"/>
      <c r="S148" s="115"/>
      <c r="T148" s="115"/>
      <c r="U148" s="15"/>
    </row>
    <row r="149" spans="1:21" s="8" customFormat="1">
      <c r="A149" s="226" t="s">
        <v>615</v>
      </c>
      <c r="B149" s="227" t="s">
        <v>165</v>
      </c>
      <c r="C149" s="88">
        <v>4443.9479999999994</v>
      </c>
      <c r="D149" s="88">
        <v>2362.2919999999999</v>
      </c>
      <c r="E149" s="83">
        <v>0.53157500000000002</v>
      </c>
      <c r="F149" s="88">
        <v>15892.24</v>
      </c>
      <c r="G149" s="88">
        <v>8447.9169999999995</v>
      </c>
      <c r="H149" s="83">
        <v>0.53157500000000002</v>
      </c>
      <c r="I149" s="88">
        <v>18826.29</v>
      </c>
      <c r="J149" s="88">
        <v>10007.59</v>
      </c>
      <c r="K149" s="83">
        <v>0.53157500000000002</v>
      </c>
      <c r="L149" s="208" t="s">
        <v>2</v>
      </c>
      <c r="M149" s="115" t="s">
        <v>32</v>
      </c>
      <c r="N149" s="115" t="s">
        <v>492</v>
      </c>
      <c r="O149" s="115" t="s">
        <v>370</v>
      </c>
      <c r="P149" s="115" t="s">
        <v>19</v>
      </c>
      <c r="Q149" s="115"/>
      <c r="R149" s="115"/>
      <c r="S149" s="115"/>
      <c r="T149" s="115"/>
      <c r="U149" s="15"/>
    </row>
    <row r="150" spans="1:21" s="8" customFormat="1">
      <c r="A150" s="226" t="s">
        <v>628</v>
      </c>
      <c r="B150" s="107" t="s">
        <v>225</v>
      </c>
      <c r="C150" s="88">
        <v>11516.56</v>
      </c>
      <c r="D150" s="88">
        <v>1091.06</v>
      </c>
      <c r="E150" s="228">
        <v>9.47384E-2</v>
      </c>
      <c r="F150" s="88">
        <v>31630.43</v>
      </c>
      <c r="G150" s="88">
        <v>3681.1590000000001</v>
      </c>
      <c r="H150" s="228">
        <v>0.11638030000000001</v>
      </c>
      <c r="I150" s="88"/>
      <c r="J150" s="88"/>
      <c r="K150" s="228"/>
      <c r="L150" s="208" t="s">
        <v>28</v>
      </c>
      <c r="M150" s="115" t="s">
        <v>211</v>
      </c>
      <c r="N150" s="115" t="s">
        <v>493</v>
      </c>
      <c r="O150" s="115" t="s">
        <v>366</v>
      </c>
      <c r="P150" s="115" t="s">
        <v>22</v>
      </c>
      <c r="Q150" s="115"/>
      <c r="R150" s="115"/>
      <c r="S150" s="115"/>
      <c r="T150" s="115"/>
      <c r="U150" s="15"/>
    </row>
    <row r="151" spans="1:21" s="8" customFormat="1">
      <c r="A151" s="226" t="s">
        <v>534</v>
      </c>
      <c r="B151" s="227" t="s">
        <v>96</v>
      </c>
      <c r="C151" s="88">
        <v>2451.3509999999997</v>
      </c>
      <c r="D151" s="88">
        <v>1899.5519999999999</v>
      </c>
      <c r="E151" s="83">
        <v>0.77490000000000003</v>
      </c>
      <c r="F151" s="88">
        <v>14505.83</v>
      </c>
      <c r="G151" s="88">
        <v>11240.57</v>
      </c>
      <c r="H151" s="83">
        <v>0.77490000000000003</v>
      </c>
      <c r="I151" s="88">
        <v>4040.6250000000005</v>
      </c>
      <c r="J151" s="88">
        <v>3131.08</v>
      </c>
      <c r="K151" s="83">
        <v>0.77490000000000003</v>
      </c>
      <c r="L151" s="208" t="s">
        <v>2</v>
      </c>
      <c r="M151" s="115" t="s">
        <v>32</v>
      </c>
      <c r="N151" s="115" t="s">
        <v>491</v>
      </c>
      <c r="O151" s="115" t="s">
        <v>352</v>
      </c>
      <c r="P151" s="115" t="s">
        <v>16</v>
      </c>
      <c r="Q151" s="115"/>
      <c r="R151" s="115"/>
      <c r="S151" s="115"/>
      <c r="T151" s="115"/>
      <c r="U151" s="15"/>
    </row>
    <row r="152" spans="1:21" s="8" customFormat="1">
      <c r="A152" s="226" t="s">
        <v>534</v>
      </c>
      <c r="B152" s="227" t="s">
        <v>97</v>
      </c>
      <c r="C152" s="88">
        <v>3022.9960000000001</v>
      </c>
      <c r="D152" s="88">
        <v>2342.5189999999998</v>
      </c>
      <c r="E152" s="83">
        <v>0.77490000000000003</v>
      </c>
      <c r="F152" s="88">
        <v>10973.75</v>
      </c>
      <c r="G152" s="88">
        <v>8503.5579999999991</v>
      </c>
      <c r="H152" s="83">
        <v>0.77490000000000003</v>
      </c>
      <c r="I152" s="88">
        <v>5541.36</v>
      </c>
      <c r="J152" s="88">
        <v>4294</v>
      </c>
      <c r="K152" s="83">
        <v>0.77490000000000003</v>
      </c>
      <c r="L152" s="208" t="s">
        <v>2</v>
      </c>
      <c r="M152" s="115" t="s">
        <v>32</v>
      </c>
      <c r="N152" s="115" t="s">
        <v>491</v>
      </c>
      <c r="O152" s="115" t="s">
        <v>352</v>
      </c>
      <c r="P152" s="115" t="s">
        <v>16</v>
      </c>
      <c r="Q152" s="115"/>
      <c r="R152" s="115"/>
      <c r="S152" s="115"/>
      <c r="T152" s="115"/>
      <c r="U152" s="15"/>
    </row>
    <row r="153" spans="1:21" s="8" customFormat="1">
      <c r="A153" s="226" t="s">
        <v>534</v>
      </c>
      <c r="B153" s="227" t="s">
        <v>115</v>
      </c>
      <c r="C153" s="88">
        <v>2629.3220000000001</v>
      </c>
      <c r="D153" s="88">
        <v>2037.461</v>
      </c>
      <c r="E153" s="83">
        <v>0.77490000000000003</v>
      </c>
      <c r="F153" s="88">
        <v>13814.6</v>
      </c>
      <c r="G153" s="88">
        <v>10704.929999999998</v>
      </c>
      <c r="H153" s="83">
        <v>0.77490000000000003</v>
      </c>
      <c r="I153" s="88">
        <v>3044.5</v>
      </c>
      <c r="J153" s="88">
        <v>2359.183</v>
      </c>
      <c r="K153" s="83">
        <v>0.77490000000000003</v>
      </c>
      <c r="L153" s="208" t="s">
        <v>2</v>
      </c>
      <c r="M153" s="115" t="s">
        <v>32</v>
      </c>
      <c r="N153" s="115" t="s">
        <v>491</v>
      </c>
      <c r="O153" s="115" t="s">
        <v>352</v>
      </c>
      <c r="P153" s="115" t="s">
        <v>16</v>
      </c>
      <c r="Q153" s="115"/>
      <c r="R153" s="115"/>
      <c r="S153" s="115"/>
      <c r="T153" s="115"/>
      <c r="U153" s="15"/>
    </row>
    <row r="154" spans="1:21" s="8" customFormat="1">
      <c r="A154" s="226" t="s">
        <v>534</v>
      </c>
      <c r="B154" s="227" t="s">
        <v>116</v>
      </c>
      <c r="C154" s="88">
        <v>2446.9639999999999</v>
      </c>
      <c r="D154" s="88">
        <v>1896.152</v>
      </c>
      <c r="E154" s="83">
        <v>0.77490000000000003</v>
      </c>
      <c r="F154" s="88">
        <v>7371.1359999999995</v>
      </c>
      <c r="G154" s="88">
        <v>5711.8940000000002</v>
      </c>
      <c r="H154" s="83">
        <v>0.77490000000000003</v>
      </c>
      <c r="I154" s="88">
        <v>10995.89</v>
      </c>
      <c r="J154" s="88">
        <v>8520.7169999999987</v>
      </c>
      <c r="K154" s="83">
        <v>0.77490000000000003</v>
      </c>
      <c r="L154" s="208" t="s">
        <v>2</v>
      </c>
      <c r="M154" s="115" t="s">
        <v>32</v>
      </c>
      <c r="N154" s="115" t="s">
        <v>491</v>
      </c>
      <c r="O154" s="115" t="s">
        <v>352</v>
      </c>
      <c r="P154" s="115" t="s">
        <v>16</v>
      </c>
      <c r="Q154" s="115"/>
      <c r="R154" s="115"/>
      <c r="S154" s="115"/>
      <c r="T154" s="115"/>
      <c r="U154" s="15"/>
    </row>
    <row r="155" spans="1:21" s="8" customFormat="1">
      <c r="A155" s="226" t="s">
        <v>534</v>
      </c>
      <c r="B155" s="227" t="s">
        <v>117</v>
      </c>
      <c r="C155" s="88">
        <v>1866.4680000000001</v>
      </c>
      <c r="D155" s="88">
        <v>1446.326</v>
      </c>
      <c r="E155" s="83">
        <v>0.77490000000000003</v>
      </c>
      <c r="F155" s="88">
        <v>10258</v>
      </c>
      <c r="G155" s="88">
        <v>7948.924</v>
      </c>
      <c r="H155" s="83">
        <v>0.77490000000000003</v>
      </c>
      <c r="I155" s="88">
        <v>4921</v>
      </c>
      <c r="J155" s="88">
        <v>3813.2830000000004</v>
      </c>
      <c r="K155" s="83">
        <v>0.77490000000000003</v>
      </c>
      <c r="L155" s="208" t="s">
        <v>2</v>
      </c>
      <c r="M155" s="115" t="s">
        <v>32</v>
      </c>
      <c r="N155" s="115" t="s">
        <v>491</v>
      </c>
      <c r="O155" s="115" t="s">
        <v>352</v>
      </c>
      <c r="P155" s="115" t="s">
        <v>16</v>
      </c>
      <c r="Q155" s="115"/>
      <c r="R155" s="115"/>
      <c r="S155" s="115"/>
      <c r="T155" s="115"/>
      <c r="U155" s="15"/>
    </row>
    <row r="156" spans="1:21" s="8" customFormat="1">
      <c r="A156" s="226" t="s">
        <v>535</v>
      </c>
      <c r="B156" s="227" t="s">
        <v>83</v>
      </c>
      <c r="C156" s="88">
        <v>5311.81</v>
      </c>
      <c r="D156" s="88">
        <v>2161.154</v>
      </c>
      <c r="E156" s="83">
        <v>0.40685830000000001</v>
      </c>
      <c r="F156" s="88">
        <v>40511.93</v>
      </c>
      <c r="G156" s="88">
        <v>16482.62</v>
      </c>
      <c r="H156" s="83">
        <v>0.40685830000000001</v>
      </c>
      <c r="I156" s="88">
        <v>34323.360000000001</v>
      </c>
      <c r="J156" s="88">
        <v>13964.740000000002</v>
      </c>
      <c r="K156" s="83">
        <v>0.40685830000000001</v>
      </c>
      <c r="L156" s="208" t="s">
        <v>2</v>
      </c>
      <c r="M156" s="115" t="s">
        <v>32</v>
      </c>
      <c r="N156" s="115" t="s">
        <v>15</v>
      </c>
      <c r="O156" s="115" t="s">
        <v>15</v>
      </c>
      <c r="P156" s="115" t="s">
        <v>15</v>
      </c>
      <c r="Q156" s="115"/>
      <c r="R156" s="115"/>
      <c r="S156" s="115"/>
      <c r="T156" s="115"/>
      <c r="U156" s="15"/>
    </row>
    <row r="157" spans="1:21" s="8" customFormat="1">
      <c r="A157" s="226" t="s">
        <v>536</v>
      </c>
      <c r="B157" s="227" t="s">
        <v>108</v>
      </c>
      <c r="C157" s="88">
        <v>3589.4140000000002</v>
      </c>
      <c r="D157" s="88">
        <v>2337.3070000000002</v>
      </c>
      <c r="E157" s="83">
        <v>0.65116660000000004</v>
      </c>
      <c r="F157" s="88">
        <v>11914.87</v>
      </c>
      <c r="G157" s="88">
        <v>7758.5680000000002</v>
      </c>
      <c r="H157" s="83">
        <v>0.65116669999999999</v>
      </c>
      <c r="I157" s="88">
        <v>4660.4380000000001</v>
      </c>
      <c r="J157" s="88">
        <v>3034.721</v>
      </c>
      <c r="K157" s="83">
        <v>0.65116660000000004</v>
      </c>
      <c r="L157" s="208" t="s">
        <v>2</v>
      </c>
      <c r="M157" s="115" t="s">
        <v>32</v>
      </c>
      <c r="N157" s="115" t="s">
        <v>491</v>
      </c>
      <c r="O157" s="115" t="s">
        <v>352</v>
      </c>
      <c r="P157" s="115" t="s">
        <v>16</v>
      </c>
      <c r="Q157" s="115"/>
      <c r="R157" s="115"/>
      <c r="S157" s="115"/>
      <c r="T157" s="115"/>
      <c r="U157" s="15"/>
    </row>
    <row r="158" spans="1:21" s="8" customFormat="1">
      <c r="A158" s="226" t="s">
        <v>537</v>
      </c>
      <c r="B158" s="227" t="s">
        <v>109</v>
      </c>
      <c r="C158" s="88">
        <v>6276.6369999999997</v>
      </c>
      <c r="D158" s="88">
        <v>3661.3710000000001</v>
      </c>
      <c r="E158" s="83">
        <v>0.5833334</v>
      </c>
      <c r="F158" s="88">
        <v>14332.23</v>
      </c>
      <c r="G158" s="88">
        <v>8360.4679999999989</v>
      </c>
      <c r="H158" s="83">
        <v>0.5833334</v>
      </c>
      <c r="I158" s="88">
        <v>5278</v>
      </c>
      <c r="J158" s="88">
        <v>3078.8330000000001</v>
      </c>
      <c r="K158" s="83">
        <v>0.5833334</v>
      </c>
      <c r="L158" s="208" t="s">
        <v>2</v>
      </c>
      <c r="M158" s="115" t="s">
        <v>32</v>
      </c>
      <c r="N158" s="115" t="s">
        <v>491</v>
      </c>
      <c r="O158" s="115" t="s">
        <v>352</v>
      </c>
      <c r="P158" s="115" t="s">
        <v>16</v>
      </c>
      <c r="Q158" s="115"/>
      <c r="R158" s="115"/>
      <c r="S158" s="115"/>
      <c r="T158" s="115"/>
      <c r="U158" s="15"/>
    </row>
    <row r="159" spans="1:21" s="8" customFormat="1">
      <c r="A159" s="226" t="s">
        <v>538</v>
      </c>
      <c r="B159" s="227" t="s">
        <v>95</v>
      </c>
      <c r="C159" s="88">
        <v>5156.0349999999999</v>
      </c>
      <c r="D159" s="88">
        <v>2964.72</v>
      </c>
      <c r="E159" s="83">
        <v>0.57499999999999996</v>
      </c>
      <c r="F159" s="88">
        <v>20542.73</v>
      </c>
      <c r="G159" s="88">
        <v>11812.07</v>
      </c>
      <c r="H159" s="83">
        <v>0.57499999999999996</v>
      </c>
      <c r="I159" s="88">
        <v>8082.7380000000012</v>
      </c>
      <c r="J159" s="88">
        <v>4647.5739999999996</v>
      </c>
      <c r="K159" s="83">
        <v>0.57499999999999996</v>
      </c>
      <c r="L159" s="208" t="s">
        <v>2</v>
      </c>
      <c r="M159" s="115" t="s">
        <v>32</v>
      </c>
      <c r="N159" s="115" t="s">
        <v>491</v>
      </c>
      <c r="O159" s="115" t="s">
        <v>352</v>
      </c>
      <c r="P159" s="115" t="s">
        <v>16</v>
      </c>
      <c r="Q159" s="115"/>
      <c r="R159" s="115"/>
      <c r="S159" s="115"/>
      <c r="T159" s="115"/>
      <c r="U159" s="15"/>
    </row>
    <row r="160" spans="1:21" s="8" customFormat="1">
      <c r="A160" s="226" t="s">
        <v>687</v>
      </c>
      <c r="B160" s="107" t="s">
        <v>399</v>
      </c>
      <c r="C160" s="88">
        <v>5600</v>
      </c>
      <c r="D160" s="88">
        <v>2253.3330000000001</v>
      </c>
      <c r="E160" s="228">
        <v>0.40238089999999999</v>
      </c>
      <c r="F160" s="88">
        <v>4600</v>
      </c>
      <c r="G160" s="88">
        <v>2760</v>
      </c>
      <c r="H160" s="228">
        <v>0.6</v>
      </c>
      <c r="I160" s="88"/>
      <c r="J160" s="88"/>
      <c r="K160" s="228"/>
      <c r="L160" s="208" t="s">
        <v>28</v>
      </c>
      <c r="M160" s="115" t="s">
        <v>32</v>
      </c>
      <c r="N160" s="115" t="s">
        <v>15</v>
      </c>
      <c r="O160" s="115" t="s">
        <v>360</v>
      </c>
      <c r="P160" s="115" t="s">
        <v>15</v>
      </c>
      <c r="Q160" s="115"/>
      <c r="R160" s="115"/>
      <c r="S160" s="115"/>
      <c r="T160" s="115"/>
      <c r="U160" s="15"/>
    </row>
    <row r="161" spans="1:21" s="8" customFormat="1">
      <c r="A161" s="226" t="s">
        <v>539</v>
      </c>
      <c r="B161" s="227" t="s">
        <v>40</v>
      </c>
      <c r="C161" s="88">
        <v>3833.6169999999997</v>
      </c>
      <c r="D161" s="88">
        <v>1993.481</v>
      </c>
      <c r="E161" s="83">
        <v>0.52</v>
      </c>
      <c r="F161" s="88">
        <v>13634.27</v>
      </c>
      <c r="G161" s="88">
        <v>7089.8209999999999</v>
      </c>
      <c r="H161" s="83">
        <v>0.52</v>
      </c>
      <c r="I161" s="88">
        <v>4537.8329999999996</v>
      </c>
      <c r="J161" s="88">
        <v>2359.6729999999998</v>
      </c>
      <c r="K161" s="83">
        <v>0.52</v>
      </c>
      <c r="L161" s="208" t="s">
        <v>2</v>
      </c>
      <c r="M161" s="115" t="s">
        <v>32</v>
      </c>
      <c r="N161" s="115" t="s">
        <v>490</v>
      </c>
      <c r="O161" s="115" t="s">
        <v>350</v>
      </c>
      <c r="P161" s="115" t="s">
        <v>12</v>
      </c>
      <c r="Q161" s="115"/>
      <c r="R161" s="115"/>
      <c r="S161" s="115"/>
      <c r="T161" s="115"/>
      <c r="U161" s="15"/>
    </row>
    <row r="162" spans="1:21" s="8" customFormat="1">
      <c r="A162" s="226" t="s">
        <v>540</v>
      </c>
      <c r="B162" s="227" t="s">
        <v>80</v>
      </c>
      <c r="C162" s="88">
        <v>2777.27</v>
      </c>
      <c r="D162" s="88">
        <v>1388.635</v>
      </c>
      <c r="E162" s="83">
        <v>0.5</v>
      </c>
      <c r="F162" s="88">
        <v>8353.143</v>
      </c>
      <c r="G162" s="88">
        <v>4176.5709999999999</v>
      </c>
      <c r="H162" s="83">
        <v>0.5</v>
      </c>
      <c r="I162" s="88">
        <v>11348.779999999999</v>
      </c>
      <c r="J162" s="88">
        <v>5674.3909999999996</v>
      </c>
      <c r="K162" s="83">
        <v>0.5</v>
      </c>
      <c r="L162" s="208" t="s">
        <v>2</v>
      </c>
      <c r="M162" s="115" t="s">
        <v>32</v>
      </c>
      <c r="N162" s="115" t="s">
        <v>15</v>
      </c>
      <c r="O162" s="115" t="s">
        <v>354</v>
      </c>
      <c r="P162" s="115" t="s">
        <v>15</v>
      </c>
      <c r="Q162" s="115"/>
      <c r="R162" s="115"/>
      <c r="S162" s="115"/>
      <c r="T162" s="115"/>
      <c r="U162" s="15"/>
    </row>
    <row r="163" spans="1:21" s="8" customFormat="1">
      <c r="A163" s="226" t="s">
        <v>541</v>
      </c>
      <c r="B163" s="227" t="s">
        <v>361</v>
      </c>
      <c r="C163" s="88">
        <v>5831.93</v>
      </c>
      <c r="D163" s="88">
        <v>1945.0940000000001</v>
      </c>
      <c r="E163" s="83">
        <v>0.33352500000000002</v>
      </c>
      <c r="F163" s="88">
        <v>77177.049999999988</v>
      </c>
      <c r="G163" s="88">
        <v>25740.469999999998</v>
      </c>
      <c r="H163" s="83">
        <v>0.33352500000000002</v>
      </c>
      <c r="I163" s="88">
        <v>55169.69</v>
      </c>
      <c r="J163" s="88">
        <v>18400.469999999998</v>
      </c>
      <c r="K163" s="83">
        <v>0.33352500000000002</v>
      </c>
      <c r="L163" s="208" t="s">
        <v>2</v>
      </c>
      <c r="M163" s="115" t="s">
        <v>46</v>
      </c>
      <c r="N163" s="115" t="s">
        <v>14</v>
      </c>
      <c r="O163" s="115" t="s">
        <v>362</v>
      </c>
      <c r="P163" s="115" t="s">
        <v>14</v>
      </c>
      <c r="Q163" s="115"/>
      <c r="R163" s="115"/>
      <c r="S163" s="115"/>
      <c r="T163" s="115"/>
      <c r="U163" s="15"/>
    </row>
    <row r="164" spans="1:21" s="8" customFormat="1">
      <c r="A164" s="226" t="s">
        <v>542</v>
      </c>
      <c r="B164" s="227" t="s">
        <v>45</v>
      </c>
      <c r="C164" s="88">
        <v>5419</v>
      </c>
      <c r="D164" s="88">
        <v>1128</v>
      </c>
      <c r="E164" s="83">
        <v>0.2</v>
      </c>
      <c r="F164" s="88">
        <v>38757</v>
      </c>
      <c r="G164" s="88">
        <v>10844</v>
      </c>
      <c r="H164" s="83">
        <v>0.27</v>
      </c>
      <c r="I164" s="88"/>
      <c r="J164" s="88"/>
      <c r="K164" s="83"/>
      <c r="L164" s="208" t="s">
        <v>28</v>
      </c>
      <c r="M164" s="115" t="s">
        <v>46</v>
      </c>
      <c r="N164" s="115" t="s">
        <v>363</v>
      </c>
      <c r="O164" s="115" t="s">
        <v>363</v>
      </c>
      <c r="P164" s="115" t="s">
        <v>13</v>
      </c>
      <c r="Q164" s="115"/>
      <c r="R164" s="115"/>
      <c r="S164" s="115"/>
      <c r="T164" s="115"/>
      <c r="U164" s="15"/>
    </row>
    <row r="165" spans="1:21" s="8" customFormat="1">
      <c r="A165" s="226" t="s">
        <v>543</v>
      </c>
      <c r="B165" s="227" t="s">
        <v>130</v>
      </c>
      <c r="C165" s="88">
        <v>4137.0060000000003</v>
      </c>
      <c r="D165" s="88">
        <v>1934.05</v>
      </c>
      <c r="E165" s="83">
        <v>0.46750000000000003</v>
      </c>
      <c r="F165" s="88">
        <v>74236.27</v>
      </c>
      <c r="G165" s="88">
        <v>34705.46</v>
      </c>
      <c r="H165" s="83">
        <v>0.46750000000000003</v>
      </c>
      <c r="I165" s="88">
        <v>19468.27</v>
      </c>
      <c r="J165" s="88">
        <v>9101.4140000000007</v>
      </c>
      <c r="K165" s="83">
        <v>0.46750000000000003</v>
      </c>
      <c r="L165" s="208" t="s">
        <v>2</v>
      </c>
      <c r="M165" s="115" t="s">
        <v>123</v>
      </c>
      <c r="N165" s="115" t="s">
        <v>491</v>
      </c>
      <c r="O165" s="115" t="s">
        <v>369</v>
      </c>
      <c r="P165" s="115" t="s">
        <v>16</v>
      </c>
      <c r="Q165" s="115"/>
      <c r="R165" s="115"/>
      <c r="S165" s="115"/>
      <c r="T165" s="115"/>
      <c r="U165" s="15"/>
    </row>
    <row r="166" spans="1:21" s="8" customFormat="1">
      <c r="A166" s="226" t="s">
        <v>723</v>
      </c>
      <c r="B166" s="227" t="s">
        <v>75</v>
      </c>
      <c r="C166" s="88">
        <v>5930.2579999999998</v>
      </c>
      <c r="D166" s="88">
        <v>2179.0740000000001</v>
      </c>
      <c r="E166" s="83">
        <v>0.36745</v>
      </c>
      <c r="F166" s="88">
        <v>26198.67</v>
      </c>
      <c r="G166" s="88">
        <v>9626.6999999999989</v>
      </c>
      <c r="H166" s="83">
        <v>0.36745</v>
      </c>
      <c r="I166" s="88">
        <v>18649.52</v>
      </c>
      <c r="J166" s="88">
        <v>6852.7659999999996</v>
      </c>
      <c r="K166" s="83">
        <v>0.36745</v>
      </c>
      <c r="L166" s="208" t="s">
        <v>2</v>
      </c>
      <c r="M166" s="115" t="s">
        <v>32</v>
      </c>
      <c r="N166" s="115" t="s">
        <v>15</v>
      </c>
      <c r="O166" s="115" t="s">
        <v>354</v>
      </c>
      <c r="P166" s="115" t="s">
        <v>15</v>
      </c>
      <c r="Q166" s="115"/>
      <c r="R166" s="115"/>
      <c r="S166" s="115"/>
      <c r="T166" s="115"/>
      <c r="U166" s="15"/>
    </row>
    <row r="167" spans="1:21" s="8" customFormat="1">
      <c r="A167" s="226" t="s">
        <v>624</v>
      </c>
      <c r="B167" s="107" t="s">
        <v>398</v>
      </c>
      <c r="C167" s="88"/>
      <c r="D167" s="88"/>
      <c r="E167" s="228"/>
      <c r="F167" s="88">
        <v>30000</v>
      </c>
      <c r="G167" s="88">
        <v>40000</v>
      </c>
      <c r="H167" s="228">
        <v>1.3333330000000001</v>
      </c>
      <c r="I167" s="88"/>
      <c r="J167" s="88"/>
      <c r="K167" s="228"/>
      <c r="L167" s="208" t="s">
        <v>28</v>
      </c>
      <c r="M167" s="115" t="s">
        <v>123</v>
      </c>
      <c r="N167" s="115" t="s">
        <v>494</v>
      </c>
      <c r="O167" s="115" t="s">
        <v>368</v>
      </c>
      <c r="P167" s="115" t="s">
        <v>18</v>
      </c>
      <c r="Q167" s="115"/>
      <c r="R167" s="115"/>
      <c r="S167" s="115"/>
      <c r="T167" s="115"/>
      <c r="U167" s="15"/>
    </row>
    <row r="168" spans="1:21" s="8" customFormat="1">
      <c r="A168" s="226" t="s">
        <v>545</v>
      </c>
      <c r="B168" s="227" t="s">
        <v>86</v>
      </c>
      <c r="C168" s="88">
        <v>3393.9680000000003</v>
      </c>
      <c r="D168" s="88">
        <v>2299.413</v>
      </c>
      <c r="E168" s="83">
        <v>0.67749990000000004</v>
      </c>
      <c r="F168" s="88">
        <v>17204.329999999998</v>
      </c>
      <c r="G168" s="88">
        <v>11655.93</v>
      </c>
      <c r="H168" s="83">
        <v>0.67749999999999999</v>
      </c>
      <c r="I168" s="88">
        <v>6731.4850000000006</v>
      </c>
      <c r="J168" s="88">
        <v>4560.5810000000001</v>
      </c>
      <c r="K168" s="83">
        <v>0.67749999999999999</v>
      </c>
      <c r="L168" s="208" t="s">
        <v>2</v>
      </c>
      <c r="M168" s="115" t="s">
        <v>32</v>
      </c>
      <c r="N168" s="115" t="s">
        <v>15</v>
      </c>
      <c r="O168" s="115" t="s">
        <v>360</v>
      </c>
      <c r="P168" s="115" t="s">
        <v>15</v>
      </c>
      <c r="Q168" s="115"/>
      <c r="R168" s="115"/>
      <c r="S168" s="115"/>
      <c r="T168" s="115"/>
      <c r="U168" s="15"/>
    </row>
    <row r="169" spans="1:21" s="8" customFormat="1">
      <c r="A169" s="226" t="s">
        <v>546</v>
      </c>
      <c r="B169" s="107" t="s">
        <v>242</v>
      </c>
      <c r="C169" s="88">
        <v>6310.8110000000006</v>
      </c>
      <c r="D169" s="88">
        <v>1040.5409999999999</v>
      </c>
      <c r="E169" s="228">
        <v>0.16488220000000001</v>
      </c>
      <c r="F169" s="88">
        <v>19396.23</v>
      </c>
      <c r="G169" s="88">
        <v>3037.7360000000003</v>
      </c>
      <c r="H169" s="228">
        <v>0.1566148</v>
      </c>
      <c r="I169" s="88"/>
      <c r="J169" s="88"/>
      <c r="K169" s="228"/>
      <c r="L169" s="208" t="s">
        <v>28</v>
      </c>
      <c r="M169" s="115" t="s">
        <v>211</v>
      </c>
      <c r="N169" s="115" t="s">
        <v>493</v>
      </c>
      <c r="O169" s="115" t="s">
        <v>356</v>
      </c>
      <c r="P169" s="115" t="s">
        <v>22</v>
      </c>
      <c r="Q169" s="115"/>
      <c r="R169" s="115"/>
      <c r="S169" s="115"/>
      <c r="T169" s="115"/>
      <c r="U169" s="15"/>
    </row>
    <row r="170" spans="1:21" s="8" customFormat="1">
      <c r="A170" s="226" t="s">
        <v>547</v>
      </c>
      <c r="B170" s="227" t="s">
        <v>87</v>
      </c>
      <c r="C170" s="88">
        <v>4503.223</v>
      </c>
      <c r="D170" s="88">
        <v>2251.6109999999999</v>
      </c>
      <c r="E170" s="83">
        <v>0.5</v>
      </c>
      <c r="F170" s="88">
        <v>9045.985999999999</v>
      </c>
      <c r="G170" s="88">
        <v>4522.9929999999995</v>
      </c>
      <c r="H170" s="83">
        <v>0.5</v>
      </c>
      <c r="I170" s="88">
        <v>7696.1180000000004</v>
      </c>
      <c r="J170" s="88">
        <v>3848.0590000000002</v>
      </c>
      <c r="K170" s="83">
        <v>0.5</v>
      </c>
      <c r="L170" s="208" t="s">
        <v>2</v>
      </c>
      <c r="M170" s="115" t="s">
        <v>32</v>
      </c>
      <c r="N170" s="115" t="s">
        <v>15</v>
      </c>
      <c r="O170" s="115" t="s">
        <v>360</v>
      </c>
      <c r="P170" s="115" t="s">
        <v>15</v>
      </c>
      <c r="Q170" s="115"/>
      <c r="R170" s="115"/>
      <c r="S170" s="115"/>
      <c r="T170" s="115"/>
      <c r="U170" s="15"/>
    </row>
    <row r="171" spans="1:21" s="8" customFormat="1">
      <c r="A171" s="226" t="s">
        <v>549</v>
      </c>
      <c r="B171" s="227" t="s">
        <v>102</v>
      </c>
      <c r="C171" s="88">
        <v>5307.89</v>
      </c>
      <c r="D171" s="88">
        <v>2698.1779999999999</v>
      </c>
      <c r="E171" s="83">
        <v>0.50833329999999999</v>
      </c>
      <c r="F171" s="88">
        <v>23957.350000000002</v>
      </c>
      <c r="G171" s="88">
        <v>12178.32</v>
      </c>
      <c r="H171" s="83">
        <v>0.50833329999999999</v>
      </c>
      <c r="I171" s="88">
        <v>8054.7699999999995</v>
      </c>
      <c r="J171" s="88">
        <v>4094.5080000000003</v>
      </c>
      <c r="K171" s="83">
        <v>0.50833329999999999</v>
      </c>
      <c r="L171" s="208" t="s">
        <v>2</v>
      </c>
      <c r="M171" s="115" t="s">
        <v>32</v>
      </c>
      <c r="N171" s="115" t="s">
        <v>491</v>
      </c>
      <c r="O171" s="115" t="s">
        <v>352</v>
      </c>
      <c r="P171" s="115" t="s">
        <v>16</v>
      </c>
      <c r="Q171" s="115"/>
      <c r="R171" s="115"/>
      <c r="S171" s="115"/>
      <c r="T171" s="115"/>
      <c r="U171" s="15"/>
    </row>
    <row r="172" spans="1:21" s="8" customFormat="1">
      <c r="A172" s="226" t="s">
        <v>719</v>
      </c>
      <c r="B172" s="107" t="s">
        <v>141</v>
      </c>
      <c r="C172" s="88">
        <v>8264</v>
      </c>
      <c r="D172" s="88">
        <v>1335.5</v>
      </c>
      <c r="E172" s="228">
        <v>0.16160459999999999</v>
      </c>
      <c r="F172" s="88">
        <v>67792.36</v>
      </c>
      <c r="G172" s="88">
        <v>9855.482</v>
      </c>
      <c r="H172" s="228">
        <v>0.14537749999999999</v>
      </c>
      <c r="I172" s="88"/>
      <c r="J172" s="88"/>
      <c r="K172" s="228"/>
      <c r="L172" s="208" t="s">
        <v>28</v>
      </c>
      <c r="M172" s="115" t="s">
        <v>27</v>
      </c>
      <c r="N172" s="115" t="s">
        <v>151</v>
      </c>
      <c r="O172" s="115" t="s">
        <v>357</v>
      </c>
      <c r="P172" s="115" t="s">
        <v>17</v>
      </c>
      <c r="Q172" s="115"/>
      <c r="R172" s="115"/>
      <c r="S172" s="115"/>
      <c r="T172" s="115"/>
      <c r="U172" s="15"/>
    </row>
    <row r="173" spans="1:21" s="8" customFormat="1">
      <c r="A173" s="226" t="s">
        <v>718</v>
      </c>
      <c r="B173" s="107" t="s">
        <v>229</v>
      </c>
      <c r="C173" s="88">
        <v>13308</v>
      </c>
      <c r="D173" s="88">
        <v>1265.7529999999999</v>
      </c>
      <c r="E173" s="228">
        <v>9.5083299999999996E-2</v>
      </c>
      <c r="F173" s="88">
        <v>50604</v>
      </c>
      <c r="G173" s="88">
        <v>4779</v>
      </c>
      <c r="H173" s="228">
        <v>0.1</v>
      </c>
      <c r="I173" s="88"/>
      <c r="J173" s="88"/>
      <c r="K173" s="228"/>
      <c r="L173" s="208" t="s">
        <v>579</v>
      </c>
      <c r="M173" s="115" t="s">
        <v>211</v>
      </c>
      <c r="N173" s="115" t="s">
        <v>493</v>
      </c>
      <c r="O173" s="115" t="s">
        <v>229</v>
      </c>
      <c r="P173" s="115" t="s">
        <v>22</v>
      </c>
      <c r="Q173" s="115"/>
      <c r="R173" s="115"/>
      <c r="S173" s="115"/>
      <c r="T173" s="115"/>
      <c r="U173" s="15"/>
    </row>
    <row r="174" spans="1:21" s="8" customFormat="1">
      <c r="A174" s="226" t="s">
        <v>553</v>
      </c>
      <c r="B174" s="227" t="s">
        <v>401</v>
      </c>
      <c r="C174" s="88">
        <v>5555.5439999999999</v>
      </c>
      <c r="D174" s="88">
        <v>2998.5590000000002</v>
      </c>
      <c r="E174" s="83">
        <v>0.53974169999999999</v>
      </c>
      <c r="F174" s="88">
        <v>41735.42</v>
      </c>
      <c r="G174" s="88">
        <v>22526.350000000002</v>
      </c>
      <c r="H174" s="83">
        <v>0.53974160000000004</v>
      </c>
      <c r="I174" s="88">
        <v>44751.49</v>
      </c>
      <c r="J174" s="88">
        <v>24154.240000000002</v>
      </c>
      <c r="K174" s="83">
        <v>0.53974169999999999</v>
      </c>
      <c r="L174" s="208" t="s">
        <v>2</v>
      </c>
      <c r="M174" s="115" t="s">
        <v>32</v>
      </c>
      <c r="N174" s="115" t="s">
        <v>490</v>
      </c>
      <c r="O174" s="115" t="s">
        <v>351</v>
      </c>
      <c r="P174" s="115" t="s">
        <v>12</v>
      </c>
      <c r="Q174" s="115"/>
      <c r="R174" s="115"/>
      <c r="S174" s="115"/>
      <c r="T174" s="115"/>
      <c r="U174" s="15"/>
    </row>
    <row r="175" spans="1:21" s="8" customFormat="1">
      <c r="A175" s="226" t="s">
        <v>554</v>
      </c>
      <c r="B175" s="227" t="s">
        <v>186</v>
      </c>
      <c r="C175" s="88">
        <v>1888.9759999999999</v>
      </c>
      <c r="D175" s="88">
        <v>1693.7819999999999</v>
      </c>
      <c r="E175" s="83">
        <v>0.89666670000000004</v>
      </c>
      <c r="F175" s="88">
        <v>18115.29</v>
      </c>
      <c r="G175" s="88">
        <v>16243.369999999999</v>
      </c>
      <c r="H175" s="83">
        <v>0.89666659999999998</v>
      </c>
      <c r="I175" s="88">
        <v>11423.1</v>
      </c>
      <c r="J175" s="88">
        <v>10242.710000000001</v>
      </c>
      <c r="K175" s="83">
        <v>0.89666659999999998</v>
      </c>
      <c r="L175" s="208" t="s">
        <v>2</v>
      </c>
      <c r="M175" s="115" t="s">
        <v>123</v>
      </c>
      <c r="N175" s="115" t="s">
        <v>492</v>
      </c>
      <c r="O175" s="115" t="s">
        <v>370</v>
      </c>
      <c r="P175" s="115" t="s">
        <v>19</v>
      </c>
      <c r="Q175" s="115"/>
      <c r="R175" s="115"/>
      <c r="S175" s="115"/>
      <c r="T175" s="115"/>
      <c r="U175" s="15"/>
    </row>
    <row r="176" spans="1:21" s="8" customFormat="1">
      <c r="A176" s="226" t="s">
        <v>555</v>
      </c>
      <c r="B176" s="227" t="s">
        <v>167</v>
      </c>
      <c r="C176" s="88">
        <v>2538.913</v>
      </c>
      <c r="D176" s="88">
        <v>1924.2840000000001</v>
      </c>
      <c r="E176" s="83">
        <v>0.75791660000000005</v>
      </c>
      <c r="F176" s="88">
        <v>9083.3850000000002</v>
      </c>
      <c r="G176" s="88">
        <v>6884.4480000000003</v>
      </c>
      <c r="H176" s="83">
        <v>0.75791660000000005</v>
      </c>
      <c r="I176" s="88">
        <v>6903.8670000000002</v>
      </c>
      <c r="J176" s="88">
        <v>5232.5559999999996</v>
      </c>
      <c r="K176" s="83">
        <v>0.7579167</v>
      </c>
      <c r="L176" s="208" t="s">
        <v>2</v>
      </c>
      <c r="M176" s="115" t="s">
        <v>32</v>
      </c>
      <c r="N176" s="115" t="s">
        <v>492</v>
      </c>
      <c r="O176" s="115" t="s">
        <v>370</v>
      </c>
      <c r="P176" s="115" t="s">
        <v>19</v>
      </c>
      <c r="Q176" s="115"/>
      <c r="R176" s="115"/>
      <c r="S176" s="115"/>
      <c r="T176" s="115"/>
      <c r="U176" s="15"/>
    </row>
    <row r="177" spans="1:21" s="8" customFormat="1">
      <c r="A177" s="226" t="s">
        <v>556</v>
      </c>
      <c r="B177" s="227" t="s">
        <v>156</v>
      </c>
      <c r="C177" s="88">
        <v>4226.7489999999998</v>
      </c>
      <c r="D177" s="88">
        <v>2873.9430000000002</v>
      </c>
      <c r="E177" s="83">
        <v>0.67994169999999998</v>
      </c>
      <c r="F177" s="88">
        <v>6402.8950000000004</v>
      </c>
      <c r="G177" s="88">
        <v>4353.5959999999995</v>
      </c>
      <c r="H177" s="83">
        <v>0.67994169999999998</v>
      </c>
      <c r="I177" s="88">
        <v>4903.3939999999993</v>
      </c>
      <c r="J177" s="88">
        <v>3334.0219999999999</v>
      </c>
      <c r="K177" s="83">
        <v>0.67994169999999998</v>
      </c>
      <c r="L177" s="208" t="s">
        <v>2</v>
      </c>
      <c r="M177" s="115" t="s">
        <v>32</v>
      </c>
      <c r="N177" s="115" t="s">
        <v>15</v>
      </c>
      <c r="O177" s="115" t="s">
        <v>360</v>
      </c>
      <c r="P177" s="115" t="s">
        <v>18</v>
      </c>
      <c r="Q177" s="115"/>
      <c r="R177" s="115"/>
      <c r="S177" s="115"/>
      <c r="T177" s="115"/>
      <c r="U177" s="15"/>
    </row>
    <row r="178" spans="1:21" s="8" customFormat="1">
      <c r="A178" s="226" t="s">
        <v>630</v>
      </c>
      <c r="B178" s="227" t="s">
        <v>187</v>
      </c>
      <c r="C178" s="88">
        <v>2590.2020000000002</v>
      </c>
      <c r="D178" s="88">
        <v>1538.17</v>
      </c>
      <c r="E178" s="83">
        <v>0.59384170000000003</v>
      </c>
      <c r="F178" s="88">
        <v>11346.63</v>
      </c>
      <c r="G178" s="88">
        <v>6738.0990000000002</v>
      </c>
      <c r="H178" s="83">
        <v>0.59384170000000003</v>
      </c>
      <c r="I178" s="88">
        <v>20686.399999999998</v>
      </c>
      <c r="J178" s="88">
        <v>12284.449999999999</v>
      </c>
      <c r="K178" s="83">
        <v>0.59384170000000003</v>
      </c>
      <c r="L178" s="208" t="s">
        <v>2</v>
      </c>
      <c r="M178" s="115" t="s">
        <v>123</v>
      </c>
      <c r="N178" s="115" t="s">
        <v>492</v>
      </c>
      <c r="O178" s="115" t="s">
        <v>370</v>
      </c>
      <c r="P178" s="115" t="s">
        <v>19</v>
      </c>
      <c r="Q178" s="115"/>
      <c r="R178" s="115"/>
      <c r="S178" s="115"/>
      <c r="T178" s="115"/>
      <c r="U178" s="15"/>
    </row>
    <row r="179" spans="1:21" s="8" customFormat="1">
      <c r="A179" s="226" t="s">
        <v>558</v>
      </c>
      <c r="B179" s="227" t="s">
        <v>142</v>
      </c>
      <c r="C179" s="88">
        <v>3948.8918918918921</v>
      </c>
      <c r="D179" s="88">
        <v>1698.0235135135135</v>
      </c>
      <c r="E179" s="83">
        <v>0.43</v>
      </c>
      <c r="F179" s="88">
        <v>4453.8999999999996</v>
      </c>
      <c r="G179" s="88">
        <v>1915.1770000000001</v>
      </c>
      <c r="H179" s="83">
        <v>0.43000000000000005</v>
      </c>
      <c r="I179" s="88">
        <v>13141.666666666666</v>
      </c>
      <c r="J179" s="88">
        <v>5650.916666666667</v>
      </c>
      <c r="K179" s="83">
        <v>0.43000000000000005</v>
      </c>
      <c r="L179" s="208" t="s">
        <v>2</v>
      </c>
      <c r="M179" s="115" t="s">
        <v>27</v>
      </c>
      <c r="N179" s="115" t="s">
        <v>494</v>
      </c>
      <c r="O179" s="115" t="s">
        <v>368</v>
      </c>
      <c r="P179" s="115" t="s">
        <v>17</v>
      </c>
      <c r="Q179" s="115"/>
      <c r="R179" s="115"/>
      <c r="S179" s="115"/>
      <c r="T179" s="115"/>
      <c r="U179" s="15"/>
    </row>
    <row r="180" spans="1:21" s="8" customFormat="1">
      <c r="A180" s="226" t="s">
        <v>721</v>
      </c>
      <c r="B180" s="227" t="s">
        <v>34</v>
      </c>
      <c r="C180" s="88">
        <v>316.77290000000005</v>
      </c>
      <c r="D180" s="88">
        <v>235.7424</v>
      </c>
      <c r="E180" s="83">
        <v>0.74420010000000003</v>
      </c>
      <c r="F180" s="88">
        <v>2593.0569999999998</v>
      </c>
      <c r="G180" s="88">
        <v>1929.7530000000002</v>
      </c>
      <c r="H180" s="83">
        <v>0.74419999999999997</v>
      </c>
      <c r="I180" s="88">
        <v>2643</v>
      </c>
      <c r="J180" s="88">
        <v>1966.9209999999998</v>
      </c>
      <c r="K180" s="83">
        <v>0.74419999999999997</v>
      </c>
      <c r="L180" s="208" t="s">
        <v>2</v>
      </c>
      <c r="M180" s="115" t="s">
        <v>32</v>
      </c>
      <c r="N180" s="115" t="s">
        <v>490</v>
      </c>
      <c r="O180" s="115" t="s">
        <v>351</v>
      </c>
      <c r="P180" s="115" t="s">
        <v>12</v>
      </c>
      <c r="Q180" s="115"/>
      <c r="R180" s="115"/>
      <c r="S180" s="115"/>
      <c r="T180" s="115"/>
      <c r="U180" s="15"/>
    </row>
    <row r="181" spans="1:21" s="8" customFormat="1">
      <c r="A181" s="226" t="s">
        <v>722</v>
      </c>
      <c r="B181" s="227" t="s">
        <v>43</v>
      </c>
      <c r="C181" s="88">
        <v>5433.0209999999997</v>
      </c>
      <c r="D181" s="88">
        <v>3093.8340000000003</v>
      </c>
      <c r="E181" s="83">
        <v>0.56945000000000001</v>
      </c>
      <c r="F181" s="88">
        <v>11217.230000000001</v>
      </c>
      <c r="G181" s="88">
        <v>6387.6530000000002</v>
      </c>
      <c r="H181" s="83">
        <v>0.56945000000000001</v>
      </c>
      <c r="I181" s="88">
        <v>15350.06</v>
      </c>
      <c r="J181" s="88">
        <v>8741.09</v>
      </c>
      <c r="K181" s="83">
        <v>0.56945000000000001</v>
      </c>
      <c r="L181" s="208" t="s">
        <v>2</v>
      </c>
      <c r="M181" s="115" t="s">
        <v>32</v>
      </c>
      <c r="N181" s="115" t="s">
        <v>490</v>
      </c>
      <c r="O181" s="115" t="s">
        <v>350</v>
      </c>
      <c r="P181" s="115" t="s">
        <v>12</v>
      </c>
      <c r="Q181" s="115"/>
      <c r="R181" s="115"/>
      <c r="S181" s="115"/>
      <c r="T181" s="115"/>
      <c r="U181" s="15"/>
    </row>
    <row r="182" spans="1:21" s="8" customFormat="1">
      <c r="A182" s="226" t="s">
        <v>561</v>
      </c>
      <c r="B182" s="227" t="s">
        <v>119</v>
      </c>
      <c r="C182" s="88">
        <v>2916.1410000000001</v>
      </c>
      <c r="D182" s="88">
        <v>1749.6849999999999</v>
      </c>
      <c r="E182" s="83">
        <v>0.6</v>
      </c>
      <c r="F182" s="88">
        <v>15479.67</v>
      </c>
      <c r="G182" s="88">
        <v>9287.8000000000011</v>
      </c>
      <c r="H182" s="83">
        <v>0.6</v>
      </c>
      <c r="I182" s="88">
        <v>5036.5450000000001</v>
      </c>
      <c r="J182" s="88">
        <v>3021.9269999999997</v>
      </c>
      <c r="K182" s="83">
        <v>0.6</v>
      </c>
      <c r="L182" s="208" t="s">
        <v>2</v>
      </c>
      <c r="M182" s="115" t="s">
        <v>32</v>
      </c>
      <c r="N182" s="115" t="s">
        <v>491</v>
      </c>
      <c r="O182" s="115" t="s">
        <v>352</v>
      </c>
      <c r="P182" s="115" t="s">
        <v>16</v>
      </c>
      <c r="Q182" s="115"/>
      <c r="R182" s="115"/>
      <c r="S182" s="115"/>
      <c r="T182" s="115"/>
      <c r="U182" s="15"/>
    </row>
    <row r="183" spans="1:21" s="8" customFormat="1">
      <c r="A183" s="226" t="s">
        <v>562</v>
      </c>
      <c r="B183" s="227" t="s">
        <v>120</v>
      </c>
      <c r="C183" s="88">
        <v>4356.8959999999997</v>
      </c>
      <c r="D183" s="88">
        <v>2265.5859999999998</v>
      </c>
      <c r="E183" s="83">
        <v>0.52</v>
      </c>
      <c r="F183" s="88">
        <v>11929.119999999999</v>
      </c>
      <c r="G183" s="88">
        <v>6203.1440000000002</v>
      </c>
      <c r="H183" s="83">
        <v>0.52</v>
      </c>
      <c r="I183" s="88">
        <v>3325.2350000000001</v>
      </c>
      <c r="J183" s="88">
        <v>1729.1220000000001</v>
      </c>
      <c r="K183" s="83">
        <v>0.52</v>
      </c>
      <c r="L183" s="208" t="s">
        <v>2</v>
      </c>
      <c r="M183" s="115" t="s">
        <v>32</v>
      </c>
      <c r="N183" s="115" t="s">
        <v>491</v>
      </c>
      <c r="O183" s="115" t="s">
        <v>352</v>
      </c>
      <c r="P183" s="115" t="s">
        <v>16</v>
      </c>
      <c r="Q183" s="115"/>
      <c r="R183" s="115"/>
      <c r="S183" s="115"/>
      <c r="T183" s="115"/>
      <c r="U183" s="15"/>
    </row>
    <row r="184" spans="1:21" s="8" customFormat="1">
      <c r="A184" s="226" t="s">
        <v>563</v>
      </c>
      <c r="B184" s="227" t="s">
        <v>89</v>
      </c>
      <c r="C184" s="88">
        <v>3919.107</v>
      </c>
      <c r="D184" s="88">
        <v>2155.509</v>
      </c>
      <c r="E184" s="83">
        <v>0.55000000000000004</v>
      </c>
      <c r="F184" s="88">
        <v>6032.75</v>
      </c>
      <c r="G184" s="88">
        <v>3318.0120000000002</v>
      </c>
      <c r="H184" s="83">
        <v>0.55000000000000004</v>
      </c>
      <c r="I184" s="88">
        <v>6147.3469999999998</v>
      </c>
      <c r="J184" s="88">
        <v>3381.0410000000002</v>
      </c>
      <c r="K184" s="83">
        <v>0.55000000000000004</v>
      </c>
      <c r="L184" s="208" t="s">
        <v>2</v>
      </c>
      <c r="M184" s="115" t="s">
        <v>32</v>
      </c>
      <c r="N184" s="115" t="s">
        <v>15</v>
      </c>
      <c r="O184" s="115" t="s">
        <v>354</v>
      </c>
      <c r="P184" s="115" t="s">
        <v>15</v>
      </c>
      <c r="Q184" s="115"/>
      <c r="R184" s="115"/>
      <c r="S184" s="115"/>
      <c r="T184" s="115"/>
      <c r="U184" s="15"/>
    </row>
    <row r="185" spans="1:21" s="8" customFormat="1">
      <c r="A185" s="226" t="s">
        <v>564</v>
      </c>
      <c r="B185" s="227" t="s">
        <v>396</v>
      </c>
      <c r="C185" s="88">
        <v>3827.9349999999999</v>
      </c>
      <c r="D185" s="88">
        <v>2201.0630000000001</v>
      </c>
      <c r="E185" s="83">
        <v>0.57499999999999996</v>
      </c>
      <c r="F185" s="88">
        <v>12453.699999999999</v>
      </c>
      <c r="G185" s="88">
        <v>7160.875</v>
      </c>
      <c r="H185" s="83">
        <v>0.57499999999999996</v>
      </c>
      <c r="I185" s="88">
        <v>5527.2730000000001</v>
      </c>
      <c r="J185" s="88">
        <v>3178.1820000000002</v>
      </c>
      <c r="K185" s="83">
        <v>0.57499999999999996</v>
      </c>
      <c r="L185" s="208" t="s">
        <v>2</v>
      </c>
      <c r="M185" s="115" t="s">
        <v>32</v>
      </c>
      <c r="N185" s="115" t="s">
        <v>490</v>
      </c>
      <c r="O185" s="115" t="s">
        <v>351</v>
      </c>
      <c r="P185" s="115" t="s">
        <v>12</v>
      </c>
      <c r="Q185" s="115"/>
      <c r="R185" s="115"/>
      <c r="S185" s="115"/>
      <c r="T185" s="115"/>
      <c r="U185" s="15"/>
    </row>
    <row r="186" spans="1:21" s="8" customFormat="1">
      <c r="A186" s="226" t="s">
        <v>565</v>
      </c>
      <c r="B186" s="227" t="s">
        <v>407</v>
      </c>
      <c r="C186" s="88">
        <v>5284.4119999999994</v>
      </c>
      <c r="D186" s="88">
        <v>2023.181</v>
      </c>
      <c r="E186" s="83">
        <v>0.38285829999999998</v>
      </c>
      <c r="F186" s="88">
        <v>39480.71</v>
      </c>
      <c r="G186" s="88">
        <v>15115.52</v>
      </c>
      <c r="H186" s="83">
        <v>0.38285829999999998</v>
      </c>
      <c r="I186" s="88">
        <v>23877.41</v>
      </c>
      <c r="J186" s="88">
        <v>9141.6649999999991</v>
      </c>
      <c r="K186" s="83">
        <v>0.38285829999999998</v>
      </c>
      <c r="L186" s="208" t="s">
        <v>2</v>
      </c>
      <c r="M186" s="115" t="s">
        <v>46</v>
      </c>
      <c r="N186" s="115" t="s">
        <v>14</v>
      </c>
      <c r="O186" s="115" t="s">
        <v>362</v>
      </c>
      <c r="P186" s="115" t="s">
        <v>14</v>
      </c>
      <c r="Q186" s="115"/>
      <c r="R186" s="115"/>
      <c r="S186" s="115"/>
      <c r="T186" s="115"/>
      <c r="U186" s="15"/>
    </row>
    <row r="187" spans="1:21" s="8" customFormat="1">
      <c r="A187" s="226" t="s">
        <v>567</v>
      </c>
      <c r="B187" s="227" t="s">
        <v>110</v>
      </c>
      <c r="C187" s="88">
        <v>1922.1589999999999</v>
      </c>
      <c r="D187" s="88">
        <v>1453.8510000000001</v>
      </c>
      <c r="E187" s="83">
        <v>0.75636360000000002</v>
      </c>
      <c r="F187" s="88">
        <v>3016.2650000000003</v>
      </c>
      <c r="G187" s="88">
        <v>2281.393</v>
      </c>
      <c r="H187" s="83">
        <v>0.75636360000000002</v>
      </c>
      <c r="I187" s="88">
        <v>1838.913</v>
      </c>
      <c r="J187" s="88">
        <v>1390.8869999999999</v>
      </c>
      <c r="K187" s="83">
        <v>0.75636360000000002</v>
      </c>
      <c r="L187" s="208" t="s">
        <v>2</v>
      </c>
      <c r="M187" s="115" t="s">
        <v>32</v>
      </c>
      <c r="N187" s="115" t="s">
        <v>491</v>
      </c>
      <c r="O187" s="115" t="s">
        <v>352</v>
      </c>
      <c r="P187" s="115" t="s">
        <v>16</v>
      </c>
      <c r="Q187" s="115"/>
      <c r="R187" s="115"/>
      <c r="S187" s="115"/>
      <c r="T187" s="115"/>
      <c r="U187" s="15"/>
    </row>
    <row r="188" spans="1:21" s="8" customFormat="1">
      <c r="A188" s="226" t="s">
        <v>592</v>
      </c>
      <c r="B188" s="227" t="s">
        <v>248</v>
      </c>
      <c r="C188" s="88">
        <v>5625.1870000000008</v>
      </c>
      <c r="D188" s="88">
        <v>2766.373</v>
      </c>
      <c r="E188" s="83">
        <v>0.49178329999999998</v>
      </c>
      <c r="F188" s="88">
        <v>40200.69</v>
      </c>
      <c r="G188" s="88">
        <v>19770.03</v>
      </c>
      <c r="H188" s="83">
        <v>0.49178329999999998</v>
      </c>
      <c r="I188" s="88">
        <v>19454.550000000003</v>
      </c>
      <c r="J188" s="88">
        <v>9567.4240000000009</v>
      </c>
      <c r="K188" s="83">
        <v>0.49178339999999998</v>
      </c>
      <c r="L188" s="208" t="s">
        <v>2</v>
      </c>
      <c r="M188" s="115" t="s">
        <v>211</v>
      </c>
      <c r="N188" s="115" t="s">
        <v>493</v>
      </c>
      <c r="O188" s="115" t="s">
        <v>248</v>
      </c>
      <c r="P188" s="115" t="s">
        <v>22</v>
      </c>
      <c r="Q188" s="115"/>
      <c r="R188" s="115"/>
      <c r="S188" s="115"/>
      <c r="T188" s="115"/>
      <c r="U188" s="15"/>
    </row>
  </sheetData>
  <sortState ref="A3:P192">
    <sortCondition ref="A3:A192"/>
    <sortCondition ref="B3:B192"/>
  </sortState>
  <mergeCells count="3">
    <mergeCell ref="C3:E3"/>
    <mergeCell ref="F3:H3"/>
    <mergeCell ref="I3:L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vt:i4>
      </vt:variant>
    </vt:vector>
  </HeadingPairs>
  <TitlesOfParts>
    <vt:vector size="33" baseType="lpstr">
      <vt:lpstr>Read Me</vt:lpstr>
      <vt:lpstr>Table 2.1a</vt:lpstr>
      <vt:lpstr>Table 2.1b</vt:lpstr>
      <vt:lpstr>Table 2.2a</vt:lpstr>
      <vt:lpstr>Table 2.3a</vt:lpstr>
      <vt:lpstr>Table2.3b</vt:lpstr>
      <vt:lpstr>Table2.3c</vt:lpstr>
      <vt:lpstr>Table 2.4a</vt:lpstr>
      <vt:lpstr>Table 2.4b</vt:lpstr>
      <vt:lpstr>Table 2.4c</vt:lpstr>
      <vt:lpstr>Table 6.1</vt:lpstr>
      <vt:lpstr>Table 1a_summary_pub</vt:lpstr>
      <vt:lpstr>Table_1b_summary_pub</vt:lpstr>
      <vt:lpstr>Table_1c_summary_pub</vt:lpstr>
      <vt:lpstr>Table 2.1a_pub_akeps</vt:lpstr>
      <vt:lpstr>Table 2.1b_pub_akeps</vt:lpstr>
      <vt:lpstr>Table 2.2a_pub_akeps</vt:lpstr>
      <vt:lpstr>Table 2.3a_pub_akeps</vt:lpstr>
      <vt:lpstr>Table2.3b_pub_akeps</vt:lpstr>
      <vt:lpstr>Table2.3c_pub_akeps</vt:lpstr>
      <vt:lpstr>Table 2.4a_pub_akeps</vt:lpstr>
      <vt:lpstr>Table 2.4b_pub_akeps</vt:lpstr>
      <vt:lpstr>Table 2.4c_pub_akeps</vt:lpstr>
      <vt:lpstr>Tables 3.1 - 3.3 &amp; 6.2</vt:lpstr>
      <vt:lpstr>Table 4.1 &amp; 4.2</vt:lpstr>
      <vt:lpstr>Table 5.1 pub akeps</vt:lpstr>
      <vt:lpstr>Table 5.2 pub akeps</vt:lpstr>
      <vt:lpstr>Table 5.3 pub akeps</vt:lpstr>
      <vt:lpstr>Table 5.4 pub akeps</vt:lpstr>
      <vt:lpstr>Table 5.5 pub akeps</vt:lpstr>
      <vt:lpstr>Table 5.6 pub akeps</vt:lpstr>
      <vt:lpstr>Table 6_1_d_pub_akeps</vt:lpstr>
      <vt:lpstr>'Table 2.1a_pub_akeps'!_FilterDatabase</vt:lpstr>
    </vt:vector>
  </TitlesOfParts>
  <Company>iser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cp:lastPrinted>2011-05-04T22:42:31Z</cp:lastPrinted>
  <dcterms:created xsi:type="dcterms:W3CDTF">2011-01-21T01:03:25Z</dcterms:created>
  <dcterms:modified xsi:type="dcterms:W3CDTF">2011-05-18T20:55:52Z</dcterms:modified>
</cp:coreProperties>
</file>