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TABELA" sheetId="1" r:id="rId4"/>
    <sheet state="hidden" name="Val match" sheetId="2" r:id="rId5"/>
    <sheet state="visible" name="Match esperado" sheetId="3" r:id="rId6"/>
    <sheet state="visible" name="PESSOAS - match" sheetId="4" r:id="rId7"/>
    <sheet state="visible" name="EMPRESAS - match" sheetId="5" r:id="rId8"/>
    <sheet state="visible" name="NEGÓCIOS - match" sheetId="6" r:id="rId9"/>
    <sheet state="visible" name="CLIENTES - match" sheetId="7" r:id="rId10"/>
    <sheet state="visible" name="RESUMO" sheetId="8" r:id="rId11"/>
    <sheet state="hidden" name="Colunas das tabelas" sheetId="9" r:id="rId12"/>
    <sheet state="hidden" name="Datas" sheetId="10" r:id="rId13"/>
    <sheet state="hidden" name="short" sheetId="11" r:id="rId14"/>
    <sheet state="hidden" name="Página2" sheetId="12" r:id="rId15"/>
  </sheets>
  <definedNames>
    <definedName hidden="1" localSheetId="0" name="_xlnm._FilterDatabase">TABELA!$A$1:$J$101</definedName>
    <definedName hidden="1" localSheetId="9" name="_xlnm._FilterDatabase">Datas!$A$1:$C$101</definedName>
  </definedNames>
  <calcPr/>
</workbook>
</file>

<file path=xl/sharedStrings.xml><?xml version="1.0" encoding="utf-8"?>
<sst xmlns="http://schemas.openxmlformats.org/spreadsheetml/2006/main" count="5149" uniqueCount="1119">
  <si>
    <t>Id do registro</t>
  </si>
  <si>
    <t>ID da Empresa</t>
  </si>
  <si>
    <t>ID do Negócio</t>
  </si>
  <si>
    <t>Nome do Contato</t>
  </si>
  <si>
    <t>Responsável</t>
  </si>
  <si>
    <t>Equipe</t>
  </si>
  <si>
    <t>Nível de Relacionamento</t>
  </si>
  <si>
    <t>Data de Criação</t>
  </si>
  <si>
    <t>Atualizado em</t>
  </si>
  <si>
    <t>Data Nascimento</t>
  </si>
  <si>
    <t>Gabriel Silva</t>
  </si>
  <si>
    <t>Alexandre Bazzi</t>
  </si>
  <si>
    <t>Vendas</t>
  </si>
  <si>
    <t>Alto</t>
  </si>
  <si>
    <t>Carlos Silva</t>
  </si>
  <si>
    <t>Médio</t>
  </si>
  <si>
    <t>Pedro Lima</t>
  </si>
  <si>
    <t>Luiza Aduan</t>
  </si>
  <si>
    <t>Customer Success</t>
  </si>
  <si>
    <t>Baixo</t>
  </si>
  <si>
    <t>Marcos Rodrigues</t>
  </si>
  <si>
    <t>Marcos Gomes</t>
  </si>
  <si>
    <t>Rafael Giacomini</t>
  </si>
  <si>
    <t>Onboarding</t>
  </si>
  <si>
    <t>Pedro Silva</t>
  </si>
  <si>
    <t>Luiz Pereira</t>
  </si>
  <si>
    <t>João Santos</t>
  </si>
  <si>
    <t>Bruno Santos</t>
  </si>
  <si>
    <t>Antônia Alves</t>
  </si>
  <si>
    <t>Lucas Lima</t>
  </si>
  <si>
    <t>Marcos Silva</t>
  </si>
  <si>
    <t>Gabriel Gomes</t>
  </si>
  <si>
    <t>João Pereira</t>
  </si>
  <si>
    <t>Gabriel Oliveira</t>
  </si>
  <si>
    <t>Carlos Oliveira</t>
  </si>
  <si>
    <t>Bruno Souza</t>
  </si>
  <si>
    <t>Patrícia Rodrigues</t>
  </si>
  <si>
    <t>Maria Gomes</t>
  </si>
  <si>
    <t>Rafael Rodrigues</t>
  </si>
  <si>
    <t>Rafael Souza</t>
  </si>
  <si>
    <t>Luiz Lima</t>
  </si>
  <si>
    <t>Carlos Lima</t>
  </si>
  <si>
    <t>Maria Lima</t>
  </si>
  <si>
    <t>Antônia Pereira</t>
  </si>
  <si>
    <t>Maria Souza</t>
  </si>
  <si>
    <t>Bruno Oliveira</t>
  </si>
  <si>
    <t>Pedro Gomes</t>
  </si>
  <si>
    <t>Adriana Oliveira</t>
  </si>
  <si>
    <t>Maria Oliveira</t>
  </si>
  <si>
    <t>Maria Santos</t>
  </si>
  <si>
    <t>Fernanda Rodrigues</t>
  </si>
  <si>
    <t>Lucas Oliveira</t>
  </si>
  <si>
    <t>Marcos Souza</t>
  </si>
  <si>
    <t>Bruno Rodrigues</t>
  </si>
  <si>
    <t>Francisca Rodrigues</t>
  </si>
  <si>
    <t>Adriana Rodrigues</t>
  </si>
  <si>
    <t>Pedro Ferreira</t>
  </si>
  <si>
    <t>Adriana Pereira</t>
  </si>
  <si>
    <t>Juliana Ferreira</t>
  </si>
  <si>
    <t>Márcia Gomes</t>
  </si>
  <si>
    <t>Maria Pereira</t>
  </si>
  <si>
    <t>Ana Ferreira</t>
  </si>
  <si>
    <t>Lucas Rodrigues</t>
  </si>
  <si>
    <t>Juliana Silva</t>
  </si>
  <si>
    <t>Fernanda Alves</t>
  </si>
  <si>
    <t>Ana Silva</t>
  </si>
  <si>
    <t>Antônia Lima</t>
  </si>
  <si>
    <t>Antônia Santos</t>
  </si>
  <si>
    <t>Pedro Santos</t>
  </si>
  <si>
    <t>Márcia Souza</t>
  </si>
  <si>
    <t>Luiz Ferreira</t>
  </si>
  <si>
    <t>Gabriel Ferreira</t>
  </si>
  <si>
    <t>Luiz Oliveira</t>
  </si>
  <si>
    <t>João Ferreira</t>
  </si>
  <si>
    <t>Márcia Lima</t>
  </si>
  <si>
    <t>Patrícia Gomes</t>
  </si>
  <si>
    <t>Lucas Souza</t>
  </si>
  <si>
    <t>Márcia Ferreira</t>
  </si>
  <si>
    <t>Francisca Oliveira</t>
  </si>
  <si>
    <t>Patrícia Pereira</t>
  </si>
  <si>
    <t>Adriana Lima</t>
  </si>
  <si>
    <t>Luiz Santos</t>
  </si>
  <si>
    <t>Matheus Silva</t>
  </si>
  <si>
    <t>Fernanda Pereira</t>
  </si>
  <si>
    <t>Pedro Alves</t>
  </si>
  <si>
    <t>Aline Alves</t>
  </si>
  <si>
    <t>Lucas Gomes</t>
  </si>
  <si>
    <t>Carlos Pereira</t>
  </si>
  <si>
    <t>Juliana Lima</t>
  </si>
  <si>
    <t>Rafael Oliveira</t>
  </si>
  <si>
    <t>Luiz Gomes</t>
  </si>
  <si>
    <t>Bruno Alves</t>
  </si>
  <si>
    <t>Gabriel Rodrigues</t>
  </si>
  <si>
    <t>Ana Alves</t>
  </si>
  <si>
    <t>Luiz Alves</t>
  </si>
  <si>
    <t>Rafael Silva</t>
  </si>
  <si>
    <t>Bruno Lima</t>
  </si>
  <si>
    <t>Carlos Souza</t>
  </si>
  <si>
    <t>Atual</t>
  </si>
  <si>
    <t>ref</t>
  </si>
  <si>
    <t>new</t>
  </si>
  <si>
    <t>diiff ref</t>
  </si>
  <si>
    <t>diff new</t>
  </si>
  <si>
    <t>55 (11) 99508-2679</t>
  </si>
  <si>
    <t>Matchs realizados:</t>
  </si>
  <si>
    <t>NEW</t>
  </si>
  <si>
    <t>REF</t>
  </si>
  <si>
    <t>Colunas sem correspondência em ref_data.csv: {'Categoria de Stakeholder'}</t>
  </si>
  <si>
    <t>Id do registro: ID da Pessoa</t>
  </si>
  <si>
    <t>Nome do Contato: Nome Completo</t>
  </si>
  <si>
    <t>Colunas sem correspondência em new_data.csv: {'ID da Empresa', 'ID do Negócio', 'Equipe.1'}</t>
  </si>
  <si>
    <t>Responsável: Usuário Proprietário da Pessoa</t>
  </si>
  <si>
    <t>Equipe: Equipe Proprietária da Pessoa</t>
  </si>
  <si>
    <t>Nível de Relacionamento: Nível de Relacionamento</t>
  </si>
  <si>
    <t>Data de Criação: Data de Criação</t>
  </si>
  <si>
    <t>Colunas sem correspondência em new_data.csv: {'ID da Empresa', 'ID do Negócio'}</t>
  </si>
  <si>
    <t>Atualizado em: Data da Última Atualização</t>
  </si>
  <si>
    <t>Telefone Fixo: Telefone Fixo</t>
  </si>
  <si>
    <t>Número de Celular: Celular</t>
  </si>
  <si>
    <t>E-mail: E-mail</t>
  </si>
  <si>
    <t>Operações</t>
  </si>
  <si>
    <t>URL do Linkedin: Linkedin</t>
  </si>
  <si>
    <t>Instagram: Instagram</t>
  </si>
  <si>
    <t>Planejamento</t>
  </si>
  <si>
    <t>Endereço: Endereço</t>
  </si>
  <si>
    <t>Canal Preferido: Canal Preferido</t>
  </si>
  <si>
    <t>Desenvolvimento</t>
  </si>
  <si>
    <t>Cargo: Cargo</t>
  </si>
  <si>
    <t>Executivo</t>
  </si>
  <si>
    <t>Departamento: Departamento</t>
  </si>
  <si>
    <t>Área: Área</t>
  </si>
  <si>
    <t>Equipe.1: Equipe</t>
  </si>
  <si>
    <t>Líder Direto: Líder Direto</t>
  </si>
  <si>
    <t>RG: RG</t>
  </si>
  <si>
    <t>CPF: CPF</t>
  </si>
  <si>
    <t>Estado Civil: Estado Civil</t>
  </si>
  <si>
    <t>Profissão: Profissão</t>
  </si>
  <si>
    <t>Idade: Idade</t>
  </si>
  <si>
    <t>Função de Compra</t>
  </si>
  <si>
    <t>Função de Impacto</t>
  </si>
  <si>
    <t>Função de Formalização</t>
  </si>
  <si>
    <t>Assinante</t>
  </si>
  <si>
    <t>Cargo</t>
  </si>
  <si>
    <t>Departamento</t>
  </si>
  <si>
    <t>Área</t>
  </si>
  <si>
    <t>Líder Direto</t>
  </si>
  <si>
    <t>Telefone Fixo</t>
  </si>
  <si>
    <t>Número de Celular</t>
  </si>
  <si>
    <t>E-mail</t>
  </si>
  <si>
    <t>URL do Linkedin</t>
  </si>
  <si>
    <t>Instagram</t>
  </si>
  <si>
    <t>Endereço</t>
  </si>
  <si>
    <t>Canal Preferido</t>
  </si>
  <si>
    <t>RG</t>
  </si>
  <si>
    <t>CPF</t>
  </si>
  <si>
    <t>Estado Civil</t>
  </si>
  <si>
    <t>Profissão</t>
  </si>
  <si>
    <t>Idade</t>
  </si>
  <si>
    <t>Sexo</t>
  </si>
  <si>
    <t>Data de Nascimento</t>
  </si>
  <si>
    <t>Sexo: Gênero</t>
  </si>
  <si>
    <t>ID da Pessoa</t>
  </si>
  <si>
    <t>Categoria de Stakeholder</t>
  </si>
  <si>
    <t>Equipe Proprietária da Pessoa</t>
  </si>
  <si>
    <t>Data da Última Atualização</t>
  </si>
  <si>
    <t>Celular</t>
  </si>
  <si>
    <t>Linkedin</t>
  </si>
  <si>
    <t>Gênero</t>
  </si>
  <si>
    <t>Função de Faturamento</t>
  </si>
  <si>
    <t>Data de Nascimento: Data de Nascimento</t>
  </si>
  <si>
    <t>Função de Compra: Função de Compra</t>
  </si>
  <si>
    <t>Função de Impacto: Função de Impacto</t>
  </si>
  <si>
    <t>Função de Formalização: Função de Formalização</t>
  </si>
  <si>
    <t>Assinante: Função de Faturamento</t>
  </si>
  <si>
    <t>Nome Completo</t>
  </si>
  <si>
    <t>Usuário Proprietário da Pessoa</t>
  </si>
  <si>
    <t>PESSOAS</t>
  </si>
  <si>
    <t>EMPRESAS</t>
  </si>
  <si>
    <t>NEGÓCIOS</t>
  </si>
  <si>
    <t>CLIENTES</t>
  </si>
  <si>
    <t>Modelo pessoas</t>
  </si>
  <si>
    <t>Novo pessoas</t>
  </si>
  <si>
    <t>Tipo dados</t>
  </si>
  <si>
    <t>Pessoas</t>
  </si>
  <si>
    <t>Modelo empresas</t>
  </si>
  <si>
    <t>Novo empresas</t>
  </si>
  <si>
    <t>Empresas</t>
  </si>
  <si>
    <t>Modelo negócios</t>
  </si>
  <si>
    <t>Novo negócios</t>
  </si>
  <si>
    <t>Negócio</t>
  </si>
  <si>
    <t>Número</t>
  </si>
  <si>
    <t>ID</t>
  </si>
  <si>
    <t>Texto</t>
  </si>
  <si>
    <t>ID da Empresa Cliente</t>
  </si>
  <si>
    <t>Nome da Empresa</t>
  </si>
  <si>
    <t>Nome</t>
  </si>
  <si>
    <t>CNPJ</t>
  </si>
  <si>
    <t>Proprietário da Empresa</t>
  </si>
  <si>
    <t>Data</t>
  </si>
  <si>
    <t>Modelo de Mercado</t>
  </si>
  <si>
    <t>Equipe Proprietária da Empresa</t>
  </si>
  <si>
    <t>Equipe Responsável</t>
  </si>
  <si>
    <t>Usuário Proprietário do Negócio</t>
  </si>
  <si>
    <t>Setor</t>
  </si>
  <si>
    <t>Data da Criação</t>
  </si>
  <si>
    <t>Created At</t>
  </si>
  <si>
    <t>Equipe Proprietária do Negócio</t>
  </si>
  <si>
    <t>Indústria</t>
  </si>
  <si>
    <t>Categoria de Origem</t>
  </si>
  <si>
    <t>Origem do Lead</t>
  </si>
  <si>
    <t>Segmento</t>
  </si>
  <si>
    <t>Ano de Fundação</t>
  </si>
  <si>
    <t>Subcategoria de Origem</t>
  </si>
  <si>
    <t>Modelo de Negócio</t>
  </si>
  <si>
    <t>Telefone</t>
  </si>
  <si>
    <t>Descritivo da Origem</t>
  </si>
  <si>
    <t>Porte da Empresa</t>
  </si>
  <si>
    <t>Razão Social</t>
  </si>
  <si>
    <t>Campanha</t>
  </si>
  <si>
    <t>Número de Funcionários</t>
  </si>
  <si>
    <t>Número (range)</t>
  </si>
  <si>
    <t>Pipeline</t>
  </si>
  <si>
    <t>Faturamento Anual</t>
  </si>
  <si>
    <t>Valor (range)</t>
  </si>
  <si>
    <t>Etapa</t>
  </si>
  <si>
    <t>Data de Inicio do Contrato</t>
  </si>
  <si>
    <t>Data de Cadastro</t>
  </si>
  <si>
    <t>Site</t>
  </si>
  <si>
    <t>URL do Site</t>
  </si>
  <si>
    <t>Status do Negócio</t>
  </si>
  <si>
    <t>Data fim do contrato</t>
  </si>
  <si>
    <t>LinkedIn</t>
  </si>
  <si>
    <t>Página do Linkedin da Empresa</t>
  </si>
  <si>
    <t>Status do cliente</t>
  </si>
  <si>
    <t>Data de Fechamento</t>
  </si>
  <si>
    <t>Valor Anual do Contrato</t>
  </si>
  <si>
    <t>Valor</t>
  </si>
  <si>
    <t>Temperatura</t>
  </si>
  <si>
    <t>Valor Total do Contrato</t>
  </si>
  <si>
    <t>Probabilidade</t>
  </si>
  <si>
    <t>Receita Anual Recorrente</t>
  </si>
  <si>
    <t>Receita Recorrente Mensal</t>
  </si>
  <si>
    <t>MRR</t>
  </si>
  <si>
    <t>Equipe.1</t>
  </si>
  <si>
    <t>Valor Final da Implantação</t>
  </si>
  <si>
    <t>Modelo de Receita</t>
  </si>
  <si>
    <t>CNAE</t>
  </si>
  <si>
    <t>Estágio de escala</t>
  </si>
  <si>
    <t>Moeda</t>
  </si>
  <si>
    <t>Receita Anual</t>
  </si>
  <si>
    <t>Número de CNPJs vinculados</t>
  </si>
  <si>
    <t>Resultado</t>
  </si>
  <si>
    <t>Coluna       Tipo</t>
  </si>
  <si>
    <t>0                  Data de Criação       Data</t>
  </si>
  <si>
    <t>0           Data de Criação       Data</t>
  </si>
  <si>
    <t>1       Data da Última Atualização       Data</t>
  </si>
  <si>
    <t>1             Atualizado em       Data</t>
  </si>
  <si>
    <t>2               Data de Nascimento       Data</t>
  </si>
  <si>
    <t>2        Data de Nascimento       Data</t>
  </si>
  <si>
    <t>3                         Endereço   Endereço</t>
  </si>
  <si>
    <t>3                  Endereço   Endereço</t>
  </si>
  <si>
    <t>4                    Telefone Fixo   Telefone</t>
  </si>
  <si>
    <t>4             Telefone Fixo   Telefone</t>
  </si>
  <si>
    <t>5                          Celular   Telefone</t>
  </si>
  <si>
    <t>5         Número de Celular   Telefone</t>
  </si>
  <si>
    <t>6                           E-mail     E-mail</t>
  </si>
  <si>
    <t>6                    E-mail     E-mail</t>
  </si>
  <si>
    <t>7                         Linkedin   Linkedin</t>
  </si>
  <si>
    <t>7           URL do Linkedin   Linkedin</t>
  </si>
  <si>
    <t>8                        Instagram  Instagram</t>
  </si>
  <si>
    <t>8                 Instagram  Instagram</t>
  </si>
  <si>
    <t>9                              CPF        CPF</t>
  </si>
  <si>
    <t>9                       CPF        CPF</t>
  </si>
  <si>
    <t>10                    ID da Pessoa     Número</t>
  </si>
  <si>
    <t>10           Id do registro     Número</t>
  </si>
  <si>
    <t>11        Categoria de Stakeholder      Texto</t>
  </si>
  <si>
    <t>11            ID da Empresa     Número</t>
  </si>
  <si>
    <t>12                   Nome Completo      Texto</t>
  </si>
  <si>
    <t>12            ID do Negócio     Número</t>
  </si>
  <si>
    <t>13  Usuário Proprietário da Pessoa      Texto</t>
  </si>
  <si>
    <t>13          Nome do Contato      Texto</t>
  </si>
  <si>
    <t>14   Equipe Proprietária da Pessoa      Texto</t>
  </si>
  <si>
    <t>14              Responsável      Texto</t>
  </si>
  <si>
    <t>15         Nível de Relacionamento      Texto</t>
  </si>
  <si>
    <t>15                   Equipe      Texto</t>
  </si>
  <si>
    <t>16                 Canal Preferido      Texto</t>
  </si>
  <si>
    <t>16  Nível de Relacionamento      Texto</t>
  </si>
  <si>
    <t>Equipe: Equipe.1</t>
  </si>
  <si>
    <t>17                           Cargo      Texto</t>
  </si>
  <si>
    <t>17         Função de Compra      Texto</t>
  </si>
  <si>
    <t>Linkedin: URL do Linkedin</t>
  </si>
  <si>
    <t>18                    Departamento      Texto</t>
  </si>
  <si>
    <t>18        Função de Impacto      Texto</t>
  </si>
  <si>
    <t>19                            Área      Texto</t>
  </si>
  <si>
    <t>19   Função de Formalização      Texto</t>
  </si>
  <si>
    <t>Celular: Número de Celular</t>
  </si>
  <si>
    <t>20                          Equipe      Texto</t>
  </si>
  <si>
    <t>20                Assinante      Texto</t>
  </si>
  <si>
    <t>Nome Completo: Nome do Contato</t>
  </si>
  <si>
    <t>21                    Líder Direto      Texto</t>
  </si>
  <si>
    <t>21                    Cargo      Texto</t>
  </si>
  <si>
    <t>22                              RG     Número</t>
  </si>
  <si>
    <t>22             Departamento      Texto</t>
  </si>
  <si>
    <t>Gênero: Sexo</t>
  </si>
  <si>
    <t>23                    Estado Civil      Texto</t>
  </si>
  <si>
    <t>23                     Área      Texto</t>
  </si>
  <si>
    <t>Data da Última Atualização: Atualizado em</t>
  </si>
  <si>
    <t>24                       Profissão      Texto</t>
  </si>
  <si>
    <t>24                 Equipe.1      Texto</t>
  </si>
  <si>
    <t>Equipe Proprietária da Pessoa: Equipe</t>
  </si>
  <si>
    <t>25                           Idade     Número</t>
  </si>
  <si>
    <t>25             Líder Direto      Texto</t>
  </si>
  <si>
    <t>Função de Faturamento: Assinante</t>
  </si>
  <si>
    <t>26                          Gênero      Texto</t>
  </si>
  <si>
    <t>26          Canal Preferido      Texto</t>
  </si>
  <si>
    <t>Usuário Proprietário da Pessoa: Responsável</t>
  </si>
  <si>
    <t>27                Função de Compra      Texto</t>
  </si>
  <si>
    <t>27                       RG     Número</t>
  </si>
  <si>
    <t>ID da Pessoa: Id do registro</t>
  </si>
  <si>
    <t>28               Função de Impacto      Texto</t>
  </si>
  <si>
    <t>28             Estado Civil      Texto</t>
  </si>
  <si>
    <t>29          Função de Formalização      Texto</t>
  </si>
  <si>
    <t>29                Profissão      Texto</t>
  </si>
  <si>
    <t>30           Função de Faturamento      Texto</t>
  </si>
  <si>
    <t>30                    Idade     Número</t>
  </si>
  <si>
    <t>31                     Sexo      Texto</t>
  </si>
  <si>
    <t>Colunas sem correspondência em new_data.csv: {'ID do Negócio', 'ID da Empresa'}</t>
  </si>
  <si>
    <t>Nome da Empresa: Nome da Empresa</t>
  </si>
  <si>
    <t>Coluna            Tipo</t>
  </si>
  <si>
    <t>Modelo de Mercado: Modelo de Mercado</t>
  </si>
  <si>
    <t>0                  Data da Criação            Data</t>
  </si>
  <si>
    <t>0                      Created At            Data</t>
  </si>
  <si>
    <t>ID da Empresa: ID da Empresa</t>
  </si>
  <si>
    <t>1       Data da Última Atualização            Data</t>
  </si>
  <si>
    <t>1                   Atualizado em            Data</t>
  </si>
  <si>
    <t>2                         Endereço        Endereço</t>
  </si>
  <si>
    <t>2                        Endereço        Endereço</t>
  </si>
  <si>
    <t>Telefone: Telefone</t>
  </si>
  <si>
    <t>3                Faturamento Anual   Valor (range)</t>
  </si>
  <si>
    <t>3                   Receita Anual           Valor (range)</t>
  </si>
  <si>
    <t>Segmento: Segmento</t>
  </si>
  <si>
    <t>4                             CNPJ            CNPJ</t>
  </si>
  <si>
    <t>4                            CNPJ            CNPJ</t>
  </si>
  <si>
    <t>Modelo de Negócio: Modelo de Negócio</t>
  </si>
  <si>
    <t>5                         Telefone        Telefone</t>
  </si>
  <si>
    <t>5                     URL do Site            Site</t>
  </si>
  <si>
    <t>Modelo de Receita: Modelo de Receita</t>
  </si>
  <si>
    <t>6                             Site            Site</t>
  </si>
  <si>
    <t>6   Página do Linkedin da Empresa        Linkedin</t>
  </si>
  <si>
    <t>CNAE: CNAE</t>
  </si>
  <si>
    <t>7                         LinkedIn        Linkedin</t>
  </si>
  <si>
    <t>7                       Instagram       Instagram</t>
  </si>
  <si>
    <t>Estágio de escala: Estágio de escala</t>
  </si>
  <si>
    <t>8                        Instagram       Instagram</t>
  </si>
  <si>
    <t>8          Número de Funcionários  Número (range)</t>
  </si>
  <si>
    <t>Número de Funcionários: Número de Funcionários</t>
  </si>
  <si>
    <t>9                             CNAE            CNAE</t>
  </si>
  <si>
    <t>9                   ID da Empresa          Número</t>
  </si>
  <si>
    <t>Número de CNPJs vinculados: Número de CNPJs vinculados</t>
  </si>
  <si>
    <t>10          Número de Funcionários  Número (range)</t>
  </si>
  <si>
    <t>10                Nome da Empresa           Texto</t>
  </si>
  <si>
    <t>CNPJ: CNPJ</t>
  </si>
  <si>
    <t>11                   ID da Empresa          Número</t>
  </si>
  <si>
    <t>11                    Responsável           Texto</t>
  </si>
  <si>
    <t>Razão Social: Razão Social</t>
  </si>
  <si>
    <t>12        Categoria de Stakeholder           Texto</t>
  </si>
  <si>
    <t>12             Equipe Responsável           Texto</t>
  </si>
  <si>
    <t>Setor: Setor</t>
  </si>
  <si>
    <t>13                 Nome da Empresa           Texto</t>
  </si>
  <si>
    <t>13                   Razão Social           Texto</t>
  </si>
  <si>
    <t>14         Proprietário da Empresa           Texto</t>
  </si>
  <si>
    <t>14              Modelo de Mercado           Texto</t>
  </si>
  <si>
    <t>Ano de Fundação: Ano de Fundação</t>
  </si>
  <si>
    <t>15  Equipe Proprietária da Empresa           Texto</t>
  </si>
  <si>
    <t>15                          Setor           Texto</t>
  </si>
  <si>
    <t>Indústria: Indústria</t>
  </si>
  <si>
    <t>16                 Ano de Fundação          Número</t>
  </si>
  <si>
    <t>16                      Indústria           Texto</t>
  </si>
  <si>
    <t>Porte da Empresa: Porte da Empresa</t>
  </si>
  <si>
    <t>17                    Razão Social           Texto</t>
  </si>
  <si>
    <t>17                       Segmento           Texto</t>
  </si>
  <si>
    <t>18               Modelo de Mercado           Texto</t>
  </si>
  <si>
    <t>18              Modelo de Negócio            Null</t>
  </si>
  <si>
    <t>Faturamento Anual: Receita Anual</t>
  </si>
  <si>
    <t>19                           Setor           Texto</t>
  </si>
  <si>
    <t>19              Modelo de Receita            Null</t>
  </si>
  <si>
    <t>Site: URL do Site</t>
  </si>
  <si>
    <t>20                       Indústria           Texto</t>
  </si>
  <si>
    <t>20                           CNAE            Null</t>
  </si>
  <si>
    <t>LinkedIn: Página do Linkedin da Empresa</t>
  </si>
  <si>
    <t>21                        Segmento           Texto</t>
  </si>
  <si>
    <t>21              Estágio de escala            Null</t>
  </si>
  <si>
    <t>Equipe Proprietária da Empresa: Equipe Responsável</t>
  </si>
  <si>
    <t>22               Modelo de Negócio           Texto</t>
  </si>
  <si>
    <t>22               Porte da Empresa           Texto</t>
  </si>
  <si>
    <t>Data da Criação: Created At</t>
  </si>
  <si>
    <t>23               Modelo de Receita           Texto</t>
  </si>
  <si>
    <t>23                Ano de Fundação          Número</t>
  </si>
  <si>
    <t>Proprietário da Empresa: Responsável</t>
  </si>
  <si>
    <t>24               Estágio de escala           Texto</t>
  </si>
  <si>
    <t>24                       Telefone            Null</t>
  </si>
  <si>
    <t>25                Porte da Empresa           Texto</t>
  </si>
  <si>
    <t>25     Número de CNPJs vinculados          Número</t>
  </si>
  <si>
    <t>26      Número de CNPJs vinculados          Número</t>
  </si>
  <si>
    <t>Colunas sem correspondência em ref_data_empresa.csv: {'Categoria de Stakeholder'}</t>
  </si>
  <si>
    <t>ID do Negócio: ID do Negócio</t>
  </si>
  <si>
    <t>Coluna    Tipo</t>
  </si>
  <si>
    <t>Nome: Nome</t>
  </si>
  <si>
    <t>0                   Data de Criação    Data</t>
  </si>
  <si>
    <t>0              Data de Criação    Data</t>
  </si>
  <si>
    <t>Etapa: Etapa</t>
  </si>
  <si>
    <t>1        Data da Última Atualização    Data</t>
  </si>
  <si>
    <t>1   Data da Última Atualização    Data</t>
  </si>
  <si>
    <t>ID da Empresa Cliente: ID da Empresa Cliente</t>
  </si>
  <si>
    <t>2                Data de Fechamento    Data</t>
  </si>
  <si>
    <t>2           Data de Fechamento    Data</t>
  </si>
  <si>
    <t>3                             Valor   Valor</t>
  </si>
  <si>
    <t>3                        Valor   Valor</t>
  </si>
  <si>
    <t>Pipeline: Pipeline</t>
  </si>
  <si>
    <t>4                     ID do Negócio  Número</t>
  </si>
  <si>
    <t>4      Valor Anual do Contrato   Valor</t>
  </si>
  <si>
    <t>Data de Fechamento: Data de Fechamento</t>
  </si>
  <si>
    <t>5             ID da Empresa Cliente  Número</t>
  </si>
  <si>
    <t>5   Valor Final da Implantação   Valor</t>
  </si>
  <si>
    <t>Subcategoria de Origem: Subcategoria de Origem</t>
  </si>
  <si>
    <t>6                              Nome   Texto</t>
  </si>
  <si>
    <t>6     Receita Anual Recorrente   Valor</t>
  </si>
  <si>
    <t>Descritivo da Origem: Descritivo da Origem</t>
  </si>
  <si>
    <t>7   Usuário Proprietário do Negócio   Texto</t>
  </si>
  <si>
    <t>7                ID do Negócio  Número</t>
  </si>
  <si>
    <t>Campanha: Campanha</t>
  </si>
  <si>
    <t>8    Equipe Proprietária do Negócio   Texto</t>
  </si>
  <si>
    <t>8        ID da Empresa Cliente  Número</t>
  </si>
  <si>
    <t>Status do Negócio: Status do Negócio</t>
  </si>
  <si>
    <t>9               Categoria de Origem   Texto</t>
  </si>
  <si>
    <t>9                         Nome   Texto</t>
  </si>
  <si>
    <t>Data da Última Atualização: Data da Última Atualização</t>
  </si>
  <si>
    <t>10           Subcategoria de Origem   Texto</t>
  </si>
  <si>
    <t>10                 Responsável   Texto</t>
  </si>
  <si>
    <t>Temperatura: Temperatura</t>
  </si>
  <si>
    <t>11             Descritivo da Origem   Texto</t>
  </si>
  <si>
    <t>11                      Equipe   Texto</t>
  </si>
  <si>
    <t>Valor: Valor</t>
  </si>
  <si>
    <t>12                         Campanha   Texto</t>
  </si>
  <si>
    <t>12              Origem do Lead   Texto</t>
  </si>
  <si>
    <t>Valor Anual do Contrato: Valor Anual do Contrato</t>
  </si>
  <si>
    <t>13                         Pipeline   Texto</t>
  </si>
  <si>
    <t>13      Subcategoria de Origem    Null</t>
  </si>
  <si>
    <t>Valor Final da Implantação: Valor Final da Implantação</t>
  </si>
  <si>
    <t>14                            Etapa   Texto</t>
  </si>
  <si>
    <t>14        Descritivo da Origem    Null</t>
  </si>
  <si>
    <t>Valor Total do Contrato: Valor Total do Contrato</t>
  </si>
  <si>
    <t>15                Status do Negócio   Texto</t>
  </si>
  <si>
    <t>15                    Campanha    Null</t>
  </si>
  <si>
    <t>Receita Anual Recorrente: Receita Anual Recorrente</t>
  </si>
  <si>
    <t>16                      Temperatura   Texto</t>
  </si>
  <si>
    <t>16                    Pipeline   Texto</t>
  </si>
  <si>
    <t>Receita Recorrente Mensal: Receita Recorrente Mensal</t>
  </si>
  <si>
    <t>17                    Probabilidade   Texto</t>
  </si>
  <si>
    <t>17                       Etapa   Texto</t>
  </si>
  <si>
    <t>Moeda: Moeda</t>
  </si>
  <si>
    <t>18          Valor Anual do Contrato    Null</t>
  </si>
  <si>
    <t>18           Status do Negócio    Null</t>
  </si>
  <si>
    <t>Probabilidade: Probabilidade</t>
  </si>
  <si>
    <t>19       Valor Final da Implantação    Null</t>
  </si>
  <si>
    <t>19                 Temperatura    Null</t>
  </si>
  <si>
    <t>Equipe Proprietária do Negócio: Equipe</t>
  </si>
  <si>
    <t>20          Valor Total do Contrato    Null</t>
  </si>
  <si>
    <t>20               Probabilidade   Texto</t>
  </si>
  <si>
    <t>Usuário Proprietário do Negócio: Responsável</t>
  </si>
  <si>
    <t>21         Receita Anual Recorrente    Null</t>
  </si>
  <si>
    <t>21     Valor Total do Contrato    Null</t>
  </si>
  <si>
    <t>22        Receita Recorrente Mensal    Null</t>
  </si>
  <si>
    <t>22   Receita Recorrente Mensal    Null</t>
  </si>
  <si>
    <t>23                            Moeda   Texto</t>
  </si>
  <si>
    <t>23                       Moeda    Null</t>
  </si>
  <si>
    <t>Colunas sem correspondência em ref_data_negocio.csv: {'Categoria de Origem'}</t>
  </si>
  <si>
    <t>Colunas sem correspondência em new_data_negocio.csv: {'Origem do Lead'}</t>
  </si>
  <si>
    <t xml:space="preserve"> </t>
  </si>
  <si>
    <t>Faturamento Anual: Faturamento Anual</t>
  </si>
  <si>
    <t>0   Data de Inicio do Contrato            Data</t>
  </si>
  <si>
    <t>0         Data de Cadastro    Data</t>
  </si>
  <si>
    <t>1         Data fim do contrato            Data</t>
  </si>
  <si>
    <t>1        Faturamento Anual   Valor (range)</t>
  </si>
  <si>
    <t>2            Faturamento Anual   Valor (range)</t>
  </si>
  <si>
    <t>2  Valor Total do Contrato   Valor</t>
  </si>
  <si>
    <t>3      Valor Anual do Contrato           Valor</t>
  </si>
  <si>
    <t>3                      MRR   Valor</t>
  </si>
  <si>
    <t>Receita Recorrente Mensal: MRR</t>
  </si>
  <si>
    <t>4      Valor Total do Contrato           Valor</t>
  </si>
  <si>
    <t>4                       ID  Número</t>
  </si>
  <si>
    <t>Data fim do contrato: Data de Cadastro</t>
  </si>
  <si>
    <t>5     Receita Anual Recorrente           Valor</t>
  </si>
  <si>
    <t>5          Nome da Empresa   Texto</t>
  </si>
  <si>
    <t>ID da Empresa: ID</t>
  </si>
  <si>
    <t>6    Receita Recorrente Mensal           Valor</t>
  </si>
  <si>
    <t>6                 Segmento   Texto</t>
  </si>
  <si>
    <t>7                         CNPJ            CNPJ</t>
  </si>
  <si>
    <t>7   Número de Funcionários  Número (range)</t>
  </si>
  <si>
    <t>8       Número de Funcionários  Número (range)</t>
  </si>
  <si>
    <t>9                ID da Empresa          Número</t>
  </si>
  <si>
    <t>10             Nome da Empresa           Texto</t>
  </si>
  <si>
    <t>11           Modelo de Mercado           Texto</t>
  </si>
  <si>
    <t>12                       Setor           Texto</t>
  </si>
  <si>
    <t>13                   Indústria           Texto</t>
  </si>
  <si>
    <t>14                    Segmento           Texto</t>
  </si>
  <si>
    <t>15           Modelo de Negócio           Texto</t>
  </si>
  <si>
    <t>16            Porte da Empresa           Texto</t>
  </si>
  <si>
    <t>17           Status do cliente           Texto</t>
  </si>
  <si>
    <t>Status do Cliente</t>
  </si>
  <si>
    <t>Colunas sem correspondência em ref_data_cliente.csv: {'Porte da Empresa', 'Data de Inicio do Contrato', 'Status do cliente', 'Modelo de Negócio', 'CNPJ', 'Valor Anual do Contrato', 'Indústria', 'Receita Anual Recorrente', 'Modelo de Mercado', 'Setor'}</t>
  </si>
  <si>
    <t>Tabela</t>
  </si>
  <si>
    <t>Match</t>
  </si>
  <si>
    <t>Sem Match</t>
  </si>
  <si>
    <t>Dados</t>
  </si>
  <si>
    <t>Colunas</t>
  </si>
  <si>
    <t>Comentario</t>
  </si>
  <si>
    <t>Pessoa</t>
  </si>
  <si>
    <t>Ok</t>
  </si>
  <si>
    <t>Categoria de Stakeholder'</t>
  </si>
  <si>
    <t>Empresa</t>
  </si>
  <si>
    <t>OK</t>
  </si>
  <si>
    <t>- New: Modelo de Negócio, Modelo de Receita, CNAE, Estágio de escala, Telefone</t>
  </si>
  <si>
    <t>Categoria de Origem / Origem do Lead</t>
  </si>
  <si>
    <t>- Ref: Valor Anual do Contrato, Valor Final da Implementação, Valor Total do Contrato, Receita Anual Recorrente, Receita Recorrente Mensal
- New: Subcategorria de Origem, Descritivo de Origen, Campanha, Status do Negócio, Temperatura, Valor Total do Contrato, Receita Recorrente Mensal, Moeda</t>
  </si>
  <si>
    <t>Cliente</t>
  </si>
  <si>
    <t>Modelo de Negócio', 'Data de Inicio do Contrato', 'Status do cliente', 'Modelo de Mercado', 'Setor', 'Porte da Empresa', 'CNPJ', 'Receita Anual Recorrente', 'Valor Anual do Contrato', 'Indústria'</t>
  </si>
  <si>
    <t>Data Criação</t>
  </si>
  <si>
    <t>10.05.1990</t>
  </si>
  <si>
    <t>11.05.1990</t>
  </si>
  <si>
    <t>12.05.1990</t>
  </si>
  <si>
    <t>13.05.1990</t>
  </si>
  <si>
    <t>14.05.1990</t>
  </si>
  <si>
    <t>15.05.1990</t>
  </si>
  <si>
    <t>16.05.1990</t>
  </si>
  <si>
    <t>17.05.1990</t>
  </si>
  <si>
    <t>18.05.1990</t>
  </si>
  <si>
    <t>19.05.1990</t>
  </si>
  <si>
    <t>09.04.2024</t>
  </si>
  <si>
    <t>+55 (11) 99508-2679</t>
  </si>
  <si>
    <t>gabriel.silva@gmail.com</t>
  </si>
  <si>
    <t>http://linkedin.com/in/gabrielsilva</t>
  </si>
  <si>
    <t>@gabrielsilva</t>
  </si>
  <si>
    <t>Parceiro</t>
  </si>
  <si>
    <t>+55 (11) 98569-3547</t>
  </si>
  <si>
    <t>carlos.silva@gmail.com</t>
  </si>
  <si>
    <t>http://linkedin.com/in/carlossilva</t>
  </si>
  <si>
    <t>@carlossilva</t>
  </si>
  <si>
    <t>+55 (11) 99182-4150</t>
  </si>
  <si>
    <t>pedro.lima@gmail.com</t>
  </si>
  <si>
    <t>http://linkedin.com/in/pedrolima</t>
  </si>
  <si>
    <t>@pedrolima</t>
  </si>
  <si>
    <t>Outros</t>
  </si>
  <si>
    <t>+55 (11) 99093-5010</t>
  </si>
  <si>
    <t>marcos.rodrigues@gmail.com</t>
  </si>
  <si>
    <t>http://linkedin.com/in/marcosrodrigues</t>
  </si>
  <si>
    <t>@marcosrodrigues</t>
  </si>
  <si>
    <t>+55 (11) 98810-8517</t>
  </si>
  <si>
    <t>marcos.gomes@gmail.com</t>
  </si>
  <si>
    <t>http://linkedin.com/in/marcosgomes</t>
  </si>
  <si>
    <t>@marcosgomes</t>
  </si>
  <si>
    <t>+55 (11) 99622-7916</t>
  </si>
  <si>
    <t>pedro.silva@gmail.com</t>
  </si>
  <si>
    <t>http://linkedin.com/in/pedrosilva</t>
  </si>
  <si>
    <t>@pedrosilva</t>
  </si>
  <si>
    <t>+55 (11) 99990-9201</t>
  </si>
  <si>
    <t>luiz.pereira@gmail.com</t>
  </si>
  <si>
    <t>http://linkedin.com/in/luizpereira</t>
  </si>
  <si>
    <t>@luizpereira</t>
  </si>
  <si>
    <t>Fornecedor</t>
  </si>
  <si>
    <t>+55 (11) 98493-2290</t>
  </si>
  <si>
    <t>joão.santos@gmail.com</t>
  </si>
  <si>
    <t>http://linkedin.com/in/joãosantos</t>
  </si>
  <si>
    <t>@joãosantos</t>
  </si>
  <si>
    <t>+55 (11) 98897-9479</t>
  </si>
  <si>
    <t>Colaborador</t>
  </si>
  <si>
    <t>+55 (11) 98487-5562</t>
  </si>
  <si>
    <t>bruno.santos@gmail.com</t>
  </si>
  <si>
    <t>http://linkedin.com/in/brunosantos</t>
  </si>
  <si>
    <t>@brunosantos</t>
  </si>
  <si>
    <t>+55 (11) 98124-7596</t>
  </si>
  <si>
    <t>antônia.alves@gmail.com</t>
  </si>
  <si>
    <t>http://linkedin.com/in/antôniaalves</t>
  </si>
  <si>
    <t>@antôniaalves</t>
  </si>
  <si>
    <t>+55 (11) 98832-8956</t>
  </si>
  <si>
    <t>lucas.lima@gmail.com</t>
  </si>
  <si>
    <t>http://linkedin.com/in/lucaslima</t>
  </si>
  <si>
    <t>@lucaslima</t>
  </si>
  <si>
    <t>+55 (11) 99531-6138</t>
  </si>
  <si>
    <t>marcos.silva@gmail.com</t>
  </si>
  <si>
    <t>http://linkedin.com/in/marcossilva</t>
  </si>
  <si>
    <t>@marcossilva</t>
  </si>
  <si>
    <t>+55 (11) 99268-2343</t>
  </si>
  <si>
    <t>gabriel.gomes@gmail.com</t>
  </si>
  <si>
    <t>http://linkedin.com/in/gabrielgomes</t>
  </si>
  <si>
    <t>@gabrielgomes</t>
  </si>
  <si>
    <t>+55 (11) 98436-9288</t>
  </si>
  <si>
    <t>joão.pereira@gmail.com</t>
  </si>
  <si>
    <t>http://linkedin.com/in/joãopereira</t>
  </si>
  <si>
    <t>@joãopereira</t>
  </si>
  <si>
    <t>+55 (11) 98557-5616</t>
  </si>
  <si>
    <t>gabriel.oliveira@gmail.com</t>
  </si>
  <si>
    <t>http://linkedin.com/in/gabrieloliveira</t>
  </si>
  <si>
    <t>@gabrieloliveira</t>
  </si>
  <si>
    <t>+55 (11) 99148-1158</t>
  </si>
  <si>
    <t>carlos.oliveira@gmail.com</t>
  </si>
  <si>
    <t>http://linkedin.com/in/carlosoliveira</t>
  </si>
  <si>
    <t>@carlosoliveira</t>
  </si>
  <si>
    <t>+55 (11) 99895-4878</t>
  </si>
  <si>
    <t>+55 (11) 98456-1387</t>
  </si>
  <si>
    <t>bruno.souza@gmail.com</t>
  </si>
  <si>
    <t>http://linkedin.com/in/brunosouza</t>
  </si>
  <si>
    <t>@brunosouza</t>
  </si>
  <si>
    <t>+55 (11) 98707-6139</t>
  </si>
  <si>
    <t>patrícia.rodrigues@gmail.com</t>
  </si>
  <si>
    <t>http://linkedin.com/in/patríciarodrigues</t>
  </si>
  <si>
    <t>@patríciarodrigues</t>
  </si>
  <si>
    <t>+55 (11) 99038-6067</t>
  </si>
  <si>
    <t>maria.gomes@gmail.com</t>
  </si>
  <si>
    <t>http://linkedin.com/in/mariagomes</t>
  </si>
  <si>
    <t>@mariagomes</t>
  </si>
  <si>
    <t>+55 (11) 98952-8238</t>
  </si>
  <si>
    <t>rafael.rodrigues@gmail.com</t>
  </si>
  <si>
    <t>http://linkedin.com/in/rafaelrodrigues</t>
  </si>
  <si>
    <t>@rafaelrodrigues</t>
  </si>
  <si>
    <t>+55 (11) 98501-8784</t>
  </si>
  <si>
    <t>rafael.souza@gmail.com</t>
  </si>
  <si>
    <t>http://linkedin.com/in/rafaelsouza</t>
  </si>
  <si>
    <t>@rafaelsouza</t>
  </si>
  <si>
    <t>+55 (11) 99878-2988</t>
  </si>
  <si>
    <t>luiz.lima@gmail.com</t>
  </si>
  <si>
    <t>http://linkedin.com/in/luizlima</t>
  </si>
  <si>
    <t>@luizlima</t>
  </si>
  <si>
    <t>+55 (11) 98900-2269</t>
  </si>
  <si>
    <t>carlos.lima@gmail.com</t>
  </si>
  <si>
    <t>http://linkedin.com/in/carloslima</t>
  </si>
  <si>
    <t>@carloslima</t>
  </si>
  <si>
    <t>+55 (11) 99705-7883</t>
  </si>
  <si>
    <t>maria.lima@gmail.com</t>
  </si>
  <si>
    <t>http://linkedin.com/in/marialima</t>
  </si>
  <si>
    <t>@marialima</t>
  </si>
  <si>
    <t>+55 (11) 99483-3704</t>
  </si>
  <si>
    <t>antônia.pereira@gmail.com</t>
  </si>
  <si>
    <t>http://linkedin.com/in/antôniapereira</t>
  </si>
  <si>
    <t>@antôniapereira</t>
  </si>
  <si>
    <t>+55 (11) 98569-7906</t>
  </si>
  <si>
    <t>maria.souza@gmail.com</t>
  </si>
  <si>
    <t>http://linkedin.com/in/mariasouza</t>
  </si>
  <si>
    <t>@mariasouza</t>
  </si>
  <si>
    <t>+55 (11) 98952-5198</t>
  </si>
  <si>
    <t>bruno.oliveira@gmail.com</t>
  </si>
  <si>
    <t>http://linkedin.com/in/brunooliveira</t>
  </si>
  <si>
    <t>@brunooliveira</t>
  </si>
  <si>
    <t>+55 (11) 99741-2983</t>
  </si>
  <si>
    <t>pedro.gomes@gmail.com</t>
  </si>
  <si>
    <t>http://linkedin.com/in/pedrogomes</t>
  </si>
  <si>
    <t>@pedrogomes</t>
  </si>
  <si>
    <t>+55 (11) 99977-5425</t>
  </si>
  <si>
    <t>adriana.oliveira@gmail.com</t>
  </si>
  <si>
    <t>http://linkedin.com/in/adrianaoliveira</t>
  </si>
  <si>
    <t>@adrianaoliveira</t>
  </si>
  <si>
    <t>+55 (11) 98697-5581</t>
  </si>
  <si>
    <t>maria.oliveira@gmail.com</t>
  </si>
  <si>
    <t>http://linkedin.com/in/mariaoliveira</t>
  </si>
  <si>
    <t>@mariaoliveira</t>
  </si>
  <si>
    <t>+55 (11) 99359-7046</t>
  </si>
  <si>
    <t>+55 (11) 98443-8933</t>
  </si>
  <si>
    <t>maria.santos@gmail.com</t>
  </si>
  <si>
    <t>http://linkedin.com/in/mariasantos</t>
  </si>
  <si>
    <t>@mariasantos</t>
  </si>
  <si>
    <t>+55 (11) 99787-1200</t>
  </si>
  <si>
    <t>fernanda.rodrigues@gmail.com</t>
  </si>
  <si>
    <t>http://linkedin.com/in/fernandarodrigues</t>
  </si>
  <si>
    <t>@fernandarodrigues</t>
  </si>
  <si>
    <t>+55 (11) 98508-2940</t>
  </si>
  <si>
    <t>lucas.oliveira@gmail.com</t>
  </si>
  <si>
    <t>http://linkedin.com/in/lucasoliveira</t>
  </si>
  <si>
    <t>@lucasoliveira</t>
  </si>
  <si>
    <t>+55 (11) 98491-3847</t>
  </si>
  <si>
    <t>marcos.souza@gmail.com</t>
  </si>
  <si>
    <t>http://linkedin.com/in/marcossouza</t>
  </si>
  <si>
    <t>@marcossouza</t>
  </si>
  <si>
    <t>+55 (11) 98235-9922</t>
  </si>
  <si>
    <t>bruno.rodrigues@gmail.com</t>
  </si>
  <si>
    <t>http://linkedin.com/in/brunorodrigues</t>
  </si>
  <si>
    <t>@brunorodrigues</t>
  </si>
  <si>
    <t>+55 (11) 98164-1653</t>
  </si>
  <si>
    <t>francisca.rodrigues@gmail.com</t>
  </si>
  <si>
    <t>http://linkedin.com/in/franciscarodrigues</t>
  </si>
  <si>
    <t>@franciscarodrigues</t>
  </si>
  <si>
    <t>+55 (11) 99984-2494</t>
  </si>
  <si>
    <t>adriana.rodrigues@gmail.com</t>
  </si>
  <si>
    <t>http://linkedin.com/in/adrianarodrigues</t>
  </si>
  <si>
    <t>@adrianarodrigues</t>
  </si>
  <si>
    <t>+55 (11) 99771-9431</t>
  </si>
  <si>
    <t>pedro.ferreira@gmail.com</t>
  </si>
  <si>
    <t>http://linkedin.com/in/pedroferreira</t>
  </si>
  <si>
    <t>@pedroferreira</t>
  </si>
  <si>
    <t>+55 (11) 99453-3594</t>
  </si>
  <si>
    <t>adriana.pereira@gmail.com</t>
  </si>
  <si>
    <t>http://linkedin.com/in/adrianapereira</t>
  </si>
  <si>
    <t>@adrianapereira</t>
  </si>
  <si>
    <t>+55 (11) 98785-4122</t>
  </si>
  <si>
    <t>+55 (11) 98932-6272</t>
  </si>
  <si>
    <t>juliana.ferreira@gmail.com</t>
  </si>
  <si>
    <t>http://linkedin.com/in/julianaferreira</t>
  </si>
  <si>
    <t>@julianaferreira</t>
  </si>
  <si>
    <t>+55 (11) 99077-8486</t>
  </si>
  <si>
    <t>márcia.gomes@gmail.com</t>
  </si>
  <si>
    <t>http://linkedin.com/in/márciagomes</t>
  </si>
  <si>
    <t>@márciagomes</t>
  </si>
  <si>
    <t>+55 (11) 98480-5708</t>
  </si>
  <si>
    <t>maria.pereira@gmail.com</t>
  </si>
  <si>
    <t>http://linkedin.com/in/mariapereira</t>
  </si>
  <si>
    <t>@mariapereira</t>
  </si>
  <si>
    <t>+55 (11) 98843-3950</t>
  </si>
  <si>
    <t>ana.ferreira@gmail.com</t>
  </si>
  <si>
    <t>http://linkedin.com/in/anaferreira</t>
  </si>
  <si>
    <t>@anaferreira</t>
  </si>
  <si>
    <t>+55 (11) 98151-8237</t>
  </si>
  <si>
    <t>+55 (11) 98562-1132</t>
  </si>
  <si>
    <t>+55 (11) 99499-3153</t>
  </si>
  <si>
    <t>lucas.rodrigues@gmail.com</t>
  </si>
  <si>
    <t>http://linkedin.com/in/lucasrodrigues</t>
  </si>
  <si>
    <t>@lucasrodrigues</t>
  </si>
  <si>
    <t>+55 (11) 99761-7511</t>
  </si>
  <si>
    <t>+55 (11) 99326-2035</t>
  </si>
  <si>
    <t>juliana.silva@gmail.com</t>
  </si>
  <si>
    <t>http://linkedin.com/in/julianasilva</t>
  </si>
  <si>
    <t>@julianasilva</t>
  </si>
  <si>
    <t>+55 (11) 99813-7797</t>
  </si>
  <si>
    <t>fernanda.alves@gmail.com</t>
  </si>
  <si>
    <t>http://linkedin.com/in/fernandaalves</t>
  </si>
  <si>
    <t>@fernandaalves</t>
  </si>
  <si>
    <t>+55 (11) 99943-8450</t>
  </si>
  <si>
    <t>ana.silva@gmail.com</t>
  </si>
  <si>
    <t>http://linkedin.com/in/anasilva</t>
  </si>
  <si>
    <t>@anasilva</t>
  </si>
  <si>
    <t>+55 (11) 98266-9850</t>
  </si>
  <si>
    <t>+55 (11) 98918-6931</t>
  </si>
  <si>
    <t>antônia.lima@gmail.com</t>
  </si>
  <si>
    <t>http://linkedin.com/in/antônialima</t>
  </si>
  <si>
    <t>@antônialima</t>
  </si>
  <si>
    <t>+55 (11) 99841-2323</t>
  </si>
  <si>
    <t>antônia.santos@gmail.com</t>
  </si>
  <si>
    <t>http://linkedin.com/in/antôniasantos</t>
  </si>
  <si>
    <t>@antôniasantos</t>
  </si>
  <si>
    <t>+55 (11) 98880-8398</t>
  </si>
  <si>
    <t>+55 (11) 99524-7105</t>
  </si>
  <si>
    <t>pedro.santos@gmail.com</t>
  </si>
  <si>
    <t>http://linkedin.com/in/pedrosantos</t>
  </si>
  <si>
    <t>@pedrosantos</t>
  </si>
  <si>
    <t>+55 (11) 99735-2773</t>
  </si>
  <si>
    <t>márcia.souza@gmail.com</t>
  </si>
  <si>
    <t>http://linkedin.com/in/márciasouza</t>
  </si>
  <si>
    <t>@márciasouza</t>
  </si>
  <si>
    <t>+55 (11) 99887-6567</t>
  </si>
  <si>
    <t>+55 (11) 99809-1861</t>
  </si>
  <si>
    <t>luiz.ferreira@gmail.com</t>
  </si>
  <si>
    <t>http://linkedin.com/in/luizferreira</t>
  </si>
  <si>
    <t>@luizferreira</t>
  </si>
  <si>
    <t>+55 (11) 99079-6053</t>
  </si>
  <si>
    <t>gabriel.ferreira@gmail.com</t>
  </si>
  <si>
    <t>http://linkedin.com/in/gabrielferreira</t>
  </si>
  <si>
    <t>@gabrielferreira</t>
  </si>
  <si>
    <t>+55 (11) 99024-6802</t>
  </si>
  <si>
    <t>luiz.oliveira@gmail.com</t>
  </si>
  <si>
    <t>http://linkedin.com/in/luizoliveira</t>
  </si>
  <si>
    <t>@luizoliveira</t>
  </si>
  <si>
    <t>+55 (11) 98180-8155</t>
  </si>
  <si>
    <t>joão.ferreira@gmail.com</t>
  </si>
  <si>
    <t>http://linkedin.com/in/joãoferreira</t>
  </si>
  <si>
    <t>@joãoferreira</t>
  </si>
  <si>
    <t>+55 (11) 98483-2684</t>
  </si>
  <si>
    <t>márcia.lima@gmail.com</t>
  </si>
  <si>
    <t>http://linkedin.com/in/márcialima</t>
  </si>
  <si>
    <t>@márcialima</t>
  </si>
  <si>
    <t>+55 (11) 98900-2118</t>
  </si>
  <si>
    <t>patrícia.gomes@gmail.com</t>
  </si>
  <si>
    <t>http://linkedin.com/in/patríciagomes</t>
  </si>
  <si>
    <t>@patríciagomes</t>
  </si>
  <si>
    <t>+55 (11) 99188-1672</t>
  </si>
  <si>
    <t>+55 (11) 99248-3600</t>
  </si>
  <si>
    <t>lucas.souza@gmail.com</t>
  </si>
  <si>
    <t>http://linkedin.com/in/lucassouza</t>
  </si>
  <si>
    <t>@lucassouza</t>
  </si>
  <si>
    <t>+55 (11) 99193-3317</t>
  </si>
  <si>
    <t>+55 (11) 99947-4509</t>
  </si>
  <si>
    <t>márcia.ferreira@gmail.com</t>
  </si>
  <si>
    <t>http://linkedin.com/in/márciaferreira</t>
  </si>
  <si>
    <t>@márciaferreira</t>
  </si>
  <si>
    <t>+55 (11) 99476-8170</t>
  </si>
  <si>
    <t>francisca.oliveira@gmail.com</t>
  </si>
  <si>
    <t>http://linkedin.com/in/franciscaoliveira</t>
  </si>
  <si>
    <t>@franciscaoliveira</t>
  </si>
  <si>
    <t>+55 (11) 99080-7859</t>
  </si>
  <si>
    <t>patrícia.pereira@gmail.com</t>
  </si>
  <si>
    <t>http://linkedin.com/in/patríciapereira</t>
  </si>
  <si>
    <t>@patríciapereira</t>
  </si>
  <si>
    <t>+55 (11) 99672-8391</t>
  </si>
  <si>
    <t>adriana.lima@gmail.com</t>
  </si>
  <si>
    <t>http://linkedin.com/in/adrianalima</t>
  </si>
  <si>
    <t>@adrianalima</t>
  </si>
  <si>
    <t>+55 (11) 99425-3273</t>
  </si>
  <si>
    <t>+55 (11) 98128-2816</t>
  </si>
  <si>
    <t>+55 (11) 99114-9312</t>
  </si>
  <si>
    <t>luiz.santos@gmail.com</t>
  </si>
  <si>
    <t>http://linkedin.com/in/luizsantos</t>
  </si>
  <si>
    <t>@luizsantos</t>
  </si>
  <si>
    <t>+55 (11) 99700-8612</t>
  </si>
  <si>
    <t>matheus.silva@gmail.com</t>
  </si>
  <si>
    <t>http://linkedin.com/in/matheussilva</t>
  </si>
  <si>
    <t>@matheussilva</t>
  </si>
  <si>
    <t>+55 (11) 98585-6848</t>
  </si>
  <si>
    <t>fernanda.pereira@gmail.com</t>
  </si>
  <si>
    <t>http://linkedin.com/in/fernandapereira</t>
  </si>
  <si>
    <t>@fernandapereira</t>
  </si>
  <si>
    <t>+55 (11) 99117-5813</t>
  </si>
  <si>
    <t>pedro.alves@gmail.com</t>
  </si>
  <si>
    <t>http://linkedin.com/in/pedroalves</t>
  </si>
  <si>
    <t>@pedroalves</t>
  </si>
  <si>
    <t>+55 (11) 99374-7655</t>
  </si>
  <si>
    <t>aline.alves@gmail.com</t>
  </si>
  <si>
    <t>http://linkedin.com/in/alinealves</t>
  </si>
  <si>
    <t>@alinealves</t>
  </si>
  <si>
    <t>+55 (11) 98761-8273</t>
  </si>
  <si>
    <t>lucas.gomes@gmail.com</t>
  </si>
  <si>
    <t>http://linkedin.com/in/lucasgomes</t>
  </si>
  <si>
    <t>@lucasgomes</t>
  </si>
  <si>
    <t>+55 (11) 98409-3009</t>
  </si>
  <si>
    <t>carlos.pereira@gmail.com</t>
  </si>
  <si>
    <t>http://linkedin.com/in/carlospereira</t>
  </si>
  <si>
    <t>@carlospereira</t>
  </si>
  <si>
    <t>+55 (11) 99622-3275</t>
  </si>
  <si>
    <t>+55 (11) 98256-6194</t>
  </si>
  <si>
    <t>juliana.lima@gmail.com</t>
  </si>
  <si>
    <t>http://linkedin.com/in/julianalima</t>
  </si>
  <si>
    <t>@julianalima</t>
  </si>
  <si>
    <t>+55 (11) 98708-9501</t>
  </si>
  <si>
    <t>rafael.oliveira@gmail.com</t>
  </si>
  <si>
    <t>http://linkedin.com/in/rafaeloliveira</t>
  </si>
  <si>
    <t>@rafaeloliveira</t>
  </si>
  <si>
    <t>+55 (11) 99690-1464</t>
  </si>
  <si>
    <t>luiz.gomes@gmail.com</t>
  </si>
  <si>
    <t>http://linkedin.com/in/luizgomes</t>
  </si>
  <si>
    <t>@luizgomes</t>
  </si>
  <si>
    <t>+55 (11) 98323-8202</t>
  </si>
  <si>
    <t>bruno.alves@gmail.com</t>
  </si>
  <si>
    <t>http://linkedin.com/in/brunoalves</t>
  </si>
  <si>
    <t>@brunoalves</t>
  </si>
  <si>
    <t>+55 (11) 98103-5754</t>
  </si>
  <si>
    <t>gabriel.rodrigues@gmail.com</t>
  </si>
  <si>
    <t>http://linkedin.com/in/gabrielrodrigues</t>
  </si>
  <si>
    <t>@gabrielrodrigues</t>
  </si>
  <si>
    <t>+55 (11) 98440-6781</t>
  </si>
  <si>
    <t>Acionista</t>
  </si>
  <si>
    <t>+55 (11) 99167-4189</t>
  </si>
  <si>
    <t>ana.alves@gmail.com</t>
  </si>
  <si>
    <t>http://linkedin.com/in/anaalves</t>
  </si>
  <si>
    <t>@anaalves</t>
  </si>
  <si>
    <t>+55 (11) 98822-9193</t>
  </si>
  <si>
    <t>+55 (11) 99696-9351</t>
  </si>
  <si>
    <t>luiz.alves@gmail.com</t>
  </si>
  <si>
    <t>http://linkedin.com/in/luizalves</t>
  </si>
  <si>
    <t>@luizalves</t>
  </si>
  <si>
    <t>+55 (11) 98349-9589</t>
  </si>
  <si>
    <t>+55 (11) 99445-3262</t>
  </si>
  <si>
    <t>+55 (11) 99579-5735</t>
  </si>
  <si>
    <t>+55 (11) 99892-8247</t>
  </si>
  <si>
    <t>rafael.silva@gmail.com</t>
  </si>
  <si>
    <t>http://linkedin.com/in/rafaelsilva</t>
  </si>
  <si>
    <t>@rafaelsilva</t>
  </si>
  <si>
    <t>+55 (11) 98676-8739</t>
  </si>
  <si>
    <t>+55 (11) 99912-1595</t>
  </si>
  <si>
    <t>bruno.lima@gmail.com</t>
  </si>
  <si>
    <t>http://linkedin.com/in/brunolima</t>
  </si>
  <si>
    <t>@brunolima</t>
  </si>
  <si>
    <t>+55 (11) 99327-5215</t>
  </si>
  <si>
    <t>carlos.souza@gmail.com</t>
  </si>
  <si>
    <t>http://linkedin.com/in/carlossouza</t>
  </si>
  <si>
    <t>@carlossouza</t>
  </si>
  <si>
    <t>+55 (11) 3000-3286</t>
  </si>
  <si>
    <t>Rua Tangará, 132</t>
  </si>
  <si>
    <t>Gerente</t>
  </si>
  <si>
    <t>Jurídico</t>
  </si>
  <si>
    <t>Head</t>
  </si>
  <si>
    <t>195.323.338-74</t>
  </si>
  <si>
    <t>Separado</t>
  </si>
  <si>
    <t>Engenheiro</t>
  </si>
  <si>
    <t>Masculino</t>
  </si>
  <si>
    <t>Coach</t>
  </si>
  <si>
    <t>Campeão</t>
  </si>
  <si>
    <t>Testemunha</t>
  </si>
  <si>
    <t>Sem Função de Faturamento</t>
  </si>
  <si>
    <t>+55 (11) 3000-6574</t>
  </si>
  <si>
    <t>C-Level</t>
  </si>
  <si>
    <t>Tecnologia</t>
  </si>
  <si>
    <t>CEO</t>
  </si>
  <si>
    <t>199.467.967-54</t>
  </si>
  <si>
    <t>Economista</t>
  </si>
  <si>
    <t>Não Binário</t>
  </si>
  <si>
    <t>Bloqueador</t>
  </si>
  <si>
    <t>Tomador de Decisão</t>
  </si>
  <si>
    <t>Signatário</t>
  </si>
  <si>
    <t>Time Financeiro</t>
  </si>
  <si>
    <t>+55 (11) 3000-6925</t>
  </si>
  <si>
    <t>Coordenador</t>
  </si>
  <si>
    <t>Marketing</t>
  </si>
  <si>
    <t>975.338.987-22</t>
  </si>
  <si>
    <t>Viúvo</t>
  </si>
  <si>
    <t>+55 (11) 3000-3803</t>
  </si>
  <si>
    <t>Analista</t>
  </si>
  <si>
    <t>804.670.324-97</t>
  </si>
  <si>
    <t>Divorciado</t>
  </si>
  <si>
    <t>Admin</t>
  </si>
  <si>
    <t>Responsável pelo Financeiro</t>
  </si>
  <si>
    <t>+55 (11) 3000-9179</t>
  </si>
  <si>
    <t>674.651.369-84</t>
  </si>
  <si>
    <t>Feminino</t>
  </si>
  <si>
    <t>Influenciador</t>
  </si>
  <si>
    <t>+55 (11) 3000-3621</t>
  </si>
  <si>
    <t>Gestão</t>
  </si>
  <si>
    <t>357.666.981-11</t>
  </si>
  <si>
    <t>Casado</t>
  </si>
  <si>
    <t>+55 (11) 3000-5315</t>
  </si>
  <si>
    <t>619.723.303-29</t>
  </si>
  <si>
    <t>Empreendedor</t>
  </si>
  <si>
    <t>Usuário</t>
  </si>
  <si>
    <t>+55 (11) 3000-1949</t>
  </si>
  <si>
    <t>775.586.662-31</t>
  </si>
  <si>
    <t>+55 (11) 3000-7118</t>
  </si>
  <si>
    <t>Whatsapp</t>
  </si>
  <si>
    <t>446.121.702-80</t>
  </si>
  <si>
    <t>Solteiro</t>
  </si>
  <si>
    <t>+55 (11) 3000-9423</t>
  </si>
  <si>
    <t>Financeiro</t>
  </si>
  <si>
    <t>684.690.584-41</t>
  </si>
  <si>
    <t>Administrador</t>
  </si>
  <si>
    <t>+55 (11) 3000-2612</t>
  </si>
  <si>
    <t>649.559.243-64</t>
  </si>
  <si>
    <t>+55 (11) 3000-3724</t>
  </si>
  <si>
    <t>488.102.499-43</t>
  </si>
  <si>
    <t>+55 (11) 3000-1998</t>
  </si>
  <si>
    <t>973.643.261-17</t>
  </si>
  <si>
    <t>+55 (11) 3000-1651</t>
  </si>
  <si>
    <t>309.785.833-50</t>
  </si>
  <si>
    <t>+55 (11) 3000-9808</t>
  </si>
  <si>
    <t>478.391.261-66</t>
  </si>
  <si>
    <t>+55 (11) 3000-3546</t>
  </si>
  <si>
    <t>600.357.966-16</t>
  </si>
  <si>
    <t>+55 (11) 3000-8007</t>
  </si>
  <si>
    <t>478.696.665-28</t>
  </si>
  <si>
    <t>+55 (11) 3000-3532</t>
  </si>
  <si>
    <t>854.440.901-62</t>
  </si>
  <si>
    <t>+55 (11) 3000-4728</t>
  </si>
  <si>
    <t>Diretor</t>
  </si>
  <si>
    <t>891.385.459-92</t>
  </si>
  <si>
    <t>+55 (11) 3000-8119</t>
  </si>
  <si>
    <t>690.294.360-15</t>
  </si>
  <si>
    <t>+55 (11) 3000-5920</t>
  </si>
  <si>
    <t>230.296.530-95</t>
  </si>
  <si>
    <t>+55 (11) 3000-6279</t>
  </si>
  <si>
    <t>915.853.273-94</t>
  </si>
  <si>
    <t>+55 (11) 3000-1757</t>
  </si>
  <si>
    <t>813.493.606-61</t>
  </si>
  <si>
    <t>+55 (11) 3000-5082</t>
  </si>
  <si>
    <t>553.727.934-74</t>
  </si>
  <si>
    <t>+55 (11) 3000-5499</t>
  </si>
  <si>
    <t>653.182.241-29</t>
  </si>
  <si>
    <t>+55 (11) 3000-4388</t>
  </si>
  <si>
    <t>106.460.405-59</t>
  </si>
  <si>
    <t>+55 (11) 3000-7624</t>
  </si>
  <si>
    <t>706.677.778-13</t>
  </si>
  <si>
    <t>+55 (11) 3000-7211</t>
  </si>
  <si>
    <t>652.153.458-38</t>
  </si>
  <si>
    <t>+55 (11) 3000-4571</t>
  </si>
  <si>
    <t>938.267.418-23</t>
  </si>
  <si>
    <t>+55 (11) 3000-5941</t>
  </si>
  <si>
    <t>479.170.618-92</t>
  </si>
  <si>
    <t>+55 (11) 3000-9548</t>
  </si>
  <si>
    <t>972.351.950-21</t>
  </si>
  <si>
    <t>+55 (11) 3000-5232</t>
  </si>
  <si>
    <t>347.837.516-72</t>
  </si>
  <si>
    <t>+55 (11) 3000-6016</t>
  </si>
  <si>
    <t>863.663.438-55</t>
  </si>
  <si>
    <t>+55 (11) 3000-4138</t>
  </si>
  <si>
    <t>952.298.403-39</t>
  </si>
  <si>
    <t>+55 (11) 3000-2680</t>
  </si>
  <si>
    <t>288.152.358-71</t>
  </si>
  <si>
    <t>+55 (11) 3000-2395</t>
  </si>
  <si>
    <t>635.489.561-66</t>
  </si>
  <si>
    <t>+55 (11) 3000-3573</t>
  </si>
  <si>
    <t>805.708.581-47</t>
  </si>
  <si>
    <t>+55 (11) 3000-7965</t>
  </si>
  <si>
    <t>161.269.911-49</t>
  </si>
  <si>
    <t>+55 (11) 3000-8172</t>
  </si>
  <si>
    <t>193.334.790-83</t>
  </si>
  <si>
    <t>+55 (11) 3000-9056</t>
  </si>
  <si>
    <t>786.207.978-30</t>
  </si>
  <si>
    <t>+55 (11) 3000-7622</t>
  </si>
  <si>
    <t>292.630.470-89</t>
  </si>
  <si>
    <t>+55 (11) 3000-4920</t>
  </si>
  <si>
    <t>330.961.216-69</t>
  </si>
  <si>
    <t>+55 (11) 3000-3369</t>
  </si>
  <si>
    <t>906.619.373-10</t>
  </si>
  <si>
    <t>+55 (11) 3000-7180</t>
  </si>
  <si>
    <t>976.894.520-15</t>
  </si>
  <si>
    <t>+55 (11) 3000-2633</t>
  </si>
  <si>
    <t>580.900.371-53</t>
  </si>
  <si>
    <t>+55 (11) 3000-2121</t>
  </si>
  <si>
    <t>748.820.993-22</t>
  </si>
  <si>
    <t>+55 (11) 3000-9702</t>
  </si>
  <si>
    <t>799.346.609-84</t>
  </si>
  <si>
    <t>+55 (11) 3000-3588</t>
  </si>
  <si>
    <t>356.567.965-48</t>
  </si>
  <si>
    <t>+55 (11) 3000-7484</t>
  </si>
  <si>
    <t>918.335.721-55</t>
  </si>
  <si>
    <t>+55 (11) 3000-6977</t>
  </si>
  <si>
    <t>305.235.905-79</t>
  </si>
  <si>
    <t>+55 (11) 3000-4696</t>
  </si>
  <si>
    <t>649.226.565-57</t>
  </si>
  <si>
    <t>+55 (11) 3000-4626</t>
  </si>
  <si>
    <t>146.138.411-73</t>
  </si>
  <si>
    <t>+55 (11) 3000-3531</t>
  </si>
  <si>
    <t>133.806.479-37</t>
  </si>
  <si>
    <t>+55 (11) 3000-3001</t>
  </si>
  <si>
    <t>905.441.349-26</t>
  </si>
  <si>
    <t>+55 (11) 3000-3370</t>
  </si>
  <si>
    <t>115.466.908-40</t>
  </si>
  <si>
    <t>+55 (11) 3000-8802</t>
  </si>
  <si>
    <t>144.844.902-94</t>
  </si>
  <si>
    <t>+55 (11) 3000-2204</t>
  </si>
  <si>
    <t>381.739.748-84</t>
  </si>
  <si>
    <t>+55 (11) 3000-4522</t>
  </si>
  <si>
    <t>525.847.197-50</t>
  </si>
  <si>
    <t>+55 (11) 3000-2582</t>
  </si>
  <si>
    <t>225.520.462-95</t>
  </si>
  <si>
    <t>+55 (11) 3000-4674</t>
  </si>
  <si>
    <t>385.687.331-64</t>
  </si>
  <si>
    <t>+55 (11) 3000-6062</t>
  </si>
  <si>
    <t>773.510.171-28</t>
  </si>
  <si>
    <t>+55 (11) 3000-2391</t>
  </si>
  <si>
    <t>183.378.553-94</t>
  </si>
  <si>
    <t>+55 (11) 3000-8972</t>
  </si>
  <si>
    <t>309.408.316-27</t>
  </si>
  <si>
    <t>+55 (11) 3000-4770</t>
  </si>
  <si>
    <t>570.179.982-50</t>
  </si>
  <si>
    <t>+55 (11) 3000-6928</t>
  </si>
  <si>
    <t>180.505.991-49</t>
  </si>
  <si>
    <t>+55 (11) 3000-3419</t>
  </si>
  <si>
    <t>256.878.877-93</t>
  </si>
  <si>
    <t>+55 (11) 3000-3473</t>
  </si>
  <si>
    <t>157.460.619-19</t>
  </si>
  <si>
    <t>+55 (11) 3000-8581</t>
  </si>
  <si>
    <t>587.613.254-17</t>
  </si>
  <si>
    <t>+55 (11) 3000-9564</t>
  </si>
  <si>
    <t>893.446.795-86</t>
  </si>
  <si>
    <t>+55 (11) 3000-2335</t>
  </si>
  <si>
    <t>825.186.417-81</t>
  </si>
  <si>
    <t>+55 (11) 3000-3953</t>
  </si>
  <si>
    <t>258.179.402-22</t>
  </si>
  <si>
    <t>+55 (11) 3000-3712</t>
  </si>
  <si>
    <t>725.391.870-67</t>
  </si>
  <si>
    <t>+55 (11) 3000-9239</t>
  </si>
  <si>
    <t>153.756.592-57</t>
  </si>
  <si>
    <t>+55 (11) 3000-4637</t>
  </si>
  <si>
    <t>614.482.341-59</t>
  </si>
  <si>
    <t>+55 (11) 3000-8740</t>
  </si>
  <si>
    <t>119.362.320-29</t>
  </si>
  <si>
    <t>+55 (11) 3000-8489</t>
  </si>
  <si>
    <t>627.688.347-28</t>
  </si>
  <si>
    <t>+55 (11) 3000-9618</t>
  </si>
  <si>
    <t>496.482.359-12</t>
  </si>
  <si>
    <t>+55 (11) 3000-3868</t>
  </si>
  <si>
    <t>894.568.137-47</t>
  </si>
  <si>
    <t>+55 (11) 3000-4131</t>
  </si>
  <si>
    <t>476.547.509-66</t>
  </si>
  <si>
    <t>+55 (11) 3000-3956</t>
  </si>
  <si>
    <t>402.413.556-87</t>
  </si>
  <si>
    <t>+55 (11) 3000-2229</t>
  </si>
  <si>
    <t>969.722.794-66</t>
  </si>
  <si>
    <t>+55 (11) 3000-7077</t>
  </si>
  <si>
    <t>421.765.385-41</t>
  </si>
  <si>
    <t>+55 (11) 3000-9047</t>
  </si>
  <si>
    <t>555.189.929-97</t>
  </si>
  <si>
    <t>+55 (11) 3000-4292</t>
  </si>
  <si>
    <t>686.477.578-80</t>
  </si>
  <si>
    <t>+55 (11) 3000-2208</t>
  </si>
  <si>
    <t>999.948.898-80</t>
  </si>
  <si>
    <t>+55 (11) 3000-4694</t>
  </si>
  <si>
    <t>664.381.228-90</t>
  </si>
  <si>
    <t>+55 (11) 3000-1674</t>
  </si>
  <si>
    <t>315.885.685-63</t>
  </si>
  <si>
    <t>+55 (11) 3000-1981</t>
  </si>
  <si>
    <t>721.247.420-50</t>
  </si>
  <si>
    <t>+55 (11) 3000-2586</t>
  </si>
  <si>
    <t>933.435.691-50</t>
  </si>
  <si>
    <t>+55 (11) 3000-4944</t>
  </si>
  <si>
    <t>963.769.788-70</t>
  </si>
  <si>
    <t>+55 (11) 3000-1838</t>
  </si>
  <si>
    <t>616.561.882-80</t>
  </si>
  <si>
    <t>+55 (11) 3000-9341</t>
  </si>
  <si>
    <t>441.923.585-76</t>
  </si>
  <si>
    <t>+55 (11) 3000-9311</t>
  </si>
  <si>
    <t>117.477.439-96</t>
  </si>
  <si>
    <t>+55 (11) 3000-8871</t>
  </si>
  <si>
    <t>817.212.295-12</t>
  </si>
  <si>
    <t>+55 (11) 3000-2020</t>
  </si>
  <si>
    <t>485.421.277-68</t>
  </si>
  <si>
    <t>+55 (11) 3000-5876</t>
  </si>
  <si>
    <t>673.914.838-45</t>
  </si>
  <si>
    <t>+55 (11) 3000-6674</t>
  </si>
  <si>
    <t>651.377.675-99</t>
  </si>
  <si>
    <t>+55 (11) 3000-7771</t>
  </si>
  <si>
    <t>768.999.587-71</t>
  </si>
  <si>
    <t>+55 (11) 3000-3880</t>
  </si>
  <si>
    <t>109.405.681-87</t>
  </si>
  <si>
    <t>+55 (11) 3000-8518</t>
  </si>
  <si>
    <t>790.875.297-32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</si>
</sst>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m&quot; &quot;d&quot;, &quot;yyyy"/>
    <numFmt numFmtId="165" formatCode="mm&quot;-&quot;dd&quot;-&quot;yyyy"/>
    <numFmt numFmtId="166" formatCode="dd&quot;/&quot;mm&quot;/&quot;yyyy"/>
    <numFmt numFmtId="167" formatCode="dd/MM/yyyy"/>
    <numFmt numFmtId="168" formatCode="dd&quot;/&quot;mmm&quot;/&quot;yyyy"/>
    <numFmt numFmtId="169" formatCode="M/d/yyyy"/>
  </numFmts>
  <fonts count="11">
    <font>
      <sz val="10.0"/>
      <color rgb="FF000000"/>
      <name val="Calibri"/>
      <scheme val="minor"/>
    </font>
    <font>
      <color rgb="FFFFFFFF"/>
      <name val="Arial"/>
    </font>
    <font>
      <color theme="1"/>
      <name val="Arial"/>
    </font>
    <font>
      <color theme="1"/>
      <name val="Calibri"/>
      <scheme val="minor"/>
    </font>
    <font>
      <b/>
      <sz val="12.0"/>
      <color theme="1"/>
      <name val="Calibri"/>
      <scheme val="minor"/>
    </font>
    <font>
      <b/>
      <color theme="1"/>
      <name val="Calibri"/>
      <scheme val="minor"/>
    </font>
    <font>
      <color theme="0"/>
      <name val="Calibri"/>
      <scheme val="minor"/>
    </font>
    <font>
      <color theme="1"/>
      <name val="Calibri"/>
    </font>
    <font>
      <b/>
      <color theme="1"/>
      <name val="Arial"/>
    </font>
    <font>
      <u/>
      <color rgb="FF0000FF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2" fontId="1" numFmtId="164" xfId="0" applyAlignment="1" applyFont="1" applyNumberFormat="1">
      <alignment vertical="bottom"/>
    </xf>
    <xf borderId="0" fillId="2" fontId="1" numFmtId="165" xfId="0" applyAlignment="1" applyFont="1" applyNumberFormat="1">
      <alignment vertical="bottom"/>
    </xf>
    <xf borderId="0" fillId="2" fontId="1" numFmtId="0" xfId="0" applyAlignment="1" applyFont="1">
      <alignment readingOrder="0" vertical="bottom"/>
    </xf>
    <xf borderId="0" fillId="0" fontId="2" numFmtId="49" xfId="0" applyAlignment="1" applyFont="1" applyNumberFormat="1">
      <alignment horizontal="right" vertical="bottom"/>
    </xf>
    <xf borderId="0" fillId="0" fontId="2" numFmtId="49" xfId="0" applyAlignment="1" applyFont="1" applyNumberFormat="1">
      <alignment vertical="bottom"/>
    </xf>
    <xf borderId="0" fillId="0" fontId="2" numFmtId="166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7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2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0" fillId="0" fontId="6" numFmtId="0" xfId="0" applyAlignment="1" applyFont="1">
      <alignment readingOrder="0" vertical="center"/>
    </xf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 readingOrder="0" shrinkToFit="0" vertical="center" wrapText="0"/>
    </xf>
    <xf borderId="8" fillId="0" fontId="3" numFmtId="0" xfId="0" applyAlignment="1" applyBorder="1" applyFont="1">
      <alignment horizontal="center" readingOrder="0" shrinkToFit="0" vertical="center" wrapText="0"/>
    </xf>
    <xf borderId="8" fillId="0" fontId="3" numFmtId="49" xfId="0" applyAlignment="1" applyBorder="1" applyFont="1" applyNumberFormat="1">
      <alignment horizontal="center" readingOrder="0" shrinkToFit="0" vertical="center" wrapText="0"/>
    </xf>
    <xf borderId="9" fillId="0" fontId="3" numFmtId="0" xfId="0" applyAlignment="1" applyBorder="1" applyFont="1">
      <alignment horizontal="center" readingOrder="0" shrinkToFit="0" vertical="center" wrapText="0"/>
    </xf>
    <xf borderId="10" fillId="0" fontId="5" numFmtId="0" xfId="0" applyAlignment="1" applyBorder="1" applyFont="1">
      <alignment horizontal="center" readingOrder="0" shrinkToFit="0" vertical="center" wrapText="0"/>
    </xf>
    <xf borderId="11" fillId="0" fontId="3" numFmtId="0" xfId="0" applyAlignment="1" applyBorder="1" applyFont="1">
      <alignment horizontal="left" readingOrder="0" shrinkToFit="0" vertical="center" wrapText="1"/>
    </xf>
    <xf quotePrefix="1" borderId="11" fillId="0" fontId="3" numFmtId="0" xfId="0" applyAlignment="1" applyBorder="1" applyFont="1">
      <alignment horizontal="left" readingOrder="0" shrinkToFit="0" vertical="center" wrapText="1"/>
    </xf>
    <xf borderId="12" fillId="0" fontId="3" numFmtId="0" xfId="0" applyAlignment="1" applyBorder="1" applyFont="1">
      <alignment horizontal="left" shrinkToFit="0" vertical="center" wrapText="1"/>
    </xf>
    <xf borderId="13" fillId="0" fontId="5" numFmtId="0" xfId="0" applyAlignment="1" applyBorder="1" applyFont="1">
      <alignment horizontal="center" readingOrder="0" shrinkToFit="0" vertical="center" wrapText="0"/>
    </xf>
    <xf borderId="14" fillId="0" fontId="3" numFmtId="0" xfId="0" applyAlignment="1" applyBorder="1" applyFont="1">
      <alignment horizontal="left" readingOrder="0" shrinkToFit="0" vertical="center" wrapText="1"/>
    </xf>
    <xf quotePrefix="1" borderId="14" fillId="0" fontId="3" numFmtId="0" xfId="0" applyAlignment="1" applyBorder="1" applyFont="1">
      <alignment horizontal="left" readingOrder="0" shrinkToFit="0" vertical="center" wrapText="1"/>
    </xf>
    <xf borderId="15" fillId="0" fontId="3" numFmtId="0" xfId="0" applyAlignment="1" applyBorder="1" applyFont="1">
      <alignment horizontal="left" shrinkToFit="0" vertical="center" wrapText="1"/>
    </xf>
    <xf borderId="11" fillId="0" fontId="3" numFmtId="0" xfId="0" applyAlignment="1" applyBorder="1" applyFont="1">
      <alignment horizontal="left" shrinkToFit="0" vertical="center" wrapText="1"/>
    </xf>
    <xf borderId="16" fillId="0" fontId="5" numFmtId="0" xfId="0" applyAlignment="1" applyBorder="1" applyFont="1">
      <alignment horizontal="center" readingOrder="0" shrinkToFit="0" vertical="center" wrapText="0"/>
    </xf>
    <xf borderId="17" fillId="0" fontId="3" numFmtId="0" xfId="0" applyAlignment="1" applyBorder="1" applyFont="1">
      <alignment horizontal="left" readingOrder="0" shrinkToFit="0" vertical="center" wrapText="1"/>
    </xf>
    <xf quotePrefix="1" borderId="17" fillId="0" fontId="3" numFmtId="0" xfId="0" applyAlignment="1" applyBorder="1" applyFont="1">
      <alignment horizontal="left" readingOrder="0" shrinkToFit="0" vertical="center" wrapText="1"/>
    </xf>
    <xf borderId="18" fillId="0" fontId="3" numFmtId="0" xfId="0" applyAlignment="1" applyBorder="1" applyFont="1">
      <alignment horizontal="left" shrinkToFit="0" vertical="center" wrapText="1"/>
    </xf>
    <xf borderId="0" fillId="0" fontId="7" numFmtId="0" xfId="0" applyFont="1"/>
    <xf borderId="0" fillId="2" fontId="1" numFmtId="167" xfId="0" applyAlignment="1" applyFont="1" applyNumberFormat="1">
      <alignment vertical="bottom"/>
    </xf>
    <xf borderId="0" fillId="0" fontId="8" numFmtId="0" xfId="0" applyAlignment="1" applyFont="1">
      <alignment readingOrder="0" vertical="bottom"/>
    </xf>
    <xf borderId="0" fillId="0" fontId="8" numFmtId="167" xfId="0" applyAlignment="1" applyFont="1" applyNumberFormat="1">
      <alignment vertical="bottom"/>
    </xf>
    <xf borderId="0" fillId="0" fontId="2" numFmtId="168" xfId="0" applyAlignment="1" applyFont="1" applyNumberFormat="1">
      <alignment horizontal="right" vertical="bottom"/>
    </xf>
    <xf borderId="0" fillId="0" fontId="2" numFmtId="16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3" fontId="8" numFmtId="49" xfId="0" applyAlignment="1" applyFill="1" applyFont="1" applyNumberFormat="1">
      <alignment vertical="bottom"/>
    </xf>
    <xf borderId="0" fillId="4" fontId="8" numFmtId="49" xfId="0" applyAlignment="1" applyFill="1" applyFont="1" applyNumberFormat="1">
      <alignment vertical="bottom"/>
    </xf>
    <xf borderId="0" fillId="0" fontId="8" numFmtId="49" xfId="0" applyAlignment="1" applyFont="1" applyNumberFormat="1">
      <alignment vertical="bottom"/>
    </xf>
    <xf borderId="0" fillId="3" fontId="8" numFmtId="167" xfId="0" applyAlignment="1" applyFont="1" applyNumberFormat="1">
      <alignment vertical="bottom"/>
    </xf>
    <xf borderId="0" fillId="3" fontId="8" numFmtId="0" xfId="0" applyAlignment="1" applyFont="1">
      <alignment vertical="bottom"/>
    </xf>
    <xf borderId="0" fillId="0" fontId="9" numFmtId="49" xfId="0" applyAlignment="1" applyFont="1" applyNumberFormat="1">
      <alignment vertical="bottom"/>
    </xf>
    <xf borderId="0" fillId="0" fontId="10" numFmtId="49" xfId="0" applyAlignment="1" applyFont="1" applyNumberFormat="1">
      <alignment vertical="bottom"/>
    </xf>
    <xf borderId="0" fillId="0" fontId="8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7" numFmtId="49" xfId="0" applyAlignment="1" applyFont="1" applyNumberFormat="1">
      <alignment vertical="bottom"/>
    </xf>
  </cellXfs>
  <cellStyles count="1">
    <cellStyle xfId="0" name="Normal" builtinId="0"/>
  </cellStyles>
  <dxfs count="6">
    <dxf>
      <font>
        <b/>
      </font>
      <fill>
        <patternFill patternType="solid">
          <fgColor rgb="FFB7E1CD"/>
          <bgColor rgb="FFB7E1CD"/>
        </patternFill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RESUMO-style">
      <tableStyleElement dxfId="3" type="headerRow"/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5" displayName="Table1" name="Table1" id="1">
  <tableColumns count="6">
    <tableColumn name="Tabela" id="1"/>
    <tableColumn name="Match" id="2"/>
    <tableColumn name="Sem Match" id="3"/>
    <tableColumn name="Dados" id="4"/>
    <tableColumn name="Colunas" id="5"/>
    <tableColumn name="Comentario" id="6"/>
  </tableColumns>
  <tableStyleInfo name="RESUM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1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://linkedin.com/in/anaferreira" TargetMode="External"/><Relationship Id="rId42" Type="http://schemas.openxmlformats.org/officeDocument/2006/relationships/hyperlink" Target="http://linkedin.com/in/mariasantos" TargetMode="External"/><Relationship Id="rId41" Type="http://schemas.openxmlformats.org/officeDocument/2006/relationships/hyperlink" Target="http://linkedin.com/in/lucasrodrigues" TargetMode="External"/><Relationship Id="rId44" Type="http://schemas.openxmlformats.org/officeDocument/2006/relationships/hyperlink" Target="http://linkedin.com/in/fernandaalves" TargetMode="External"/><Relationship Id="rId43" Type="http://schemas.openxmlformats.org/officeDocument/2006/relationships/hyperlink" Target="http://linkedin.com/in/julianasilva" TargetMode="External"/><Relationship Id="rId46" Type="http://schemas.openxmlformats.org/officeDocument/2006/relationships/hyperlink" Target="http://linkedin.com/in/mariaoliveira" TargetMode="External"/><Relationship Id="rId45" Type="http://schemas.openxmlformats.org/officeDocument/2006/relationships/hyperlink" Target="http://linkedin.com/in/anasilva" TargetMode="External"/><Relationship Id="rId1" Type="http://schemas.openxmlformats.org/officeDocument/2006/relationships/hyperlink" Target="http://linkedin.com/in/gabrielsilva" TargetMode="External"/><Relationship Id="rId2" Type="http://schemas.openxmlformats.org/officeDocument/2006/relationships/hyperlink" Target="http://linkedin.com/in/carlossilva" TargetMode="External"/><Relationship Id="rId3" Type="http://schemas.openxmlformats.org/officeDocument/2006/relationships/hyperlink" Target="http://linkedin.com/in/pedrolima" TargetMode="External"/><Relationship Id="rId4" Type="http://schemas.openxmlformats.org/officeDocument/2006/relationships/hyperlink" Target="http://linkedin.com/in/marcosrodrigues" TargetMode="External"/><Relationship Id="rId9" Type="http://schemas.openxmlformats.org/officeDocument/2006/relationships/hyperlink" Target="http://linkedin.com/in/brunosantos" TargetMode="External"/><Relationship Id="rId48" Type="http://schemas.openxmlformats.org/officeDocument/2006/relationships/hyperlink" Target="http://linkedin.com/in/carlossilva" TargetMode="External"/><Relationship Id="rId47" Type="http://schemas.openxmlformats.org/officeDocument/2006/relationships/hyperlink" Target="http://linkedin.com/in/pedrosantos" TargetMode="External"/><Relationship Id="rId49" Type="http://schemas.openxmlformats.org/officeDocument/2006/relationships/hyperlink" Target="http://linkedin.com/in/luizferreira" TargetMode="External"/><Relationship Id="rId5" Type="http://schemas.openxmlformats.org/officeDocument/2006/relationships/hyperlink" Target="http://linkedin.com/in/marcosgomes" TargetMode="External"/><Relationship Id="rId6" Type="http://schemas.openxmlformats.org/officeDocument/2006/relationships/hyperlink" Target="http://linkedin.com/in/pedrosilva" TargetMode="External"/><Relationship Id="rId7" Type="http://schemas.openxmlformats.org/officeDocument/2006/relationships/hyperlink" Target="http://linkedin.com/in/luizpereira" TargetMode="External"/><Relationship Id="rId8" Type="http://schemas.openxmlformats.org/officeDocument/2006/relationships/hyperlink" Target="http://linkedin.com/in/marcosrodrigues" TargetMode="External"/><Relationship Id="rId73" Type="http://schemas.openxmlformats.org/officeDocument/2006/relationships/hyperlink" Target="http://linkedin.com/in/marialima" TargetMode="External"/><Relationship Id="rId72" Type="http://schemas.openxmlformats.org/officeDocument/2006/relationships/hyperlink" Target="http://linkedin.com/in/anaalves" TargetMode="External"/><Relationship Id="rId31" Type="http://schemas.openxmlformats.org/officeDocument/2006/relationships/hyperlink" Target="http://linkedin.com/in/lucasoliveira" TargetMode="External"/><Relationship Id="rId75" Type="http://schemas.openxmlformats.org/officeDocument/2006/relationships/hyperlink" Target="http://linkedin.com/in/brunorodrigues" TargetMode="External"/><Relationship Id="rId30" Type="http://schemas.openxmlformats.org/officeDocument/2006/relationships/hyperlink" Target="http://linkedin.com/in/fernandarodrigues" TargetMode="External"/><Relationship Id="rId74" Type="http://schemas.openxmlformats.org/officeDocument/2006/relationships/hyperlink" Target="http://linkedin.com/in/luizalves" TargetMode="External"/><Relationship Id="rId33" Type="http://schemas.openxmlformats.org/officeDocument/2006/relationships/hyperlink" Target="http://linkedin.com/in/brunorodrigues" TargetMode="External"/><Relationship Id="rId77" Type="http://schemas.openxmlformats.org/officeDocument/2006/relationships/hyperlink" Target="http://linkedin.com/in/brunolima" TargetMode="External"/><Relationship Id="rId32" Type="http://schemas.openxmlformats.org/officeDocument/2006/relationships/hyperlink" Target="http://linkedin.com/in/marcossouza" TargetMode="External"/><Relationship Id="rId76" Type="http://schemas.openxmlformats.org/officeDocument/2006/relationships/hyperlink" Target="http://linkedin.com/in/rafaelsilva" TargetMode="External"/><Relationship Id="rId35" Type="http://schemas.openxmlformats.org/officeDocument/2006/relationships/hyperlink" Target="http://linkedin.com/in/adrianarodrigues" TargetMode="External"/><Relationship Id="rId79" Type="http://schemas.openxmlformats.org/officeDocument/2006/relationships/drawing" Target="../drawings/drawing11.xml"/><Relationship Id="rId34" Type="http://schemas.openxmlformats.org/officeDocument/2006/relationships/hyperlink" Target="http://linkedin.com/in/franciscarodrigues" TargetMode="External"/><Relationship Id="rId78" Type="http://schemas.openxmlformats.org/officeDocument/2006/relationships/hyperlink" Target="http://linkedin.com/in/carlossouza" TargetMode="External"/><Relationship Id="rId71" Type="http://schemas.openxmlformats.org/officeDocument/2006/relationships/hyperlink" Target="http://linkedin.com/in/gabrielrodrigues" TargetMode="External"/><Relationship Id="rId70" Type="http://schemas.openxmlformats.org/officeDocument/2006/relationships/hyperlink" Target="http://linkedin.com/in/brunoalves" TargetMode="External"/><Relationship Id="rId37" Type="http://schemas.openxmlformats.org/officeDocument/2006/relationships/hyperlink" Target="http://linkedin.com/in/adrianapereira" TargetMode="External"/><Relationship Id="rId36" Type="http://schemas.openxmlformats.org/officeDocument/2006/relationships/hyperlink" Target="http://linkedin.com/in/pedroferreira" TargetMode="External"/><Relationship Id="rId39" Type="http://schemas.openxmlformats.org/officeDocument/2006/relationships/hyperlink" Target="http://linkedin.com/in/mariapereira" TargetMode="External"/><Relationship Id="rId38" Type="http://schemas.openxmlformats.org/officeDocument/2006/relationships/hyperlink" Target="http://linkedin.com/in/julianaferreira" TargetMode="External"/><Relationship Id="rId62" Type="http://schemas.openxmlformats.org/officeDocument/2006/relationships/hyperlink" Target="http://linkedin.com/in/pedroalves" TargetMode="External"/><Relationship Id="rId61" Type="http://schemas.openxmlformats.org/officeDocument/2006/relationships/hyperlink" Target="http://linkedin.com/in/fernandapereira" TargetMode="External"/><Relationship Id="rId20" Type="http://schemas.openxmlformats.org/officeDocument/2006/relationships/hyperlink" Target="http://linkedin.com/in/luizlima" TargetMode="External"/><Relationship Id="rId64" Type="http://schemas.openxmlformats.org/officeDocument/2006/relationships/hyperlink" Target="http://linkedin.com/in/lucasgomes" TargetMode="External"/><Relationship Id="rId63" Type="http://schemas.openxmlformats.org/officeDocument/2006/relationships/hyperlink" Target="http://linkedin.com/in/alinealves" TargetMode="External"/><Relationship Id="rId22" Type="http://schemas.openxmlformats.org/officeDocument/2006/relationships/hyperlink" Target="http://linkedin.com/in/marialima" TargetMode="External"/><Relationship Id="rId66" Type="http://schemas.openxmlformats.org/officeDocument/2006/relationships/hyperlink" Target="http://linkedin.com/in/luizferreira" TargetMode="External"/><Relationship Id="rId21" Type="http://schemas.openxmlformats.org/officeDocument/2006/relationships/hyperlink" Target="http://linkedin.com/in/carloslima" TargetMode="External"/><Relationship Id="rId65" Type="http://schemas.openxmlformats.org/officeDocument/2006/relationships/hyperlink" Target="http://linkedin.com/in/carlospereira" TargetMode="External"/><Relationship Id="rId24" Type="http://schemas.openxmlformats.org/officeDocument/2006/relationships/hyperlink" Target="http://linkedin.com/in/brunooliveira" TargetMode="External"/><Relationship Id="rId68" Type="http://schemas.openxmlformats.org/officeDocument/2006/relationships/hyperlink" Target="http://linkedin.com/in/rafaeloliveira" TargetMode="External"/><Relationship Id="rId23" Type="http://schemas.openxmlformats.org/officeDocument/2006/relationships/hyperlink" Target="http://linkedin.com/in/mariasouza" TargetMode="External"/><Relationship Id="rId67" Type="http://schemas.openxmlformats.org/officeDocument/2006/relationships/hyperlink" Target="http://linkedin.com/in/julianalima" TargetMode="External"/><Relationship Id="rId60" Type="http://schemas.openxmlformats.org/officeDocument/2006/relationships/hyperlink" Target="http://linkedin.com/in/matheussilva" TargetMode="External"/><Relationship Id="rId26" Type="http://schemas.openxmlformats.org/officeDocument/2006/relationships/hyperlink" Target="http://linkedin.com/in/adrianaoliveira" TargetMode="External"/><Relationship Id="rId25" Type="http://schemas.openxmlformats.org/officeDocument/2006/relationships/hyperlink" Target="http://linkedin.com/in/pedrogomes" TargetMode="External"/><Relationship Id="rId69" Type="http://schemas.openxmlformats.org/officeDocument/2006/relationships/hyperlink" Target="http://linkedin.com/in/luizgomes" TargetMode="External"/><Relationship Id="rId28" Type="http://schemas.openxmlformats.org/officeDocument/2006/relationships/hyperlink" Target="http://linkedin.com/in/rafaelsouza" TargetMode="External"/><Relationship Id="rId27" Type="http://schemas.openxmlformats.org/officeDocument/2006/relationships/hyperlink" Target="http://linkedin.com/in/mariaoliveira" TargetMode="External"/><Relationship Id="rId29" Type="http://schemas.openxmlformats.org/officeDocument/2006/relationships/hyperlink" Target="http://linkedin.com/in/mariasantos" TargetMode="External"/><Relationship Id="rId51" Type="http://schemas.openxmlformats.org/officeDocument/2006/relationships/hyperlink" Target="http://linkedin.com/in/luizoliveira" TargetMode="External"/><Relationship Id="rId50" Type="http://schemas.openxmlformats.org/officeDocument/2006/relationships/hyperlink" Target="http://linkedin.com/in/gabrielferreira" TargetMode="External"/><Relationship Id="rId53" Type="http://schemas.openxmlformats.org/officeDocument/2006/relationships/hyperlink" Target="http://linkedin.com/in/lucassouza" TargetMode="External"/><Relationship Id="rId52" Type="http://schemas.openxmlformats.org/officeDocument/2006/relationships/hyperlink" Target="http://linkedin.com/in/pedrogomes" TargetMode="External"/><Relationship Id="rId11" Type="http://schemas.openxmlformats.org/officeDocument/2006/relationships/hyperlink" Target="http://linkedin.com/in/marcossilva" TargetMode="External"/><Relationship Id="rId55" Type="http://schemas.openxmlformats.org/officeDocument/2006/relationships/hyperlink" Target="http://linkedin.com/in/franciscaoliveira" TargetMode="External"/><Relationship Id="rId10" Type="http://schemas.openxmlformats.org/officeDocument/2006/relationships/hyperlink" Target="http://linkedin.com/in/lucaslima" TargetMode="External"/><Relationship Id="rId54" Type="http://schemas.openxmlformats.org/officeDocument/2006/relationships/hyperlink" Target="http://linkedin.com/in/rafaelrodrigues" TargetMode="External"/><Relationship Id="rId13" Type="http://schemas.openxmlformats.org/officeDocument/2006/relationships/hyperlink" Target="http://linkedin.com/in/gabrieloliveira" TargetMode="External"/><Relationship Id="rId57" Type="http://schemas.openxmlformats.org/officeDocument/2006/relationships/hyperlink" Target="http://linkedin.com/in/mariaoliveira" TargetMode="External"/><Relationship Id="rId12" Type="http://schemas.openxmlformats.org/officeDocument/2006/relationships/hyperlink" Target="http://linkedin.com/in/gabrielgomes" TargetMode="External"/><Relationship Id="rId56" Type="http://schemas.openxmlformats.org/officeDocument/2006/relationships/hyperlink" Target="http://linkedin.com/in/adrianalima" TargetMode="External"/><Relationship Id="rId15" Type="http://schemas.openxmlformats.org/officeDocument/2006/relationships/hyperlink" Target="http://linkedin.com/in/brunosantos" TargetMode="External"/><Relationship Id="rId59" Type="http://schemas.openxmlformats.org/officeDocument/2006/relationships/hyperlink" Target="http://linkedin.com/in/luizsantos" TargetMode="External"/><Relationship Id="rId14" Type="http://schemas.openxmlformats.org/officeDocument/2006/relationships/hyperlink" Target="http://linkedin.com/in/carlosoliveira" TargetMode="External"/><Relationship Id="rId58" Type="http://schemas.openxmlformats.org/officeDocument/2006/relationships/hyperlink" Target="http://linkedin.com/in/gabrielsilva" TargetMode="External"/><Relationship Id="rId17" Type="http://schemas.openxmlformats.org/officeDocument/2006/relationships/hyperlink" Target="http://linkedin.com/in/mariagomes" TargetMode="External"/><Relationship Id="rId16" Type="http://schemas.openxmlformats.org/officeDocument/2006/relationships/hyperlink" Target="http://linkedin.com/in/brunosouza" TargetMode="External"/><Relationship Id="rId19" Type="http://schemas.openxmlformats.org/officeDocument/2006/relationships/hyperlink" Target="http://linkedin.com/in/rafaelsouza" TargetMode="External"/><Relationship Id="rId18" Type="http://schemas.openxmlformats.org/officeDocument/2006/relationships/hyperlink" Target="http://linkedin.com/in/rafaelrodrigues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://linkedin.com/in/anaferreira" TargetMode="External"/><Relationship Id="rId42" Type="http://schemas.openxmlformats.org/officeDocument/2006/relationships/hyperlink" Target="http://linkedin.com/in/mariasantos" TargetMode="External"/><Relationship Id="rId41" Type="http://schemas.openxmlformats.org/officeDocument/2006/relationships/hyperlink" Target="http://linkedin.com/in/lucasrodrigues" TargetMode="External"/><Relationship Id="rId44" Type="http://schemas.openxmlformats.org/officeDocument/2006/relationships/hyperlink" Target="http://linkedin.com/in/fernandaalves" TargetMode="External"/><Relationship Id="rId43" Type="http://schemas.openxmlformats.org/officeDocument/2006/relationships/hyperlink" Target="http://linkedin.com/in/julianasilva" TargetMode="External"/><Relationship Id="rId46" Type="http://schemas.openxmlformats.org/officeDocument/2006/relationships/hyperlink" Target="http://linkedin.com/in/mariaoliveira" TargetMode="External"/><Relationship Id="rId45" Type="http://schemas.openxmlformats.org/officeDocument/2006/relationships/hyperlink" Target="http://linkedin.com/in/anasilva" TargetMode="External"/><Relationship Id="rId1" Type="http://schemas.openxmlformats.org/officeDocument/2006/relationships/hyperlink" Target="http://linkedin.com/in/gabrielsilva" TargetMode="External"/><Relationship Id="rId2" Type="http://schemas.openxmlformats.org/officeDocument/2006/relationships/hyperlink" Target="http://linkedin.com/in/carlossilva" TargetMode="External"/><Relationship Id="rId3" Type="http://schemas.openxmlformats.org/officeDocument/2006/relationships/hyperlink" Target="http://linkedin.com/in/pedrolima" TargetMode="External"/><Relationship Id="rId4" Type="http://schemas.openxmlformats.org/officeDocument/2006/relationships/hyperlink" Target="http://linkedin.com/in/marcosrodrigues" TargetMode="External"/><Relationship Id="rId9" Type="http://schemas.openxmlformats.org/officeDocument/2006/relationships/hyperlink" Target="http://linkedin.com/in/brunosantos" TargetMode="External"/><Relationship Id="rId48" Type="http://schemas.openxmlformats.org/officeDocument/2006/relationships/hyperlink" Target="http://linkedin.com/in/carlossilva" TargetMode="External"/><Relationship Id="rId47" Type="http://schemas.openxmlformats.org/officeDocument/2006/relationships/hyperlink" Target="http://linkedin.com/in/pedrosantos" TargetMode="External"/><Relationship Id="rId49" Type="http://schemas.openxmlformats.org/officeDocument/2006/relationships/hyperlink" Target="http://linkedin.com/in/luizferreira" TargetMode="External"/><Relationship Id="rId5" Type="http://schemas.openxmlformats.org/officeDocument/2006/relationships/hyperlink" Target="http://linkedin.com/in/marcosgomes" TargetMode="External"/><Relationship Id="rId6" Type="http://schemas.openxmlformats.org/officeDocument/2006/relationships/hyperlink" Target="http://linkedin.com/in/pedrosilva" TargetMode="External"/><Relationship Id="rId7" Type="http://schemas.openxmlformats.org/officeDocument/2006/relationships/hyperlink" Target="http://linkedin.com/in/luizpereira" TargetMode="External"/><Relationship Id="rId8" Type="http://schemas.openxmlformats.org/officeDocument/2006/relationships/hyperlink" Target="http://linkedin.com/in/marcosrodrigues" TargetMode="External"/><Relationship Id="rId73" Type="http://schemas.openxmlformats.org/officeDocument/2006/relationships/hyperlink" Target="http://linkedin.com/in/marialima" TargetMode="External"/><Relationship Id="rId72" Type="http://schemas.openxmlformats.org/officeDocument/2006/relationships/hyperlink" Target="http://linkedin.com/in/anaalves" TargetMode="External"/><Relationship Id="rId31" Type="http://schemas.openxmlformats.org/officeDocument/2006/relationships/hyperlink" Target="http://linkedin.com/in/lucasoliveira" TargetMode="External"/><Relationship Id="rId75" Type="http://schemas.openxmlformats.org/officeDocument/2006/relationships/hyperlink" Target="http://linkedin.com/in/brunorodrigues" TargetMode="External"/><Relationship Id="rId30" Type="http://schemas.openxmlformats.org/officeDocument/2006/relationships/hyperlink" Target="http://linkedin.com/in/fernandarodrigues" TargetMode="External"/><Relationship Id="rId74" Type="http://schemas.openxmlformats.org/officeDocument/2006/relationships/hyperlink" Target="http://linkedin.com/in/luizalves" TargetMode="External"/><Relationship Id="rId33" Type="http://schemas.openxmlformats.org/officeDocument/2006/relationships/hyperlink" Target="http://linkedin.com/in/brunorodrigues" TargetMode="External"/><Relationship Id="rId77" Type="http://schemas.openxmlformats.org/officeDocument/2006/relationships/hyperlink" Target="http://linkedin.com/in/brunolima" TargetMode="External"/><Relationship Id="rId32" Type="http://schemas.openxmlformats.org/officeDocument/2006/relationships/hyperlink" Target="http://linkedin.com/in/marcossouza" TargetMode="External"/><Relationship Id="rId76" Type="http://schemas.openxmlformats.org/officeDocument/2006/relationships/hyperlink" Target="http://linkedin.com/in/rafaelsilva" TargetMode="External"/><Relationship Id="rId35" Type="http://schemas.openxmlformats.org/officeDocument/2006/relationships/hyperlink" Target="http://linkedin.com/in/adrianarodrigues" TargetMode="External"/><Relationship Id="rId79" Type="http://schemas.openxmlformats.org/officeDocument/2006/relationships/drawing" Target="../drawings/drawing12.xml"/><Relationship Id="rId34" Type="http://schemas.openxmlformats.org/officeDocument/2006/relationships/hyperlink" Target="http://linkedin.com/in/franciscarodrigues" TargetMode="External"/><Relationship Id="rId78" Type="http://schemas.openxmlformats.org/officeDocument/2006/relationships/hyperlink" Target="http://linkedin.com/in/carlossouza" TargetMode="External"/><Relationship Id="rId71" Type="http://schemas.openxmlformats.org/officeDocument/2006/relationships/hyperlink" Target="http://linkedin.com/in/gabrielrodrigues" TargetMode="External"/><Relationship Id="rId70" Type="http://schemas.openxmlformats.org/officeDocument/2006/relationships/hyperlink" Target="http://linkedin.com/in/brunoalves" TargetMode="External"/><Relationship Id="rId37" Type="http://schemas.openxmlformats.org/officeDocument/2006/relationships/hyperlink" Target="http://linkedin.com/in/adrianapereira" TargetMode="External"/><Relationship Id="rId36" Type="http://schemas.openxmlformats.org/officeDocument/2006/relationships/hyperlink" Target="http://linkedin.com/in/pedroferreira" TargetMode="External"/><Relationship Id="rId39" Type="http://schemas.openxmlformats.org/officeDocument/2006/relationships/hyperlink" Target="http://linkedin.com/in/mariapereira" TargetMode="External"/><Relationship Id="rId38" Type="http://schemas.openxmlformats.org/officeDocument/2006/relationships/hyperlink" Target="http://linkedin.com/in/julianaferreira" TargetMode="External"/><Relationship Id="rId62" Type="http://schemas.openxmlformats.org/officeDocument/2006/relationships/hyperlink" Target="http://linkedin.com/in/pedroalves" TargetMode="External"/><Relationship Id="rId61" Type="http://schemas.openxmlformats.org/officeDocument/2006/relationships/hyperlink" Target="http://linkedin.com/in/fernandapereira" TargetMode="External"/><Relationship Id="rId20" Type="http://schemas.openxmlformats.org/officeDocument/2006/relationships/hyperlink" Target="http://linkedin.com/in/luizlima" TargetMode="External"/><Relationship Id="rId64" Type="http://schemas.openxmlformats.org/officeDocument/2006/relationships/hyperlink" Target="http://linkedin.com/in/lucasgomes" TargetMode="External"/><Relationship Id="rId63" Type="http://schemas.openxmlformats.org/officeDocument/2006/relationships/hyperlink" Target="http://linkedin.com/in/alinealves" TargetMode="External"/><Relationship Id="rId22" Type="http://schemas.openxmlformats.org/officeDocument/2006/relationships/hyperlink" Target="http://linkedin.com/in/marialima" TargetMode="External"/><Relationship Id="rId66" Type="http://schemas.openxmlformats.org/officeDocument/2006/relationships/hyperlink" Target="http://linkedin.com/in/luizferreira" TargetMode="External"/><Relationship Id="rId21" Type="http://schemas.openxmlformats.org/officeDocument/2006/relationships/hyperlink" Target="http://linkedin.com/in/carloslima" TargetMode="External"/><Relationship Id="rId65" Type="http://schemas.openxmlformats.org/officeDocument/2006/relationships/hyperlink" Target="http://linkedin.com/in/carlospereira" TargetMode="External"/><Relationship Id="rId24" Type="http://schemas.openxmlformats.org/officeDocument/2006/relationships/hyperlink" Target="http://linkedin.com/in/brunooliveira" TargetMode="External"/><Relationship Id="rId68" Type="http://schemas.openxmlformats.org/officeDocument/2006/relationships/hyperlink" Target="http://linkedin.com/in/rafaeloliveira" TargetMode="External"/><Relationship Id="rId23" Type="http://schemas.openxmlformats.org/officeDocument/2006/relationships/hyperlink" Target="http://linkedin.com/in/mariasouza" TargetMode="External"/><Relationship Id="rId67" Type="http://schemas.openxmlformats.org/officeDocument/2006/relationships/hyperlink" Target="http://linkedin.com/in/julianalima" TargetMode="External"/><Relationship Id="rId60" Type="http://schemas.openxmlformats.org/officeDocument/2006/relationships/hyperlink" Target="http://linkedin.com/in/matheussilva" TargetMode="External"/><Relationship Id="rId26" Type="http://schemas.openxmlformats.org/officeDocument/2006/relationships/hyperlink" Target="http://linkedin.com/in/adrianaoliveira" TargetMode="External"/><Relationship Id="rId25" Type="http://schemas.openxmlformats.org/officeDocument/2006/relationships/hyperlink" Target="http://linkedin.com/in/pedrogomes" TargetMode="External"/><Relationship Id="rId69" Type="http://schemas.openxmlformats.org/officeDocument/2006/relationships/hyperlink" Target="http://linkedin.com/in/luizgomes" TargetMode="External"/><Relationship Id="rId28" Type="http://schemas.openxmlformats.org/officeDocument/2006/relationships/hyperlink" Target="http://linkedin.com/in/rafaelsouza" TargetMode="External"/><Relationship Id="rId27" Type="http://schemas.openxmlformats.org/officeDocument/2006/relationships/hyperlink" Target="http://linkedin.com/in/mariaoliveira" TargetMode="External"/><Relationship Id="rId29" Type="http://schemas.openxmlformats.org/officeDocument/2006/relationships/hyperlink" Target="http://linkedin.com/in/mariasantos" TargetMode="External"/><Relationship Id="rId51" Type="http://schemas.openxmlformats.org/officeDocument/2006/relationships/hyperlink" Target="http://linkedin.com/in/luizoliveira" TargetMode="External"/><Relationship Id="rId50" Type="http://schemas.openxmlformats.org/officeDocument/2006/relationships/hyperlink" Target="http://linkedin.com/in/gabrielferreira" TargetMode="External"/><Relationship Id="rId53" Type="http://schemas.openxmlformats.org/officeDocument/2006/relationships/hyperlink" Target="http://linkedin.com/in/lucassouza" TargetMode="External"/><Relationship Id="rId52" Type="http://schemas.openxmlformats.org/officeDocument/2006/relationships/hyperlink" Target="http://linkedin.com/in/pedrogomes" TargetMode="External"/><Relationship Id="rId11" Type="http://schemas.openxmlformats.org/officeDocument/2006/relationships/hyperlink" Target="http://linkedin.com/in/marcossilva" TargetMode="External"/><Relationship Id="rId55" Type="http://schemas.openxmlformats.org/officeDocument/2006/relationships/hyperlink" Target="http://linkedin.com/in/franciscaoliveira" TargetMode="External"/><Relationship Id="rId10" Type="http://schemas.openxmlformats.org/officeDocument/2006/relationships/hyperlink" Target="http://linkedin.com/in/lucaslima" TargetMode="External"/><Relationship Id="rId54" Type="http://schemas.openxmlformats.org/officeDocument/2006/relationships/hyperlink" Target="http://linkedin.com/in/rafaelrodrigues" TargetMode="External"/><Relationship Id="rId13" Type="http://schemas.openxmlformats.org/officeDocument/2006/relationships/hyperlink" Target="http://linkedin.com/in/gabrieloliveira" TargetMode="External"/><Relationship Id="rId57" Type="http://schemas.openxmlformats.org/officeDocument/2006/relationships/hyperlink" Target="http://linkedin.com/in/mariaoliveira" TargetMode="External"/><Relationship Id="rId12" Type="http://schemas.openxmlformats.org/officeDocument/2006/relationships/hyperlink" Target="http://linkedin.com/in/gabrielgomes" TargetMode="External"/><Relationship Id="rId56" Type="http://schemas.openxmlformats.org/officeDocument/2006/relationships/hyperlink" Target="http://linkedin.com/in/adrianalima" TargetMode="External"/><Relationship Id="rId15" Type="http://schemas.openxmlformats.org/officeDocument/2006/relationships/hyperlink" Target="http://linkedin.com/in/brunosantos" TargetMode="External"/><Relationship Id="rId59" Type="http://schemas.openxmlformats.org/officeDocument/2006/relationships/hyperlink" Target="http://linkedin.com/in/luizsantos" TargetMode="External"/><Relationship Id="rId14" Type="http://schemas.openxmlformats.org/officeDocument/2006/relationships/hyperlink" Target="http://linkedin.com/in/carlosoliveira" TargetMode="External"/><Relationship Id="rId58" Type="http://schemas.openxmlformats.org/officeDocument/2006/relationships/hyperlink" Target="http://linkedin.com/in/gabrielsilva" TargetMode="External"/><Relationship Id="rId17" Type="http://schemas.openxmlformats.org/officeDocument/2006/relationships/hyperlink" Target="http://linkedin.com/in/mariagomes" TargetMode="External"/><Relationship Id="rId16" Type="http://schemas.openxmlformats.org/officeDocument/2006/relationships/hyperlink" Target="http://linkedin.com/in/brunosouza" TargetMode="External"/><Relationship Id="rId19" Type="http://schemas.openxmlformats.org/officeDocument/2006/relationships/hyperlink" Target="http://linkedin.com/in/rafaelsouza" TargetMode="External"/><Relationship Id="rId18" Type="http://schemas.openxmlformats.org/officeDocument/2006/relationships/hyperlink" Target="http://linkedin.com/in/rafaelrodrigu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71"/>
    <col customWidth="1" min="2" max="2" width="16.43"/>
    <col customWidth="1" min="3" max="3" width="16.29"/>
    <col customWidth="1" min="4" max="7" width="23.14"/>
    <col customWidth="1" min="8" max="8" width="17.86"/>
    <col customWidth="1" min="9" max="9" width="25.43"/>
    <col customWidth="1" min="10" max="10" width="23.14"/>
  </cols>
  <sheetData>
    <row r="1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</row>
    <row r="2" ht="15.75" customHeight="1">
      <c r="A2" s="5">
        <v>4507.0</v>
      </c>
      <c r="B2" s="5">
        <v>5507.0</v>
      </c>
      <c r="C2" s="5">
        <v>6507.0</v>
      </c>
      <c r="D2" s="6" t="s">
        <v>10</v>
      </c>
      <c r="E2" s="6" t="s">
        <v>11</v>
      </c>
      <c r="F2" s="6" t="s">
        <v>12</v>
      </c>
      <c r="G2" s="6" t="s">
        <v>13</v>
      </c>
      <c r="H2" s="7">
        <v>45391.0</v>
      </c>
      <c r="I2" s="8">
        <v>45409.0</v>
      </c>
      <c r="J2" s="9">
        <v>29263.0</v>
      </c>
    </row>
    <row r="3" ht="15.75" customHeight="1">
      <c r="A3" s="5">
        <v>2616.0</v>
      </c>
      <c r="B3" s="5">
        <v>3616.0</v>
      </c>
      <c r="C3" s="5">
        <v>4616.0</v>
      </c>
      <c r="D3" s="6" t="s">
        <v>14</v>
      </c>
      <c r="E3" s="6" t="s">
        <v>11</v>
      </c>
      <c r="F3" s="6" t="s">
        <v>12</v>
      </c>
      <c r="G3" s="6" t="s">
        <v>15</v>
      </c>
      <c r="H3" s="7">
        <v>45392.0</v>
      </c>
      <c r="I3" s="8">
        <v>45410.0</v>
      </c>
      <c r="J3" s="9">
        <v>29264.0</v>
      </c>
    </row>
    <row r="4" ht="15.75" customHeight="1">
      <c r="A4" s="5">
        <v>4804.0</v>
      </c>
      <c r="B4" s="5">
        <v>5804.0</v>
      </c>
      <c r="C4" s="5">
        <v>6804.0</v>
      </c>
      <c r="D4" s="6" t="s">
        <v>16</v>
      </c>
      <c r="E4" s="6" t="s">
        <v>17</v>
      </c>
      <c r="F4" s="6" t="s">
        <v>18</v>
      </c>
      <c r="G4" s="6" t="s">
        <v>19</v>
      </c>
      <c r="H4" s="7">
        <v>45393.0</v>
      </c>
      <c r="I4" s="8">
        <v>45411.0</v>
      </c>
      <c r="J4" s="9">
        <v>29265.0</v>
      </c>
    </row>
    <row r="5" ht="15.75" customHeight="1">
      <c r="A5" s="5">
        <v>1170.0</v>
      </c>
      <c r="B5" s="5">
        <v>2170.0</v>
      </c>
      <c r="C5" s="5">
        <v>3170.0</v>
      </c>
      <c r="D5" s="6" t="s">
        <v>20</v>
      </c>
      <c r="E5" s="6" t="s">
        <v>17</v>
      </c>
      <c r="F5" s="6" t="s">
        <v>18</v>
      </c>
      <c r="G5" s="6" t="s">
        <v>19</v>
      </c>
      <c r="H5" s="7">
        <v>45394.0</v>
      </c>
      <c r="I5" s="8">
        <v>45412.0</v>
      </c>
      <c r="J5" s="9">
        <v>29266.0</v>
      </c>
    </row>
    <row r="6" ht="15.75" customHeight="1">
      <c r="A6" s="5">
        <v>5156.0</v>
      </c>
      <c r="B6" s="5">
        <v>6156.0</v>
      </c>
      <c r="C6" s="5">
        <v>7156.0</v>
      </c>
      <c r="D6" s="6" t="s">
        <v>21</v>
      </c>
      <c r="E6" s="6" t="s">
        <v>22</v>
      </c>
      <c r="F6" s="6" t="s">
        <v>23</v>
      </c>
      <c r="G6" s="6" t="s">
        <v>19</v>
      </c>
      <c r="H6" s="7">
        <v>45395.0</v>
      </c>
      <c r="I6" s="8">
        <v>45413.0</v>
      </c>
      <c r="J6" s="9">
        <v>29267.0</v>
      </c>
    </row>
    <row r="7" ht="15.75" customHeight="1">
      <c r="A7" s="5">
        <v>1797.0</v>
      </c>
      <c r="B7" s="5">
        <v>2797.0</v>
      </c>
      <c r="C7" s="5">
        <v>3797.0</v>
      </c>
      <c r="D7" s="6" t="s">
        <v>24</v>
      </c>
      <c r="E7" s="6" t="s">
        <v>22</v>
      </c>
      <c r="F7" s="6" t="s">
        <v>23</v>
      </c>
      <c r="G7" s="6" t="s">
        <v>19</v>
      </c>
      <c r="H7" s="7">
        <v>45396.0</v>
      </c>
      <c r="I7" s="8">
        <v>45414.0</v>
      </c>
      <c r="J7" s="9">
        <v>29268.0</v>
      </c>
    </row>
    <row r="8" ht="15.75" customHeight="1">
      <c r="A8" s="5">
        <v>54.0</v>
      </c>
      <c r="B8" s="5">
        <v>1054.0</v>
      </c>
      <c r="C8" s="5">
        <v>2054.0</v>
      </c>
      <c r="D8" s="6" t="s">
        <v>25</v>
      </c>
      <c r="E8" s="6" t="s">
        <v>11</v>
      </c>
      <c r="F8" s="6" t="s">
        <v>12</v>
      </c>
      <c r="G8" s="6" t="s">
        <v>19</v>
      </c>
      <c r="H8" s="7">
        <v>45397.0</v>
      </c>
      <c r="I8" s="8">
        <v>45415.0</v>
      </c>
      <c r="J8" s="9">
        <v>29269.0</v>
      </c>
    </row>
    <row r="9" ht="15.75" customHeight="1">
      <c r="A9" s="5">
        <v>5948.0</v>
      </c>
      <c r="B9" s="5">
        <v>6948.0</v>
      </c>
      <c r="C9" s="5">
        <v>7948.0</v>
      </c>
      <c r="D9" s="6" t="s">
        <v>26</v>
      </c>
      <c r="E9" s="6" t="s">
        <v>17</v>
      </c>
      <c r="F9" s="6" t="s">
        <v>18</v>
      </c>
      <c r="G9" s="6" t="s">
        <v>13</v>
      </c>
      <c r="H9" s="7">
        <v>45398.0</v>
      </c>
      <c r="I9" s="8">
        <v>45416.0</v>
      </c>
      <c r="J9" s="9">
        <v>29270.0</v>
      </c>
    </row>
    <row r="10" ht="15.75" customHeight="1">
      <c r="A10" s="5">
        <v>6538.0</v>
      </c>
      <c r="B10" s="5">
        <v>7538.0</v>
      </c>
      <c r="C10" s="5">
        <v>8538.0</v>
      </c>
      <c r="D10" s="6" t="s">
        <v>20</v>
      </c>
      <c r="E10" s="6" t="s">
        <v>17</v>
      </c>
      <c r="F10" s="6" t="s">
        <v>18</v>
      </c>
      <c r="G10" s="6" t="s">
        <v>19</v>
      </c>
      <c r="H10" s="7">
        <v>45399.0</v>
      </c>
      <c r="I10" s="7">
        <v>45399.0</v>
      </c>
      <c r="J10" s="9">
        <v>29271.0</v>
      </c>
    </row>
    <row r="11" ht="15.75" customHeight="1">
      <c r="A11" s="5">
        <v>515.0</v>
      </c>
      <c r="B11" s="5">
        <v>1515.0</v>
      </c>
      <c r="C11" s="5">
        <v>2515.0</v>
      </c>
      <c r="D11" s="6" t="s">
        <v>27</v>
      </c>
      <c r="E11" s="6" t="s">
        <v>22</v>
      </c>
      <c r="F11" s="6" t="s">
        <v>23</v>
      </c>
      <c r="G11" s="6" t="s">
        <v>13</v>
      </c>
      <c r="H11" s="7">
        <v>45400.0</v>
      </c>
      <c r="I11" s="7">
        <v>45400.0</v>
      </c>
      <c r="J11" s="9">
        <v>29272.0</v>
      </c>
    </row>
    <row r="12" ht="15.75" customHeight="1">
      <c r="A12" s="5">
        <v>7652.0</v>
      </c>
      <c r="B12" s="5">
        <v>8652.0</v>
      </c>
      <c r="C12" s="5">
        <v>9652.0</v>
      </c>
      <c r="D12" s="6" t="s">
        <v>28</v>
      </c>
      <c r="E12" s="6" t="s">
        <v>11</v>
      </c>
      <c r="F12" s="6" t="s">
        <v>12</v>
      </c>
      <c r="G12" s="6" t="s">
        <v>13</v>
      </c>
      <c r="H12" s="7">
        <v>45401.0</v>
      </c>
      <c r="I12" s="7">
        <v>45401.0</v>
      </c>
      <c r="J12" s="9">
        <v>29273.0</v>
      </c>
    </row>
    <row r="13" ht="15.75" customHeight="1">
      <c r="A13" s="5">
        <v>242.0</v>
      </c>
      <c r="B13" s="5">
        <v>1242.0</v>
      </c>
      <c r="C13" s="5">
        <v>2242.0</v>
      </c>
      <c r="D13" s="6" t="s">
        <v>29</v>
      </c>
      <c r="E13" s="6" t="s">
        <v>17</v>
      </c>
      <c r="F13" s="6" t="s">
        <v>18</v>
      </c>
      <c r="G13" s="6" t="s">
        <v>13</v>
      </c>
      <c r="H13" s="7">
        <v>45402.0</v>
      </c>
      <c r="I13" s="7">
        <v>45402.0</v>
      </c>
      <c r="J13" s="9">
        <v>29274.0</v>
      </c>
    </row>
    <row r="14" ht="15.75" customHeight="1">
      <c r="A14" s="5">
        <v>9490.0</v>
      </c>
      <c r="B14" s="5">
        <v>10490.0</v>
      </c>
      <c r="C14" s="5">
        <v>11490.0</v>
      </c>
      <c r="D14" s="6" t="s">
        <v>30</v>
      </c>
      <c r="E14" s="6" t="s">
        <v>17</v>
      </c>
      <c r="F14" s="6" t="s">
        <v>18</v>
      </c>
      <c r="G14" s="6" t="s">
        <v>19</v>
      </c>
      <c r="H14" s="7">
        <v>45403.0</v>
      </c>
      <c r="I14" s="7">
        <v>45403.0</v>
      </c>
      <c r="J14" s="9">
        <v>29275.0</v>
      </c>
    </row>
    <row r="15" ht="15.75" customHeight="1">
      <c r="A15" s="5">
        <v>4034.0</v>
      </c>
      <c r="B15" s="5">
        <v>5034.0</v>
      </c>
      <c r="C15" s="5">
        <v>6034.0</v>
      </c>
      <c r="D15" s="6" t="s">
        <v>31</v>
      </c>
      <c r="E15" s="6" t="s">
        <v>22</v>
      </c>
      <c r="F15" s="6" t="s">
        <v>23</v>
      </c>
      <c r="G15" s="6" t="s">
        <v>19</v>
      </c>
      <c r="H15" s="7">
        <v>45404.0</v>
      </c>
      <c r="I15" s="7">
        <v>45404.0</v>
      </c>
      <c r="J15" s="9">
        <v>29276.0</v>
      </c>
    </row>
    <row r="16" ht="15.75" customHeight="1">
      <c r="A16" s="5">
        <v>9225.0</v>
      </c>
      <c r="B16" s="5">
        <v>10225.0</v>
      </c>
      <c r="C16" s="5">
        <v>11225.0</v>
      </c>
      <c r="D16" s="6" t="s">
        <v>32</v>
      </c>
      <c r="E16" s="6" t="s">
        <v>17</v>
      </c>
      <c r="F16" s="6" t="s">
        <v>12</v>
      </c>
      <c r="G16" s="6" t="s">
        <v>13</v>
      </c>
      <c r="H16" s="7">
        <v>45405.0</v>
      </c>
      <c r="I16" s="7">
        <v>45405.0</v>
      </c>
      <c r="J16" s="9">
        <v>29277.0</v>
      </c>
    </row>
    <row r="17" ht="15.75" customHeight="1">
      <c r="A17" s="5">
        <v>4334.0</v>
      </c>
      <c r="B17" s="5">
        <v>5334.0</v>
      </c>
      <c r="C17" s="5">
        <v>6334.0</v>
      </c>
      <c r="D17" s="6" t="s">
        <v>33</v>
      </c>
      <c r="E17" s="6" t="s">
        <v>22</v>
      </c>
      <c r="F17" s="6" t="s">
        <v>23</v>
      </c>
      <c r="G17" s="6" t="s">
        <v>13</v>
      </c>
      <c r="H17" s="7">
        <v>45406.0</v>
      </c>
      <c r="I17" s="7">
        <v>45406.0</v>
      </c>
      <c r="J17" s="9">
        <v>29278.0</v>
      </c>
    </row>
    <row r="18" ht="15.75" customHeight="1">
      <c r="A18" s="5">
        <v>7240.0</v>
      </c>
      <c r="B18" s="5">
        <v>8240.0</v>
      </c>
      <c r="C18" s="5">
        <v>9240.0</v>
      </c>
      <c r="D18" s="6" t="s">
        <v>34</v>
      </c>
      <c r="E18" s="6" t="s">
        <v>11</v>
      </c>
      <c r="F18" s="6" t="s">
        <v>12</v>
      </c>
      <c r="G18" s="6" t="s">
        <v>19</v>
      </c>
      <c r="H18" s="7">
        <v>45407.0</v>
      </c>
      <c r="I18" s="7">
        <v>45407.0</v>
      </c>
      <c r="J18" s="9">
        <v>29279.0</v>
      </c>
    </row>
    <row r="19" ht="15.75" customHeight="1">
      <c r="A19" s="5">
        <v>5795.0</v>
      </c>
      <c r="B19" s="5">
        <v>6795.0</v>
      </c>
      <c r="C19" s="5">
        <v>7795.0</v>
      </c>
      <c r="D19" s="6" t="s">
        <v>27</v>
      </c>
      <c r="E19" s="6" t="s">
        <v>11</v>
      </c>
      <c r="F19" s="6" t="s">
        <v>12</v>
      </c>
      <c r="G19" s="6" t="s">
        <v>15</v>
      </c>
      <c r="H19" s="7">
        <v>45408.0</v>
      </c>
      <c r="I19" s="7">
        <v>45408.0</v>
      </c>
      <c r="J19" s="9">
        <v>29280.0</v>
      </c>
    </row>
    <row r="20" ht="15.75" customHeight="1">
      <c r="A20" s="5">
        <v>7542.0</v>
      </c>
      <c r="B20" s="5">
        <v>8542.0</v>
      </c>
      <c r="C20" s="5">
        <v>9542.0</v>
      </c>
      <c r="D20" s="6" t="s">
        <v>35</v>
      </c>
      <c r="E20" s="6" t="s">
        <v>17</v>
      </c>
      <c r="F20" s="6" t="s">
        <v>18</v>
      </c>
      <c r="G20" s="6" t="s">
        <v>15</v>
      </c>
      <c r="H20" s="10">
        <v>45409.0</v>
      </c>
      <c r="I20" s="8">
        <v>45409.0</v>
      </c>
      <c r="J20" s="9">
        <v>29281.0</v>
      </c>
    </row>
    <row r="21" ht="15.75" customHeight="1">
      <c r="A21" s="5">
        <v>627.0</v>
      </c>
      <c r="B21" s="5">
        <v>1627.0</v>
      </c>
      <c r="C21" s="5">
        <v>2627.0</v>
      </c>
      <c r="D21" s="6" t="s">
        <v>36</v>
      </c>
      <c r="E21" s="6" t="s">
        <v>17</v>
      </c>
      <c r="F21" s="6" t="s">
        <v>18</v>
      </c>
      <c r="G21" s="6" t="s">
        <v>19</v>
      </c>
      <c r="H21" s="10">
        <v>45410.0</v>
      </c>
      <c r="I21" s="8">
        <v>45410.0</v>
      </c>
      <c r="J21" s="9">
        <v>29282.0</v>
      </c>
    </row>
    <row r="22" ht="15.75" customHeight="1">
      <c r="A22" s="5">
        <v>5144.0</v>
      </c>
      <c r="B22" s="5">
        <v>6144.0</v>
      </c>
      <c r="C22" s="5">
        <v>7144.0</v>
      </c>
      <c r="D22" s="6" t="s">
        <v>37</v>
      </c>
      <c r="E22" s="6" t="s">
        <v>22</v>
      </c>
      <c r="F22" s="6" t="s">
        <v>23</v>
      </c>
      <c r="G22" s="6" t="s">
        <v>13</v>
      </c>
      <c r="H22" s="10">
        <v>45411.0</v>
      </c>
      <c r="I22" s="8">
        <v>45411.0</v>
      </c>
      <c r="J22" s="9">
        <v>29283.0</v>
      </c>
    </row>
    <row r="23" ht="15.75" customHeight="1">
      <c r="A23" s="5">
        <v>3444.0</v>
      </c>
      <c r="B23" s="5">
        <v>4444.0</v>
      </c>
      <c r="C23" s="5">
        <v>5444.0</v>
      </c>
      <c r="D23" s="6" t="s">
        <v>38</v>
      </c>
      <c r="E23" s="6" t="s">
        <v>22</v>
      </c>
      <c r="F23" s="6" t="s">
        <v>23</v>
      </c>
      <c r="G23" s="6" t="s">
        <v>19</v>
      </c>
      <c r="H23" s="10">
        <v>45412.0</v>
      </c>
      <c r="I23" s="8">
        <v>45412.0</v>
      </c>
      <c r="J23" s="9">
        <v>29284.0</v>
      </c>
    </row>
    <row r="24" ht="15.75" customHeight="1">
      <c r="A24" s="5">
        <v>3263.0</v>
      </c>
      <c r="B24" s="5">
        <v>4263.0</v>
      </c>
      <c r="C24" s="5">
        <v>5263.0</v>
      </c>
      <c r="D24" s="6" t="s">
        <v>39</v>
      </c>
      <c r="E24" s="6" t="s">
        <v>11</v>
      </c>
      <c r="F24" s="6" t="s">
        <v>12</v>
      </c>
      <c r="G24" s="6" t="s">
        <v>13</v>
      </c>
      <c r="H24" s="10">
        <v>45413.0</v>
      </c>
      <c r="I24" s="8">
        <v>45413.0</v>
      </c>
      <c r="J24" s="9">
        <v>29285.0</v>
      </c>
    </row>
    <row r="25" ht="15.75" customHeight="1">
      <c r="A25" s="5">
        <v>7612.0</v>
      </c>
      <c r="B25" s="5">
        <v>8612.0</v>
      </c>
      <c r="C25" s="5">
        <v>9612.0</v>
      </c>
      <c r="D25" s="6" t="s">
        <v>40</v>
      </c>
      <c r="E25" s="6" t="s">
        <v>17</v>
      </c>
      <c r="F25" s="6" t="s">
        <v>18</v>
      </c>
      <c r="G25" s="6" t="s">
        <v>19</v>
      </c>
      <c r="H25" s="10">
        <v>45414.0</v>
      </c>
      <c r="I25" s="8">
        <v>45414.0</v>
      </c>
      <c r="J25" s="9">
        <v>29286.0</v>
      </c>
    </row>
    <row r="26" ht="15.75" customHeight="1">
      <c r="A26" s="5">
        <v>7940.0</v>
      </c>
      <c r="B26" s="5">
        <v>8940.0</v>
      </c>
      <c r="C26" s="5">
        <v>9940.0</v>
      </c>
      <c r="D26" s="6" t="s">
        <v>41</v>
      </c>
      <c r="E26" s="6" t="s">
        <v>17</v>
      </c>
      <c r="F26" s="6" t="s">
        <v>18</v>
      </c>
      <c r="G26" s="6" t="s">
        <v>13</v>
      </c>
      <c r="H26" s="10">
        <v>45415.0</v>
      </c>
      <c r="I26" s="8">
        <v>45415.0</v>
      </c>
      <c r="J26" s="9">
        <v>29287.0</v>
      </c>
    </row>
    <row r="27" ht="15.75" customHeight="1">
      <c r="A27" s="5">
        <v>7634.0</v>
      </c>
      <c r="B27" s="5">
        <v>8634.0</v>
      </c>
      <c r="C27" s="5">
        <v>9634.0</v>
      </c>
      <c r="D27" s="6" t="s">
        <v>42</v>
      </c>
      <c r="E27" s="6" t="s">
        <v>22</v>
      </c>
      <c r="F27" s="6" t="s">
        <v>23</v>
      </c>
      <c r="G27" s="6" t="s">
        <v>13</v>
      </c>
      <c r="H27" s="10">
        <v>45416.0</v>
      </c>
      <c r="I27" s="8">
        <v>45416.0</v>
      </c>
      <c r="J27" s="9">
        <v>29288.0</v>
      </c>
    </row>
    <row r="28" ht="15.75" customHeight="1">
      <c r="A28" s="5">
        <v>476.0</v>
      </c>
      <c r="B28" s="5">
        <v>1476.0</v>
      </c>
      <c r="C28" s="5">
        <v>2476.0</v>
      </c>
      <c r="D28" s="6" t="s">
        <v>43</v>
      </c>
      <c r="E28" s="6" t="s">
        <v>11</v>
      </c>
      <c r="F28" s="6" t="s">
        <v>12</v>
      </c>
      <c r="G28" s="6" t="s">
        <v>15</v>
      </c>
      <c r="H28" s="10">
        <v>45417.0</v>
      </c>
      <c r="I28" s="8">
        <v>45417.0</v>
      </c>
      <c r="J28" s="9">
        <v>29289.0</v>
      </c>
    </row>
    <row r="29" ht="15.75" customHeight="1">
      <c r="A29" s="5">
        <v>7450.0</v>
      </c>
      <c r="B29" s="5">
        <v>8450.0</v>
      </c>
      <c r="C29" s="5">
        <v>9450.0</v>
      </c>
      <c r="D29" s="6" t="s">
        <v>44</v>
      </c>
      <c r="E29" s="6" t="s">
        <v>17</v>
      </c>
      <c r="F29" s="6" t="s">
        <v>18</v>
      </c>
      <c r="G29" s="6" t="s">
        <v>15</v>
      </c>
      <c r="H29" s="10">
        <v>45418.0</v>
      </c>
      <c r="I29" s="8">
        <v>45418.0</v>
      </c>
      <c r="J29" s="9">
        <v>29290.0</v>
      </c>
    </row>
    <row r="30" ht="15.75" customHeight="1">
      <c r="A30" s="5">
        <v>7759.0</v>
      </c>
      <c r="B30" s="5">
        <v>8759.0</v>
      </c>
      <c r="C30" s="5">
        <v>9759.0</v>
      </c>
      <c r="D30" s="6" t="s">
        <v>45</v>
      </c>
      <c r="E30" s="6" t="s">
        <v>11</v>
      </c>
      <c r="F30" s="6" t="s">
        <v>12</v>
      </c>
      <c r="G30" s="6" t="s">
        <v>13</v>
      </c>
      <c r="H30" s="10">
        <v>45419.0</v>
      </c>
      <c r="I30" s="8">
        <v>45419.0</v>
      </c>
      <c r="J30" s="9">
        <v>29291.0</v>
      </c>
    </row>
    <row r="31" ht="15.75" customHeight="1">
      <c r="A31" s="5">
        <v>3979.0</v>
      </c>
      <c r="B31" s="5">
        <v>4979.0</v>
      </c>
      <c r="C31" s="5">
        <v>5979.0</v>
      </c>
      <c r="D31" s="6" t="s">
        <v>46</v>
      </c>
      <c r="E31" s="6" t="s">
        <v>11</v>
      </c>
      <c r="F31" s="6" t="s">
        <v>12</v>
      </c>
      <c r="G31" s="6" t="s">
        <v>19</v>
      </c>
      <c r="H31" s="10">
        <v>45420.0</v>
      </c>
      <c r="I31" s="8">
        <v>45420.0</v>
      </c>
      <c r="J31" s="9">
        <v>29292.0</v>
      </c>
    </row>
    <row r="32" ht="15.75" customHeight="1">
      <c r="A32" s="5">
        <v>7136.0</v>
      </c>
      <c r="B32" s="5">
        <v>8136.0</v>
      </c>
      <c r="C32" s="5">
        <v>9136.0</v>
      </c>
      <c r="D32" s="6" t="s">
        <v>47</v>
      </c>
      <c r="E32" s="6" t="s">
        <v>17</v>
      </c>
      <c r="F32" s="6" t="s">
        <v>18</v>
      </c>
      <c r="G32" s="6" t="s">
        <v>19</v>
      </c>
      <c r="H32" s="10">
        <v>45421.0</v>
      </c>
      <c r="I32" s="8">
        <v>45421.0</v>
      </c>
      <c r="J32" s="9">
        <v>29293.0</v>
      </c>
    </row>
    <row r="33" ht="15.75" customHeight="1">
      <c r="A33" s="5">
        <v>7989.0</v>
      </c>
      <c r="B33" s="5">
        <v>8989.0</v>
      </c>
      <c r="C33" s="5">
        <v>9989.0</v>
      </c>
      <c r="D33" s="6" t="s">
        <v>48</v>
      </c>
      <c r="E33" s="6" t="s">
        <v>17</v>
      </c>
      <c r="F33" s="6" t="s">
        <v>18</v>
      </c>
      <c r="G33" s="6" t="s">
        <v>15</v>
      </c>
      <c r="H33" s="10">
        <v>45422.0</v>
      </c>
      <c r="I33" s="8">
        <v>45422.0</v>
      </c>
      <c r="J33" s="9">
        <v>29294.0</v>
      </c>
    </row>
    <row r="34" ht="15.75" customHeight="1">
      <c r="A34" s="5">
        <v>6626.0</v>
      </c>
      <c r="B34" s="5">
        <v>7626.0</v>
      </c>
      <c r="C34" s="5">
        <v>8626.0</v>
      </c>
      <c r="D34" s="6" t="s">
        <v>39</v>
      </c>
      <c r="E34" s="6" t="s">
        <v>22</v>
      </c>
      <c r="F34" s="6" t="s">
        <v>23</v>
      </c>
      <c r="G34" s="6" t="s">
        <v>13</v>
      </c>
      <c r="H34" s="10">
        <v>45423.0</v>
      </c>
      <c r="I34" s="8">
        <v>45423.0</v>
      </c>
      <c r="J34" s="9">
        <v>29295.0</v>
      </c>
    </row>
    <row r="35" ht="15.75" customHeight="1">
      <c r="A35" s="5">
        <v>8780.0</v>
      </c>
      <c r="B35" s="5">
        <v>9780.0</v>
      </c>
      <c r="C35" s="5">
        <v>10780.0</v>
      </c>
      <c r="D35" s="6" t="s">
        <v>49</v>
      </c>
      <c r="E35" s="6" t="s">
        <v>22</v>
      </c>
      <c r="F35" s="6" t="s">
        <v>23</v>
      </c>
      <c r="G35" s="6" t="s">
        <v>13</v>
      </c>
      <c r="H35" s="10">
        <v>45424.0</v>
      </c>
      <c r="I35" s="8">
        <v>45424.0</v>
      </c>
      <c r="J35" s="9">
        <v>29296.0</v>
      </c>
    </row>
    <row r="36" ht="15.75" customHeight="1">
      <c r="A36" s="5">
        <v>2069.0</v>
      </c>
      <c r="B36" s="5">
        <v>3069.0</v>
      </c>
      <c r="C36" s="5">
        <v>4069.0</v>
      </c>
      <c r="D36" s="6" t="s">
        <v>50</v>
      </c>
      <c r="E36" s="6" t="s">
        <v>11</v>
      </c>
      <c r="F36" s="6" t="s">
        <v>12</v>
      </c>
      <c r="G36" s="6" t="s">
        <v>15</v>
      </c>
      <c r="H36" s="10">
        <v>45425.0</v>
      </c>
      <c r="I36" s="8">
        <v>45425.0</v>
      </c>
      <c r="J36" s="9">
        <v>29297.0</v>
      </c>
    </row>
    <row r="37" ht="15.75" customHeight="1">
      <c r="A37" s="5">
        <v>2445.0</v>
      </c>
      <c r="B37" s="5">
        <v>3445.0</v>
      </c>
      <c r="C37" s="5">
        <v>4445.0</v>
      </c>
      <c r="D37" s="6" t="s">
        <v>51</v>
      </c>
      <c r="E37" s="6" t="s">
        <v>17</v>
      </c>
      <c r="F37" s="6" t="s">
        <v>18</v>
      </c>
      <c r="G37" s="6" t="s">
        <v>15</v>
      </c>
      <c r="H37" s="10">
        <v>45426.0</v>
      </c>
      <c r="I37" s="8">
        <v>45426.0</v>
      </c>
      <c r="J37" s="9">
        <v>29298.0</v>
      </c>
    </row>
    <row r="38" ht="15.75" customHeight="1">
      <c r="A38" s="5">
        <v>4336.0</v>
      </c>
      <c r="B38" s="5">
        <v>5336.0</v>
      </c>
      <c r="C38" s="5">
        <v>6336.0</v>
      </c>
      <c r="D38" s="6" t="s">
        <v>52</v>
      </c>
      <c r="E38" s="6" t="s">
        <v>17</v>
      </c>
      <c r="F38" s="6" t="s">
        <v>18</v>
      </c>
      <c r="G38" s="6" t="s">
        <v>13</v>
      </c>
      <c r="H38" s="10">
        <v>45427.0</v>
      </c>
      <c r="I38" s="8">
        <v>45427.0</v>
      </c>
      <c r="J38" s="9">
        <v>29299.0</v>
      </c>
    </row>
    <row r="39" ht="15.75" customHeight="1">
      <c r="A39" s="5">
        <v>9664.0</v>
      </c>
      <c r="B39" s="5">
        <v>10664.0</v>
      </c>
      <c r="C39" s="5">
        <v>11664.0</v>
      </c>
      <c r="D39" s="6" t="s">
        <v>53</v>
      </c>
      <c r="E39" s="6" t="s">
        <v>22</v>
      </c>
      <c r="F39" s="6" t="s">
        <v>23</v>
      </c>
      <c r="G39" s="6" t="s">
        <v>13</v>
      </c>
      <c r="H39" s="10">
        <v>45428.0</v>
      </c>
      <c r="I39" s="8">
        <v>45428.0</v>
      </c>
      <c r="J39" s="9">
        <v>29300.0</v>
      </c>
    </row>
    <row r="40" ht="15.75" customHeight="1">
      <c r="A40" s="5">
        <v>8200.0</v>
      </c>
      <c r="B40" s="5">
        <v>9200.0</v>
      </c>
      <c r="C40" s="5">
        <v>10200.0</v>
      </c>
      <c r="D40" s="6" t="s">
        <v>54</v>
      </c>
      <c r="E40" s="6" t="s">
        <v>11</v>
      </c>
      <c r="F40" s="6" t="s">
        <v>12</v>
      </c>
      <c r="G40" s="6" t="s">
        <v>15</v>
      </c>
      <c r="H40" s="10">
        <v>45429.0</v>
      </c>
      <c r="I40" s="8">
        <v>45429.0</v>
      </c>
      <c r="J40" s="9">
        <v>29301.0</v>
      </c>
    </row>
    <row r="41" ht="15.75" customHeight="1">
      <c r="A41" s="5">
        <v>2974.0</v>
      </c>
      <c r="B41" s="5">
        <v>3974.0</v>
      </c>
      <c r="C41" s="5">
        <v>4974.0</v>
      </c>
      <c r="D41" s="6" t="s">
        <v>55</v>
      </c>
      <c r="E41" s="6" t="s">
        <v>17</v>
      </c>
      <c r="F41" s="6" t="s">
        <v>18</v>
      </c>
      <c r="G41" s="6" t="s">
        <v>15</v>
      </c>
      <c r="H41" s="10">
        <v>45430.0</v>
      </c>
      <c r="I41" s="8">
        <v>45430.0</v>
      </c>
      <c r="J41" s="9">
        <v>29302.0</v>
      </c>
    </row>
    <row r="42" ht="15.75" customHeight="1">
      <c r="A42" s="5">
        <v>4136.0</v>
      </c>
      <c r="B42" s="5">
        <v>5136.0</v>
      </c>
      <c r="C42" s="5">
        <v>6136.0</v>
      </c>
      <c r="D42" s="6" t="s">
        <v>56</v>
      </c>
      <c r="E42" s="6" t="s">
        <v>17</v>
      </c>
      <c r="F42" s="6" t="s">
        <v>18</v>
      </c>
      <c r="G42" s="6" t="s">
        <v>13</v>
      </c>
      <c r="H42" s="10">
        <v>45431.0</v>
      </c>
      <c r="I42" s="8">
        <v>45431.0</v>
      </c>
      <c r="J42" s="9">
        <v>29303.0</v>
      </c>
    </row>
    <row r="43" ht="15.75" customHeight="1">
      <c r="A43" s="5">
        <v>1990.0</v>
      </c>
      <c r="B43" s="5">
        <v>2990.0</v>
      </c>
      <c r="C43" s="5">
        <v>3990.0</v>
      </c>
      <c r="D43" s="6" t="s">
        <v>57</v>
      </c>
      <c r="E43" s="6" t="s">
        <v>11</v>
      </c>
      <c r="F43" s="6" t="s">
        <v>12</v>
      </c>
      <c r="G43" s="6" t="s">
        <v>19</v>
      </c>
      <c r="H43" s="10">
        <v>45432.0</v>
      </c>
      <c r="I43" s="8">
        <v>45432.0</v>
      </c>
      <c r="J43" s="9">
        <v>29304.0</v>
      </c>
    </row>
    <row r="44" ht="15.75" customHeight="1">
      <c r="A44" s="5">
        <v>7737.0</v>
      </c>
      <c r="B44" s="5">
        <v>8737.0</v>
      </c>
      <c r="C44" s="5">
        <v>9737.0</v>
      </c>
      <c r="D44" s="6" t="s">
        <v>43</v>
      </c>
      <c r="E44" s="6" t="s">
        <v>11</v>
      </c>
      <c r="F44" s="6" t="s">
        <v>12</v>
      </c>
      <c r="G44" s="6" t="s">
        <v>15</v>
      </c>
      <c r="H44" s="10">
        <v>45433.0</v>
      </c>
      <c r="I44" s="8">
        <v>45433.0</v>
      </c>
      <c r="J44" s="9">
        <v>29305.0</v>
      </c>
    </row>
    <row r="45" ht="15.75" customHeight="1">
      <c r="A45" s="5">
        <v>5447.0</v>
      </c>
      <c r="B45" s="5">
        <v>6447.0</v>
      </c>
      <c r="C45" s="5">
        <v>7447.0</v>
      </c>
      <c r="D45" s="6" t="s">
        <v>58</v>
      </c>
      <c r="E45" s="6" t="s">
        <v>17</v>
      </c>
      <c r="F45" s="6" t="s">
        <v>18</v>
      </c>
      <c r="G45" s="6" t="s">
        <v>19</v>
      </c>
      <c r="H45" s="10">
        <v>45434.0</v>
      </c>
      <c r="I45" s="8">
        <v>45434.0</v>
      </c>
      <c r="J45" s="9">
        <v>29306.0</v>
      </c>
    </row>
    <row r="46" ht="15.75" customHeight="1">
      <c r="A46" s="5">
        <v>5440.0</v>
      </c>
      <c r="B46" s="5">
        <v>6440.0</v>
      </c>
      <c r="C46" s="5">
        <v>7440.0</v>
      </c>
      <c r="D46" s="6" t="s">
        <v>59</v>
      </c>
      <c r="E46" s="6" t="s">
        <v>17</v>
      </c>
      <c r="F46" s="6" t="s">
        <v>18</v>
      </c>
      <c r="G46" s="6" t="s">
        <v>15</v>
      </c>
      <c r="H46" s="10">
        <v>45435.0</v>
      </c>
      <c r="I46" s="8">
        <v>45435.0</v>
      </c>
      <c r="J46" s="9">
        <v>29307.0</v>
      </c>
    </row>
    <row r="47" ht="15.75" customHeight="1">
      <c r="A47" s="5">
        <v>8865.0</v>
      </c>
      <c r="B47" s="5">
        <v>9865.0</v>
      </c>
      <c r="C47" s="5">
        <v>10865.0</v>
      </c>
      <c r="D47" s="6" t="s">
        <v>60</v>
      </c>
      <c r="E47" s="6" t="s">
        <v>22</v>
      </c>
      <c r="F47" s="6" t="s">
        <v>23</v>
      </c>
      <c r="G47" s="6" t="s">
        <v>19</v>
      </c>
      <c r="H47" s="10">
        <v>45436.0</v>
      </c>
      <c r="I47" s="8">
        <v>45436.0</v>
      </c>
      <c r="J47" s="9">
        <v>29308.0</v>
      </c>
    </row>
    <row r="48" ht="15.75" customHeight="1">
      <c r="A48" s="5">
        <v>7057.0</v>
      </c>
      <c r="B48" s="5">
        <v>8057.0</v>
      </c>
      <c r="C48" s="5">
        <v>9057.0</v>
      </c>
      <c r="D48" s="6" t="s">
        <v>61</v>
      </c>
      <c r="E48" s="6" t="s">
        <v>22</v>
      </c>
      <c r="F48" s="6" t="s">
        <v>23</v>
      </c>
      <c r="G48" s="6" t="s">
        <v>13</v>
      </c>
      <c r="H48" s="10">
        <v>45437.0</v>
      </c>
      <c r="I48" s="8">
        <v>45437.0</v>
      </c>
      <c r="J48" s="9">
        <v>29309.0</v>
      </c>
    </row>
    <row r="49" ht="15.75" customHeight="1">
      <c r="A49" s="5">
        <v>4713.0</v>
      </c>
      <c r="B49" s="5">
        <v>5713.0</v>
      </c>
      <c r="C49" s="5">
        <v>6713.0</v>
      </c>
      <c r="D49" s="6" t="s">
        <v>32</v>
      </c>
      <c r="E49" s="6" t="s">
        <v>11</v>
      </c>
      <c r="F49" s="6" t="s">
        <v>12</v>
      </c>
      <c r="G49" s="6" t="s">
        <v>19</v>
      </c>
      <c r="H49" s="10">
        <v>45438.0</v>
      </c>
      <c r="I49" s="8">
        <v>45438.0</v>
      </c>
      <c r="J49" s="9">
        <v>29310.0</v>
      </c>
    </row>
    <row r="50" ht="15.75" customHeight="1">
      <c r="A50" s="5">
        <v>4838.0</v>
      </c>
      <c r="B50" s="5">
        <v>5838.0</v>
      </c>
      <c r="C50" s="5">
        <v>6838.0</v>
      </c>
      <c r="D50" s="6" t="s">
        <v>36</v>
      </c>
      <c r="E50" s="6" t="s">
        <v>17</v>
      </c>
      <c r="F50" s="6" t="s">
        <v>18</v>
      </c>
      <c r="G50" s="6" t="s">
        <v>19</v>
      </c>
      <c r="H50" s="10">
        <v>45439.0</v>
      </c>
      <c r="I50" s="8">
        <v>45439.0</v>
      </c>
      <c r="J50" s="9">
        <v>29311.0</v>
      </c>
    </row>
    <row r="51" ht="15.75" customHeight="1">
      <c r="A51" s="5">
        <v>7223.0</v>
      </c>
      <c r="B51" s="5">
        <v>8223.0</v>
      </c>
      <c r="C51" s="5">
        <v>9223.0</v>
      </c>
      <c r="D51" s="6" t="s">
        <v>62</v>
      </c>
      <c r="E51" s="6" t="s">
        <v>17</v>
      </c>
      <c r="F51" s="6" t="s">
        <v>18</v>
      </c>
      <c r="G51" s="6" t="s">
        <v>19</v>
      </c>
      <c r="H51" s="10">
        <v>45440.0</v>
      </c>
      <c r="I51" s="8">
        <v>45440.0</v>
      </c>
      <c r="J51" s="9">
        <v>29312.0</v>
      </c>
    </row>
    <row r="52" ht="15.75" customHeight="1">
      <c r="A52" s="5">
        <v>7674.0</v>
      </c>
      <c r="B52" s="5">
        <v>8674.0</v>
      </c>
      <c r="C52" s="5">
        <v>9674.0</v>
      </c>
      <c r="D52" s="6" t="s">
        <v>49</v>
      </c>
      <c r="E52" s="6" t="s">
        <v>22</v>
      </c>
      <c r="F52" s="6" t="s">
        <v>23</v>
      </c>
      <c r="G52" s="6" t="s">
        <v>13</v>
      </c>
      <c r="H52" s="10">
        <v>45441.0</v>
      </c>
      <c r="I52" s="8">
        <v>45441.0</v>
      </c>
      <c r="J52" s="9">
        <v>29313.0</v>
      </c>
    </row>
    <row r="53" ht="15.75" customHeight="1">
      <c r="A53" s="5">
        <v>9199.0</v>
      </c>
      <c r="B53" s="5">
        <v>10199.0</v>
      </c>
      <c r="C53" s="5">
        <v>11199.0</v>
      </c>
      <c r="D53" s="6" t="s">
        <v>63</v>
      </c>
      <c r="E53" s="6" t="s">
        <v>11</v>
      </c>
      <c r="F53" s="6" t="s">
        <v>12</v>
      </c>
      <c r="G53" s="6" t="s">
        <v>19</v>
      </c>
      <c r="H53" s="10">
        <v>45442.0</v>
      </c>
      <c r="I53" s="8">
        <v>45442.0</v>
      </c>
      <c r="J53" s="9">
        <v>29314.0</v>
      </c>
    </row>
    <row r="54" ht="15.75" customHeight="1">
      <c r="A54" s="5">
        <v>9623.0</v>
      </c>
      <c r="B54" s="5">
        <v>10623.0</v>
      </c>
      <c r="C54" s="5">
        <v>11623.0</v>
      </c>
      <c r="D54" s="6" t="s">
        <v>64</v>
      </c>
      <c r="E54" s="6" t="s">
        <v>17</v>
      </c>
      <c r="F54" s="6" t="s">
        <v>18</v>
      </c>
      <c r="G54" s="6" t="s">
        <v>19</v>
      </c>
      <c r="H54" s="10">
        <v>45443.0</v>
      </c>
      <c r="I54" s="8">
        <v>45443.0</v>
      </c>
      <c r="J54" s="9">
        <v>29315.0</v>
      </c>
    </row>
    <row r="55" ht="15.75" customHeight="1">
      <c r="A55" s="5">
        <v>6524.0</v>
      </c>
      <c r="B55" s="5">
        <v>7524.0</v>
      </c>
      <c r="C55" s="5">
        <v>8524.0</v>
      </c>
      <c r="D55" s="6" t="s">
        <v>65</v>
      </c>
      <c r="E55" s="6" t="s">
        <v>17</v>
      </c>
      <c r="F55" s="6" t="s">
        <v>18</v>
      </c>
      <c r="G55" s="6" t="s">
        <v>13</v>
      </c>
      <c r="H55" s="10">
        <v>45444.0</v>
      </c>
      <c r="I55" s="8">
        <v>45444.0</v>
      </c>
      <c r="J55" s="9">
        <v>29316.0</v>
      </c>
    </row>
    <row r="56" ht="15.75" customHeight="1">
      <c r="A56" s="5">
        <v>9765.0</v>
      </c>
      <c r="B56" s="5">
        <v>10765.0</v>
      </c>
      <c r="C56" s="5">
        <v>11765.0</v>
      </c>
      <c r="D56" s="6" t="s">
        <v>48</v>
      </c>
      <c r="E56" s="6" t="s">
        <v>22</v>
      </c>
      <c r="F56" s="6" t="s">
        <v>23</v>
      </c>
      <c r="G56" s="6" t="s">
        <v>15</v>
      </c>
      <c r="H56" s="10">
        <v>45445.0</v>
      </c>
      <c r="I56" s="8">
        <v>45445.0</v>
      </c>
      <c r="J56" s="9">
        <v>29317.0</v>
      </c>
    </row>
    <row r="57" ht="15.75" customHeight="1">
      <c r="A57" s="5">
        <v>1863.0</v>
      </c>
      <c r="B57" s="5">
        <v>2863.0</v>
      </c>
      <c r="C57" s="5">
        <v>3863.0</v>
      </c>
      <c r="D57" s="6" t="s">
        <v>66</v>
      </c>
      <c r="E57" s="6" t="s">
        <v>17</v>
      </c>
      <c r="F57" s="6" t="s">
        <v>12</v>
      </c>
      <c r="G57" s="6" t="s">
        <v>13</v>
      </c>
      <c r="H57" s="10">
        <v>45446.0</v>
      </c>
      <c r="I57" s="8">
        <v>45446.0</v>
      </c>
      <c r="J57" s="9">
        <v>29318.0</v>
      </c>
    </row>
    <row r="58" ht="15.75" customHeight="1">
      <c r="A58" s="5">
        <v>8033.0</v>
      </c>
      <c r="B58" s="5">
        <v>9033.0</v>
      </c>
      <c r="C58" s="5">
        <v>10033.0</v>
      </c>
      <c r="D58" s="6" t="s">
        <v>67</v>
      </c>
      <c r="E58" s="6" t="s">
        <v>22</v>
      </c>
      <c r="F58" s="6" t="s">
        <v>23</v>
      </c>
      <c r="G58" s="6" t="s">
        <v>15</v>
      </c>
      <c r="H58" s="10">
        <v>45447.0</v>
      </c>
      <c r="I58" s="8">
        <v>45447.0</v>
      </c>
      <c r="J58" s="9">
        <v>29319.0</v>
      </c>
    </row>
    <row r="59" ht="15.75" customHeight="1">
      <c r="A59" s="5">
        <v>1875.0</v>
      </c>
      <c r="B59" s="5">
        <v>2875.0</v>
      </c>
      <c r="C59" s="5">
        <v>3875.0</v>
      </c>
      <c r="D59" s="6" t="s">
        <v>67</v>
      </c>
      <c r="E59" s="6" t="s">
        <v>11</v>
      </c>
      <c r="F59" s="6" t="s">
        <v>12</v>
      </c>
      <c r="G59" s="6" t="s">
        <v>19</v>
      </c>
      <c r="H59" s="10">
        <v>45448.0</v>
      </c>
      <c r="I59" s="8">
        <v>45448.0</v>
      </c>
      <c r="J59" s="9">
        <v>29320.0</v>
      </c>
    </row>
    <row r="60" ht="15.75" customHeight="1">
      <c r="A60" s="5">
        <v>1399.0</v>
      </c>
      <c r="B60" s="5">
        <v>2399.0</v>
      </c>
      <c r="C60" s="5">
        <v>3399.0</v>
      </c>
      <c r="D60" s="6" t="s">
        <v>68</v>
      </c>
      <c r="E60" s="6" t="s">
        <v>11</v>
      </c>
      <c r="F60" s="6" t="s">
        <v>12</v>
      </c>
      <c r="G60" s="6" t="s">
        <v>15</v>
      </c>
      <c r="H60" s="10">
        <v>45449.0</v>
      </c>
      <c r="I60" s="8">
        <v>45449.0</v>
      </c>
      <c r="J60" s="9">
        <v>32972.0</v>
      </c>
    </row>
    <row r="61" ht="15.75" customHeight="1">
      <c r="A61" s="5">
        <v>2536.0</v>
      </c>
      <c r="B61" s="5">
        <v>3536.0</v>
      </c>
      <c r="C61" s="5">
        <v>4536.0</v>
      </c>
      <c r="D61" s="6" t="s">
        <v>69</v>
      </c>
      <c r="E61" s="6" t="s">
        <v>17</v>
      </c>
      <c r="F61" s="6" t="s">
        <v>18</v>
      </c>
      <c r="G61" s="6" t="s">
        <v>15</v>
      </c>
      <c r="H61" s="10">
        <v>45450.0</v>
      </c>
      <c r="I61" s="8">
        <v>45450.0</v>
      </c>
      <c r="J61" s="9">
        <v>32973.0</v>
      </c>
    </row>
    <row r="62" ht="15.75" customHeight="1">
      <c r="A62" s="5">
        <v>2956.0</v>
      </c>
      <c r="B62" s="5">
        <v>3956.0</v>
      </c>
      <c r="C62" s="5">
        <v>4956.0</v>
      </c>
      <c r="D62" s="6" t="s">
        <v>14</v>
      </c>
      <c r="E62" s="6" t="s">
        <v>17</v>
      </c>
      <c r="F62" s="6" t="s">
        <v>18</v>
      </c>
      <c r="G62" s="6" t="s">
        <v>19</v>
      </c>
      <c r="H62" s="10">
        <v>45451.0</v>
      </c>
      <c r="I62" s="8">
        <v>45451.0</v>
      </c>
      <c r="J62" s="9">
        <v>32974.0</v>
      </c>
    </row>
    <row r="63" ht="15.75" customHeight="1">
      <c r="A63" s="5">
        <v>5106.0</v>
      </c>
      <c r="B63" s="5">
        <v>6106.0</v>
      </c>
      <c r="C63" s="5">
        <v>7106.0</v>
      </c>
      <c r="D63" s="6" t="s">
        <v>70</v>
      </c>
      <c r="E63" s="6" t="s">
        <v>22</v>
      </c>
      <c r="F63" s="6" t="s">
        <v>23</v>
      </c>
      <c r="G63" s="6" t="s">
        <v>15</v>
      </c>
      <c r="H63" s="10">
        <v>45452.0</v>
      </c>
      <c r="I63" s="8">
        <v>45452.0</v>
      </c>
      <c r="J63" s="9">
        <v>32975.0</v>
      </c>
    </row>
    <row r="64" ht="15.75" customHeight="1">
      <c r="A64" s="5">
        <v>7044.0</v>
      </c>
      <c r="B64" s="5">
        <v>8044.0</v>
      </c>
      <c r="C64" s="5">
        <v>9044.0</v>
      </c>
      <c r="D64" s="6" t="s">
        <v>71</v>
      </c>
      <c r="E64" s="6" t="s">
        <v>22</v>
      </c>
      <c r="F64" s="6" t="s">
        <v>23</v>
      </c>
      <c r="G64" s="6" t="s">
        <v>15</v>
      </c>
      <c r="H64" s="10">
        <v>45453.0</v>
      </c>
      <c r="I64" s="8">
        <v>45453.0</v>
      </c>
      <c r="J64" s="9">
        <v>32976.0</v>
      </c>
    </row>
    <row r="65" ht="15.75" customHeight="1">
      <c r="A65" s="5">
        <v>6230.0</v>
      </c>
      <c r="B65" s="5">
        <v>7230.0</v>
      </c>
      <c r="C65" s="5">
        <v>8230.0</v>
      </c>
      <c r="D65" s="6" t="s">
        <v>72</v>
      </c>
      <c r="E65" s="6" t="s">
        <v>11</v>
      </c>
      <c r="F65" s="6" t="s">
        <v>12</v>
      </c>
      <c r="G65" s="6" t="s">
        <v>19</v>
      </c>
      <c r="H65" s="10">
        <v>45454.0</v>
      </c>
      <c r="I65" s="8">
        <v>45454.0</v>
      </c>
      <c r="J65" s="9">
        <v>32977.0</v>
      </c>
    </row>
    <row r="66" ht="15.75" customHeight="1">
      <c r="A66" s="5">
        <v>2816.0</v>
      </c>
      <c r="B66" s="5">
        <v>3816.0</v>
      </c>
      <c r="C66" s="5">
        <v>4816.0</v>
      </c>
      <c r="D66" s="6" t="s">
        <v>73</v>
      </c>
      <c r="E66" s="6" t="s">
        <v>11</v>
      </c>
      <c r="F66" s="6" t="s">
        <v>12</v>
      </c>
      <c r="G66" s="6" t="s">
        <v>15</v>
      </c>
      <c r="H66" s="10">
        <v>45455.0</v>
      </c>
      <c r="I66" s="8">
        <v>45455.0</v>
      </c>
      <c r="J66" s="9">
        <v>32978.0</v>
      </c>
    </row>
    <row r="67" ht="15.75" customHeight="1">
      <c r="A67" s="5">
        <v>3177.0</v>
      </c>
      <c r="B67" s="5">
        <v>4177.0</v>
      </c>
      <c r="C67" s="5">
        <v>5177.0</v>
      </c>
      <c r="D67" s="6" t="s">
        <v>74</v>
      </c>
      <c r="E67" s="6" t="s">
        <v>17</v>
      </c>
      <c r="F67" s="6" t="s">
        <v>18</v>
      </c>
      <c r="G67" s="6" t="s">
        <v>15</v>
      </c>
      <c r="H67" s="10">
        <v>45456.0</v>
      </c>
      <c r="I67" s="8">
        <v>45456.0</v>
      </c>
      <c r="J67" s="9">
        <v>32979.0</v>
      </c>
    </row>
    <row r="68" ht="15.75" customHeight="1">
      <c r="A68" s="5">
        <v>5296.0</v>
      </c>
      <c r="B68" s="5">
        <v>6296.0</v>
      </c>
      <c r="C68" s="5">
        <v>7296.0</v>
      </c>
      <c r="D68" s="6" t="s">
        <v>75</v>
      </c>
      <c r="E68" s="6" t="s">
        <v>17</v>
      </c>
      <c r="F68" s="6" t="s">
        <v>18</v>
      </c>
      <c r="G68" s="6" t="s">
        <v>15</v>
      </c>
      <c r="H68" s="10">
        <v>45457.0</v>
      </c>
      <c r="I68" s="8">
        <v>45457.0</v>
      </c>
      <c r="J68" s="9">
        <v>32980.0</v>
      </c>
    </row>
    <row r="69" ht="15.75" customHeight="1">
      <c r="A69" s="5">
        <v>9734.0</v>
      </c>
      <c r="B69" s="5">
        <v>10734.0</v>
      </c>
      <c r="C69" s="5">
        <v>11734.0</v>
      </c>
      <c r="D69" s="6" t="s">
        <v>46</v>
      </c>
      <c r="E69" s="6" t="s">
        <v>22</v>
      </c>
      <c r="F69" s="6" t="s">
        <v>23</v>
      </c>
      <c r="G69" s="6" t="s">
        <v>15</v>
      </c>
      <c r="H69" s="10">
        <v>45458.0</v>
      </c>
      <c r="I69" s="8">
        <v>45458.0</v>
      </c>
      <c r="J69" s="9">
        <v>32981.0</v>
      </c>
    </row>
    <row r="70" ht="15.75" customHeight="1">
      <c r="A70" s="5">
        <v>7173.0</v>
      </c>
      <c r="B70" s="5">
        <v>8173.0</v>
      </c>
      <c r="C70" s="5">
        <v>9173.0</v>
      </c>
      <c r="D70" s="6" t="s">
        <v>76</v>
      </c>
      <c r="E70" s="6" t="s">
        <v>22</v>
      </c>
      <c r="F70" s="6" t="s">
        <v>23</v>
      </c>
      <c r="G70" s="6" t="s">
        <v>19</v>
      </c>
      <c r="H70" s="10">
        <v>45459.0</v>
      </c>
      <c r="I70" s="8">
        <v>45459.0</v>
      </c>
      <c r="J70" s="9">
        <v>32982.0</v>
      </c>
    </row>
    <row r="71" ht="15.75" customHeight="1">
      <c r="A71" s="5">
        <v>9875.0</v>
      </c>
      <c r="B71" s="5">
        <v>10875.0</v>
      </c>
      <c r="C71" s="5">
        <v>11875.0</v>
      </c>
      <c r="D71" s="6" t="s">
        <v>38</v>
      </c>
      <c r="E71" s="6" t="s">
        <v>11</v>
      </c>
      <c r="F71" s="6" t="s">
        <v>12</v>
      </c>
      <c r="G71" s="6" t="s">
        <v>15</v>
      </c>
      <c r="H71" s="10">
        <v>45460.0</v>
      </c>
      <c r="I71" s="8">
        <v>45460.0</v>
      </c>
      <c r="J71" s="9">
        <v>32983.0</v>
      </c>
    </row>
    <row r="72" ht="15.75" customHeight="1">
      <c r="A72" s="5">
        <v>299.0</v>
      </c>
      <c r="B72" s="5">
        <v>1299.0</v>
      </c>
      <c r="C72" s="5">
        <v>2299.0</v>
      </c>
      <c r="D72" s="6" t="s">
        <v>77</v>
      </c>
      <c r="E72" s="6" t="s">
        <v>17</v>
      </c>
      <c r="F72" s="6" t="s">
        <v>18</v>
      </c>
      <c r="G72" s="6" t="s">
        <v>15</v>
      </c>
      <c r="H72" s="10">
        <v>45461.0</v>
      </c>
      <c r="I72" s="8">
        <v>45461.0</v>
      </c>
      <c r="J72" s="9">
        <v>32984.0</v>
      </c>
    </row>
    <row r="73" ht="15.75" customHeight="1">
      <c r="A73" s="5">
        <v>2659.0</v>
      </c>
      <c r="B73" s="5">
        <v>3659.0</v>
      </c>
      <c r="C73" s="5">
        <v>4659.0</v>
      </c>
      <c r="D73" s="6" t="s">
        <v>78</v>
      </c>
      <c r="E73" s="6" t="s">
        <v>17</v>
      </c>
      <c r="F73" s="6" t="s">
        <v>18</v>
      </c>
      <c r="G73" s="6" t="s">
        <v>19</v>
      </c>
      <c r="H73" s="10">
        <v>45462.0</v>
      </c>
      <c r="I73" s="8">
        <v>45462.0</v>
      </c>
      <c r="J73" s="9">
        <v>32985.0</v>
      </c>
    </row>
    <row r="74" ht="15.75" customHeight="1">
      <c r="A74" s="5">
        <v>7565.0</v>
      </c>
      <c r="B74" s="5">
        <v>8565.0</v>
      </c>
      <c r="C74" s="5">
        <v>9565.0</v>
      </c>
      <c r="D74" s="6" t="s">
        <v>79</v>
      </c>
      <c r="E74" s="6" t="s">
        <v>11</v>
      </c>
      <c r="F74" s="6" t="s">
        <v>12</v>
      </c>
      <c r="G74" s="6" t="s">
        <v>15</v>
      </c>
      <c r="H74" s="10">
        <v>45463.0</v>
      </c>
      <c r="I74" s="8">
        <v>45463.0</v>
      </c>
      <c r="J74" s="9">
        <v>32986.0</v>
      </c>
    </row>
    <row r="75" ht="15.75" customHeight="1">
      <c r="A75" s="5">
        <v>2415.0</v>
      </c>
      <c r="B75" s="5">
        <v>3415.0</v>
      </c>
      <c r="C75" s="5">
        <v>4415.0</v>
      </c>
      <c r="D75" s="6" t="s">
        <v>80</v>
      </c>
      <c r="E75" s="6" t="s">
        <v>11</v>
      </c>
      <c r="F75" s="6" t="s">
        <v>12</v>
      </c>
      <c r="G75" s="6" t="s">
        <v>13</v>
      </c>
      <c r="H75" s="10">
        <v>45464.0</v>
      </c>
      <c r="I75" s="8">
        <v>45464.0</v>
      </c>
      <c r="J75" s="9">
        <v>32987.0</v>
      </c>
    </row>
    <row r="76" ht="15.75" customHeight="1">
      <c r="A76" s="5">
        <v>2255.0</v>
      </c>
      <c r="B76" s="5">
        <v>3255.0</v>
      </c>
      <c r="C76" s="5">
        <v>4255.0</v>
      </c>
      <c r="D76" s="6" t="s">
        <v>48</v>
      </c>
      <c r="E76" s="6" t="s">
        <v>17</v>
      </c>
      <c r="F76" s="6" t="s">
        <v>18</v>
      </c>
      <c r="G76" s="6" t="s">
        <v>15</v>
      </c>
      <c r="H76" s="10">
        <v>45465.0</v>
      </c>
      <c r="I76" s="8">
        <v>45465.0</v>
      </c>
      <c r="J76" s="9">
        <v>32988.0</v>
      </c>
    </row>
    <row r="77" ht="15.75" customHeight="1">
      <c r="A77" s="5">
        <v>3907.0</v>
      </c>
      <c r="B77" s="5">
        <v>4907.0</v>
      </c>
      <c r="C77" s="5">
        <v>5907.0</v>
      </c>
      <c r="D77" s="6" t="s">
        <v>10</v>
      </c>
      <c r="E77" s="6" t="s">
        <v>17</v>
      </c>
      <c r="F77" s="6" t="s">
        <v>18</v>
      </c>
      <c r="G77" s="6" t="s">
        <v>19</v>
      </c>
      <c r="H77" s="10">
        <v>45466.0</v>
      </c>
      <c r="I77" s="8">
        <v>45466.0</v>
      </c>
      <c r="J77" s="9">
        <v>32989.0</v>
      </c>
    </row>
    <row r="78" ht="15.75" customHeight="1">
      <c r="A78" s="5">
        <v>8577.0</v>
      </c>
      <c r="B78" s="5">
        <v>9577.0</v>
      </c>
      <c r="C78" s="5">
        <v>10577.0</v>
      </c>
      <c r="D78" s="6" t="s">
        <v>81</v>
      </c>
      <c r="E78" s="6" t="s">
        <v>22</v>
      </c>
      <c r="F78" s="6" t="s">
        <v>23</v>
      </c>
      <c r="G78" s="6" t="s">
        <v>13</v>
      </c>
      <c r="H78" s="10">
        <v>45467.0</v>
      </c>
      <c r="I78" s="8">
        <v>45467.0</v>
      </c>
      <c r="J78" s="9">
        <v>32990.0</v>
      </c>
    </row>
    <row r="79" ht="15.75" customHeight="1">
      <c r="A79" s="5">
        <v>5773.0</v>
      </c>
      <c r="B79" s="5">
        <v>6773.0</v>
      </c>
      <c r="C79" s="5">
        <v>7773.0</v>
      </c>
      <c r="D79" s="6" t="s">
        <v>82</v>
      </c>
      <c r="E79" s="6" t="s">
        <v>22</v>
      </c>
      <c r="F79" s="6" t="s">
        <v>23</v>
      </c>
      <c r="G79" s="6" t="s">
        <v>15</v>
      </c>
      <c r="H79" s="10">
        <v>45468.0</v>
      </c>
      <c r="I79" s="8">
        <v>45468.0</v>
      </c>
      <c r="J79" s="9">
        <v>32991.0</v>
      </c>
    </row>
    <row r="80" ht="15.75" customHeight="1">
      <c r="A80" s="5">
        <v>4151.0</v>
      </c>
      <c r="B80" s="5">
        <v>5151.0</v>
      </c>
      <c r="C80" s="5">
        <v>6151.0</v>
      </c>
      <c r="D80" s="6" t="s">
        <v>83</v>
      </c>
      <c r="E80" s="6" t="s">
        <v>11</v>
      </c>
      <c r="F80" s="6" t="s">
        <v>12</v>
      </c>
      <c r="G80" s="6" t="s">
        <v>19</v>
      </c>
      <c r="H80" s="10">
        <v>45469.0</v>
      </c>
      <c r="I80" s="8">
        <v>45469.0</v>
      </c>
      <c r="J80" s="9">
        <v>32992.0</v>
      </c>
    </row>
    <row r="81" ht="15.75" customHeight="1">
      <c r="A81" s="5">
        <v>1294.0</v>
      </c>
      <c r="B81" s="5">
        <v>2294.0</v>
      </c>
      <c r="C81" s="5">
        <v>3294.0</v>
      </c>
      <c r="D81" s="6" t="s">
        <v>84</v>
      </c>
      <c r="E81" s="6" t="s">
        <v>17</v>
      </c>
      <c r="F81" s="6" t="s">
        <v>18</v>
      </c>
      <c r="G81" s="6" t="s">
        <v>19</v>
      </c>
      <c r="H81" s="10">
        <v>45470.0</v>
      </c>
      <c r="I81" s="8">
        <v>45470.0</v>
      </c>
      <c r="J81" s="9">
        <v>32993.0</v>
      </c>
    </row>
    <row r="82" ht="15.75" customHeight="1">
      <c r="A82" s="5">
        <v>4499.0</v>
      </c>
      <c r="B82" s="5">
        <v>5499.0</v>
      </c>
      <c r="C82" s="5">
        <v>6499.0</v>
      </c>
      <c r="D82" s="6" t="s">
        <v>85</v>
      </c>
      <c r="E82" s="6" t="s">
        <v>17</v>
      </c>
      <c r="F82" s="6" t="s">
        <v>18</v>
      </c>
      <c r="G82" s="6" t="s">
        <v>13</v>
      </c>
      <c r="H82" s="10">
        <v>45471.0</v>
      </c>
      <c r="I82" s="8">
        <v>45471.0</v>
      </c>
      <c r="J82" s="9">
        <v>32994.0</v>
      </c>
    </row>
    <row r="83" ht="15.75" customHeight="1">
      <c r="A83" s="5">
        <v>2514.0</v>
      </c>
      <c r="B83" s="5">
        <v>3514.0</v>
      </c>
      <c r="C83" s="5">
        <v>4514.0</v>
      </c>
      <c r="D83" s="6" t="s">
        <v>86</v>
      </c>
      <c r="E83" s="6" t="s">
        <v>22</v>
      </c>
      <c r="F83" s="6" t="s">
        <v>23</v>
      </c>
      <c r="G83" s="6" t="s">
        <v>15</v>
      </c>
      <c r="H83" s="10">
        <v>45472.0</v>
      </c>
      <c r="I83" s="8">
        <v>45472.0</v>
      </c>
      <c r="J83" s="9">
        <v>32995.0</v>
      </c>
    </row>
    <row r="84" ht="15.75" customHeight="1">
      <c r="A84" s="5">
        <v>3516.0</v>
      </c>
      <c r="B84" s="5">
        <v>4516.0</v>
      </c>
      <c r="C84" s="5">
        <v>5516.0</v>
      </c>
      <c r="D84" s="6" t="s">
        <v>87</v>
      </c>
      <c r="E84" s="6" t="s">
        <v>11</v>
      </c>
      <c r="F84" s="6" t="s">
        <v>12</v>
      </c>
      <c r="G84" s="6" t="s">
        <v>15</v>
      </c>
      <c r="H84" s="10">
        <v>45473.0</v>
      </c>
      <c r="I84" s="8">
        <v>45473.0</v>
      </c>
      <c r="J84" s="9">
        <v>32996.0</v>
      </c>
    </row>
    <row r="85" ht="15.75" customHeight="1">
      <c r="A85" s="5">
        <v>8336.0</v>
      </c>
      <c r="B85" s="5">
        <v>9336.0</v>
      </c>
      <c r="C85" s="5">
        <v>10336.0</v>
      </c>
      <c r="D85" s="6" t="s">
        <v>70</v>
      </c>
      <c r="E85" s="6" t="s">
        <v>17</v>
      </c>
      <c r="F85" s="6" t="s">
        <v>18</v>
      </c>
      <c r="G85" s="6" t="s">
        <v>13</v>
      </c>
      <c r="H85" s="10">
        <v>45474.0</v>
      </c>
      <c r="I85" s="8">
        <v>45474.0</v>
      </c>
      <c r="J85" s="9">
        <v>32997.0</v>
      </c>
    </row>
    <row r="86" ht="15.75" customHeight="1">
      <c r="A86" s="5">
        <v>6731.0</v>
      </c>
      <c r="B86" s="5">
        <v>7731.0</v>
      </c>
      <c r="C86" s="5">
        <v>8731.0</v>
      </c>
      <c r="D86" s="6" t="s">
        <v>88</v>
      </c>
      <c r="E86" s="6" t="s">
        <v>17</v>
      </c>
      <c r="F86" s="6" t="s">
        <v>18</v>
      </c>
      <c r="G86" s="6" t="s">
        <v>19</v>
      </c>
      <c r="H86" s="10">
        <v>45475.0</v>
      </c>
      <c r="I86" s="8">
        <v>45475.0</v>
      </c>
      <c r="J86" s="9">
        <v>32998.0</v>
      </c>
    </row>
    <row r="87" ht="15.75" customHeight="1">
      <c r="A87" s="5">
        <v>2654.0</v>
      </c>
      <c r="B87" s="5">
        <v>3654.0</v>
      </c>
      <c r="C87" s="5">
        <v>4654.0</v>
      </c>
      <c r="D87" s="6" t="s">
        <v>89</v>
      </c>
      <c r="E87" s="6" t="s">
        <v>22</v>
      </c>
      <c r="F87" s="6" t="s">
        <v>23</v>
      </c>
      <c r="G87" s="6" t="s">
        <v>19</v>
      </c>
      <c r="H87" s="10">
        <v>45476.0</v>
      </c>
      <c r="I87" s="8">
        <v>45476.0</v>
      </c>
      <c r="J87" s="9">
        <v>32999.0</v>
      </c>
    </row>
    <row r="88" ht="15.75" customHeight="1">
      <c r="A88" s="5">
        <v>9915.0</v>
      </c>
      <c r="B88" s="5">
        <v>10915.0</v>
      </c>
      <c r="C88" s="5">
        <v>11915.0</v>
      </c>
      <c r="D88" s="6" t="s">
        <v>90</v>
      </c>
      <c r="E88" s="6" t="s">
        <v>17</v>
      </c>
      <c r="F88" s="6" t="s">
        <v>12</v>
      </c>
      <c r="G88" s="6" t="s">
        <v>19</v>
      </c>
      <c r="H88" s="10">
        <v>45477.0</v>
      </c>
      <c r="I88" s="8">
        <v>45477.0</v>
      </c>
      <c r="J88" s="9">
        <v>33000.0</v>
      </c>
    </row>
    <row r="89" ht="15.75" customHeight="1">
      <c r="A89" s="5">
        <v>4874.0</v>
      </c>
      <c r="B89" s="5">
        <v>5874.0</v>
      </c>
      <c r="C89" s="5">
        <v>6874.0</v>
      </c>
      <c r="D89" s="6" t="s">
        <v>91</v>
      </c>
      <c r="E89" s="6" t="s">
        <v>11</v>
      </c>
      <c r="F89" s="6" t="s">
        <v>12</v>
      </c>
      <c r="G89" s="6" t="s">
        <v>13</v>
      </c>
      <c r="H89" s="10">
        <v>45478.0</v>
      </c>
      <c r="I89" s="8">
        <v>45478.0</v>
      </c>
      <c r="J89" s="9">
        <v>33001.0</v>
      </c>
    </row>
    <row r="90" ht="15.75" customHeight="1">
      <c r="A90" s="5">
        <v>7367.0</v>
      </c>
      <c r="B90" s="5">
        <v>8367.0</v>
      </c>
      <c r="C90" s="5">
        <v>9367.0</v>
      </c>
      <c r="D90" s="6" t="s">
        <v>92</v>
      </c>
      <c r="E90" s="6" t="s">
        <v>11</v>
      </c>
      <c r="F90" s="6" t="s">
        <v>12</v>
      </c>
      <c r="G90" s="6" t="s">
        <v>13</v>
      </c>
      <c r="H90" s="10">
        <v>45479.0</v>
      </c>
      <c r="I90" s="8">
        <v>45479.0</v>
      </c>
      <c r="J90" s="9">
        <v>33002.0</v>
      </c>
    </row>
    <row r="91" ht="15.75" customHeight="1">
      <c r="A91" s="5">
        <v>6443.0</v>
      </c>
      <c r="B91" s="5">
        <v>7443.0</v>
      </c>
      <c r="C91" s="5">
        <v>8443.0</v>
      </c>
      <c r="D91" s="6" t="s">
        <v>26</v>
      </c>
      <c r="E91" s="6" t="s">
        <v>17</v>
      </c>
      <c r="F91" s="6" t="s">
        <v>18</v>
      </c>
      <c r="G91" s="6" t="s">
        <v>15</v>
      </c>
      <c r="H91" s="10">
        <v>45480.0</v>
      </c>
      <c r="I91" s="8">
        <v>45480.0</v>
      </c>
      <c r="J91" s="9">
        <v>33003.0</v>
      </c>
    </row>
    <row r="92" ht="15.75" customHeight="1">
      <c r="A92" s="5">
        <v>5996.0</v>
      </c>
      <c r="B92" s="5">
        <v>6996.0</v>
      </c>
      <c r="C92" s="5">
        <v>7996.0</v>
      </c>
      <c r="D92" s="6" t="s">
        <v>93</v>
      </c>
      <c r="E92" s="6" t="s">
        <v>17</v>
      </c>
      <c r="F92" s="6" t="s">
        <v>18</v>
      </c>
      <c r="G92" s="6" t="s">
        <v>15</v>
      </c>
      <c r="H92" s="10">
        <v>45481.0</v>
      </c>
      <c r="I92" s="8">
        <v>45481.0</v>
      </c>
      <c r="J92" s="9">
        <v>33004.0</v>
      </c>
    </row>
    <row r="93" ht="15.75" customHeight="1">
      <c r="A93" s="5">
        <v>5991.0</v>
      </c>
      <c r="B93" s="5">
        <v>6991.0</v>
      </c>
      <c r="C93" s="5">
        <v>7991.0</v>
      </c>
      <c r="D93" s="6" t="s">
        <v>42</v>
      </c>
      <c r="E93" s="6" t="s">
        <v>22</v>
      </c>
      <c r="F93" s="6" t="s">
        <v>23</v>
      </c>
      <c r="G93" s="6" t="s">
        <v>13</v>
      </c>
      <c r="H93" s="10">
        <v>45482.0</v>
      </c>
      <c r="I93" s="8">
        <v>45482.0</v>
      </c>
      <c r="J93" s="9">
        <v>33005.0</v>
      </c>
    </row>
    <row r="94" ht="15.75" customHeight="1">
      <c r="A94" s="5">
        <v>4903.0</v>
      </c>
      <c r="B94" s="5">
        <v>5903.0</v>
      </c>
      <c r="C94" s="5">
        <v>6903.0</v>
      </c>
      <c r="D94" s="6" t="s">
        <v>94</v>
      </c>
      <c r="E94" s="6" t="s">
        <v>22</v>
      </c>
      <c r="F94" s="6" t="s">
        <v>23</v>
      </c>
      <c r="G94" s="6" t="s">
        <v>15</v>
      </c>
      <c r="H94" s="10">
        <v>45483.0</v>
      </c>
      <c r="I94" s="8">
        <v>45483.0</v>
      </c>
      <c r="J94" s="9">
        <v>33006.0</v>
      </c>
    </row>
    <row r="95" ht="15.75" customHeight="1">
      <c r="A95" s="5">
        <v>3729.0</v>
      </c>
      <c r="B95" s="5">
        <v>4729.0</v>
      </c>
      <c r="C95" s="5">
        <v>5729.0</v>
      </c>
      <c r="D95" s="6" t="s">
        <v>75</v>
      </c>
      <c r="E95" s="6" t="s">
        <v>11</v>
      </c>
      <c r="F95" s="6" t="s">
        <v>12</v>
      </c>
      <c r="G95" s="6" t="s">
        <v>13</v>
      </c>
      <c r="H95" s="10">
        <v>45484.0</v>
      </c>
      <c r="I95" s="8">
        <v>45484.0</v>
      </c>
      <c r="J95" s="9">
        <v>33007.0</v>
      </c>
    </row>
    <row r="96" ht="15.75" customHeight="1">
      <c r="A96" s="5">
        <v>7727.0</v>
      </c>
      <c r="B96" s="5">
        <v>8727.0</v>
      </c>
      <c r="C96" s="5">
        <v>9727.0</v>
      </c>
      <c r="D96" s="6" t="s">
        <v>59</v>
      </c>
      <c r="E96" s="6" t="s">
        <v>11</v>
      </c>
      <c r="F96" s="6" t="s">
        <v>12</v>
      </c>
      <c r="G96" s="6" t="s">
        <v>19</v>
      </c>
      <c r="H96" s="10">
        <v>45485.0</v>
      </c>
      <c r="I96" s="8">
        <v>45485.0</v>
      </c>
      <c r="J96" s="9">
        <v>33008.0</v>
      </c>
    </row>
    <row r="97" ht="15.75" customHeight="1">
      <c r="A97" s="5">
        <v>9144.0</v>
      </c>
      <c r="B97" s="5">
        <v>10144.0</v>
      </c>
      <c r="C97" s="5">
        <v>11144.0</v>
      </c>
      <c r="D97" s="6" t="s">
        <v>53</v>
      </c>
      <c r="E97" s="6" t="s">
        <v>17</v>
      </c>
      <c r="F97" s="6" t="s">
        <v>18</v>
      </c>
      <c r="G97" s="6" t="s">
        <v>13</v>
      </c>
      <c r="H97" s="10">
        <v>45486.0</v>
      </c>
      <c r="I97" s="8">
        <v>45486.0</v>
      </c>
      <c r="J97" s="9">
        <v>33009.0</v>
      </c>
    </row>
    <row r="98" ht="15.75" customHeight="1">
      <c r="A98" s="5">
        <v>4713.0</v>
      </c>
      <c r="B98" s="5">
        <v>5713.0</v>
      </c>
      <c r="C98" s="5">
        <v>6713.0</v>
      </c>
      <c r="D98" s="6" t="s">
        <v>95</v>
      </c>
      <c r="E98" s="6" t="s">
        <v>17</v>
      </c>
      <c r="F98" s="6" t="s">
        <v>18</v>
      </c>
      <c r="G98" s="6" t="s">
        <v>13</v>
      </c>
      <c r="H98" s="10">
        <v>45487.0</v>
      </c>
      <c r="I98" s="8">
        <v>45487.0</v>
      </c>
      <c r="J98" s="9">
        <v>33010.0</v>
      </c>
    </row>
    <row r="99" ht="15.75" customHeight="1">
      <c r="A99" s="5">
        <v>3815.0</v>
      </c>
      <c r="B99" s="5">
        <v>4815.0</v>
      </c>
      <c r="C99" s="5">
        <v>5815.0</v>
      </c>
      <c r="D99" s="6" t="s">
        <v>69</v>
      </c>
      <c r="E99" s="6" t="s">
        <v>22</v>
      </c>
      <c r="F99" s="6" t="s">
        <v>23</v>
      </c>
      <c r="G99" s="6" t="s">
        <v>13</v>
      </c>
      <c r="H99" s="10">
        <v>45488.0</v>
      </c>
      <c r="I99" s="8">
        <v>45488.0</v>
      </c>
      <c r="J99" s="9">
        <v>33011.0</v>
      </c>
    </row>
    <row r="100" ht="15.75" customHeight="1">
      <c r="A100" s="5">
        <v>612.0</v>
      </c>
      <c r="B100" s="5">
        <v>1612.0</v>
      </c>
      <c r="C100" s="5">
        <v>2612.0</v>
      </c>
      <c r="D100" s="6" t="s">
        <v>96</v>
      </c>
      <c r="E100" s="6" t="s">
        <v>11</v>
      </c>
      <c r="F100" s="6" t="s">
        <v>12</v>
      </c>
      <c r="G100" s="6" t="s">
        <v>15</v>
      </c>
      <c r="H100" s="10">
        <v>45489.0</v>
      </c>
      <c r="I100" s="8">
        <v>45489.0</v>
      </c>
      <c r="J100" s="9">
        <v>33012.0</v>
      </c>
    </row>
    <row r="101" ht="15.75" customHeight="1">
      <c r="A101" s="5">
        <v>1846.0</v>
      </c>
      <c r="B101" s="5">
        <v>2846.0</v>
      </c>
      <c r="C101" s="5">
        <v>3846.0</v>
      </c>
      <c r="D101" s="6" t="s">
        <v>97</v>
      </c>
      <c r="E101" s="6" t="s">
        <v>11</v>
      </c>
      <c r="F101" s="6" t="s">
        <v>12</v>
      </c>
      <c r="G101" s="6" t="s">
        <v>13</v>
      </c>
      <c r="H101" s="10">
        <v>45490.0</v>
      </c>
      <c r="I101" s="8">
        <v>45490.0</v>
      </c>
      <c r="J101" s="9">
        <v>33013.0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101"/>
  <dataValidations>
    <dataValidation type="list" allowBlank="1" showErrorMessage="1" sqref="G2:G101">
      <formula1>"Alto,Médio,Baixo"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20.43"/>
    <col customWidth="1" min="3" max="3" width="24.86"/>
  </cols>
  <sheetData>
    <row r="1" hidden="1">
      <c r="A1" s="11" t="s">
        <v>98</v>
      </c>
      <c r="B1" s="12" t="s">
        <v>99</v>
      </c>
      <c r="C1" s="12" t="s">
        <v>100</v>
      </c>
      <c r="D1" s="11" t="s">
        <v>101</v>
      </c>
      <c r="E1" s="12" t="s">
        <v>102</v>
      </c>
    </row>
    <row r="2" hidden="1">
      <c r="A2" s="11">
        <v>2025.0</v>
      </c>
      <c r="B2" s="12">
        <v>2025.0</v>
      </c>
      <c r="C2" s="12">
        <v>1925.0</v>
      </c>
      <c r="D2" s="13">
        <f t="shared" ref="D2:D7" si="1">abs(B2-A2)</f>
        <v>0</v>
      </c>
      <c r="E2" s="14">
        <f t="shared" ref="E2:E7" si="2">abs(C2-A2)</f>
        <v>100</v>
      </c>
      <c r="F2" s="14">
        <f t="shared" ref="F2:F7" si="3">(100 - (abs(B2-C2)))/100</f>
        <v>0</v>
      </c>
      <c r="G2" s="14">
        <f>100 - ((D2+E2)/2)</f>
        <v>50</v>
      </c>
      <c r="H2" s="14">
        <f t="shared" ref="H2:H6" si="4"> 1 - ((D2+E2)/(2*$J$2))</f>
        <v>0.5</v>
      </c>
      <c r="J2" s="12">
        <v>100.0</v>
      </c>
    </row>
    <row r="3" hidden="1">
      <c r="A3" s="11">
        <v>2025.0</v>
      </c>
      <c r="B3" s="12">
        <v>2024.0</v>
      </c>
      <c r="C3" s="12">
        <v>1970.0</v>
      </c>
      <c r="D3" s="13">
        <f t="shared" si="1"/>
        <v>1</v>
      </c>
      <c r="E3" s="14">
        <f t="shared" si="2"/>
        <v>55</v>
      </c>
      <c r="F3" s="14">
        <f t="shared" si="3"/>
        <v>0.46</v>
      </c>
      <c r="G3" s="14">
        <f t="shared" ref="G3:G6" si="5">(D3+E3)/2</f>
        <v>28</v>
      </c>
      <c r="H3" s="14">
        <f t="shared" si="4"/>
        <v>0.72</v>
      </c>
    </row>
    <row r="4" hidden="1">
      <c r="A4" s="11">
        <v>2025.0</v>
      </c>
      <c r="B4" s="12">
        <v>2024.0</v>
      </c>
      <c r="C4" s="12">
        <v>2020.0</v>
      </c>
      <c r="D4" s="13">
        <f t="shared" si="1"/>
        <v>1</v>
      </c>
      <c r="E4" s="14">
        <f t="shared" si="2"/>
        <v>5</v>
      </c>
      <c r="F4" s="14">
        <f t="shared" si="3"/>
        <v>0.96</v>
      </c>
      <c r="G4" s="14">
        <f t="shared" si="5"/>
        <v>3</v>
      </c>
      <c r="H4" s="14">
        <f t="shared" si="4"/>
        <v>0.97</v>
      </c>
    </row>
    <row r="5" hidden="1">
      <c r="A5" s="11">
        <v>2025.0</v>
      </c>
      <c r="B5" s="12">
        <v>1980.0</v>
      </c>
      <c r="C5" s="12">
        <v>2024.0</v>
      </c>
      <c r="D5" s="13">
        <f t="shared" si="1"/>
        <v>45</v>
      </c>
      <c r="E5" s="14">
        <f t="shared" si="2"/>
        <v>1</v>
      </c>
      <c r="F5" s="14">
        <f t="shared" si="3"/>
        <v>0.56</v>
      </c>
      <c r="G5" s="14">
        <f t="shared" si="5"/>
        <v>23</v>
      </c>
      <c r="H5" s="14">
        <f t="shared" si="4"/>
        <v>0.77</v>
      </c>
    </row>
    <row r="6" hidden="1">
      <c r="A6" s="11">
        <v>2025.0</v>
      </c>
      <c r="B6" s="12">
        <f>A6-90</f>
        <v>1935</v>
      </c>
      <c r="C6" s="12">
        <v>1940.0</v>
      </c>
      <c r="D6" s="13">
        <f t="shared" si="1"/>
        <v>90</v>
      </c>
      <c r="E6" s="14">
        <f t="shared" si="2"/>
        <v>85</v>
      </c>
      <c r="F6" s="14">
        <f t="shared" si="3"/>
        <v>0.95</v>
      </c>
      <c r="G6" s="14">
        <f t="shared" si="5"/>
        <v>87.5</v>
      </c>
      <c r="H6" s="14">
        <f t="shared" si="4"/>
        <v>0.125</v>
      </c>
    </row>
    <row r="7" hidden="1">
      <c r="A7" s="11">
        <v>2025.0</v>
      </c>
      <c r="B7" s="12">
        <v>2024.0</v>
      </c>
      <c r="C7" s="12">
        <v>2024.0</v>
      </c>
      <c r="D7" s="13">
        <f t="shared" si="1"/>
        <v>1</v>
      </c>
      <c r="E7" s="14">
        <f t="shared" si="2"/>
        <v>1</v>
      </c>
      <c r="F7" s="14">
        <f t="shared" si="3"/>
        <v>1</v>
      </c>
    </row>
    <row r="8" hidden="1">
      <c r="A8" s="13"/>
      <c r="D8" s="13"/>
    </row>
    <row r="9" hidden="1">
      <c r="A9" s="13"/>
      <c r="D9" s="13"/>
    </row>
    <row r="10" hidden="1">
      <c r="A10" s="13"/>
      <c r="D10" s="13"/>
      <c r="H10" s="12">
        <v>0.97</v>
      </c>
      <c r="I10" s="12">
        <v>0.0</v>
      </c>
    </row>
    <row r="11" hidden="1">
      <c r="A11" s="13"/>
      <c r="D11" s="13"/>
      <c r="H11" s="12">
        <v>1.0</v>
      </c>
    </row>
    <row r="12" hidden="1">
      <c r="A12" s="13"/>
      <c r="D12" s="13"/>
    </row>
    <row r="13" hidden="1">
      <c r="A13" s="13"/>
      <c r="D13" s="13"/>
    </row>
    <row r="14" hidden="1">
      <c r="A14" s="13"/>
      <c r="D14" s="13"/>
    </row>
    <row r="15" hidden="1">
      <c r="A15" s="13"/>
      <c r="D15" s="13"/>
    </row>
    <row r="16" hidden="1">
      <c r="A16" s="13"/>
      <c r="B16" s="12">
        <v>1.138749597E9</v>
      </c>
      <c r="C16" s="14">
        <f t="shared" ref="C16:C21" si="6">len(B16)</f>
        <v>10</v>
      </c>
      <c r="D16" s="13"/>
      <c r="F16" s="12" t="s">
        <v>103</v>
      </c>
    </row>
    <row r="17" hidden="1">
      <c r="A17" s="13"/>
      <c r="B17" s="12">
        <v>5.51138749597E11</v>
      </c>
      <c r="C17" s="14">
        <f t="shared" si="6"/>
        <v>12</v>
      </c>
      <c r="D17" s="13"/>
    </row>
    <row r="18" hidden="1">
      <c r="A18" s="13"/>
      <c r="B18" s="12">
        <v>1.1999997958E10</v>
      </c>
      <c r="C18" s="14">
        <f t="shared" si="6"/>
        <v>11</v>
      </c>
      <c r="D18" s="13"/>
    </row>
    <row r="19" hidden="1">
      <c r="A19" s="13"/>
      <c r="B19" s="12">
        <v>5.511999997958E12</v>
      </c>
      <c r="C19" s="14">
        <f t="shared" si="6"/>
        <v>13</v>
      </c>
      <c r="D19" s="13"/>
    </row>
    <row r="20" hidden="1">
      <c r="A20" s="13"/>
      <c r="B20" s="12">
        <v>4.0236034812E10</v>
      </c>
      <c r="C20" s="14">
        <f t="shared" si="6"/>
        <v>11</v>
      </c>
      <c r="D20" s="13"/>
    </row>
    <row r="21" hidden="1">
      <c r="A21" s="13"/>
      <c r="C21" s="14">
        <f t="shared" si="6"/>
        <v>0</v>
      </c>
      <c r="D21" s="13"/>
    </row>
    <row r="22" hidden="1">
      <c r="A22" s="13"/>
      <c r="D22" s="13"/>
    </row>
    <row r="23">
      <c r="A23" s="13"/>
      <c r="D23" s="13"/>
    </row>
    <row r="24">
      <c r="A24" s="11" t="s">
        <v>104</v>
      </c>
      <c r="B24" s="12" t="s">
        <v>105</v>
      </c>
      <c r="C24" s="12" t="s">
        <v>106</v>
      </c>
      <c r="D24" s="13"/>
      <c r="F24" s="12" t="s">
        <v>107</v>
      </c>
    </row>
    <row r="25">
      <c r="A25" s="11" t="s">
        <v>108</v>
      </c>
      <c r="B25" s="14" t="str">
        <f t="shared" ref="B25:B54" si="7">left(A25,((FIND(":",A25))-1))</f>
        <v>Id do registro</v>
      </c>
      <c r="C25" s="14" t="str">
        <f t="shared" ref="C25:C54" si="8">right(A25,(len(A25)-FIND(":",A25))-1)</f>
        <v>ID da Pessoa</v>
      </c>
      <c r="D25" s="13"/>
    </row>
    <row r="26">
      <c r="A26" s="11" t="s">
        <v>109</v>
      </c>
      <c r="B26" s="14" t="str">
        <f t="shared" si="7"/>
        <v>Nome do Contato</v>
      </c>
      <c r="C26" s="14" t="str">
        <f t="shared" si="8"/>
        <v>Nome Completo</v>
      </c>
      <c r="D26" s="13"/>
      <c r="F26" s="12" t="s">
        <v>110</v>
      </c>
    </row>
    <row r="27">
      <c r="A27" s="11" t="s">
        <v>111</v>
      </c>
      <c r="B27" s="14" t="str">
        <f t="shared" si="7"/>
        <v>Responsável</v>
      </c>
      <c r="C27" s="14" t="str">
        <f t="shared" si="8"/>
        <v>Usuário Proprietário da Pessoa</v>
      </c>
      <c r="D27" s="13"/>
    </row>
    <row r="28">
      <c r="A28" s="11" t="s">
        <v>112</v>
      </c>
      <c r="B28" s="14" t="str">
        <f t="shared" si="7"/>
        <v>Equipe</v>
      </c>
      <c r="C28" s="14" t="str">
        <f t="shared" si="8"/>
        <v>Equipe Proprietária da Pessoa</v>
      </c>
      <c r="D28" s="13"/>
      <c r="F28" s="12" t="s">
        <v>107</v>
      </c>
    </row>
    <row r="29">
      <c r="A29" s="11" t="s">
        <v>113</v>
      </c>
      <c r="B29" s="14" t="str">
        <f t="shared" si="7"/>
        <v>Nível de Relacionamento</v>
      </c>
      <c r="C29" s="14" t="str">
        <f t="shared" si="8"/>
        <v>Nível de Relacionamento</v>
      </c>
      <c r="D29" s="13"/>
    </row>
    <row r="30">
      <c r="A30" s="11" t="s">
        <v>114</v>
      </c>
      <c r="B30" s="14" t="str">
        <f t="shared" si="7"/>
        <v>Data de Criação</v>
      </c>
      <c r="C30" s="14" t="str">
        <f t="shared" si="8"/>
        <v>Data de Criação</v>
      </c>
      <c r="D30" s="13"/>
      <c r="F30" s="12" t="s">
        <v>115</v>
      </c>
    </row>
    <row r="31">
      <c r="A31" s="11" t="s">
        <v>116</v>
      </c>
      <c r="B31" s="14" t="str">
        <f t="shared" si="7"/>
        <v>Atualizado em</v>
      </c>
      <c r="C31" s="14" t="str">
        <f t="shared" si="8"/>
        <v>Data da Última Atualização</v>
      </c>
      <c r="D31" s="13"/>
    </row>
    <row r="32">
      <c r="A32" s="11" t="s">
        <v>117</v>
      </c>
      <c r="B32" s="14" t="str">
        <f t="shared" si="7"/>
        <v>Telefone Fixo</v>
      </c>
      <c r="C32" s="14" t="str">
        <f t="shared" si="8"/>
        <v>Telefone Fixo</v>
      </c>
      <c r="D32" s="13"/>
    </row>
    <row r="33">
      <c r="A33" s="11" t="s">
        <v>118</v>
      </c>
      <c r="B33" s="14" t="str">
        <f t="shared" si="7"/>
        <v>Número de Celular</v>
      </c>
      <c r="C33" s="14" t="str">
        <f t="shared" si="8"/>
        <v>Celular</v>
      </c>
      <c r="D33" s="13"/>
    </row>
    <row r="34">
      <c r="A34" s="11" t="s">
        <v>119</v>
      </c>
      <c r="B34" s="14" t="str">
        <f t="shared" si="7"/>
        <v>E-mail</v>
      </c>
      <c r="C34" s="14" t="str">
        <f t="shared" si="8"/>
        <v>E-mail</v>
      </c>
      <c r="D34" s="13"/>
      <c r="G34" s="6" t="s">
        <v>12</v>
      </c>
      <c r="H34" s="15" t="s">
        <v>120</v>
      </c>
      <c r="J34" s="15" t="s">
        <v>120</v>
      </c>
    </row>
    <row r="35">
      <c r="A35" s="11" t="s">
        <v>121</v>
      </c>
      <c r="B35" s="14" t="str">
        <f t="shared" si="7"/>
        <v>URL do Linkedin</v>
      </c>
      <c r="C35" s="14" t="str">
        <f t="shared" si="8"/>
        <v>Linkedin</v>
      </c>
      <c r="D35" s="13"/>
      <c r="G35" s="6" t="s">
        <v>12</v>
      </c>
      <c r="H35" s="15" t="s">
        <v>120</v>
      </c>
      <c r="J35" s="15" t="s">
        <v>120</v>
      </c>
    </row>
    <row r="36">
      <c r="A36" s="11" t="s">
        <v>122</v>
      </c>
      <c r="B36" s="14" t="str">
        <f t="shared" si="7"/>
        <v>Instagram</v>
      </c>
      <c r="C36" s="14" t="str">
        <f t="shared" si="8"/>
        <v>Instagram</v>
      </c>
      <c r="D36" s="13"/>
      <c r="G36" s="6" t="s">
        <v>18</v>
      </c>
      <c r="H36" s="15" t="s">
        <v>123</v>
      </c>
      <c r="J36" s="15" t="s">
        <v>123</v>
      </c>
    </row>
    <row r="37">
      <c r="A37" s="11" t="s">
        <v>124</v>
      </c>
      <c r="B37" s="14" t="str">
        <f t="shared" si="7"/>
        <v>Endereço</v>
      </c>
      <c r="C37" s="14" t="str">
        <f t="shared" si="8"/>
        <v>Endereço</v>
      </c>
      <c r="D37" s="13"/>
      <c r="G37" s="6" t="s">
        <v>18</v>
      </c>
      <c r="H37" s="15" t="s">
        <v>123</v>
      </c>
      <c r="J37" s="15" t="s">
        <v>123</v>
      </c>
    </row>
    <row r="38">
      <c r="A38" s="11" t="s">
        <v>125</v>
      </c>
      <c r="B38" s="14" t="str">
        <f t="shared" si="7"/>
        <v>Canal Preferido</v>
      </c>
      <c r="C38" s="14" t="str">
        <f t="shared" si="8"/>
        <v>Canal Preferido</v>
      </c>
      <c r="D38" s="13"/>
      <c r="G38" s="6" t="s">
        <v>23</v>
      </c>
      <c r="H38" s="15" t="s">
        <v>126</v>
      </c>
      <c r="J38" s="15" t="s">
        <v>126</v>
      </c>
    </row>
    <row r="39">
      <c r="A39" s="11" t="s">
        <v>127</v>
      </c>
      <c r="B39" s="14" t="str">
        <f t="shared" si="7"/>
        <v>Cargo</v>
      </c>
      <c r="C39" s="14" t="str">
        <f t="shared" si="8"/>
        <v>Cargo</v>
      </c>
      <c r="D39" s="13"/>
      <c r="G39" s="6" t="s">
        <v>23</v>
      </c>
      <c r="H39" s="15" t="s">
        <v>128</v>
      </c>
      <c r="J39" s="15" t="s">
        <v>128</v>
      </c>
    </row>
    <row r="40">
      <c r="A40" s="11" t="s">
        <v>129</v>
      </c>
      <c r="B40" s="14" t="str">
        <f t="shared" si="7"/>
        <v>Departamento</v>
      </c>
      <c r="C40" s="14" t="str">
        <f t="shared" si="8"/>
        <v>Departamento</v>
      </c>
      <c r="D40" s="13"/>
      <c r="G40" s="6" t="s">
        <v>12</v>
      </c>
      <c r="H40" s="15" t="s">
        <v>123</v>
      </c>
      <c r="J40" s="15" t="s">
        <v>123</v>
      </c>
    </row>
    <row r="41">
      <c r="A41" s="11" t="s">
        <v>130</v>
      </c>
      <c r="B41" s="14" t="str">
        <f t="shared" si="7"/>
        <v>Área</v>
      </c>
      <c r="C41" s="14" t="str">
        <f t="shared" si="8"/>
        <v>Área</v>
      </c>
      <c r="D41" s="13"/>
      <c r="G41" s="6" t="s">
        <v>18</v>
      </c>
      <c r="H41" s="15" t="s">
        <v>126</v>
      </c>
      <c r="J41" s="15" t="s">
        <v>126</v>
      </c>
    </row>
    <row r="42">
      <c r="A42" s="11" t="s">
        <v>131</v>
      </c>
      <c r="B42" s="14" t="str">
        <f t="shared" si="7"/>
        <v>Equipe.1</v>
      </c>
      <c r="C42" s="14" t="str">
        <f t="shared" si="8"/>
        <v>Equipe</v>
      </c>
      <c r="D42" s="13"/>
      <c r="G42" s="6" t="s">
        <v>18</v>
      </c>
      <c r="H42" s="6" t="s">
        <v>126</v>
      </c>
      <c r="J42" s="6" t="s">
        <v>126</v>
      </c>
    </row>
    <row r="43">
      <c r="A43" s="11" t="s">
        <v>132</v>
      </c>
      <c r="B43" s="14" t="str">
        <f t="shared" si="7"/>
        <v>Líder Direto</v>
      </c>
      <c r="C43" s="14" t="str">
        <f t="shared" si="8"/>
        <v>Líder Direto</v>
      </c>
      <c r="D43" s="13"/>
      <c r="G43" s="6" t="s">
        <v>23</v>
      </c>
      <c r="H43" s="6" t="s">
        <v>126</v>
      </c>
      <c r="J43" s="6" t="s">
        <v>126</v>
      </c>
    </row>
    <row r="44">
      <c r="A44" s="11" t="s">
        <v>133</v>
      </c>
      <c r="B44" s="14" t="str">
        <f t="shared" si="7"/>
        <v>RG</v>
      </c>
      <c r="C44" s="14" t="str">
        <f t="shared" si="8"/>
        <v>RG</v>
      </c>
      <c r="D44" s="13"/>
      <c r="G44" s="6" t="s">
        <v>12</v>
      </c>
      <c r="H44" s="15" t="s">
        <v>126</v>
      </c>
      <c r="J44" s="15" t="s">
        <v>126</v>
      </c>
    </row>
    <row r="45">
      <c r="A45" s="11" t="s">
        <v>134</v>
      </c>
      <c r="B45" s="14" t="str">
        <f t="shared" si="7"/>
        <v>CPF</v>
      </c>
      <c r="C45" s="14" t="str">
        <f t="shared" si="8"/>
        <v>CPF</v>
      </c>
      <c r="D45" s="13"/>
      <c r="G45" s="6" t="s">
        <v>18</v>
      </c>
      <c r="H45" s="6" t="s">
        <v>120</v>
      </c>
      <c r="J45" s="6" t="s">
        <v>120</v>
      </c>
    </row>
    <row r="46">
      <c r="A46" s="11" t="s">
        <v>135</v>
      </c>
      <c r="B46" s="14" t="str">
        <f t="shared" si="7"/>
        <v>Estado Civil</v>
      </c>
      <c r="C46" s="14" t="str">
        <f t="shared" si="8"/>
        <v>Estado Civil</v>
      </c>
      <c r="D46" s="13"/>
      <c r="G46" s="6" t="s">
        <v>18</v>
      </c>
      <c r="H46" s="15" t="s">
        <v>128</v>
      </c>
      <c r="J46" s="15" t="s">
        <v>128</v>
      </c>
    </row>
    <row r="47">
      <c r="A47" s="11" t="s">
        <v>136</v>
      </c>
      <c r="B47" s="14" t="str">
        <f t="shared" si="7"/>
        <v>Profissão</v>
      </c>
      <c r="C47" s="14" t="str">
        <f t="shared" si="8"/>
        <v>Profissão</v>
      </c>
      <c r="D47" s="13"/>
      <c r="G47" s="6" t="s">
        <v>23</v>
      </c>
      <c r="H47" s="6" t="s">
        <v>123</v>
      </c>
      <c r="J47" s="6" t="s">
        <v>123</v>
      </c>
    </row>
    <row r="48">
      <c r="A48" s="11" t="s">
        <v>137</v>
      </c>
      <c r="B48" s="14" t="str">
        <f t="shared" si="7"/>
        <v>Idade</v>
      </c>
      <c r="C48" s="14" t="str">
        <f t="shared" si="8"/>
        <v>Idade</v>
      </c>
      <c r="D48" s="13"/>
      <c r="E48" s="12" t="s">
        <v>0</v>
      </c>
      <c r="F48" s="12" t="s">
        <v>1</v>
      </c>
      <c r="G48" s="6" t="s">
        <v>12</v>
      </c>
      <c r="H48" s="16" t="s">
        <v>120</v>
      </c>
      <c r="I48" s="12" t="s">
        <v>4</v>
      </c>
      <c r="J48" s="16" t="s">
        <v>120</v>
      </c>
      <c r="K48" s="12" t="s">
        <v>6</v>
      </c>
      <c r="L48" s="12" t="s">
        <v>7</v>
      </c>
      <c r="M48" s="12" t="s">
        <v>8</v>
      </c>
      <c r="N48" s="12" t="s">
        <v>138</v>
      </c>
      <c r="O48" s="12" t="s">
        <v>139</v>
      </c>
      <c r="P48" s="12" t="s">
        <v>140</v>
      </c>
      <c r="Q48" s="12" t="s">
        <v>141</v>
      </c>
      <c r="R48" s="12" t="s">
        <v>142</v>
      </c>
      <c r="S48" s="12" t="s">
        <v>143</v>
      </c>
      <c r="T48" s="12" t="s">
        <v>144</v>
      </c>
      <c r="U48" s="12" t="s">
        <v>5</v>
      </c>
      <c r="V48" s="12" t="s">
        <v>145</v>
      </c>
      <c r="W48" s="12" t="s">
        <v>146</v>
      </c>
      <c r="X48" s="12" t="s">
        <v>147</v>
      </c>
      <c r="Y48" s="12" t="s">
        <v>148</v>
      </c>
      <c r="Z48" s="12" t="s">
        <v>149</v>
      </c>
      <c r="AA48" s="12" t="s">
        <v>150</v>
      </c>
      <c r="AB48" s="12" t="s">
        <v>151</v>
      </c>
      <c r="AC48" s="12" t="s">
        <v>152</v>
      </c>
      <c r="AD48" s="12" t="s">
        <v>153</v>
      </c>
      <c r="AE48" s="12" t="s">
        <v>154</v>
      </c>
      <c r="AF48" s="12" t="s">
        <v>155</v>
      </c>
      <c r="AG48" s="12" t="s">
        <v>156</v>
      </c>
      <c r="AH48" s="12" t="s">
        <v>157</v>
      </c>
      <c r="AI48" s="12" t="s">
        <v>158</v>
      </c>
      <c r="AJ48" s="12" t="s">
        <v>159</v>
      </c>
    </row>
    <row r="49">
      <c r="A49" s="11" t="s">
        <v>160</v>
      </c>
      <c r="B49" s="14" t="str">
        <f t="shared" si="7"/>
        <v>Sexo</v>
      </c>
      <c r="C49" s="14" t="str">
        <f t="shared" si="8"/>
        <v>Gênero</v>
      </c>
      <c r="D49" s="13"/>
      <c r="E49" s="12" t="s">
        <v>161</v>
      </c>
      <c r="F49" s="12" t="s">
        <v>162</v>
      </c>
      <c r="G49" s="6" t="s">
        <v>23</v>
      </c>
      <c r="H49" s="16" t="s">
        <v>123</v>
      </c>
      <c r="I49" s="12" t="s">
        <v>163</v>
      </c>
      <c r="J49" s="16" t="s">
        <v>123</v>
      </c>
      <c r="K49" s="12" t="s">
        <v>7</v>
      </c>
      <c r="L49" s="12" t="s">
        <v>164</v>
      </c>
      <c r="M49" s="12" t="s">
        <v>146</v>
      </c>
      <c r="N49" s="12" t="s">
        <v>165</v>
      </c>
      <c r="O49" s="12" t="s">
        <v>148</v>
      </c>
      <c r="P49" s="12" t="s">
        <v>166</v>
      </c>
      <c r="Q49" s="12" t="s">
        <v>150</v>
      </c>
      <c r="R49" s="12" t="s">
        <v>151</v>
      </c>
      <c r="S49" s="12" t="s">
        <v>152</v>
      </c>
      <c r="T49" s="12" t="s">
        <v>142</v>
      </c>
      <c r="U49" s="12" t="s">
        <v>143</v>
      </c>
      <c r="V49" s="12" t="s">
        <v>144</v>
      </c>
      <c r="W49" s="12" t="s">
        <v>5</v>
      </c>
      <c r="X49" s="12" t="s">
        <v>145</v>
      </c>
      <c r="Y49" s="12" t="s">
        <v>153</v>
      </c>
      <c r="Z49" s="12" t="s">
        <v>154</v>
      </c>
      <c r="AA49" s="12" t="s">
        <v>155</v>
      </c>
      <c r="AB49" s="12" t="s">
        <v>156</v>
      </c>
      <c r="AC49" s="12" t="s">
        <v>157</v>
      </c>
      <c r="AD49" s="12" t="s">
        <v>167</v>
      </c>
      <c r="AE49" s="12" t="s">
        <v>159</v>
      </c>
      <c r="AF49" s="12" t="s">
        <v>138</v>
      </c>
      <c r="AG49" s="12" t="s">
        <v>139</v>
      </c>
      <c r="AH49" s="12" t="s">
        <v>140</v>
      </c>
      <c r="AI49" s="12" t="s">
        <v>168</v>
      </c>
    </row>
    <row r="50">
      <c r="A50" s="11" t="s">
        <v>169</v>
      </c>
      <c r="B50" s="14" t="str">
        <f t="shared" si="7"/>
        <v>Data de Nascimento</v>
      </c>
      <c r="C50" s="14" t="str">
        <f t="shared" si="8"/>
        <v>Data de Nascimento</v>
      </c>
      <c r="D50" s="13"/>
      <c r="G50" s="6" t="s">
        <v>12</v>
      </c>
      <c r="H50" s="15" t="s">
        <v>120</v>
      </c>
      <c r="J50" s="15" t="s">
        <v>120</v>
      </c>
    </row>
    <row r="51">
      <c r="A51" s="11" t="s">
        <v>170</v>
      </c>
      <c r="B51" s="14" t="str">
        <f t="shared" si="7"/>
        <v>Função de Compra</v>
      </c>
      <c r="C51" s="14" t="str">
        <f t="shared" si="8"/>
        <v>Função de Compra</v>
      </c>
      <c r="D51" s="13"/>
      <c r="G51" s="6" t="s">
        <v>12</v>
      </c>
      <c r="H51" s="15" t="s">
        <v>128</v>
      </c>
      <c r="J51" s="15" t="s">
        <v>128</v>
      </c>
    </row>
    <row r="52">
      <c r="A52" s="11" t="s">
        <v>171</v>
      </c>
      <c r="B52" s="14" t="str">
        <f t="shared" si="7"/>
        <v>Função de Impacto</v>
      </c>
      <c r="C52" s="14" t="str">
        <f t="shared" si="8"/>
        <v>Função de Impacto</v>
      </c>
      <c r="D52" s="13"/>
      <c r="G52" s="6" t="s">
        <v>18</v>
      </c>
      <c r="H52" s="15" t="s">
        <v>123</v>
      </c>
      <c r="J52" s="15" t="s">
        <v>123</v>
      </c>
    </row>
    <row r="53">
      <c r="A53" s="11" t="s">
        <v>172</v>
      </c>
      <c r="B53" s="14" t="str">
        <f t="shared" si="7"/>
        <v>Função de Formalização</v>
      </c>
      <c r="C53" s="14" t="str">
        <f t="shared" si="8"/>
        <v>Função de Formalização</v>
      </c>
      <c r="D53" s="13"/>
      <c r="G53" s="6" t="s">
        <v>18</v>
      </c>
      <c r="H53" s="6" t="s">
        <v>120</v>
      </c>
      <c r="J53" s="6" t="s">
        <v>120</v>
      </c>
    </row>
    <row r="54">
      <c r="A54" s="11" t="s">
        <v>173</v>
      </c>
      <c r="B54" s="14" t="str">
        <f t="shared" si="7"/>
        <v>Assinante</v>
      </c>
      <c r="C54" s="14" t="str">
        <f t="shared" si="8"/>
        <v>Função de Faturamento</v>
      </c>
      <c r="D54" s="13"/>
      <c r="G54" s="6" t="s">
        <v>23</v>
      </c>
      <c r="H54" s="6" t="s">
        <v>123</v>
      </c>
      <c r="J54" s="6" t="s">
        <v>123</v>
      </c>
    </row>
    <row r="55">
      <c r="A55" s="13"/>
      <c r="D55" s="13"/>
      <c r="G55" s="6" t="s">
        <v>23</v>
      </c>
      <c r="H55" s="6" t="s">
        <v>128</v>
      </c>
      <c r="J55" s="6" t="s">
        <v>128</v>
      </c>
    </row>
    <row r="56">
      <c r="A56" s="13"/>
      <c r="D56" s="13"/>
      <c r="G56" s="6" t="s">
        <v>12</v>
      </c>
      <c r="H56" s="15" t="s">
        <v>126</v>
      </c>
      <c r="J56" s="15" t="s">
        <v>126</v>
      </c>
    </row>
    <row r="57">
      <c r="A57" s="13"/>
      <c r="D57" s="13"/>
      <c r="G57" s="6" t="s">
        <v>18</v>
      </c>
      <c r="H57" s="6" t="s">
        <v>123</v>
      </c>
      <c r="J57" s="6" t="s">
        <v>123</v>
      </c>
    </row>
    <row r="58">
      <c r="A58" s="13"/>
      <c r="D58" s="13"/>
      <c r="G58" s="6" t="s">
        <v>18</v>
      </c>
      <c r="H58" s="15" t="s">
        <v>123</v>
      </c>
      <c r="J58" s="15" t="s">
        <v>123</v>
      </c>
    </row>
    <row r="59">
      <c r="A59" s="13" t="str">
        <f t="shared" ref="A59:A90" si="9">IF(COUNTIF($B$25:$B$54, B59)&lt;&gt;0, "OK", "")</f>
        <v>OK</v>
      </c>
      <c r="B59" s="12" t="s">
        <v>0</v>
      </c>
      <c r="C59" s="12" t="s">
        <v>161</v>
      </c>
      <c r="D59" s="13" t="str">
        <f t="shared" ref="D59:D89" si="10">IF(COUNTIF($C$25:$C$54, C59)&lt;&gt;0, "OK", "")</f>
        <v>OK</v>
      </c>
      <c r="G59" s="6" t="s">
        <v>23</v>
      </c>
      <c r="H59" s="6" t="s">
        <v>128</v>
      </c>
      <c r="J59" s="6" t="s">
        <v>128</v>
      </c>
    </row>
    <row r="60">
      <c r="A60" s="13" t="str">
        <f t="shared" si="9"/>
        <v/>
      </c>
      <c r="B60" s="12" t="s">
        <v>1</v>
      </c>
      <c r="C60" s="12" t="s">
        <v>162</v>
      </c>
      <c r="D60" s="13" t="str">
        <f t="shared" si="10"/>
        <v/>
      </c>
      <c r="G60" s="6" t="s">
        <v>12</v>
      </c>
      <c r="H60" s="6" t="s">
        <v>120</v>
      </c>
      <c r="J60" s="6" t="s">
        <v>120</v>
      </c>
    </row>
    <row r="61">
      <c r="A61" s="13" t="str">
        <f t="shared" si="9"/>
        <v/>
      </c>
      <c r="B61" s="12" t="s">
        <v>2</v>
      </c>
      <c r="C61" s="12" t="s">
        <v>174</v>
      </c>
      <c r="D61" s="13" t="str">
        <f t="shared" si="10"/>
        <v>OK</v>
      </c>
      <c r="G61" s="6" t="s">
        <v>18</v>
      </c>
      <c r="H61" s="15" t="s">
        <v>120</v>
      </c>
      <c r="J61" s="15" t="s">
        <v>120</v>
      </c>
    </row>
    <row r="62">
      <c r="A62" s="13" t="str">
        <f t="shared" si="9"/>
        <v>OK</v>
      </c>
      <c r="B62" s="12" t="s">
        <v>3</v>
      </c>
      <c r="C62" s="12" t="s">
        <v>175</v>
      </c>
      <c r="D62" s="13" t="str">
        <f t="shared" si="10"/>
        <v>OK</v>
      </c>
      <c r="G62" s="6" t="s">
        <v>12</v>
      </c>
      <c r="H62" s="15" t="s">
        <v>120</v>
      </c>
      <c r="J62" s="15" t="s">
        <v>120</v>
      </c>
    </row>
    <row r="63">
      <c r="A63" s="13" t="str">
        <f t="shared" si="9"/>
        <v>OK</v>
      </c>
      <c r="B63" s="12" t="s">
        <v>4</v>
      </c>
      <c r="C63" s="12" t="s">
        <v>163</v>
      </c>
      <c r="D63" s="13" t="str">
        <f t="shared" si="10"/>
        <v>OK</v>
      </c>
      <c r="G63" s="6" t="s">
        <v>12</v>
      </c>
      <c r="H63" s="15" t="s">
        <v>128</v>
      </c>
      <c r="J63" s="15" t="s">
        <v>128</v>
      </c>
    </row>
    <row r="64">
      <c r="A64" s="13" t="str">
        <f t="shared" si="9"/>
        <v>OK</v>
      </c>
      <c r="B64" s="12" t="s">
        <v>5</v>
      </c>
      <c r="C64" s="12" t="s">
        <v>6</v>
      </c>
      <c r="D64" s="13" t="str">
        <f t="shared" si="10"/>
        <v>OK</v>
      </c>
      <c r="G64" s="6" t="s">
        <v>18</v>
      </c>
      <c r="H64" s="6" t="s">
        <v>123</v>
      </c>
      <c r="J64" s="6" t="s">
        <v>123</v>
      </c>
    </row>
    <row r="65">
      <c r="A65" s="13" t="str">
        <f t="shared" si="9"/>
        <v>OK</v>
      </c>
      <c r="B65" s="12" t="s">
        <v>6</v>
      </c>
      <c r="C65" s="12" t="s">
        <v>7</v>
      </c>
      <c r="D65" s="13" t="str">
        <f t="shared" si="10"/>
        <v>OK</v>
      </c>
      <c r="G65" s="6" t="s">
        <v>18</v>
      </c>
      <c r="H65" s="15" t="s">
        <v>126</v>
      </c>
      <c r="J65" s="15" t="s">
        <v>126</v>
      </c>
    </row>
    <row r="66">
      <c r="A66" s="13" t="str">
        <f t="shared" si="9"/>
        <v>OK</v>
      </c>
      <c r="B66" s="12" t="s">
        <v>7</v>
      </c>
      <c r="C66" s="12" t="s">
        <v>164</v>
      </c>
      <c r="D66" s="13" t="str">
        <f t="shared" si="10"/>
        <v>OK</v>
      </c>
      <c r="G66" s="6" t="s">
        <v>23</v>
      </c>
      <c r="H66" s="6" t="s">
        <v>123</v>
      </c>
      <c r="J66" s="6" t="s">
        <v>123</v>
      </c>
    </row>
    <row r="67">
      <c r="A67" s="13" t="str">
        <f t="shared" si="9"/>
        <v>OK</v>
      </c>
      <c r="B67" s="12" t="s">
        <v>8</v>
      </c>
      <c r="C67" s="12" t="s">
        <v>146</v>
      </c>
      <c r="D67" s="13" t="str">
        <f t="shared" si="10"/>
        <v>OK</v>
      </c>
      <c r="G67" s="6" t="s">
        <v>23</v>
      </c>
      <c r="H67" s="15" t="s">
        <v>123</v>
      </c>
      <c r="J67" s="15" t="s">
        <v>123</v>
      </c>
    </row>
    <row r="68">
      <c r="A68" s="13" t="str">
        <f t="shared" si="9"/>
        <v>OK</v>
      </c>
      <c r="B68" s="12" t="s">
        <v>138</v>
      </c>
      <c r="C68" s="12" t="s">
        <v>165</v>
      </c>
      <c r="D68" s="13" t="str">
        <f t="shared" si="10"/>
        <v>OK</v>
      </c>
      <c r="G68" s="6" t="s">
        <v>12</v>
      </c>
      <c r="H68" s="15" t="s">
        <v>128</v>
      </c>
      <c r="J68" s="15" t="s">
        <v>128</v>
      </c>
    </row>
    <row r="69">
      <c r="A69" s="13" t="str">
        <f t="shared" si="9"/>
        <v>OK</v>
      </c>
      <c r="B69" s="12" t="s">
        <v>139</v>
      </c>
      <c r="C69" s="12" t="s">
        <v>148</v>
      </c>
      <c r="D69" s="13" t="str">
        <f t="shared" si="10"/>
        <v>OK</v>
      </c>
      <c r="G69" s="6" t="s">
        <v>18</v>
      </c>
      <c r="H69" s="6" t="s">
        <v>126</v>
      </c>
      <c r="J69" s="6" t="s">
        <v>126</v>
      </c>
    </row>
    <row r="70">
      <c r="A70" s="13" t="str">
        <f t="shared" si="9"/>
        <v>OK</v>
      </c>
      <c r="B70" s="12" t="s">
        <v>140</v>
      </c>
      <c r="C70" s="12" t="s">
        <v>166</v>
      </c>
      <c r="D70" s="13" t="str">
        <f t="shared" si="10"/>
        <v>OK</v>
      </c>
      <c r="G70" s="6" t="s">
        <v>18</v>
      </c>
      <c r="H70" s="15" t="s">
        <v>128</v>
      </c>
      <c r="J70" s="15" t="s">
        <v>128</v>
      </c>
    </row>
    <row r="71">
      <c r="A71" s="13" t="str">
        <f t="shared" si="9"/>
        <v>OK</v>
      </c>
      <c r="B71" s="12" t="s">
        <v>141</v>
      </c>
      <c r="C71" s="12" t="s">
        <v>150</v>
      </c>
      <c r="D71" s="13" t="str">
        <f t="shared" si="10"/>
        <v>OK</v>
      </c>
      <c r="G71" s="6" t="s">
        <v>23</v>
      </c>
      <c r="H71" s="15" t="s">
        <v>126</v>
      </c>
      <c r="J71" s="15" t="s">
        <v>126</v>
      </c>
    </row>
    <row r="72">
      <c r="A72" s="13" t="str">
        <f t="shared" si="9"/>
        <v>OK</v>
      </c>
      <c r="B72" s="12" t="s">
        <v>142</v>
      </c>
      <c r="C72" s="12" t="s">
        <v>151</v>
      </c>
      <c r="D72" s="13" t="str">
        <f t="shared" si="10"/>
        <v>OK</v>
      </c>
      <c r="G72" s="6" t="s">
        <v>12</v>
      </c>
      <c r="H72" s="6" t="s">
        <v>123</v>
      </c>
      <c r="J72" s="6" t="s">
        <v>123</v>
      </c>
    </row>
    <row r="73">
      <c r="A73" s="13" t="str">
        <f t="shared" si="9"/>
        <v>OK</v>
      </c>
      <c r="B73" s="12" t="s">
        <v>143</v>
      </c>
      <c r="C73" s="12" t="s">
        <v>152</v>
      </c>
      <c r="D73" s="13" t="str">
        <f t="shared" si="10"/>
        <v>OK</v>
      </c>
      <c r="G73" s="6" t="s">
        <v>18</v>
      </c>
      <c r="H73" s="6" t="s">
        <v>123</v>
      </c>
      <c r="J73" s="6" t="s">
        <v>123</v>
      </c>
    </row>
    <row r="74">
      <c r="A74" s="13" t="str">
        <f t="shared" si="9"/>
        <v>OK</v>
      </c>
      <c r="B74" s="12" t="s">
        <v>144</v>
      </c>
      <c r="C74" s="12" t="s">
        <v>142</v>
      </c>
      <c r="D74" s="13" t="str">
        <f t="shared" si="10"/>
        <v>OK</v>
      </c>
      <c r="G74" s="6" t="s">
        <v>18</v>
      </c>
      <c r="H74" s="15" t="s">
        <v>128</v>
      </c>
      <c r="J74" s="15" t="s">
        <v>128</v>
      </c>
    </row>
    <row r="75">
      <c r="A75" s="13" t="str">
        <f t="shared" si="9"/>
        <v>OK</v>
      </c>
      <c r="B75" s="12" t="s">
        <v>5</v>
      </c>
      <c r="C75" s="12" t="s">
        <v>143</v>
      </c>
      <c r="D75" s="13" t="str">
        <f t="shared" si="10"/>
        <v>OK</v>
      </c>
      <c r="G75" s="6" t="s">
        <v>12</v>
      </c>
      <c r="H75" s="15" t="s">
        <v>128</v>
      </c>
      <c r="J75" s="15" t="s">
        <v>128</v>
      </c>
    </row>
    <row r="76">
      <c r="A76" s="13" t="str">
        <f t="shared" si="9"/>
        <v>OK</v>
      </c>
      <c r="B76" s="12" t="s">
        <v>145</v>
      </c>
      <c r="C76" s="12" t="s">
        <v>144</v>
      </c>
      <c r="D76" s="13" t="str">
        <f t="shared" si="10"/>
        <v>OK</v>
      </c>
      <c r="G76" s="6" t="s">
        <v>12</v>
      </c>
      <c r="H76" s="15" t="s">
        <v>128</v>
      </c>
      <c r="J76" s="15" t="s">
        <v>128</v>
      </c>
    </row>
    <row r="77">
      <c r="A77" s="13" t="str">
        <f t="shared" si="9"/>
        <v>OK</v>
      </c>
      <c r="B77" s="12" t="s">
        <v>146</v>
      </c>
      <c r="C77" s="12" t="s">
        <v>5</v>
      </c>
      <c r="D77" s="13" t="str">
        <f t="shared" si="10"/>
        <v>OK</v>
      </c>
      <c r="G77" s="6" t="s">
        <v>18</v>
      </c>
      <c r="H77" s="15" t="s">
        <v>128</v>
      </c>
      <c r="J77" s="15" t="s">
        <v>128</v>
      </c>
    </row>
    <row r="78">
      <c r="A78" s="13" t="str">
        <f t="shared" si="9"/>
        <v>OK</v>
      </c>
      <c r="B78" s="12" t="s">
        <v>147</v>
      </c>
      <c r="C78" s="12" t="s">
        <v>145</v>
      </c>
      <c r="D78" s="13" t="str">
        <f t="shared" si="10"/>
        <v>OK</v>
      </c>
      <c r="G78" s="6" t="s">
        <v>18</v>
      </c>
      <c r="H78" s="15" t="s">
        <v>126</v>
      </c>
      <c r="J78" s="15" t="s">
        <v>126</v>
      </c>
    </row>
    <row r="79">
      <c r="A79" s="13" t="str">
        <f t="shared" si="9"/>
        <v>OK</v>
      </c>
      <c r="B79" s="12" t="s">
        <v>148</v>
      </c>
      <c r="C79" s="12" t="s">
        <v>153</v>
      </c>
      <c r="D79" s="13" t="str">
        <f t="shared" si="10"/>
        <v>OK</v>
      </c>
      <c r="G79" s="6" t="s">
        <v>23</v>
      </c>
      <c r="H79" s="15" t="s">
        <v>120</v>
      </c>
      <c r="J79" s="15" t="s">
        <v>120</v>
      </c>
    </row>
    <row r="80">
      <c r="A80" s="13" t="str">
        <f t="shared" si="9"/>
        <v>OK</v>
      </c>
      <c r="B80" s="12" t="s">
        <v>149</v>
      </c>
      <c r="C80" s="12" t="s">
        <v>154</v>
      </c>
      <c r="D80" s="13" t="str">
        <f t="shared" si="10"/>
        <v>OK</v>
      </c>
      <c r="G80" s="6" t="s">
        <v>23</v>
      </c>
      <c r="H80" s="15" t="s">
        <v>128</v>
      </c>
      <c r="J80" s="15" t="s">
        <v>128</v>
      </c>
    </row>
    <row r="81">
      <c r="A81" s="13" t="str">
        <f t="shared" si="9"/>
        <v>OK</v>
      </c>
      <c r="B81" s="12" t="s">
        <v>150</v>
      </c>
      <c r="C81" s="12" t="s">
        <v>155</v>
      </c>
      <c r="D81" s="13" t="str">
        <f t="shared" si="10"/>
        <v>OK</v>
      </c>
      <c r="G81" s="6" t="s">
        <v>12</v>
      </c>
      <c r="H81" s="15" t="s">
        <v>128</v>
      </c>
      <c r="J81" s="15" t="s">
        <v>128</v>
      </c>
    </row>
    <row r="82">
      <c r="A82" s="13" t="str">
        <f t="shared" si="9"/>
        <v>OK</v>
      </c>
      <c r="B82" s="12" t="s">
        <v>151</v>
      </c>
      <c r="C82" s="12" t="s">
        <v>156</v>
      </c>
      <c r="D82" s="13" t="str">
        <f t="shared" si="10"/>
        <v>OK</v>
      </c>
      <c r="G82" s="6" t="s">
        <v>18</v>
      </c>
      <c r="H82" s="15" t="s">
        <v>123</v>
      </c>
      <c r="J82" s="15" t="s">
        <v>123</v>
      </c>
    </row>
    <row r="83">
      <c r="A83" s="13" t="str">
        <f t="shared" si="9"/>
        <v>OK</v>
      </c>
      <c r="B83" s="12" t="s">
        <v>152</v>
      </c>
      <c r="C83" s="12" t="s">
        <v>157</v>
      </c>
      <c r="D83" s="13" t="str">
        <f t="shared" si="10"/>
        <v>OK</v>
      </c>
      <c r="G83" s="6" t="s">
        <v>18</v>
      </c>
      <c r="H83" s="15" t="s">
        <v>128</v>
      </c>
      <c r="J83" s="15" t="s">
        <v>128</v>
      </c>
    </row>
    <row r="84">
      <c r="A84" s="13" t="str">
        <f t="shared" si="9"/>
        <v>OK</v>
      </c>
      <c r="B84" s="12" t="s">
        <v>153</v>
      </c>
      <c r="C84" s="12" t="s">
        <v>167</v>
      </c>
      <c r="D84" s="13" t="str">
        <f t="shared" si="10"/>
        <v>OK</v>
      </c>
      <c r="G84" s="6" t="s">
        <v>23</v>
      </c>
      <c r="H84" s="15" t="s">
        <v>120</v>
      </c>
      <c r="J84" s="15" t="s">
        <v>120</v>
      </c>
    </row>
    <row r="85">
      <c r="A85" s="13" t="str">
        <f t="shared" si="9"/>
        <v>OK</v>
      </c>
      <c r="B85" s="12" t="s">
        <v>154</v>
      </c>
      <c r="C85" s="12" t="s">
        <v>159</v>
      </c>
      <c r="D85" s="13" t="str">
        <f t="shared" si="10"/>
        <v>OK</v>
      </c>
      <c r="G85" s="6" t="s">
        <v>12</v>
      </c>
      <c r="H85" s="6" t="s">
        <v>120</v>
      </c>
      <c r="J85" s="6" t="s">
        <v>120</v>
      </c>
    </row>
    <row r="86">
      <c r="A86" s="13" t="str">
        <f t="shared" si="9"/>
        <v>OK</v>
      </c>
      <c r="B86" s="12" t="s">
        <v>155</v>
      </c>
      <c r="C86" s="12" t="s">
        <v>138</v>
      </c>
      <c r="D86" s="13" t="str">
        <f t="shared" si="10"/>
        <v>OK</v>
      </c>
      <c r="G86" s="6" t="s">
        <v>18</v>
      </c>
      <c r="H86" s="15" t="s">
        <v>128</v>
      </c>
      <c r="J86" s="15" t="s">
        <v>128</v>
      </c>
    </row>
    <row r="87">
      <c r="A87" s="13" t="str">
        <f t="shared" si="9"/>
        <v>OK</v>
      </c>
      <c r="B87" s="12" t="s">
        <v>156</v>
      </c>
      <c r="C87" s="12" t="s">
        <v>139</v>
      </c>
      <c r="D87" s="13" t="str">
        <f t="shared" si="10"/>
        <v>OK</v>
      </c>
      <c r="G87" s="6" t="s">
        <v>18</v>
      </c>
      <c r="H87" s="15" t="s">
        <v>120</v>
      </c>
      <c r="J87" s="15" t="s">
        <v>120</v>
      </c>
    </row>
    <row r="88">
      <c r="A88" s="13" t="str">
        <f t="shared" si="9"/>
        <v>OK</v>
      </c>
      <c r="B88" s="12" t="s">
        <v>157</v>
      </c>
      <c r="C88" s="12" t="s">
        <v>140</v>
      </c>
      <c r="D88" s="13" t="str">
        <f t="shared" si="10"/>
        <v>OK</v>
      </c>
      <c r="G88" s="6" t="s">
        <v>23</v>
      </c>
      <c r="H88" s="15" t="s">
        <v>120</v>
      </c>
      <c r="J88" s="15" t="s">
        <v>120</v>
      </c>
    </row>
    <row r="89">
      <c r="A89" s="13" t="str">
        <f t="shared" si="9"/>
        <v>OK</v>
      </c>
      <c r="B89" s="12" t="s">
        <v>158</v>
      </c>
      <c r="C89" s="12" t="s">
        <v>168</v>
      </c>
      <c r="D89" s="13" t="str">
        <f t="shared" si="10"/>
        <v>OK</v>
      </c>
      <c r="G89" s="6" t="s">
        <v>12</v>
      </c>
      <c r="H89" s="15" t="s">
        <v>126</v>
      </c>
      <c r="J89" s="15" t="s">
        <v>126</v>
      </c>
    </row>
    <row r="90">
      <c r="A90" s="13" t="str">
        <f t="shared" si="9"/>
        <v>OK</v>
      </c>
      <c r="B90" s="12" t="s">
        <v>159</v>
      </c>
      <c r="D90" s="13" t="str">
        <f>IF(COUNTIF($C$25:$C$53, C90)&lt;&gt;0, "OK", "")</f>
        <v/>
      </c>
      <c r="G90" s="6" t="s">
        <v>23</v>
      </c>
      <c r="H90" s="15" t="s">
        <v>120</v>
      </c>
      <c r="J90" s="15" t="s">
        <v>120</v>
      </c>
    </row>
    <row r="91">
      <c r="A91" s="13"/>
      <c r="D91" s="13"/>
      <c r="G91" s="6" t="s">
        <v>12</v>
      </c>
      <c r="H91" s="15" t="s">
        <v>128</v>
      </c>
      <c r="J91" s="15" t="s">
        <v>128</v>
      </c>
    </row>
    <row r="92">
      <c r="A92" s="13"/>
      <c r="D92" s="13"/>
      <c r="G92" s="6" t="s">
        <v>12</v>
      </c>
      <c r="H92" s="15" t="s">
        <v>123</v>
      </c>
      <c r="J92" s="15" t="s">
        <v>123</v>
      </c>
    </row>
    <row r="93">
      <c r="A93" s="13"/>
      <c r="D93" s="13"/>
      <c r="G93" s="6" t="s">
        <v>18</v>
      </c>
      <c r="H93" s="15" t="s">
        <v>120</v>
      </c>
      <c r="J93" s="15" t="s">
        <v>120</v>
      </c>
    </row>
    <row r="94">
      <c r="A94" s="13"/>
      <c r="D94" s="13"/>
      <c r="G94" s="6" t="s">
        <v>18</v>
      </c>
      <c r="H94" s="15" t="s">
        <v>128</v>
      </c>
      <c r="J94" s="15" t="s">
        <v>128</v>
      </c>
    </row>
    <row r="95">
      <c r="A95" s="13"/>
      <c r="D95" s="13"/>
      <c r="G95" s="6" t="s">
        <v>23</v>
      </c>
      <c r="H95" s="15" t="s">
        <v>120</v>
      </c>
      <c r="J95" s="15" t="s">
        <v>120</v>
      </c>
    </row>
    <row r="96">
      <c r="A96" s="13"/>
      <c r="D96" s="13"/>
      <c r="G96" s="6" t="s">
        <v>23</v>
      </c>
      <c r="H96" s="15" t="s">
        <v>120</v>
      </c>
      <c r="J96" s="15" t="s">
        <v>120</v>
      </c>
    </row>
    <row r="97">
      <c r="A97" s="13"/>
      <c r="D97" s="13"/>
      <c r="G97" s="6" t="s">
        <v>12</v>
      </c>
      <c r="H97" s="15" t="s">
        <v>128</v>
      </c>
      <c r="J97" s="15" t="s">
        <v>128</v>
      </c>
    </row>
    <row r="98">
      <c r="A98" s="13"/>
      <c r="D98" s="13"/>
      <c r="G98" s="6" t="s">
        <v>12</v>
      </c>
      <c r="H98" s="15" t="s">
        <v>128</v>
      </c>
      <c r="J98" s="15" t="s">
        <v>128</v>
      </c>
    </row>
    <row r="99">
      <c r="A99" s="13"/>
      <c r="D99" s="13"/>
      <c r="G99" s="6" t="s">
        <v>18</v>
      </c>
      <c r="H99" s="15" t="s">
        <v>126</v>
      </c>
      <c r="J99" s="15" t="s">
        <v>126</v>
      </c>
    </row>
    <row r="100">
      <c r="A100" s="13"/>
      <c r="D100" s="13"/>
      <c r="G100" s="6" t="s">
        <v>18</v>
      </c>
      <c r="H100" s="6" t="s">
        <v>123</v>
      </c>
      <c r="J100" s="6" t="s">
        <v>123</v>
      </c>
    </row>
    <row r="101">
      <c r="A101" s="13"/>
      <c r="D101" s="13"/>
      <c r="G101" s="6" t="s">
        <v>23</v>
      </c>
      <c r="H101" s="6" t="s">
        <v>123</v>
      </c>
      <c r="J101" s="6" t="s">
        <v>123</v>
      </c>
    </row>
    <row r="102">
      <c r="A102" s="13"/>
      <c r="D102" s="13"/>
      <c r="G102" s="6" t="s">
        <v>23</v>
      </c>
      <c r="H102" s="15" t="s">
        <v>128</v>
      </c>
      <c r="J102" s="15" t="s">
        <v>128</v>
      </c>
    </row>
    <row r="103">
      <c r="A103" s="13"/>
      <c r="D103" s="13"/>
      <c r="G103" s="6" t="s">
        <v>12</v>
      </c>
      <c r="H103" s="15" t="s">
        <v>126</v>
      </c>
      <c r="J103" s="15" t="s">
        <v>126</v>
      </c>
    </row>
    <row r="104">
      <c r="A104" s="13"/>
      <c r="D104" s="13"/>
      <c r="G104" s="6" t="s">
        <v>18</v>
      </c>
      <c r="H104" s="15" t="s">
        <v>126</v>
      </c>
      <c r="J104" s="15" t="s">
        <v>126</v>
      </c>
    </row>
    <row r="105">
      <c r="A105" s="13"/>
      <c r="D105" s="13"/>
      <c r="G105" s="6" t="s">
        <v>18</v>
      </c>
      <c r="H105" s="15" t="s">
        <v>126</v>
      </c>
      <c r="J105" s="15" t="s">
        <v>126</v>
      </c>
    </row>
    <row r="106">
      <c r="A106" s="13"/>
      <c r="D106" s="13"/>
      <c r="G106" s="6" t="s">
        <v>12</v>
      </c>
      <c r="H106" s="15" t="s">
        <v>126</v>
      </c>
      <c r="J106" s="15" t="s">
        <v>126</v>
      </c>
    </row>
    <row r="107">
      <c r="A107" s="13"/>
      <c r="D107" s="13"/>
      <c r="G107" s="6" t="s">
        <v>12</v>
      </c>
      <c r="H107" s="15" t="s">
        <v>120</v>
      </c>
      <c r="J107" s="15" t="s">
        <v>120</v>
      </c>
    </row>
    <row r="108">
      <c r="A108" s="13"/>
      <c r="D108" s="13"/>
      <c r="G108" s="6" t="s">
        <v>18</v>
      </c>
      <c r="H108" s="6" t="s">
        <v>120</v>
      </c>
      <c r="J108" s="6" t="s">
        <v>120</v>
      </c>
    </row>
    <row r="109">
      <c r="A109" s="13"/>
      <c r="D109" s="13"/>
      <c r="G109" s="6" t="s">
        <v>18</v>
      </c>
      <c r="H109" s="6" t="s">
        <v>120</v>
      </c>
      <c r="J109" s="6" t="s">
        <v>120</v>
      </c>
    </row>
    <row r="110">
      <c r="A110" s="13"/>
      <c r="D110" s="13"/>
      <c r="G110" s="6" t="s">
        <v>23</v>
      </c>
      <c r="H110" s="15" t="s">
        <v>120</v>
      </c>
      <c r="J110" s="15" t="s">
        <v>120</v>
      </c>
    </row>
    <row r="111">
      <c r="A111" s="13"/>
      <c r="D111" s="13"/>
      <c r="G111" s="6" t="s">
        <v>23</v>
      </c>
      <c r="H111" s="6" t="s">
        <v>120</v>
      </c>
      <c r="J111" s="6" t="s">
        <v>120</v>
      </c>
    </row>
    <row r="112">
      <c r="A112" s="13"/>
      <c r="D112" s="13"/>
      <c r="G112" s="6" t="s">
        <v>12</v>
      </c>
      <c r="H112" s="15" t="s">
        <v>120</v>
      </c>
      <c r="J112" s="15" t="s">
        <v>120</v>
      </c>
    </row>
    <row r="113">
      <c r="A113" s="13"/>
      <c r="D113" s="13"/>
      <c r="G113" s="6" t="s">
        <v>18</v>
      </c>
      <c r="H113" s="15" t="s">
        <v>128</v>
      </c>
      <c r="J113" s="15" t="s">
        <v>128</v>
      </c>
    </row>
    <row r="114">
      <c r="A114" s="13"/>
      <c r="D114" s="13"/>
      <c r="G114" s="6" t="s">
        <v>18</v>
      </c>
      <c r="H114" s="15" t="s">
        <v>120</v>
      </c>
      <c r="J114" s="15" t="s">
        <v>120</v>
      </c>
    </row>
    <row r="115">
      <c r="A115" s="13"/>
      <c r="D115" s="13"/>
      <c r="G115" s="6" t="s">
        <v>23</v>
      </c>
      <c r="H115" s="15" t="s">
        <v>123</v>
      </c>
      <c r="J115" s="15" t="s">
        <v>123</v>
      </c>
    </row>
    <row r="116">
      <c r="A116" s="13"/>
      <c r="D116" s="13"/>
      <c r="G116" s="6" t="s">
        <v>12</v>
      </c>
      <c r="H116" s="15" t="s">
        <v>126</v>
      </c>
      <c r="J116" s="15" t="s">
        <v>126</v>
      </c>
    </row>
    <row r="117">
      <c r="A117" s="13"/>
      <c r="D117" s="13"/>
      <c r="G117" s="6" t="s">
        <v>18</v>
      </c>
      <c r="H117" s="15" t="s">
        <v>123</v>
      </c>
      <c r="J117" s="15" t="s">
        <v>123</v>
      </c>
    </row>
    <row r="118">
      <c r="A118" s="13"/>
      <c r="D118" s="13"/>
      <c r="G118" s="6" t="s">
        <v>18</v>
      </c>
      <c r="H118" s="15" t="s">
        <v>123</v>
      </c>
      <c r="J118" s="15" t="s">
        <v>123</v>
      </c>
    </row>
    <row r="119">
      <c r="A119" s="13"/>
      <c r="D119" s="13"/>
      <c r="G119" s="6" t="s">
        <v>23</v>
      </c>
      <c r="H119" s="15" t="s">
        <v>126</v>
      </c>
      <c r="J119" s="15" t="s">
        <v>126</v>
      </c>
    </row>
    <row r="120">
      <c r="A120" s="13"/>
      <c r="D120" s="13"/>
      <c r="G120" s="6" t="s">
        <v>12</v>
      </c>
      <c r="H120" s="15" t="s">
        <v>123</v>
      </c>
      <c r="J120" s="15" t="s">
        <v>123</v>
      </c>
    </row>
    <row r="121">
      <c r="A121" s="13"/>
      <c r="D121" s="13"/>
      <c r="G121" s="6" t="s">
        <v>12</v>
      </c>
      <c r="H121" s="6" t="s">
        <v>128</v>
      </c>
      <c r="J121" s="6" t="s">
        <v>128</v>
      </c>
    </row>
    <row r="122">
      <c r="A122" s="13"/>
      <c r="D122" s="13"/>
      <c r="G122" s="6" t="s">
        <v>12</v>
      </c>
      <c r="H122" s="6" t="s">
        <v>126</v>
      </c>
      <c r="J122" s="6" t="s">
        <v>126</v>
      </c>
    </row>
    <row r="123">
      <c r="A123" s="13"/>
      <c r="D123" s="13"/>
      <c r="G123" s="6" t="s">
        <v>18</v>
      </c>
      <c r="H123" s="15" t="s">
        <v>128</v>
      </c>
      <c r="J123" s="15" t="s">
        <v>128</v>
      </c>
    </row>
    <row r="124">
      <c r="A124" s="13"/>
      <c r="D124" s="13"/>
      <c r="G124" s="6" t="s">
        <v>18</v>
      </c>
      <c r="H124" s="15" t="s">
        <v>120</v>
      </c>
      <c r="J124" s="15" t="s">
        <v>120</v>
      </c>
    </row>
    <row r="125">
      <c r="A125" s="13"/>
      <c r="D125" s="13"/>
      <c r="G125" s="6" t="s">
        <v>23</v>
      </c>
      <c r="H125" s="15" t="s">
        <v>126</v>
      </c>
      <c r="J125" s="15" t="s">
        <v>126</v>
      </c>
    </row>
    <row r="126">
      <c r="A126" s="13"/>
      <c r="D126" s="13"/>
      <c r="G126" s="6" t="s">
        <v>23</v>
      </c>
      <c r="H126" s="6" t="s">
        <v>128</v>
      </c>
      <c r="J126" s="6" t="s">
        <v>128</v>
      </c>
    </row>
    <row r="127">
      <c r="A127" s="13"/>
      <c r="D127" s="13"/>
      <c r="G127" s="6" t="s">
        <v>12</v>
      </c>
      <c r="H127" s="6" t="s">
        <v>120</v>
      </c>
      <c r="J127" s="6" t="s">
        <v>120</v>
      </c>
    </row>
    <row r="128">
      <c r="A128" s="13"/>
      <c r="D128" s="13"/>
      <c r="G128" s="6" t="s">
        <v>12</v>
      </c>
      <c r="H128" s="15" t="s">
        <v>128</v>
      </c>
      <c r="J128" s="15" t="s">
        <v>128</v>
      </c>
    </row>
    <row r="129">
      <c r="A129" s="13"/>
      <c r="D129" s="13"/>
      <c r="G129" s="6" t="s">
        <v>18</v>
      </c>
      <c r="H129" s="15" t="s">
        <v>128</v>
      </c>
      <c r="J129" s="15" t="s">
        <v>128</v>
      </c>
    </row>
    <row r="130">
      <c r="A130" s="13"/>
      <c r="D130" s="13"/>
      <c r="G130" s="6" t="s">
        <v>18</v>
      </c>
      <c r="H130" s="15" t="s">
        <v>126</v>
      </c>
      <c r="J130" s="15" t="s">
        <v>126</v>
      </c>
    </row>
    <row r="131">
      <c r="A131" s="13"/>
      <c r="D131" s="13"/>
      <c r="G131" s="6" t="s">
        <v>23</v>
      </c>
      <c r="H131" s="15" t="s">
        <v>126</v>
      </c>
      <c r="J131" s="15" t="s">
        <v>126</v>
      </c>
    </row>
    <row r="132">
      <c r="A132" s="13"/>
      <c r="D132" s="13"/>
      <c r="G132" s="6" t="s">
        <v>12</v>
      </c>
      <c r="H132" s="6" t="s">
        <v>123</v>
      </c>
      <c r="J132" s="6" t="s">
        <v>123</v>
      </c>
    </row>
    <row r="133">
      <c r="A133" s="13"/>
      <c r="D133" s="13"/>
      <c r="G133" s="6" t="s">
        <v>12</v>
      </c>
      <c r="H133" s="15" t="s">
        <v>123</v>
      </c>
      <c r="J133" s="15" t="s">
        <v>123</v>
      </c>
    </row>
    <row r="134">
      <c r="A134" s="13"/>
      <c r="D134" s="13"/>
    </row>
    <row r="135">
      <c r="A135" s="13"/>
      <c r="D135" s="13"/>
    </row>
    <row r="136">
      <c r="A136" s="13"/>
      <c r="D136" s="13"/>
    </row>
    <row r="137">
      <c r="A137" s="13"/>
      <c r="D137" s="13"/>
    </row>
    <row r="138">
      <c r="A138" s="13"/>
      <c r="D138" s="13"/>
    </row>
    <row r="139">
      <c r="A139" s="13"/>
      <c r="D139" s="13"/>
    </row>
    <row r="140">
      <c r="A140" s="13"/>
      <c r="D140" s="13"/>
    </row>
    <row r="141">
      <c r="A141" s="13"/>
      <c r="D141" s="13"/>
    </row>
    <row r="142">
      <c r="A142" s="13"/>
      <c r="D142" s="13"/>
    </row>
    <row r="143">
      <c r="A143" s="13"/>
      <c r="D143" s="13"/>
    </row>
    <row r="144">
      <c r="A144" s="13"/>
      <c r="D144" s="13"/>
    </row>
    <row r="145">
      <c r="A145" s="13"/>
      <c r="D145" s="13"/>
    </row>
    <row r="146">
      <c r="A146" s="13"/>
      <c r="D146" s="13"/>
    </row>
    <row r="147">
      <c r="A147" s="13"/>
      <c r="D147" s="13"/>
    </row>
    <row r="148">
      <c r="A148" s="13"/>
      <c r="D148" s="13"/>
    </row>
    <row r="149">
      <c r="A149" s="13"/>
      <c r="D149" s="13"/>
    </row>
    <row r="150">
      <c r="A150" s="13"/>
      <c r="D150" s="13"/>
    </row>
    <row r="151">
      <c r="A151" s="13"/>
      <c r="D151" s="13"/>
    </row>
    <row r="152">
      <c r="A152" s="13"/>
      <c r="D152" s="13"/>
    </row>
    <row r="153">
      <c r="A153" s="13"/>
      <c r="D153" s="13"/>
    </row>
    <row r="154">
      <c r="A154" s="13"/>
      <c r="D154" s="13"/>
    </row>
    <row r="155">
      <c r="A155" s="13"/>
      <c r="D155" s="13"/>
    </row>
    <row r="156">
      <c r="A156" s="13"/>
      <c r="D156" s="13"/>
    </row>
    <row r="157">
      <c r="A157" s="13"/>
      <c r="D157" s="13"/>
    </row>
    <row r="158">
      <c r="A158" s="13"/>
      <c r="D158" s="13"/>
    </row>
    <row r="159">
      <c r="A159" s="13"/>
      <c r="D159" s="13"/>
    </row>
    <row r="160">
      <c r="A160" s="13"/>
      <c r="D160" s="13"/>
    </row>
    <row r="161">
      <c r="A161" s="13"/>
      <c r="D161" s="13"/>
    </row>
    <row r="162">
      <c r="A162" s="13"/>
      <c r="D162" s="13"/>
    </row>
    <row r="163">
      <c r="A163" s="13"/>
      <c r="D163" s="13"/>
    </row>
    <row r="164">
      <c r="A164" s="13"/>
      <c r="D164" s="13"/>
    </row>
    <row r="165">
      <c r="A165" s="13"/>
      <c r="D165" s="13"/>
    </row>
    <row r="166">
      <c r="A166" s="13"/>
      <c r="D166" s="13"/>
    </row>
    <row r="167">
      <c r="A167" s="13"/>
      <c r="D167" s="13"/>
    </row>
    <row r="168">
      <c r="A168" s="13"/>
      <c r="D168" s="13"/>
    </row>
    <row r="169">
      <c r="A169" s="13"/>
      <c r="D169" s="13"/>
    </row>
    <row r="170">
      <c r="A170" s="13"/>
      <c r="D170" s="13"/>
    </row>
    <row r="171">
      <c r="A171" s="13"/>
      <c r="D171" s="13"/>
    </row>
    <row r="172">
      <c r="A172" s="13"/>
      <c r="D172" s="13"/>
    </row>
    <row r="173">
      <c r="A173" s="13"/>
      <c r="D173" s="13"/>
    </row>
    <row r="174">
      <c r="A174" s="13"/>
      <c r="D174" s="13"/>
    </row>
    <row r="175">
      <c r="A175" s="13"/>
      <c r="D175" s="13"/>
    </row>
    <row r="176">
      <c r="A176" s="13"/>
      <c r="D176" s="13"/>
    </row>
    <row r="177">
      <c r="A177" s="13"/>
      <c r="D177" s="13"/>
    </row>
    <row r="178">
      <c r="A178" s="13"/>
      <c r="D178" s="13"/>
    </row>
    <row r="179">
      <c r="A179" s="13"/>
      <c r="D179" s="13"/>
    </row>
    <row r="180">
      <c r="A180" s="13"/>
      <c r="D180" s="13"/>
    </row>
    <row r="181">
      <c r="A181" s="13"/>
      <c r="D181" s="13"/>
    </row>
    <row r="182">
      <c r="A182" s="13"/>
      <c r="D182" s="13"/>
    </row>
    <row r="183">
      <c r="A183" s="13"/>
      <c r="D183" s="13"/>
    </row>
    <row r="184">
      <c r="A184" s="13"/>
      <c r="D184" s="13"/>
    </row>
    <row r="185">
      <c r="A185" s="13"/>
      <c r="D185" s="13"/>
    </row>
    <row r="186">
      <c r="A186" s="13"/>
      <c r="D186" s="13"/>
    </row>
    <row r="187">
      <c r="A187" s="13"/>
      <c r="D187" s="13"/>
    </row>
    <row r="188">
      <c r="A188" s="13"/>
      <c r="D188" s="13"/>
    </row>
    <row r="189">
      <c r="A189" s="13"/>
      <c r="D189" s="13"/>
    </row>
    <row r="190">
      <c r="A190" s="13"/>
      <c r="D190" s="13"/>
    </row>
    <row r="191">
      <c r="A191" s="13"/>
      <c r="D191" s="13"/>
    </row>
    <row r="192">
      <c r="A192" s="13"/>
      <c r="D192" s="13"/>
    </row>
    <row r="193">
      <c r="A193" s="13"/>
      <c r="D193" s="13"/>
    </row>
    <row r="194">
      <c r="A194" s="13"/>
      <c r="D194" s="13"/>
    </row>
    <row r="195">
      <c r="A195" s="13"/>
      <c r="D195" s="13"/>
    </row>
    <row r="196">
      <c r="A196" s="13"/>
      <c r="D196" s="13"/>
    </row>
    <row r="197">
      <c r="A197" s="13"/>
      <c r="D197" s="13"/>
    </row>
    <row r="198">
      <c r="A198" s="13"/>
      <c r="D198" s="13"/>
    </row>
    <row r="199">
      <c r="A199" s="13"/>
      <c r="D199" s="13"/>
    </row>
    <row r="200">
      <c r="A200" s="13"/>
      <c r="D200" s="13"/>
    </row>
    <row r="201">
      <c r="A201" s="13"/>
      <c r="D201" s="13"/>
    </row>
    <row r="202">
      <c r="A202" s="13"/>
      <c r="D202" s="13"/>
    </row>
    <row r="203">
      <c r="A203" s="13"/>
      <c r="D203" s="13"/>
    </row>
    <row r="204">
      <c r="A204" s="13"/>
      <c r="D204" s="13"/>
    </row>
    <row r="205">
      <c r="A205" s="13"/>
      <c r="D205" s="13"/>
    </row>
    <row r="206">
      <c r="A206" s="13"/>
      <c r="D206" s="13"/>
    </row>
    <row r="207">
      <c r="A207" s="13"/>
      <c r="D207" s="13"/>
    </row>
    <row r="208">
      <c r="A208" s="13"/>
      <c r="D208" s="13"/>
    </row>
    <row r="209">
      <c r="A209" s="13"/>
      <c r="D209" s="13"/>
    </row>
    <row r="210">
      <c r="A210" s="13"/>
      <c r="D210" s="13"/>
    </row>
    <row r="211">
      <c r="A211" s="13"/>
      <c r="D211" s="13"/>
    </row>
    <row r="212">
      <c r="A212" s="13"/>
      <c r="D212" s="13"/>
    </row>
    <row r="213">
      <c r="A213" s="13"/>
      <c r="D213" s="13"/>
    </row>
    <row r="214">
      <c r="A214" s="13"/>
      <c r="D214" s="13"/>
    </row>
    <row r="215">
      <c r="A215" s="13"/>
      <c r="D215" s="13"/>
    </row>
    <row r="216">
      <c r="A216" s="13"/>
      <c r="D216" s="13"/>
    </row>
    <row r="217">
      <c r="A217" s="13"/>
      <c r="D217" s="13"/>
    </row>
    <row r="218">
      <c r="A218" s="13"/>
      <c r="D218" s="13"/>
    </row>
    <row r="219">
      <c r="A219" s="13"/>
      <c r="D219" s="13"/>
    </row>
    <row r="220">
      <c r="A220" s="13"/>
      <c r="D220" s="13"/>
    </row>
    <row r="221">
      <c r="A221" s="13"/>
      <c r="D221" s="13"/>
    </row>
    <row r="222">
      <c r="A222" s="13"/>
      <c r="D222" s="13"/>
    </row>
    <row r="223">
      <c r="A223" s="13"/>
      <c r="D223" s="13"/>
    </row>
    <row r="224">
      <c r="A224" s="13"/>
      <c r="D224" s="13"/>
    </row>
    <row r="225">
      <c r="A225" s="13"/>
      <c r="D225" s="13"/>
    </row>
    <row r="226">
      <c r="A226" s="13"/>
      <c r="D226" s="13"/>
    </row>
    <row r="227">
      <c r="A227" s="13"/>
      <c r="D227" s="13"/>
    </row>
    <row r="228">
      <c r="A228" s="13"/>
      <c r="D228" s="13"/>
    </row>
    <row r="229">
      <c r="A229" s="13"/>
      <c r="D229" s="13"/>
    </row>
    <row r="230">
      <c r="A230" s="13"/>
      <c r="D230" s="13"/>
    </row>
    <row r="231">
      <c r="A231" s="13"/>
      <c r="D231" s="13"/>
    </row>
    <row r="232">
      <c r="A232" s="13"/>
      <c r="D232" s="13"/>
    </row>
    <row r="233">
      <c r="A233" s="13"/>
      <c r="D233" s="13"/>
    </row>
    <row r="234">
      <c r="A234" s="13"/>
      <c r="D234" s="13"/>
    </row>
    <row r="235">
      <c r="A235" s="13"/>
      <c r="D235" s="13"/>
    </row>
    <row r="236">
      <c r="A236" s="13"/>
      <c r="D236" s="13"/>
    </row>
    <row r="237">
      <c r="A237" s="13"/>
      <c r="D237" s="13"/>
    </row>
    <row r="238">
      <c r="A238" s="13"/>
      <c r="D238" s="13"/>
    </row>
    <row r="239">
      <c r="A239" s="13"/>
      <c r="D239" s="13"/>
    </row>
    <row r="240">
      <c r="A240" s="13"/>
      <c r="D240" s="13"/>
    </row>
    <row r="241">
      <c r="A241" s="13"/>
      <c r="D241" s="13"/>
    </row>
    <row r="242">
      <c r="A242" s="13"/>
      <c r="D242" s="13"/>
    </row>
    <row r="243">
      <c r="A243" s="13"/>
      <c r="D243" s="13"/>
    </row>
    <row r="244">
      <c r="A244" s="13"/>
      <c r="D244" s="13"/>
    </row>
    <row r="245">
      <c r="A245" s="13"/>
      <c r="D245" s="13"/>
    </row>
    <row r="246">
      <c r="A246" s="13"/>
      <c r="D246" s="13"/>
    </row>
    <row r="247">
      <c r="A247" s="13"/>
      <c r="D247" s="13"/>
    </row>
    <row r="248">
      <c r="A248" s="13"/>
      <c r="D248" s="13"/>
    </row>
    <row r="249">
      <c r="A249" s="13"/>
      <c r="D249" s="13"/>
    </row>
    <row r="250">
      <c r="A250" s="13"/>
      <c r="D250" s="13"/>
    </row>
    <row r="251">
      <c r="A251" s="13"/>
      <c r="D251" s="13"/>
    </row>
    <row r="252">
      <c r="A252" s="13"/>
      <c r="D252" s="13"/>
    </row>
    <row r="253">
      <c r="A253" s="13"/>
      <c r="D253" s="13"/>
    </row>
    <row r="254">
      <c r="A254" s="13"/>
      <c r="D254" s="13"/>
    </row>
    <row r="255">
      <c r="A255" s="13"/>
      <c r="D255" s="13"/>
    </row>
    <row r="256">
      <c r="A256" s="13"/>
      <c r="D256" s="13"/>
    </row>
    <row r="257">
      <c r="A257" s="13"/>
      <c r="D257" s="13"/>
    </row>
    <row r="258">
      <c r="A258" s="13"/>
      <c r="D258" s="13"/>
    </row>
    <row r="259">
      <c r="A259" s="13"/>
      <c r="D259" s="13"/>
    </row>
    <row r="260">
      <c r="A260" s="13"/>
      <c r="D260" s="13"/>
    </row>
    <row r="261">
      <c r="A261" s="13"/>
      <c r="D261" s="13"/>
    </row>
    <row r="262">
      <c r="A262" s="13"/>
      <c r="D262" s="13"/>
    </row>
    <row r="263">
      <c r="A263" s="13"/>
      <c r="D263" s="13"/>
    </row>
    <row r="264">
      <c r="A264" s="13"/>
      <c r="D264" s="13"/>
    </row>
    <row r="265">
      <c r="A265" s="13"/>
      <c r="D265" s="13"/>
    </row>
    <row r="266">
      <c r="A266" s="13"/>
      <c r="D266" s="13"/>
    </row>
    <row r="267">
      <c r="A267" s="13"/>
      <c r="D267" s="13"/>
    </row>
    <row r="268">
      <c r="A268" s="13"/>
      <c r="D268" s="13"/>
    </row>
    <row r="269">
      <c r="A269" s="13"/>
      <c r="D269" s="13"/>
    </row>
    <row r="270">
      <c r="A270" s="13"/>
      <c r="D270" s="13"/>
    </row>
    <row r="271">
      <c r="A271" s="13"/>
      <c r="D271" s="13"/>
    </row>
    <row r="272">
      <c r="A272" s="13"/>
      <c r="D272" s="13"/>
    </row>
    <row r="273">
      <c r="A273" s="13"/>
      <c r="D273" s="13"/>
    </row>
    <row r="274">
      <c r="A274" s="13"/>
      <c r="D274" s="13"/>
    </row>
    <row r="275">
      <c r="A275" s="13"/>
      <c r="D275" s="13"/>
    </row>
    <row r="276">
      <c r="A276" s="13"/>
      <c r="D276" s="13"/>
    </row>
    <row r="277">
      <c r="A277" s="13"/>
      <c r="D277" s="13"/>
    </row>
    <row r="278">
      <c r="A278" s="13"/>
      <c r="D278" s="13"/>
    </row>
    <row r="279">
      <c r="A279" s="13"/>
      <c r="D279" s="13"/>
    </row>
    <row r="280">
      <c r="A280" s="13"/>
      <c r="D280" s="13"/>
    </row>
    <row r="281">
      <c r="A281" s="13"/>
      <c r="D281" s="13"/>
    </row>
    <row r="282">
      <c r="A282" s="13"/>
      <c r="D282" s="13"/>
    </row>
    <row r="283">
      <c r="A283" s="13"/>
      <c r="D283" s="13"/>
    </row>
    <row r="284">
      <c r="A284" s="13"/>
      <c r="D284" s="13"/>
    </row>
    <row r="285">
      <c r="A285" s="13"/>
      <c r="D285" s="13"/>
    </row>
    <row r="286">
      <c r="A286" s="13"/>
      <c r="D286" s="13"/>
    </row>
    <row r="287">
      <c r="A287" s="13"/>
      <c r="D287" s="13"/>
    </row>
    <row r="288">
      <c r="A288" s="13"/>
      <c r="D288" s="13"/>
    </row>
    <row r="289">
      <c r="A289" s="13"/>
      <c r="D289" s="13"/>
    </row>
    <row r="290">
      <c r="A290" s="13"/>
      <c r="D290" s="13"/>
    </row>
    <row r="291">
      <c r="A291" s="13"/>
      <c r="D291" s="13"/>
    </row>
    <row r="292">
      <c r="A292" s="13"/>
      <c r="D292" s="13"/>
    </row>
    <row r="293">
      <c r="A293" s="13"/>
      <c r="D293" s="13"/>
    </row>
    <row r="294">
      <c r="A294" s="13"/>
      <c r="D294" s="13"/>
    </row>
    <row r="295">
      <c r="A295" s="13"/>
      <c r="D295" s="13"/>
    </row>
    <row r="296">
      <c r="A296" s="13"/>
      <c r="D296" s="13"/>
    </row>
    <row r="297">
      <c r="A297" s="13"/>
      <c r="D297" s="13"/>
    </row>
    <row r="298">
      <c r="A298" s="13"/>
      <c r="D298" s="13"/>
    </row>
    <row r="299">
      <c r="A299" s="13"/>
      <c r="D299" s="13"/>
    </row>
    <row r="300">
      <c r="A300" s="13"/>
      <c r="D300" s="13"/>
    </row>
    <row r="301">
      <c r="A301" s="13"/>
      <c r="D301" s="13"/>
    </row>
    <row r="302">
      <c r="A302" s="13"/>
      <c r="D302" s="13"/>
    </row>
    <row r="303">
      <c r="A303" s="13"/>
      <c r="D303" s="13"/>
    </row>
    <row r="304">
      <c r="A304" s="13"/>
      <c r="D304" s="13"/>
    </row>
    <row r="305">
      <c r="A305" s="13"/>
      <c r="D305" s="13"/>
    </row>
    <row r="306">
      <c r="A306" s="13"/>
      <c r="D306" s="13"/>
    </row>
    <row r="307">
      <c r="A307" s="13"/>
      <c r="D307" s="13"/>
    </row>
    <row r="308">
      <c r="A308" s="13"/>
      <c r="D308" s="13"/>
    </row>
    <row r="309">
      <c r="A309" s="13"/>
      <c r="D309" s="13"/>
    </row>
    <row r="310">
      <c r="A310" s="13"/>
      <c r="D310" s="13"/>
    </row>
    <row r="311">
      <c r="A311" s="13"/>
      <c r="D311" s="13"/>
    </row>
    <row r="312">
      <c r="A312" s="13"/>
      <c r="D312" s="13"/>
    </row>
    <row r="313">
      <c r="A313" s="13"/>
      <c r="D313" s="13"/>
    </row>
    <row r="314">
      <c r="A314" s="13"/>
      <c r="D314" s="13"/>
    </row>
    <row r="315">
      <c r="A315" s="13"/>
      <c r="D315" s="13"/>
    </row>
    <row r="316">
      <c r="A316" s="13"/>
      <c r="D316" s="13"/>
    </row>
    <row r="317">
      <c r="A317" s="13"/>
      <c r="D317" s="13"/>
    </row>
    <row r="318">
      <c r="A318" s="13"/>
      <c r="D318" s="13"/>
    </row>
    <row r="319">
      <c r="A319" s="13"/>
      <c r="D319" s="13"/>
    </row>
    <row r="320">
      <c r="A320" s="13"/>
      <c r="D320" s="13"/>
    </row>
    <row r="321">
      <c r="A321" s="13"/>
      <c r="D321" s="13"/>
    </row>
    <row r="322">
      <c r="A322" s="13"/>
      <c r="D322" s="13"/>
    </row>
    <row r="323">
      <c r="A323" s="13"/>
      <c r="D323" s="13"/>
    </row>
    <row r="324">
      <c r="A324" s="13"/>
      <c r="D324" s="13"/>
    </row>
    <row r="325">
      <c r="A325" s="13"/>
      <c r="D325" s="13"/>
    </row>
    <row r="326">
      <c r="A326" s="13"/>
      <c r="D326" s="13"/>
    </row>
    <row r="327">
      <c r="A327" s="13"/>
      <c r="D327" s="13"/>
    </row>
    <row r="328">
      <c r="A328" s="13"/>
      <c r="D328" s="13"/>
    </row>
    <row r="329">
      <c r="A329" s="13"/>
      <c r="D329" s="13"/>
    </row>
    <row r="330">
      <c r="A330" s="13"/>
      <c r="D330" s="13"/>
    </row>
    <row r="331">
      <c r="A331" s="13"/>
      <c r="D331" s="13"/>
    </row>
    <row r="332">
      <c r="A332" s="13"/>
      <c r="D332" s="13"/>
    </row>
    <row r="333">
      <c r="A333" s="13"/>
      <c r="D333" s="13"/>
    </row>
    <row r="334">
      <c r="A334" s="13"/>
      <c r="D334" s="13"/>
    </row>
    <row r="335">
      <c r="A335" s="13"/>
      <c r="D335" s="13"/>
    </row>
    <row r="336">
      <c r="A336" s="13"/>
      <c r="D336" s="13"/>
    </row>
    <row r="337">
      <c r="A337" s="13"/>
      <c r="D337" s="13"/>
    </row>
    <row r="338">
      <c r="A338" s="13"/>
      <c r="D338" s="13"/>
    </row>
    <row r="339">
      <c r="A339" s="13"/>
      <c r="D339" s="13"/>
    </row>
    <row r="340">
      <c r="A340" s="13"/>
      <c r="D340" s="13"/>
    </row>
    <row r="341">
      <c r="A341" s="13"/>
      <c r="D341" s="13"/>
    </row>
    <row r="342">
      <c r="A342" s="13"/>
      <c r="D342" s="13"/>
    </row>
    <row r="343">
      <c r="A343" s="13"/>
      <c r="D343" s="13"/>
    </row>
    <row r="344">
      <c r="A344" s="13"/>
      <c r="D344" s="13"/>
    </row>
    <row r="345">
      <c r="A345" s="13"/>
      <c r="D345" s="13"/>
    </row>
    <row r="346">
      <c r="A346" s="13"/>
      <c r="D346" s="13"/>
    </row>
    <row r="347">
      <c r="A347" s="13"/>
      <c r="D347" s="13"/>
    </row>
    <row r="348">
      <c r="A348" s="13"/>
      <c r="D348" s="13"/>
    </row>
    <row r="349">
      <c r="A349" s="13"/>
      <c r="D349" s="13"/>
    </row>
    <row r="350">
      <c r="A350" s="13"/>
      <c r="D350" s="13"/>
    </row>
    <row r="351">
      <c r="A351" s="13"/>
      <c r="D351" s="13"/>
    </row>
    <row r="352">
      <c r="A352" s="13"/>
      <c r="D352" s="13"/>
    </row>
    <row r="353">
      <c r="A353" s="13"/>
      <c r="D353" s="13"/>
    </row>
    <row r="354">
      <c r="A354" s="13"/>
      <c r="D354" s="13"/>
    </row>
    <row r="355">
      <c r="A355" s="13"/>
      <c r="D355" s="13"/>
    </row>
    <row r="356">
      <c r="A356" s="13"/>
      <c r="D356" s="13"/>
    </row>
    <row r="357">
      <c r="A357" s="13"/>
      <c r="D357" s="13"/>
    </row>
    <row r="358">
      <c r="A358" s="13"/>
      <c r="D358" s="13"/>
    </row>
    <row r="359">
      <c r="A359" s="13"/>
      <c r="D359" s="13"/>
    </row>
    <row r="360">
      <c r="A360" s="13"/>
      <c r="D360" s="13"/>
    </row>
    <row r="361">
      <c r="A361" s="13"/>
      <c r="D361" s="13"/>
    </row>
    <row r="362">
      <c r="A362" s="13"/>
      <c r="D362" s="13"/>
    </row>
    <row r="363">
      <c r="A363" s="13"/>
      <c r="D363" s="13"/>
    </row>
    <row r="364">
      <c r="A364" s="13"/>
      <c r="D364" s="13"/>
    </row>
    <row r="365">
      <c r="A365" s="13"/>
      <c r="D365" s="13"/>
    </row>
    <row r="366">
      <c r="A366" s="13"/>
      <c r="D366" s="13"/>
    </row>
    <row r="367">
      <c r="A367" s="13"/>
      <c r="D367" s="13"/>
    </row>
    <row r="368">
      <c r="A368" s="13"/>
      <c r="D368" s="13"/>
    </row>
    <row r="369">
      <c r="A369" s="13"/>
      <c r="D369" s="13"/>
    </row>
    <row r="370">
      <c r="A370" s="13"/>
      <c r="D370" s="13"/>
    </row>
    <row r="371">
      <c r="A371" s="13"/>
      <c r="D371" s="13"/>
    </row>
    <row r="372">
      <c r="A372" s="13"/>
      <c r="D372" s="13"/>
    </row>
    <row r="373">
      <c r="A373" s="13"/>
      <c r="D373" s="13"/>
    </row>
    <row r="374">
      <c r="A374" s="13"/>
      <c r="D374" s="13"/>
    </row>
    <row r="375">
      <c r="A375" s="13"/>
      <c r="D375" s="13"/>
    </row>
    <row r="376">
      <c r="A376" s="13"/>
      <c r="D376" s="13"/>
    </row>
    <row r="377">
      <c r="A377" s="13"/>
      <c r="D377" s="13"/>
    </row>
    <row r="378">
      <c r="A378" s="13"/>
      <c r="D378" s="13"/>
    </row>
    <row r="379">
      <c r="A379" s="13"/>
      <c r="D379" s="13"/>
    </row>
    <row r="380">
      <c r="A380" s="13"/>
      <c r="D380" s="13"/>
    </row>
    <row r="381">
      <c r="A381" s="13"/>
      <c r="D381" s="13"/>
    </row>
    <row r="382">
      <c r="A382" s="13"/>
      <c r="D382" s="13"/>
    </row>
    <row r="383">
      <c r="A383" s="13"/>
      <c r="D383" s="13"/>
    </row>
    <row r="384">
      <c r="A384" s="13"/>
      <c r="D384" s="13"/>
    </row>
    <row r="385">
      <c r="A385" s="13"/>
      <c r="D385" s="13"/>
    </row>
    <row r="386">
      <c r="A386" s="13"/>
      <c r="D386" s="13"/>
    </row>
    <row r="387">
      <c r="A387" s="13"/>
      <c r="D387" s="13"/>
    </row>
    <row r="388">
      <c r="A388" s="13"/>
      <c r="D388" s="13"/>
    </row>
    <row r="389">
      <c r="A389" s="13"/>
      <c r="D389" s="13"/>
    </row>
    <row r="390">
      <c r="A390" s="13"/>
      <c r="D390" s="13"/>
    </row>
    <row r="391">
      <c r="A391" s="13"/>
      <c r="D391" s="13"/>
    </row>
    <row r="392">
      <c r="A392" s="13"/>
      <c r="D392" s="13"/>
    </row>
    <row r="393">
      <c r="A393" s="13"/>
      <c r="D393" s="13"/>
    </row>
    <row r="394">
      <c r="A394" s="13"/>
      <c r="D394" s="13"/>
    </row>
    <row r="395">
      <c r="A395" s="13"/>
      <c r="D395" s="13"/>
    </row>
    <row r="396">
      <c r="A396" s="13"/>
      <c r="D396" s="13"/>
    </row>
    <row r="397">
      <c r="A397" s="13"/>
      <c r="D397" s="13"/>
    </row>
    <row r="398">
      <c r="A398" s="13"/>
      <c r="D398" s="13"/>
    </row>
    <row r="399">
      <c r="A399" s="13"/>
      <c r="D399" s="13"/>
    </row>
    <row r="400">
      <c r="A400" s="13"/>
      <c r="D400" s="13"/>
    </row>
    <row r="401">
      <c r="A401" s="13"/>
      <c r="D401" s="13"/>
    </row>
    <row r="402">
      <c r="A402" s="13"/>
      <c r="D402" s="13"/>
    </row>
    <row r="403">
      <c r="A403" s="13"/>
      <c r="D403" s="13"/>
    </row>
    <row r="404">
      <c r="A404" s="13"/>
      <c r="D404" s="13"/>
    </row>
    <row r="405">
      <c r="A405" s="13"/>
      <c r="D405" s="13"/>
    </row>
    <row r="406">
      <c r="A406" s="13"/>
      <c r="D406" s="13"/>
    </row>
    <row r="407">
      <c r="A407" s="13"/>
      <c r="D407" s="13"/>
    </row>
    <row r="408">
      <c r="A408" s="13"/>
      <c r="D408" s="13"/>
    </row>
    <row r="409">
      <c r="A409" s="13"/>
      <c r="D409" s="13"/>
    </row>
    <row r="410">
      <c r="A410" s="13"/>
      <c r="D410" s="13"/>
    </row>
    <row r="411">
      <c r="A411" s="13"/>
      <c r="D411" s="13"/>
    </row>
    <row r="412">
      <c r="A412" s="13"/>
      <c r="D412" s="13"/>
    </row>
    <row r="413">
      <c r="A413" s="13"/>
      <c r="D413" s="13"/>
    </row>
    <row r="414">
      <c r="A414" s="13"/>
      <c r="D414" s="13"/>
    </row>
    <row r="415">
      <c r="A415" s="13"/>
      <c r="D415" s="13"/>
    </row>
    <row r="416">
      <c r="A416" s="13"/>
      <c r="D416" s="13"/>
    </row>
    <row r="417">
      <c r="A417" s="13"/>
      <c r="D417" s="13"/>
    </row>
    <row r="418">
      <c r="A418" s="13"/>
      <c r="D418" s="13"/>
    </row>
    <row r="419">
      <c r="A419" s="13"/>
      <c r="D419" s="13"/>
    </row>
    <row r="420">
      <c r="A420" s="13"/>
      <c r="D420" s="13"/>
    </row>
    <row r="421">
      <c r="A421" s="13"/>
      <c r="D421" s="13"/>
    </row>
    <row r="422">
      <c r="A422" s="13"/>
      <c r="D422" s="13"/>
    </row>
    <row r="423">
      <c r="A423" s="13"/>
      <c r="D423" s="13"/>
    </row>
    <row r="424">
      <c r="A424" s="13"/>
      <c r="D424" s="13"/>
    </row>
    <row r="425">
      <c r="A425" s="13"/>
      <c r="D425" s="13"/>
    </row>
    <row r="426">
      <c r="A426" s="13"/>
      <c r="D426" s="13"/>
    </row>
    <row r="427">
      <c r="A427" s="13"/>
      <c r="D427" s="13"/>
    </row>
    <row r="428">
      <c r="A428" s="13"/>
      <c r="D428" s="13"/>
    </row>
    <row r="429">
      <c r="A429" s="13"/>
      <c r="D429" s="13"/>
    </row>
    <row r="430">
      <c r="A430" s="13"/>
      <c r="D430" s="13"/>
    </row>
    <row r="431">
      <c r="A431" s="13"/>
      <c r="D431" s="13"/>
    </row>
    <row r="432">
      <c r="A432" s="13"/>
      <c r="D432" s="13"/>
    </row>
    <row r="433">
      <c r="A433" s="13"/>
      <c r="D433" s="13"/>
    </row>
    <row r="434">
      <c r="A434" s="13"/>
      <c r="D434" s="13"/>
    </row>
    <row r="435">
      <c r="A435" s="13"/>
      <c r="D435" s="13"/>
    </row>
    <row r="436">
      <c r="A436" s="13"/>
      <c r="D436" s="13"/>
    </row>
    <row r="437">
      <c r="A437" s="13"/>
      <c r="D437" s="13"/>
    </row>
    <row r="438">
      <c r="A438" s="13"/>
      <c r="D438" s="13"/>
    </row>
    <row r="439">
      <c r="A439" s="13"/>
      <c r="D439" s="13"/>
    </row>
    <row r="440">
      <c r="A440" s="13"/>
      <c r="D440" s="13"/>
    </row>
    <row r="441">
      <c r="A441" s="13"/>
      <c r="D441" s="13"/>
    </row>
    <row r="442">
      <c r="A442" s="13"/>
      <c r="D442" s="13"/>
    </row>
    <row r="443">
      <c r="A443" s="13"/>
      <c r="D443" s="13"/>
    </row>
    <row r="444">
      <c r="A444" s="13"/>
      <c r="D444" s="13"/>
    </row>
    <row r="445">
      <c r="A445" s="13"/>
      <c r="D445" s="13"/>
    </row>
    <row r="446">
      <c r="A446" s="13"/>
      <c r="D446" s="13"/>
    </row>
    <row r="447">
      <c r="A447" s="13"/>
      <c r="D447" s="13"/>
    </row>
    <row r="448">
      <c r="A448" s="13"/>
      <c r="D448" s="13"/>
    </row>
    <row r="449">
      <c r="A449" s="13"/>
      <c r="D449" s="13"/>
    </row>
    <row r="450">
      <c r="A450" s="13"/>
      <c r="D450" s="13"/>
    </row>
    <row r="451">
      <c r="A451" s="13"/>
      <c r="D451" s="13"/>
    </row>
    <row r="452">
      <c r="A452" s="13"/>
      <c r="D452" s="13"/>
    </row>
    <row r="453">
      <c r="A453" s="13"/>
      <c r="D453" s="13"/>
    </row>
    <row r="454">
      <c r="A454" s="13"/>
      <c r="D454" s="13"/>
    </row>
    <row r="455">
      <c r="A455" s="13"/>
      <c r="D455" s="13"/>
    </row>
    <row r="456">
      <c r="A456" s="13"/>
      <c r="D456" s="13"/>
    </row>
    <row r="457">
      <c r="A457" s="13"/>
      <c r="D457" s="13"/>
    </row>
    <row r="458">
      <c r="A458" s="13"/>
      <c r="D458" s="13"/>
    </row>
    <row r="459">
      <c r="A459" s="13"/>
      <c r="D459" s="13"/>
    </row>
    <row r="460">
      <c r="A460" s="13"/>
      <c r="D460" s="13"/>
    </row>
    <row r="461">
      <c r="A461" s="13"/>
      <c r="D461" s="13"/>
    </row>
    <row r="462">
      <c r="A462" s="13"/>
      <c r="D462" s="13"/>
    </row>
    <row r="463">
      <c r="A463" s="13"/>
      <c r="D463" s="13"/>
    </row>
    <row r="464">
      <c r="A464" s="13"/>
      <c r="D464" s="13"/>
    </row>
    <row r="465">
      <c r="A465" s="13"/>
      <c r="D465" s="13"/>
    </row>
    <row r="466">
      <c r="A466" s="13"/>
      <c r="D466" s="13"/>
    </row>
    <row r="467">
      <c r="A467" s="13"/>
      <c r="D467" s="13"/>
    </row>
    <row r="468">
      <c r="A468" s="13"/>
      <c r="D468" s="13"/>
    </row>
    <row r="469">
      <c r="A469" s="13"/>
      <c r="D469" s="13"/>
    </row>
    <row r="470">
      <c r="A470" s="13"/>
      <c r="D470" s="13"/>
    </row>
    <row r="471">
      <c r="A471" s="13"/>
      <c r="D471" s="13"/>
    </row>
    <row r="472">
      <c r="A472" s="13"/>
      <c r="D472" s="13"/>
    </row>
    <row r="473">
      <c r="A473" s="13"/>
      <c r="D473" s="13"/>
    </row>
    <row r="474">
      <c r="A474" s="13"/>
      <c r="D474" s="13"/>
    </row>
    <row r="475">
      <c r="A475" s="13"/>
      <c r="D475" s="13"/>
    </row>
    <row r="476">
      <c r="A476" s="13"/>
      <c r="D476" s="13"/>
    </row>
    <row r="477">
      <c r="A477" s="13"/>
      <c r="D477" s="13"/>
    </row>
    <row r="478">
      <c r="A478" s="13"/>
      <c r="D478" s="13"/>
    </row>
    <row r="479">
      <c r="A479" s="13"/>
      <c r="D479" s="13"/>
    </row>
    <row r="480">
      <c r="A480" s="13"/>
      <c r="D480" s="13"/>
    </row>
    <row r="481">
      <c r="A481" s="13"/>
      <c r="D481" s="13"/>
    </row>
    <row r="482">
      <c r="A482" s="13"/>
      <c r="D482" s="13"/>
    </row>
    <row r="483">
      <c r="A483" s="13"/>
      <c r="D483" s="13"/>
    </row>
    <row r="484">
      <c r="A484" s="13"/>
      <c r="D484" s="13"/>
    </row>
    <row r="485">
      <c r="A485" s="13"/>
      <c r="D485" s="13"/>
    </row>
    <row r="486">
      <c r="A486" s="13"/>
      <c r="D486" s="13"/>
    </row>
    <row r="487">
      <c r="A487" s="13"/>
      <c r="D487" s="13"/>
    </row>
    <row r="488">
      <c r="A488" s="13"/>
      <c r="D488" s="13"/>
    </row>
    <row r="489">
      <c r="A489" s="13"/>
      <c r="D489" s="13"/>
    </row>
    <row r="490">
      <c r="A490" s="13"/>
      <c r="D490" s="13"/>
    </row>
    <row r="491">
      <c r="A491" s="13"/>
      <c r="D491" s="13"/>
    </row>
    <row r="492">
      <c r="A492" s="13"/>
      <c r="D492" s="13"/>
    </row>
    <row r="493">
      <c r="A493" s="13"/>
      <c r="D493" s="13"/>
    </row>
    <row r="494">
      <c r="A494" s="13"/>
      <c r="D494" s="13"/>
    </row>
    <row r="495">
      <c r="A495" s="13"/>
      <c r="D495" s="13"/>
    </row>
    <row r="496">
      <c r="A496" s="13"/>
      <c r="D496" s="13"/>
    </row>
    <row r="497">
      <c r="A497" s="13"/>
      <c r="D497" s="13"/>
    </row>
    <row r="498">
      <c r="A498" s="13"/>
      <c r="D498" s="13"/>
    </row>
    <row r="499">
      <c r="A499" s="13"/>
      <c r="D499" s="13"/>
    </row>
    <row r="500">
      <c r="A500" s="13"/>
      <c r="D500" s="13"/>
    </row>
    <row r="501">
      <c r="A501" s="13"/>
      <c r="D501" s="13"/>
    </row>
    <row r="502">
      <c r="A502" s="13"/>
      <c r="D502" s="13"/>
    </row>
    <row r="503">
      <c r="A503" s="13"/>
      <c r="D503" s="13"/>
    </row>
    <row r="504">
      <c r="A504" s="13"/>
      <c r="D504" s="13"/>
    </row>
    <row r="505">
      <c r="A505" s="13"/>
      <c r="D505" s="13"/>
    </row>
    <row r="506">
      <c r="A506" s="13"/>
      <c r="D506" s="13"/>
    </row>
    <row r="507">
      <c r="A507" s="13"/>
      <c r="D507" s="13"/>
    </row>
    <row r="508">
      <c r="A508" s="13"/>
      <c r="D508" s="13"/>
    </row>
    <row r="509">
      <c r="A509" s="13"/>
      <c r="D509" s="13"/>
    </row>
    <row r="510">
      <c r="A510" s="13"/>
      <c r="D510" s="13"/>
    </row>
    <row r="511">
      <c r="A511" s="13"/>
      <c r="D511" s="13"/>
    </row>
    <row r="512">
      <c r="A512" s="13"/>
      <c r="D512" s="13"/>
    </row>
    <row r="513">
      <c r="A513" s="13"/>
      <c r="D513" s="13"/>
    </row>
    <row r="514">
      <c r="A514" s="13"/>
      <c r="D514" s="13"/>
    </row>
    <row r="515">
      <c r="A515" s="13"/>
      <c r="D515" s="13"/>
    </row>
    <row r="516">
      <c r="A516" s="13"/>
      <c r="D516" s="13"/>
    </row>
    <row r="517">
      <c r="A517" s="13"/>
      <c r="D517" s="13"/>
    </row>
    <row r="518">
      <c r="A518" s="13"/>
      <c r="D518" s="13"/>
    </row>
    <row r="519">
      <c r="A519" s="13"/>
      <c r="D519" s="13"/>
    </row>
    <row r="520">
      <c r="A520" s="13"/>
      <c r="D520" s="13"/>
    </row>
    <row r="521">
      <c r="A521" s="13"/>
      <c r="D521" s="13"/>
    </row>
    <row r="522">
      <c r="A522" s="13"/>
      <c r="D522" s="13"/>
    </row>
    <row r="523">
      <c r="A523" s="13"/>
      <c r="D523" s="13"/>
    </row>
    <row r="524">
      <c r="A524" s="13"/>
      <c r="D524" s="13"/>
    </row>
    <row r="525">
      <c r="A525" s="13"/>
      <c r="D525" s="13"/>
    </row>
    <row r="526">
      <c r="A526" s="13"/>
      <c r="D526" s="13"/>
    </row>
    <row r="527">
      <c r="A527" s="13"/>
      <c r="D527" s="13"/>
    </row>
    <row r="528">
      <c r="A528" s="13"/>
      <c r="D528" s="13"/>
    </row>
    <row r="529">
      <c r="A529" s="13"/>
      <c r="D529" s="13"/>
    </row>
    <row r="530">
      <c r="A530" s="13"/>
      <c r="D530" s="13"/>
    </row>
    <row r="531">
      <c r="A531" s="13"/>
      <c r="D531" s="13"/>
    </row>
    <row r="532">
      <c r="A532" s="13"/>
      <c r="D532" s="13"/>
    </row>
    <row r="533">
      <c r="A533" s="13"/>
      <c r="D533" s="13"/>
    </row>
    <row r="534">
      <c r="A534" s="13"/>
      <c r="D534" s="13"/>
    </row>
    <row r="535">
      <c r="A535" s="13"/>
      <c r="D535" s="13"/>
    </row>
    <row r="536">
      <c r="A536" s="13"/>
      <c r="D536" s="13"/>
    </row>
    <row r="537">
      <c r="A537" s="13"/>
      <c r="D537" s="13"/>
    </row>
    <row r="538">
      <c r="A538" s="13"/>
      <c r="D538" s="13"/>
    </row>
    <row r="539">
      <c r="A539" s="13"/>
      <c r="D539" s="13"/>
    </row>
    <row r="540">
      <c r="A540" s="13"/>
      <c r="D540" s="13"/>
    </row>
    <row r="541">
      <c r="A541" s="13"/>
      <c r="D541" s="13"/>
    </row>
    <row r="542">
      <c r="A542" s="13"/>
      <c r="D542" s="13"/>
    </row>
    <row r="543">
      <c r="A543" s="13"/>
      <c r="D543" s="13"/>
    </row>
    <row r="544">
      <c r="A544" s="13"/>
      <c r="D544" s="13"/>
    </row>
    <row r="545">
      <c r="A545" s="13"/>
      <c r="D545" s="13"/>
    </row>
    <row r="546">
      <c r="A546" s="13"/>
      <c r="D546" s="13"/>
    </row>
    <row r="547">
      <c r="A547" s="13"/>
      <c r="D547" s="13"/>
    </row>
    <row r="548">
      <c r="A548" s="13"/>
      <c r="D548" s="13"/>
    </row>
    <row r="549">
      <c r="A549" s="13"/>
      <c r="D549" s="13"/>
    </row>
    <row r="550">
      <c r="A550" s="13"/>
      <c r="D550" s="13"/>
    </row>
    <row r="551">
      <c r="A551" s="13"/>
      <c r="D551" s="13"/>
    </row>
    <row r="552">
      <c r="A552" s="13"/>
      <c r="D552" s="13"/>
    </row>
    <row r="553">
      <c r="A553" s="13"/>
      <c r="D553" s="13"/>
    </row>
    <row r="554">
      <c r="A554" s="13"/>
      <c r="D554" s="13"/>
    </row>
    <row r="555">
      <c r="A555" s="13"/>
      <c r="D555" s="13"/>
    </row>
    <row r="556">
      <c r="A556" s="13"/>
      <c r="D556" s="13"/>
    </row>
    <row r="557">
      <c r="A557" s="13"/>
      <c r="D557" s="13"/>
    </row>
    <row r="558">
      <c r="A558" s="13"/>
      <c r="D558" s="13"/>
    </row>
    <row r="559">
      <c r="A559" s="13"/>
      <c r="D559" s="13"/>
    </row>
    <row r="560">
      <c r="A560" s="13"/>
      <c r="D560" s="13"/>
    </row>
    <row r="561">
      <c r="A561" s="13"/>
      <c r="D561" s="13"/>
    </row>
    <row r="562">
      <c r="A562" s="13"/>
      <c r="D562" s="13"/>
    </row>
    <row r="563">
      <c r="A563" s="13"/>
      <c r="D563" s="13"/>
    </row>
    <row r="564">
      <c r="A564" s="13"/>
      <c r="D564" s="13"/>
    </row>
    <row r="565">
      <c r="A565" s="13"/>
      <c r="D565" s="13"/>
    </row>
    <row r="566">
      <c r="A566" s="13"/>
      <c r="D566" s="13"/>
    </row>
    <row r="567">
      <c r="A567" s="13"/>
      <c r="D567" s="13"/>
    </row>
    <row r="568">
      <c r="A568" s="13"/>
      <c r="D568" s="13"/>
    </row>
    <row r="569">
      <c r="A569" s="13"/>
      <c r="D569" s="13"/>
    </row>
    <row r="570">
      <c r="A570" s="13"/>
      <c r="D570" s="13"/>
    </row>
    <row r="571">
      <c r="A571" s="13"/>
      <c r="D571" s="13"/>
    </row>
    <row r="572">
      <c r="A572" s="13"/>
      <c r="D572" s="13"/>
    </row>
    <row r="573">
      <c r="A573" s="13"/>
      <c r="D573" s="13"/>
    </row>
    <row r="574">
      <c r="A574" s="13"/>
      <c r="D574" s="13"/>
    </row>
    <row r="575">
      <c r="A575" s="13"/>
      <c r="D575" s="13"/>
    </row>
    <row r="576">
      <c r="A576" s="13"/>
      <c r="D576" s="13"/>
    </row>
    <row r="577">
      <c r="A577" s="13"/>
      <c r="D577" s="13"/>
    </row>
    <row r="578">
      <c r="A578" s="13"/>
      <c r="D578" s="13"/>
    </row>
    <row r="579">
      <c r="A579" s="13"/>
      <c r="D579" s="13"/>
    </row>
    <row r="580">
      <c r="A580" s="13"/>
      <c r="D580" s="13"/>
    </row>
    <row r="581">
      <c r="A581" s="13"/>
      <c r="D581" s="13"/>
    </row>
    <row r="582">
      <c r="A582" s="13"/>
      <c r="D582" s="13"/>
    </row>
    <row r="583">
      <c r="A583" s="13"/>
      <c r="D583" s="13"/>
    </row>
    <row r="584">
      <c r="A584" s="13"/>
      <c r="D584" s="13"/>
    </row>
    <row r="585">
      <c r="A585" s="13"/>
      <c r="D585" s="13"/>
    </row>
    <row r="586">
      <c r="A586" s="13"/>
      <c r="D586" s="13"/>
    </row>
    <row r="587">
      <c r="A587" s="13"/>
      <c r="D587" s="13"/>
    </row>
    <row r="588">
      <c r="A588" s="13"/>
      <c r="D588" s="13"/>
    </row>
    <row r="589">
      <c r="A589" s="13"/>
      <c r="D589" s="13"/>
    </row>
    <row r="590">
      <c r="A590" s="13"/>
      <c r="D590" s="13"/>
    </row>
    <row r="591">
      <c r="A591" s="13"/>
      <c r="D591" s="13"/>
    </row>
    <row r="592">
      <c r="A592" s="13"/>
      <c r="D592" s="13"/>
    </row>
    <row r="593">
      <c r="A593" s="13"/>
      <c r="D593" s="13"/>
    </row>
    <row r="594">
      <c r="A594" s="13"/>
      <c r="D594" s="13"/>
    </row>
    <row r="595">
      <c r="A595" s="13"/>
      <c r="D595" s="13"/>
    </row>
    <row r="596">
      <c r="A596" s="13"/>
      <c r="D596" s="13"/>
    </row>
    <row r="597">
      <c r="A597" s="13"/>
      <c r="D597" s="13"/>
    </row>
    <row r="598">
      <c r="A598" s="13"/>
      <c r="D598" s="13"/>
    </row>
    <row r="599">
      <c r="A599" s="13"/>
      <c r="D599" s="13"/>
    </row>
    <row r="600">
      <c r="A600" s="13"/>
      <c r="D600" s="13"/>
    </row>
    <row r="601">
      <c r="A601" s="13"/>
      <c r="D601" s="13"/>
    </row>
    <row r="602">
      <c r="A602" s="13"/>
      <c r="D602" s="13"/>
    </row>
    <row r="603">
      <c r="A603" s="13"/>
      <c r="D603" s="13"/>
    </row>
    <row r="604">
      <c r="A604" s="13"/>
      <c r="D604" s="13"/>
    </row>
    <row r="605">
      <c r="A605" s="13"/>
      <c r="D605" s="13"/>
    </row>
    <row r="606">
      <c r="A606" s="13"/>
      <c r="D606" s="13"/>
    </row>
    <row r="607">
      <c r="A607" s="13"/>
      <c r="D607" s="13"/>
    </row>
    <row r="608">
      <c r="A608" s="13"/>
      <c r="D608" s="13"/>
    </row>
    <row r="609">
      <c r="A609" s="13"/>
      <c r="D609" s="13"/>
    </row>
    <row r="610">
      <c r="A610" s="13"/>
      <c r="D610" s="13"/>
    </row>
    <row r="611">
      <c r="A611" s="13"/>
      <c r="D611" s="13"/>
    </row>
    <row r="612">
      <c r="A612" s="13"/>
      <c r="D612" s="13"/>
    </row>
    <row r="613">
      <c r="A613" s="13"/>
      <c r="D613" s="13"/>
    </row>
    <row r="614">
      <c r="A614" s="13"/>
      <c r="D614" s="13"/>
    </row>
    <row r="615">
      <c r="A615" s="13"/>
      <c r="D615" s="13"/>
    </row>
    <row r="616">
      <c r="A616" s="13"/>
      <c r="D616" s="13"/>
    </row>
    <row r="617">
      <c r="A617" s="13"/>
      <c r="D617" s="13"/>
    </row>
    <row r="618">
      <c r="A618" s="13"/>
      <c r="D618" s="13"/>
    </row>
    <row r="619">
      <c r="A619" s="13"/>
      <c r="D619" s="13"/>
    </row>
    <row r="620">
      <c r="A620" s="13"/>
      <c r="D620" s="13"/>
    </row>
    <row r="621">
      <c r="A621" s="13"/>
      <c r="D621" s="13"/>
    </row>
    <row r="622">
      <c r="A622" s="13"/>
      <c r="D622" s="13"/>
    </row>
    <row r="623">
      <c r="A623" s="13"/>
      <c r="D623" s="13"/>
    </row>
    <row r="624">
      <c r="A624" s="13"/>
      <c r="D624" s="13"/>
    </row>
    <row r="625">
      <c r="A625" s="13"/>
      <c r="D625" s="13"/>
    </row>
    <row r="626">
      <c r="A626" s="13"/>
      <c r="D626" s="13"/>
    </row>
    <row r="627">
      <c r="A627" s="13"/>
      <c r="D627" s="13"/>
    </row>
    <row r="628">
      <c r="A628" s="13"/>
      <c r="D628" s="13"/>
    </row>
    <row r="629">
      <c r="A629" s="13"/>
      <c r="D629" s="13"/>
    </row>
    <row r="630">
      <c r="A630" s="13"/>
      <c r="D630" s="13"/>
    </row>
    <row r="631">
      <c r="A631" s="13"/>
      <c r="D631" s="13"/>
    </row>
    <row r="632">
      <c r="A632" s="13"/>
      <c r="D632" s="13"/>
    </row>
    <row r="633">
      <c r="A633" s="13"/>
      <c r="D633" s="13"/>
    </row>
    <row r="634">
      <c r="A634" s="13"/>
      <c r="D634" s="13"/>
    </row>
    <row r="635">
      <c r="A635" s="13"/>
      <c r="D635" s="13"/>
    </row>
    <row r="636">
      <c r="A636" s="13"/>
      <c r="D636" s="13"/>
    </row>
    <row r="637">
      <c r="A637" s="13"/>
      <c r="D637" s="13"/>
    </row>
    <row r="638">
      <c r="A638" s="13"/>
      <c r="D638" s="13"/>
    </row>
    <row r="639">
      <c r="A639" s="13"/>
      <c r="D639" s="13"/>
    </row>
    <row r="640">
      <c r="A640" s="13"/>
      <c r="D640" s="13"/>
    </row>
    <row r="641">
      <c r="A641" s="13"/>
      <c r="D641" s="13"/>
    </row>
    <row r="642">
      <c r="A642" s="13"/>
      <c r="D642" s="13"/>
    </row>
    <row r="643">
      <c r="A643" s="13"/>
      <c r="D643" s="13"/>
    </row>
    <row r="644">
      <c r="A644" s="13"/>
      <c r="D644" s="13"/>
    </row>
    <row r="645">
      <c r="A645" s="13"/>
      <c r="D645" s="13"/>
    </row>
    <row r="646">
      <c r="A646" s="13"/>
      <c r="D646" s="13"/>
    </row>
    <row r="647">
      <c r="A647" s="13"/>
      <c r="D647" s="13"/>
    </row>
    <row r="648">
      <c r="A648" s="13"/>
      <c r="D648" s="13"/>
    </row>
    <row r="649">
      <c r="A649" s="13"/>
      <c r="D649" s="13"/>
    </row>
    <row r="650">
      <c r="A650" s="13"/>
      <c r="D650" s="13"/>
    </row>
    <row r="651">
      <c r="A651" s="13"/>
      <c r="D651" s="13"/>
    </row>
    <row r="652">
      <c r="A652" s="13"/>
      <c r="D652" s="13"/>
    </row>
    <row r="653">
      <c r="A653" s="13"/>
      <c r="D653" s="13"/>
    </row>
    <row r="654">
      <c r="A654" s="13"/>
      <c r="D654" s="13"/>
    </row>
    <row r="655">
      <c r="A655" s="13"/>
      <c r="D655" s="13"/>
    </row>
    <row r="656">
      <c r="A656" s="13"/>
      <c r="D656" s="13"/>
    </row>
    <row r="657">
      <c r="A657" s="13"/>
      <c r="D657" s="13"/>
    </row>
    <row r="658">
      <c r="A658" s="13"/>
      <c r="D658" s="13"/>
    </row>
    <row r="659">
      <c r="A659" s="13"/>
      <c r="D659" s="13"/>
    </row>
    <row r="660">
      <c r="A660" s="13"/>
      <c r="D660" s="13"/>
    </row>
    <row r="661">
      <c r="A661" s="13"/>
      <c r="D661" s="13"/>
    </row>
    <row r="662">
      <c r="A662" s="13"/>
      <c r="D662" s="13"/>
    </row>
    <row r="663">
      <c r="A663" s="13"/>
      <c r="D663" s="13"/>
    </row>
    <row r="664">
      <c r="A664" s="13"/>
      <c r="D664" s="13"/>
    </row>
    <row r="665">
      <c r="A665" s="13"/>
      <c r="D665" s="13"/>
    </row>
    <row r="666">
      <c r="A666" s="13"/>
      <c r="D666" s="13"/>
    </row>
    <row r="667">
      <c r="A667" s="13"/>
      <c r="D667" s="13"/>
    </row>
    <row r="668">
      <c r="A668" s="13"/>
      <c r="D668" s="13"/>
    </row>
    <row r="669">
      <c r="A669" s="13"/>
      <c r="D669" s="13"/>
    </row>
    <row r="670">
      <c r="A670" s="13"/>
      <c r="D670" s="13"/>
    </row>
    <row r="671">
      <c r="A671" s="13"/>
      <c r="D671" s="13"/>
    </row>
    <row r="672">
      <c r="A672" s="13"/>
      <c r="D672" s="13"/>
    </row>
    <row r="673">
      <c r="A673" s="13"/>
      <c r="D673" s="13"/>
    </row>
    <row r="674">
      <c r="A674" s="13"/>
      <c r="D674" s="13"/>
    </row>
    <row r="675">
      <c r="A675" s="13"/>
      <c r="D675" s="13"/>
    </row>
    <row r="676">
      <c r="A676" s="13"/>
      <c r="D676" s="13"/>
    </row>
    <row r="677">
      <c r="A677" s="13"/>
      <c r="D677" s="13"/>
    </row>
    <row r="678">
      <c r="A678" s="13"/>
      <c r="D678" s="13"/>
    </row>
    <row r="679">
      <c r="A679" s="13"/>
      <c r="D679" s="13"/>
    </row>
    <row r="680">
      <c r="A680" s="13"/>
      <c r="D680" s="13"/>
    </row>
    <row r="681">
      <c r="A681" s="13"/>
      <c r="D681" s="13"/>
    </row>
    <row r="682">
      <c r="A682" s="13"/>
      <c r="D682" s="13"/>
    </row>
    <row r="683">
      <c r="A683" s="13"/>
      <c r="D683" s="13"/>
    </row>
    <row r="684">
      <c r="A684" s="13"/>
      <c r="D684" s="13"/>
    </row>
    <row r="685">
      <c r="A685" s="13"/>
      <c r="D685" s="13"/>
    </row>
    <row r="686">
      <c r="A686" s="13"/>
      <c r="D686" s="13"/>
    </row>
    <row r="687">
      <c r="A687" s="13"/>
      <c r="D687" s="13"/>
    </row>
    <row r="688">
      <c r="A688" s="13"/>
      <c r="D688" s="13"/>
    </row>
    <row r="689">
      <c r="A689" s="13"/>
      <c r="D689" s="13"/>
    </row>
    <row r="690">
      <c r="A690" s="13"/>
      <c r="D690" s="13"/>
    </row>
    <row r="691">
      <c r="A691" s="13"/>
      <c r="D691" s="13"/>
    </row>
    <row r="692">
      <c r="A692" s="13"/>
      <c r="D692" s="13"/>
    </row>
    <row r="693">
      <c r="A693" s="13"/>
      <c r="D693" s="13"/>
    </row>
    <row r="694">
      <c r="A694" s="13"/>
      <c r="D694" s="13"/>
    </row>
    <row r="695">
      <c r="A695" s="13"/>
      <c r="D695" s="13"/>
    </row>
    <row r="696">
      <c r="A696" s="13"/>
      <c r="D696" s="13"/>
    </row>
    <row r="697">
      <c r="A697" s="13"/>
      <c r="D697" s="13"/>
    </row>
    <row r="698">
      <c r="A698" s="13"/>
      <c r="D698" s="13"/>
    </row>
    <row r="699">
      <c r="A699" s="13"/>
      <c r="D699" s="13"/>
    </row>
    <row r="700">
      <c r="A700" s="13"/>
      <c r="D700" s="13"/>
    </row>
    <row r="701">
      <c r="A701" s="13"/>
      <c r="D701" s="13"/>
    </row>
    <row r="702">
      <c r="A702" s="13"/>
      <c r="D702" s="13"/>
    </row>
    <row r="703">
      <c r="A703" s="13"/>
      <c r="D703" s="13"/>
    </row>
    <row r="704">
      <c r="A704" s="13"/>
      <c r="D704" s="13"/>
    </row>
    <row r="705">
      <c r="A705" s="13"/>
      <c r="D705" s="13"/>
    </row>
    <row r="706">
      <c r="A706" s="13"/>
      <c r="D706" s="13"/>
    </row>
    <row r="707">
      <c r="A707" s="13"/>
      <c r="D707" s="13"/>
    </row>
    <row r="708">
      <c r="A708" s="13"/>
      <c r="D708" s="13"/>
    </row>
    <row r="709">
      <c r="A709" s="13"/>
      <c r="D709" s="13"/>
    </row>
    <row r="710">
      <c r="A710" s="13"/>
      <c r="D710" s="13"/>
    </row>
    <row r="711">
      <c r="A711" s="13"/>
      <c r="D711" s="13"/>
    </row>
    <row r="712">
      <c r="A712" s="13"/>
      <c r="D712" s="13"/>
    </row>
    <row r="713">
      <c r="A713" s="13"/>
      <c r="D713" s="13"/>
    </row>
    <row r="714">
      <c r="A714" s="13"/>
      <c r="D714" s="13"/>
    </row>
    <row r="715">
      <c r="A715" s="13"/>
      <c r="D715" s="13"/>
    </row>
    <row r="716">
      <c r="A716" s="13"/>
      <c r="D716" s="13"/>
    </row>
    <row r="717">
      <c r="A717" s="13"/>
      <c r="D717" s="13"/>
    </row>
    <row r="718">
      <c r="A718" s="13"/>
      <c r="D718" s="13"/>
    </row>
    <row r="719">
      <c r="A719" s="13"/>
      <c r="D719" s="13"/>
    </row>
    <row r="720">
      <c r="A720" s="13"/>
      <c r="D720" s="13"/>
    </row>
    <row r="721">
      <c r="A721" s="13"/>
      <c r="D721" s="13"/>
    </row>
    <row r="722">
      <c r="A722" s="13"/>
      <c r="D722" s="13"/>
    </row>
    <row r="723">
      <c r="A723" s="13"/>
      <c r="D723" s="13"/>
    </row>
    <row r="724">
      <c r="A724" s="13"/>
      <c r="D724" s="13"/>
    </row>
    <row r="725">
      <c r="A725" s="13"/>
      <c r="D725" s="13"/>
    </row>
    <row r="726">
      <c r="A726" s="13"/>
      <c r="D726" s="13"/>
    </row>
    <row r="727">
      <c r="A727" s="13"/>
      <c r="D727" s="13"/>
    </row>
    <row r="728">
      <c r="A728" s="13"/>
      <c r="D728" s="13"/>
    </row>
    <row r="729">
      <c r="A729" s="13"/>
      <c r="D729" s="13"/>
    </row>
    <row r="730">
      <c r="A730" s="13"/>
      <c r="D730" s="13"/>
    </row>
    <row r="731">
      <c r="A731" s="13"/>
      <c r="D731" s="13"/>
    </row>
    <row r="732">
      <c r="A732" s="13"/>
      <c r="D732" s="13"/>
    </row>
    <row r="733">
      <c r="A733" s="13"/>
      <c r="D733" s="13"/>
    </row>
    <row r="734">
      <c r="A734" s="13"/>
      <c r="D734" s="13"/>
    </row>
    <row r="735">
      <c r="A735" s="13"/>
      <c r="D735" s="13"/>
    </row>
    <row r="736">
      <c r="A736" s="13"/>
      <c r="D736" s="13"/>
    </row>
    <row r="737">
      <c r="A737" s="13"/>
      <c r="D737" s="13"/>
    </row>
    <row r="738">
      <c r="A738" s="13"/>
      <c r="D738" s="13"/>
    </row>
    <row r="739">
      <c r="A739" s="13"/>
      <c r="D739" s="13"/>
    </row>
    <row r="740">
      <c r="A740" s="13"/>
      <c r="D740" s="13"/>
    </row>
    <row r="741">
      <c r="A741" s="13"/>
      <c r="D741" s="13"/>
    </row>
    <row r="742">
      <c r="A742" s="13"/>
      <c r="D742" s="13"/>
    </row>
    <row r="743">
      <c r="A743" s="13"/>
      <c r="D743" s="13"/>
    </row>
    <row r="744">
      <c r="A744" s="13"/>
      <c r="D744" s="13"/>
    </row>
    <row r="745">
      <c r="A745" s="13"/>
      <c r="D745" s="13"/>
    </row>
    <row r="746">
      <c r="A746" s="13"/>
      <c r="D746" s="13"/>
    </row>
    <row r="747">
      <c r="A747" s="13"/>
      <c r="D747" s="13"/>
    </row>
    <row r="748">
      <c r="A748" s="13"/>
      <c r="D748" s="13"/>
    </row>
    <row r="749">
      <c r="A749" s="13"/>
      <c r="D749" s="13"/>
    </row>
    <row r="750">
      <c r="A750" s="13"/>
      <c r="D750" s="13"/>
    </row>
    <row r="751">
      <c r="A751" s="13"/>
      <c r="D751" s="13"/>
    </row>
    <row r="752">
      <c r="A752" s="13"/>
      <c r="D752" s="13"/>
    </row>
    <row r="753">
      <c r="A753" s="13"/>
      <c r="D753" s="13"/>
    </row>
    <row r="754">
      <c r="A754" s="13"/>
      <c r="D754" s="13"/>
    </row>
    <row r="755">
      <c r="A755" s="13"/>
      <c r="D755" s="13"/>
    </row>
    <row r="756">
      <c r="A756" s="13"/>
      <c r="D756" s="13"/>
    </row>
    <row r="757">
      <c r="A757" s="13"/>
      <c r="D757" s="13"/>
    </row>
    <row r="758">
      <c r="A758" s="13"/>
      <c r="D758" s="13"/>
    </row>
    <row r="759">
      <c r="A759" s="13"/>
      <c r="D759" s="13"/>
    </row>
    <row r="760">
      <c r="A760" s="13"/>
      <c r="D760" s="13"/>
    </row>
    <row r="761">
      <c r="A761" s="13"/>
      <c r="D761" s="13"/>
    </row>
    <row r="762">
      <c r="A762" s="13"/>
      <c r="D762" s="13"/>
    </row>
    <row r="763">
      <c r="A763" s="13"/>
      <c r="D763" s="13"/>
    </row>
    <row r="764">
      <c r="A764" s="13"/>
      <c r="D764" s="13"/>
    </row>
    <row r="765">
      <c r="A765" s="13"/>
      <c r="D765" s="13"/>
    </row>
    <row r="766">
      <c r="A766" s="13"/>
      <c r="D766" s="13"/>
    </row>
    <row r="767">
      <c r="A767" s="13"/>
      <c r="D767" s="13"/>
    </row>
    <row r="768">
      <c r="A768" s="13"/>
      <c r="D768" s="13"/>
    </row>
    <row r="769">
      <c r="A769" s="13"/>
      <c r="D769" s="13"/>
    </row>
    <row r="770">
      <c r="A770" s="13"/>
      <c r="D770" s="13"/>
    </row>
    <row r="771">
      <c r="A771" s="13"/>
      <c r="D771" s="13"/>
    </row>
    <row r="772">
      <c r="A772" s="13"/>
      <c r="D772" s="13"/>
    </row>
    <row r="773">
      <c r="A773" s="13"/>
      <c r="D773" s="13"/>
    </row>
    <row r="774">
      <c r="A774" s="13"/>
      <c r="D774" s="13"/>
    </row>
    <row r="775">
      <c r="A775" s="13"/>
      <c r="D775" s="13"/>
    </row>
    <row r="776">
      <c r="A776" s="13"/>
      <c r="D776" s="13"/>
    </row>
    <row r="777">
      <c r="A777" s="13"/>
      <c r="D777" s="13"/>
    </row>
    <row r="778">
      <c r="A778" s="13"/>
      <c r="D778" s="13"/>
    </row>
    <row r="779">
      <c r="A779" s="13"/>
      <c r="D779" s="13"/>
    </row>
    <row r="780">
      <c r="A780" s="13"/>
      <c r="D780" s="13"/>
    </row>
    <row r="781">
      <c r="A781" s="13"/>
      <c r="D781" s="13"/>
    </row>
    <row r="782">
      <c r="A782" s="13"/>
      <c r="D782" s="13"/>
    </row>
    <row r="783">
      <c r="A783" s="13"/>
      <c r="D783" s="13"/>
    </row>
    <row r="784">
      <c r="A784" s="13"/>
      <c r="D784" s="13"/>
    </row>
    <row r="785">
      <c r="A785" s="13"/>
      <c r="D785" s="13"/>
    </row>
    <row r="786">
      <c r="A786" s="13"/>
      <c r="D786" s="13"/>
    </row>
    <row r="787">
      <c r="A787" s="13"/>
      <c r="D787" s="13"/>
    </row>
    <row r="788">
      <c r="A788" s="13"/>
      <c r="D788" s="13"/>
    </row>
    <row r="789">
      <c r="A789" s="13"/>
      <c r="D789" s="13"/>
    </row>
    <row r="790">
      <c r="A790" s="13"/>
      <c r="D790" s="13"/>
    </row>
    <row r="791">
      <c r="A791" s="13"/>
      <c r="D791" s="13"/>
    </row>
    <row r="792">
      <c r="A792" s="13"/>
      <c r="D792" s="13"/>
    </row>
    <row r="793">
      <c r="A793" s="13"/>
      <c r="D793" s="13"/>
    </row>
    <row r="794">
      <c r="A794" s="13"/>
      <c r="D794" s="13"/>
    </row>
    <row r="795">
      <c r="A795" s="13"/>
      <c r="D795" s="13"/>
    </row>
    <row r="796">
      <c r="A796" s="13"/>
      <c r="D796" s="13"/>
    </row>
    <row r="797">
      <c r="A797" s="13"/>
      <c r="D797" s="13"/>
    </row>
    <row r="798">
      <c r="A798" s="13"/>
      <c r="D798" s="13"/>
    </row>
    <row r="799">
      <c r="A799" s="13"/>
      <c r="D799" s="13"/>
    </row>
    <row r="800">
      <c r="A800" s="13"/>
      <c r="D800" s="13"/>
    </row>
    <row r="801">
      <c r="A801" s="13"/>
      <c r="D801" s="13"/>
    </row>
    <row r="802">
      <c r="A802" s="13"/>
      <c r="D802" s="13"/>
    </row>
    <row r="803">
      <c r="A803" s="13"/>
      <c r="D803" s="13"/>
    </row>
    <row r="804">
      <c r="A804" s="13"/>
      <c r="D804" s="13"/>
    </row>
    <row r="805">
      <c r="A805" s="13"/>
      <c r="D805" s="13"/>
    </row>
    <row r="806">
      <c r="A806" s="13"/>
      <c r="D806" s="13"/>
    </row>
    <row r="807">
      <c r="A807" s="13"/>
      <c r="D807" s="13"/>
    </row>
    <row r="808">
      <c r="A808" s="13"/>
      <c r="D808" s="13"/>
    </row>
    <row r="809">
      <c r="A809" s="13"/>
      <c r="D809" s="13"/>
    </row>
    <row r="810">
      <c r="A810" s="13"/>
      <c r="D810" s="13"/>
    </row>
    <row r="811">
      <c r="A811" s="13"/>
      <c r="D811" s="13"/>
    </row>
    <row r="812">
      <c r="A812" s="13"/>
      <c r="D812" s="13"/>
    </row>
    <row r="813">
      <c r="A813" s="13"/>
      <c r="D813" s="13"/>
    </row>
    <row r="814">
      <c r="A814" s="13"/>
      <c r="D814" s="13"/>
    </row>
    <row r="815">
      <c r="A815" s="13"/>
      <c r="D815" s="13"/>
    </row>
    <row r="816">
      <c r="A816" s="13"/>
      <c r="D816" s="13"/>
    </row>
    <row r="817">
      <c r="A817" s="13"/>
      <c r="D817" s="13"/>
    </row>
    <row r="818">
      <c r="A818" s="13"/>
      <c r="D818" s="13"/>
    </row>
    <row r="819">
      <c r="A819" s="13"/>
      <c r="D819" s="13"/>
    </row>
    <row r="820">
      <c r="A820" s="13"/>
      <c r="D820" s="13"/>
    </row>
    <row r="821">
      <c r="A821" s="13"/>
      <c r="D821" s="13"/>
    </row>
    <row r="822">
      <c r="A822" s="13"/>
      <c r="D822" s="13"/>
    </row>
    <row r="823">
      <c r="A823" s="13"/>
      <c r="D823" s="13"/>
    </row>
    <row r="824">
      <c r="A824" s="13"/>
      <c r="D824" s="13"/>
    </row>
    <row r="825">
      <c r="A825" s="13"/>
      <c r="D825" s="13"/>
    </row>
    <row r="826">
      <c r="A826" s="13"/>
      <c r="D826" s="13"/>
    </row>
    <row r="827">
      <c r="A827" s="13"/>
      <c r="D827" s="13"/>
    </row>
    <row r="828">
      <c r="A828" s="13"/>
      <c r="D828" s="13"/>
    </row>
    <row r="829">
      <c r="A829" s="13"/>
      <c r="D829" s="13"/>
    </row>
    <row r="830">
      <c r="A830" s="13"/>
      <c r="D830" s="13"/>
    </row>
    <row r="831">
      <c r="A831" s="13"/>
      <c r="D831" s="13"/>
    </row>
    <row r="832">
      <c r="A832" s="13"/>
      <c r="D832" s="13"/>
    </row>
    <row r="833">
      <c r="A833" s="13"/>
      <c r="D833" s="13"/>
    </row>
    <row r="834">
      <c r="A834" s="13"/>
      <c r="D834" s="13"/>
    </row>
    <row r="835">
      <c r="A835" s="13"/>
      <c r="D835" s="13"/>
    </row>
    <row r="836">
      <c r="A836" s="13"/>
      <c r="D836" s="13"/>
    </row>
    <row r="837">
      <c r="A837" s="13"/>
      <c r="D837" s="13"/>
    </row>
    <row r="838">
      <c r="A838" s="13"/>
      <c r="D838" s="13"/>
    </row>
    <row r="839">
      <c r="A839" s="13"/>
      <c r="D839" s="13"/>
    </row>
    <row r="840">
      <c r="A840" s="13"/>
      <c r="D840" s="13"/>
    </row>
    <row r="841">
      <c r="A841" s="13"/>
      <c r="D841" s="13"/>
    </row>
    <row r="842">
      <c r="A842" s="13"/>
      <c r="D842" s="13"/>
    </row>
    <row r="843">
      <c r="A843" s="13"/>
      <c r="D843" s="13"/>
    </row>
    <row r="844">
      <c r="A844" s="13"/>
      <c r="D844" s="13"/>
    </row>
    <row r="845">
      <c r="A845" s="13"/>
      <c r="D845" s="13"/>
    </row>
    <row r="846">
      <c r="A846" s="13"/>
      <c r="D846" s="13"/>
    </row>
    <row r="847">
      <c r="A847" s="13"/>
      <c r="D847" s="13"/>
    </row>
    <row r="848">
      <c r="A848" s="13"/>
      <c r="D848" s="13"/>
    </row>
    <row r="849">
      <c r="A849" s="13"/>
      <c r="D849" s="13"/>
    </row>
    <row r="850">
      <c r="A850" s="13"/>
      <c r="D850" s="13"/>
    </row>
    <row r="851">
      <c r="A851" s="13"/>
      <c r="D851" s="13"/>
    </row>
    <row r="852">
      <c r="A852" s="13"/>
      <c r="D852" s="13"/>
    </row>
    <row r="853">
      <c r="A853" s="13"/>
      <c r="D853" s="13"/>
    </row>
    <row r="854">
      <c r="A854" s="13"/>
      <c r="D854" s="13"/>
    </row>
    <row r="855">
      <c r="A855" s="13"/>
      <c r="D855" s="13"/>
    </row>
    <row r="856">
      <c r="A856" s="13"/>
      <c r="D856" s="13"/>
    </row>
    <row r="857">
      <c r="A857" s="13"/>
      <c r="D857" s="13"/>
    </row>
    <row r="858">
      <c r="A858" s="13"/>
      <c r="D858" s="13"/>
    </row>
    <row r="859">
      <c r="A859" s="13"/>
      <c r="D859" s="13"/>
    </row>
    <row r="860">
      <c r="A860" s="13"/>
      <c r="D860" s="13"/>
    </row>
    <row r="861">
      <c r="A861" s="13"/>
      <c r="D861" s="13"/>
    </row>
    <row r="862">
      <c r="A862" s="13"/>
      <c r="D862" s="13"/>
    </row>
    <row r="863">
      <c r="A863" s="13"/>
      <c r="D863" s="13"/>
    </row>
    <row r="864">
      <c r="A864" s="13"/>
      <c r="D864" s="13"/>
    </row>
    <row r="865">
      <c r="A865" s="13"/>
      <c r="D865" s="13"/>
    </row>
    <row r="866">
      <c r="A866" s="13"/>
      <c r="D866" s="13"/>
    </row>
    <row r="867">
      <c r="A867" s="13"/>
      <c r="D867" s="13"/>
    </row>
    <row r="868">
      <c r="A868" s="13"/>
      <c r="D868" s="13"/>
    </row>
    <row r="869">
      <c r="A869" s="13"/>
      <c r="D869" s="13"/>
    </row>
    <row r="870">
      <c r="A870" s="13"/>
      <c r="D870" s="13"/>
    </row>
    <row r="871">
      <c r="A871" s="13"/>
      <c r="D871" s="13"/>
    </row>
    <row r="872">
      <c r="A872" s="13"/>
      <c r="D872" s="13"/>
    </row>
    <row r="873">
      <c r="A873" s="13"/>
      <c r="D873" s="13"/>
    </row>
    <row r="874">
      <c r="A874" s="13"/>
      <c r="D874" s="13"/>
    </row>
    <row r="875">
      <c r="A875" s="13"/>
      <c r="D875" s="13"/>
    </row>
    <row r="876">
      <c r="A876" s="13"/>
      <c r="D876" s="13"/>
    </row>
    <row r="877">
      <c r="A877" s="13"/>
      <c r="D877" s="13"/>
    </row>
    <row r="878">
      <c r="A878" s="13"/>
      <c r="D878" s="13"/>
    </row>
    <row r="879">
      <c r="A879" s="13"/>
      <c r="D879" s="13"/>
    </row>
    <row r="880">
      <c r="A880" s="13"/>
      <c r="D880" s="13"/>
    </row>
    <row r="881">
      <c r="A881" s="13"/>
      <c r="D881" s="13"/>
    </row>
    <row r="882">
      <c r="A882" s="13"/>
      <c r="D882" s="13"/>
    </row>
    <row r="883">
      <c r="A883" s="13"/>
      <c r="D883" s="13"/>
    </row>
    <row r="884">
      <c r="A884" s="13"/>
      <c r="D884" s="13"/>
    </row>
    <row r="885">
      <c r="A885" s="13"/>
      <c r="D885" s="13"/>
    </row>
    <row r="886">
      <c r="A886" s="13"/>
      <c r="D886" s="13"/>
    </row>
    <row r="887">
      <c r="A887" s="13"/>
      <c r="D887" s="13"/>
    </row>
    <row r="888">
      <c r="A888" s="13"/>
      <c r="D888" s="13"/>
    </row>
    <row r="889">
      <c r="A889" s="13"/>
      <c r="D889" s="13"/>
    </row>
    <row r="890">
      <c r="A890" s="13"/>
      <c r="D890" s="13"/>
    </row>
    <row r="891">
      <c r="A891" s="13"/>
      <c r="D891" s="13"/>
    </row>
    <row r="892">
      <c r="A892" s="13"/>
      <c r="D892" s="13"/>
    </row>
    <row r="893">
      <c r="A893" s="13"/>
      <c r="D893" s="13"/>
    </row>
    <row r="894">
      <c r="A894" s="13"/>
      <c r="D894" s="13"/>
    </row>
    <row r="895">
      <c r="A895" s="13"/>
      <c r="D895" s="13"/>
    </row>
    <row r="896">
      <c r="A896" s="13"/>
      <c r="D896" s="13"/>
    </row>
    <row r="897">
      <c r="A897" s="13"/>
      <c r="D897" s="13"/>
    </row>
    <row r="898">
      <c r="A898" s="13"/>
      <c r="D898" s="13"/>
    </row>
    <row r="899">
      <c r="A899" s="13"/>
      <c r="D899" s="13"/>
    </row>
    <row r="900">
      <c r="A900" s="13"/>
      <c r="D900" s="13"/>
    </row>
    <row r="901">
      <c r="A901" s="13"/>
      <c r="D901" s="13"/>
    </row>
    <row r="902">
      <c r="A902" s="13"/>
      <c r="D902" s="13"/>
    </row>
    <row r="903">
      <c r="A903" s="13"/>
      <c r="D903" s="13"/>
    </row>
    <row r="904">
      <c r="A904" s="13"/>
      <c r="D904" s="13"/>
    </row>
    <row r="905">
      <c r="A905" s="13"/>
      <c r="D905" s="13"/>
    </row>
    <row r="906">
      <c r="A906" s="13"/>
      <c r="D906" s="13"/>
    </row>
    <row r="907">
      <c r="A907" s="13"/>
      <c r="D907" s="13"/>
    </row>
    <row r="908">
      <c r="A908" s="13"/>
      <c r="D908" s="13"/>
    </row>
    <row r="909">
      <c r="A909" s="13"/>
      <c r="D909" s="13"/>
    </row>
    <row r="910">
      <c r="A910" s="13"/>
      <c r="D910" s="13"/>
    </row>
    <row r="911">
      <c r="A911" s="13"/>
      <c r="D911" s="13"/>
    </row>
    <row r="912">
      <c r="A912" s="13"/>
      <c r="D912" s="13"/>
    </row>
    <row r="913">
      <c r="A913" s="13"/>
      <c r="D913" s="13"/>
    </row>
    <row r="914">
      <c r="A914" s="13"/>
      <c r="D914" s="13"/>
    </row>
    <row r="915">
      <c r="A915" s="13"/>
      <c r="D915" s="13"/>
    </row>
    <row r="916">
      <c r="A916" s="13"/>
      <c r="D916" s="13"/>
    </row>
    <row r="917">
      <c r="A917" s="13"/>
      <c r="D917" s="13"/>
    </row>
    <row r="918">
      <c r="A918" s="13"/>
      <c r="D918" s="13"/>
    </row>
    <row r="919">
      <c r="A919" s="13"/>
      <c r="D919" s="13"/>
    </row>
    <row r="920">
      <c r="A920" s="13"/>
      <c r="D920" s="13"/>
    </row>
    <row r="921">
      <c r="A921" s="13"/>
      <c r="D921" s="13"/>
    </row>
    <row r="922">
      <c r="A922" s="13"/>
      <c r="D922" s="13"/>
    </row>
    <row r="923">
      <c r="A923" s="13"/>
      <c r="D923" s="13"/>
    </row>
    <row r="924">
      <c r="A924" s="13"/>
      <c r="D924" s="13"/>
    </row>
    <row r="925">
      <c r="A925" s="13"/>
      <c r="D925" s="13"/>
    </row>
    <row r="926">
      <c r="A926" s="13"/>
      <c r="D926" s="13"/>
    </row>
    <row r="927">
      <c r="A927" s="13"/>
      <c r="D927" s="13"/>
    </row>
    <row r="928">
      <c r="A928" s="13"/>
      <c r="D928" s="13"/>
    </row>
    <row r="929">
      <c r="A929" s="13"/>
      <c r="D929" s="13"/>
    </row>
    <row r="930">
      <c r="A930" s="13"/>
      <c r="D930" s="13"/>
    </row>
    <row r="931">
      <c r="A931" s="13"/>
      <c r="D931" s="13"/>
    </row>
    <row r="932">
      <c r="A932" s="13"/>
      <c r="D932" s="13"/>
    </row>
    <row r="933">
      <c r="A933" s="13"/>
      <c r="D933" s="13"/>
    </row>
    <row r="934">
      <c r="A934" s="13"/>
      <c r="D934" s="13"/>
    </row>
    <row r="935">
      <c r="A935" s="13"/>
      <c r="D935" s="13"/>
    </row>
    <row r="936">
      <c r="A936" s="13"/>
      <c r="D936" s="13"/>
    </row>
    <row r="937">
      <c r="A937" s="13"/>
      <c r="D937" s="13"/>
    </row>
    <row r="938">
      <c r="A938" s="13"/>
      <c r="D938" s="13"/>
    </row>
    <row r="939">
      <c r="A939" s="13"/>
      <c r="D939" s="13"/>
    </row>
    <row r="940">
      <c r="A940" s="13"/>
      <c r="D940" s="13"/>
    </row>
    <row r="941">
      <c r="A941" s="13"/>
      <c r="D941" s="13"/>
    </row>
    <row r="942">
      <c r="A942" s="13"/>
      <c r="D942" s="13"/>
    </row>
    <row r="943">
      <c r="A943" s="13"/>
      <c r="D943" s="13"/>
    </row>
    <row r="944">
      <c r="A944" s="13"/>
      <c r="D944" s="13"/>
    </row>
    <row r="945">
      <c r="A945" s="13"/>
      <c r="D945" s="13"/>
    </row>
    <row r="946">
      <c r="A946" s="13"/>
      <c r="D946" s="13"/>
    </row>
    <row r="947">
      <c r="A947" s="13"/>
      <c r="D947" s="13"/>
    </row>
    <row r="948">
      <c r="A948" s="13"/>
      <c r="D948" s="13"/>
    </row>
    <row r="949">
      <c r="A949" s="13"/>
      <c r="D949" s="13"/>
    </row>
    <row r="950">
      <c r="A950" s="13"/>
      <c r="D950" s="13"/>
    </row>
    <row r="951">
      <c r="A951" s="13"/>
      <c r="D951" s="13"/>
    </row>
    <row r="952">
      <c r="A952" s="13"/>
      <c r="D952" s="13"/>
    </row>
    <row r="953">
      <c r="A953" s="13"/>
      <c r="D953" s="13"/>
    </row>
    <row r="954">
      <c r="A954" s="13"/>
      <c r="D954" s="13"/>
    </row>
    <row r="955">
      <c r="A955" s="13"/>
      <c r="D955" s="13"/>
    </row>
    <row r="956">
      <c r="A956" s="13"/>
      <c r="D956" s="13"/>
    </row>
    <row r="957">
      <c r="A957" s="13"/>
      <c r="D957" s="13"/>
    </row>
    <row r="958">
      <c r="A958" s="13"/>
      <c r="D958" s="13"/>
    </row>
    <row r="959">
      <c r="A959" s="13"/>
      <c r="D959" s="13"/>
    </row>
    <row r="960">
      <c r="A960" s="13"/>
      <c r="D960" s="13"/>
    </row>
    <row r="961">
      <c r="A961" s="13"/>
      <c r="D961" s="13"/>
    </row>
    <row r="962">
      <c r="A962" s="13"/>
      <c r="D962" s="13"/>
    </row>
    <row r="963">
      <c r="A963" s="13"/>
      <c r="D963" s="13"/>
    </row>
    <row r="964">
      <c r="A964" s="13"/>
      <c r="D964" s="13"/>
    </row>
    <row r="965">
      <c r="A965" s="13"/>
      <c r="D965" s="13"/>
    </row>
    <row r="966">
      <c r="A966" s="13"/>
      <c r="D966" s="13"/>
    </row>
    <row r="967">
      <c r="A967" s="13"/>
      <c r="D967" s="13"/>
    </row>
    <row r="968">
      <c r="A968" s="13"/>
      <c r="D968" s="13"/>
    </row>
    <row r="969">
      <c r="A969" s="13"/>
      <c r="D969" s="13"/>
    </row>
    <row r="970">
      <c r="A970" s="13"/>
      <c r="D970" s="13"/>
    </row>
    <row r="971">
      <c r="A971" s="13"/>
      <c r="D971" s="13"/>
    </row>
    <row r="972">
      <c r="A972" s="13"/>
      <c r="D972" s="13"/>
    </row>
    <row r="973">
      <c r="A973" s="13"/>
      <c r="D973" s="13"/>
    </row>
    <row r="974">
      <c r="A974" s="13"/>
      <c r="D974" s="13"/>
    </row>
    <row r="975">
      <c r="A975" s="13"/>
      <c r="D975" s="13"/>
    </row>
    <row r="976">
      <c r="A976" s="13"/>
      <c r="D976" s="13"/>
    </row>
    <row r="977">
      <c r="A977" s="13"/>
      <c r="D977" s="13"/>
    </row>
    <row r="978">
      <c r="A978" s="13"/>
      <c r="D978" s="13"/>
    </row>
    <row r="979">
      <c r="A979" s="13"/>
      <c r="D979" s="13"/>
    </row>
    <row r="980">
      <c r="A980" s="13"/>
      <c r="D980" s="13"/>
    </row>
    <row r="981">
      <c r="A981" s="13"/>
      <c r="D981" s="13"/>
    </row>
    <row r="982">
      <c r="A982" s="13"/>
      <c r="D982" s="13"/>
    </row>
    <row r="983">
      <c r="A983" s="13"/>
      <c r="D983" s="13"/>
    </row>
    <row r="984">
      <c r="A984" s="13"/>
      <c r="D984" s="13"/>
    </row>
    <row r="985">
      <c r="A985" s="13"/>
      <c r="D985" s="13"/>
    </row>
    <row r="986">
      <c r="A986" s="13"/>
      <c r="D986" s="13"/>
    </row>
    <row r="987">
      <c r="A987" s="13"/>
      <c r="D987" s="13"/>
    </row>
    <row r="988">
      <c r="A988" s="13"/>
      <c r="D988" s="13"/>
    </row>
    <row r="989">
      <c r="A989" s="13"/>
      <c r="D989" s="13"/>
    </row>
    <row r="990">
      <c r="A990" s="13"/>
      <c r="D990" s="13"/>
    </row>
    <row r="991">
      <c r="A991" s="13"/>
      <c r="D991" s="13"/>
    </row>
    <row r="992">
      <c r="A992" s="13"/>
      <c r="D992" s="13"/>
    </row>
    <row r="993">
      <c r="A993" s="13"/>
      <c r="D993" s="13"/>
    </row>
    <row r="994">
      <c r="A994" s="13"/>
      <c r="D994" s="13"/>
    </row>
    <row r="995">
      <c r="A995" s="13"/>
      <c r="D995" s="13"/>
    </row>
    <row r="996">
      <c r="A996" s="13"/>
      <c r="D996" s="13"/>
    </row>
    <row r="997">
      <c r="A997" s="13"/>
      <c r="D997" s="13"/>
    </row>
    <row r="998">
      <c r="A998" s="13"/>
      <c r="D998" s="13"/>
    </row>
    <row r="999">
      <c r="A999" s="13"/>
      <c r="D999" s="13"/>
    </row>
    <row r="1000">
      <c r="A1000" s="13"/>
      <c r="D1000" s="13"/>
    </row>
    <row r="1001">
      <c r="A1001" s="13"/>
      <c r="D1001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20.43"/>
    <col customWidth="1" min="3" max="3" width="19.29"/>
    <col customWidth="1" min="4" max="5" width="46.57"/>
    <col customWidth="1" min="6" max="6" width="40.57"/>
    <col customWidth="1" min="7" max="8" width="25.57"/>
    <col customWidth="1" min="9" max="9" width="25.0"/>
    <col customWidth="1" min="10" max="10" width="20.29"/>
    <col customWidth="1" min="11" max="13" width="46.57"/>
    <col customWidth="1" min="14" max="15" width="26.0"/>
    <col customWidth="1" min="16" max="16" width="21.86"/>
    <col customWidth="1" min="17" max="17" width="23.14"/>
    <col customWidth="1" min="18" max="19" width="46.57"/>
    <col customWidth="1" min="20" max="20" width="43.71"/>
    <col customWidth="1" min="22" max="22" width="26.0"/>
    <col customWidth="1" min="23" max="23" width="21.86"/>
    <col customWidth="1" min="24" max="24" width="7.43"/>
    <col customWidth="1" min="25" max="25" width="31.14"/>
    <col customWidth="1" min="26" max="26" width="26.86"/>
    <col customWidth="1" min="27" max="27" width="43.71"/>
    <col customWidth="1" min="28" max="28" width="21.86"/>
    <col customWidth="1" min="29" max="29" width="14.57"/>
    <col customWidth="1" min="30" max="30" width="12.14"/>
    <col customWidth="1" min="31" max="31" width="10.57"/>
    <col customWidth="1" min="32" max="32" width="8.43"/>
    <col customWidth="1" min="33" max="33" width="7.71"/>
    <col customWidth="1" min="34" max="34" width="4.0"/>
    <col customWidth="1" min="35" max="35" width="15.57"/>
    <col customWidth="1" min="36" max="36" width="15.86"/>
    <col customWidth="1" min="37" max="37" width="19.71"/>
    <col customWidth="1" min="38" max="38" width="8.57"/>
    <col customWidth="1" min="39" max="39" width="8.0"/>
    <col customWidth="1" min="40" max="40" width="12.43"/>
    <col customWidth="1" min="41" max="41" width="16.29"/>
    <col customWidth="1" min="42" max="42" width="15.57"/>
    <col customWidth="1" min="43" max="43" width="10.29"/>
    <col customWidth="1" min="44" max="44" width="14.14"/>
    <col customWidth="1" min="45" max="45" width="15.71"/>
    <col customWidth="1" min="46" max="46" width="20.14"/>
    <col customWidth="1" min="47" max="47" width="16.0"/>
    <col customWidth="1" min="48" max="48" width="23.43"/>
    <col customWidth="1" min="49" max="49" width="8.43"/>
    <col customWidth="1" min="50" max="50" width="13.0"/>
    <col customWidth="1" min="51" max="51" width="3.43"/>
    <col customWidth="1" min="52" max="52" width="4.0"/>
    <col customWidth="1" min="53" max="53" width="10.0"/>
    <col customWidth="1" min="54" max="54" width="8.14"/>
    <col customWidth="1" min="55" max="55" width="5.43"/>
    <col customWidth="1" min="56" max="56" width="4.71"/>
    <col customWidth="1" min="57" max="57" width="16.71"/>
  </cols>
  <sheetData>
    <row r="1" ht="22.5" customHeight="1">
      <c r="A1" s="17" t="s">
        <v>176</v>
      </c>
      <c r="G1" s="17"/>
      <c r="H1" s="17" t="s">
        <v>177</v>
      </c>
      <c r="N1" s="17"/>
      <c r="O1" s="17" t="s">
        <v>178</v>
      </c>
      <c r="U1" s="18"/>
      <c r="V1" s="17" t="s">
        <v>179</v>
      </c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</row>
    <row r="2">
      <c r="A2" s="12" t="s">
        <v>180</v>
      </c>
      <c r="B2" s="12" t="s">
        <v>181</v>
      </c>
      <c r="C2" s="12" t="s">
        <v>182</v>
      </c>
      <c r="D2" s="12"/>
      <c r="E2" s="12"/>
      <c r="F2" s="12" t="s">
        <v>183</v>
      </c>
      <c r="G2" s="12"/>
      <c r="H2" s="12" t="s">
        <v>184</v>
      </c>
      <c r="I2" s="12" t="s">
        <v>185</v>
      </c>
      <c r="J2" s="12" t="s">
        <v>182</v>
      </c>
      <c r="K2" s="12"/>
      <c r="L2" s="12"/>
      <c r="M2" s="12" t="s">
        <v>186</v>
      </c>
      <c r="N2" s="12"/>
      <c r="O2" s="12" t="s">
        <v>187</v>
      </c>
      <c r="P2" s="12" t="s">
        <v>188</v>
      </c>
      <c r="R2" s="12"/>
      <c r="S2" s="12"/>
      <c r="T2" s="12" t="s">
        <v>189</v>
      </c>
      <c r="Y2" s="12"/>
      <c r="Z2" s="12"/>
      <c r="AA2" s="12" t="s">
        <v>189</v>
      </c>
    </row>
    <row r="3">
      <c r="A3" s="12" t="s">
        <v>161</v>
      </c>
      <c r="B3" s="12" t="s">
        <v>0</v>
      </c>
      <c r="C3" s="12" t="s">
        <v>190</v>
      </c>
      <c r="D3" s="12" t="str">
        <f t="shared" ref="D3:D33" si="1">if(A3="", "", (A3&amp;": "&amp;C3))</f>
        <v>ID da Pessoa: Número</v>
      </c>
      <c r="E3" s="12" t="str">
        <f t="shared" ref="E3:E35" si="2">if(B3="","",(B3&amp;": "&amp;C3))</f>
        <v>Id do registro: Número</v>
      </c>
      <c r="F3" s="12" t="str">
        <f t="shared" ref="F3:F35" si="3">if(or(A3="", B3=""),"",A3&amp;": "&amp;B3)</f>
        <v>ID da Pessoa: Id do registro</v>
      </c>
      <c r="G3" s="12"/>
      <c r="H3" s="12" t="s">
        <v>1</v>
      </c>
      <c r="I3" s="12" t="s">
        <v>1</v>
      </c>
      <c r="J3" s="12" t="s">
        <v>190</v>
      </c>
      <c r="K3" s="12" t="str">
        <f t="shared" ref="K3:K29" si="4">if(H3="", "", (H3&amp;": "&amp;J3))</f>
        <v>ID da Empresa: Número</v>
      </c>
      <c r="L3" s="12" t="str">
        <f t="shared" ref="L3:L29" si="5">if(I3="","",(I3&amp;": "&amp;J3))</f>
        <v>ID da Empresa: Número</v>
      </c>
      <c r="M3" s="12" t="str">
        <f t="shared" ref="M3:M29" si="6">if(or(H3="", I3=""),"",H3&amp;": "&amp;I3)</f>
        <v>ID da Empresa: ID da Empresa</v>
      </c>
      <c r="N3" s="12"/>
      <c r="O3" s="12" t="s">
        <v>2</v>
      </c>
      <c r="P3" s="12" t="s">
        <v>2</v>
      </c>
      <c r="Q3" s="12" t="s">
        <v>190</v>
      </c>
      <c r="R3" s="12" t="str">
        <f t="shared" ref="R3:R29" si="7">if(O3="", "", (O3&amp;": "&amp;Q3))</f>
        <v>ID do Negócio: Número</v>
      </c>
      <c r="S3" s="12" t="str">
        <f t="shared" ref="S3:S29" si="8">if(P3="","",(P3&amp;": "&amp;Q3))</f>
        <v>ID do Negócio: Número</v>
      </c>
      <c r="T3" s="12" t="str">
        <f t="shared" ref="T3:T26" si="9">if(or(O3="", P3=""),"",O3&amp;": "&amp;P3)</f>
        <v>ID do Negócio: ID do Negócio</v>
      </c>
      <c r="V3" s="12" t="s">
        <v>1</v>
      </c>
      <c r="W3" s="12" t="s">
        <v>191</v>
      </c>
      <c r="X3" s="12" t="s">
        <v>190</v>
      </c>
      <c r="Y3" s="12" t="str">
        <f t="shared" ref="Y3:Y20" si="10">if(V3="", "", (V3&amp;": "&amp;X3))</f>
        <v>ID da Empresa: Número</v>
      </c>
      <c r="Z3" s="12" t="str">
        <f t="shared" ref="Z3:Z26" si="11">if(W3="","",(W3&amp;": "&amp;X3))</f>
        <v>ID: Número</v>
      </c>
      <c r="AA3" s="12" t="str">
        <f t="shared" ref="AA3:AA26" si="12">if(or(V3="", W3=""),"",V3&amp;": "&amp;W3)</f>
        <v>ID da Empresa: ID</v>
      </c>
    </row>
    <row r="4">
      <c r="A4" s="12" t="s">
        <v>162</v>
      </c>
      <c r="C4" s="12" t="s">
        <v>192</v>
      </c>
      <c r="D4" s="12" t="str">
        <f t="shared" si="1"/>
        <v>Categoria de Stakeholder: Texto</v>
      </c>
      <c r="E4" s="12" t="str">
        <f t="shared" si="2"/>
        <v/>
      </c>
      <c r="F4" s="12" t="str">
        <f t="shared" si="3"/>
        <v/>
      </c>
      <c r="G4" s="12"/>
      <c r="H4" s="12" t="s">
        <v>162</v>
      </c>
      <c r="J4" s="12" t="s">
        <v>192</v>
      </c>
      <c r="K4" s="12" t="str">
        <f t="shared" si="4"/>
        <v>Categoria de Stakeholder: Texto</v>
      </c>
      <c r="L4" s="12" t="str">
        <f t="shared" si="5"/>
        <v/>
      </c>
      <c r="M4" s="12" t="str">
        <f t="shared" si="6"/>
        <v/>
      </c>
      <c r="N4" s="12"/>
      <c r="O4" s="12" t="s">
        <v>193</v>
      </c>
      <c r="P4" s="12" t="s">
        <v>193</v>
      </c>
      <c r="Q4" s="12" t="s">
        <v>190</v>
      </c>
      <c r="R4" s="12" t="str">
        <f t="shared" si="7"/>
        <v>ID da Empresa Cliente: Número</v>
      </c>
      <c r="S4" s="12" t="str">
        <f t="shared" si="8"/>
        <v>ID da Empresa Cliente: Número</v>
      </c>
      <c r="T4" s="12" t="str">
        <f t="shared" si="9"/>
        <v>ID da Empresa Cliente: ID da Empresa Cliente</v>
      </c>
      <c r="V4" s="12" t="s">
        <v>194</v>
      </c>
      <c r="W4" s="12" t="s">
        <v>194</v>
      </c>
      <c r="X4" s="12" t="s">
        <v>192</v>
      </c>
      <c r="Y4" s="12" t="str">
        <f t="shared" si="10"/>
        <v>Nome da Empresa: Texto</v>
      </c>
      <c r="Z4" s="12" t="str">
        <f t="shared" si="11"/>
        <v>Nome da Empresa: Texto</v>
      </c>
      <c r="AA4" s="12" t="str">
        <f t="shared" si="12"/>
        <v>Nome da Empresa: Nome da Empresa</v>
      </c>
    </row>
    <row r="5">
      <c r="A5" s="12" t="s">
        <v>174</v>
      </c>
      <c r="B5" s="12" t="s">
        <v>3</v>
      </c>
      <c r="C5" s="12" t="s">
        <v>192</v>
      </c>
      <c r="D5" s="12" t="str">
        <f t="shared" si="1"/>
        <v>Nome Completo: Texto</v>
      </c>
      <c r="E5" s="12" t="str">
        <f t="shared" si="2"/>
        <v>Nome do Contato: Texto</v>
      </c>
      <c r="F5" s="12" t="str">
        <f t="shared" si="3"/>
        <v>Nome Completo: Nome do Contato</v>
      </c>
      <c r="G5" s="12"/>
      <c r="H5" s="12" t="s">
        <v>194</v>
      </c>
      <c r="I5" s="12" t="s">
        <v>194</v>
      </c>
      <c r="J5" s="12" t="s">
        <v>192</v>
      </c>
      <c r="K5" s="12" t="str">
        <f t="shared" si="4"/>
        <v>Nome da Empresa: Texto</v>
      </c>
      <c r="L5" s="12" t="str">
        <f t="shared" si="5"/>
        <v>Nome da Empresa: Texto</v>
      </c>
      <c r="M5" s="12" t="str">
        <f t="shared" si="6"/>
        <v>Nome da Empresa: Nome da Empresa</v>
      </c>
      <c r="N5" s="12"/>
      <c r="O5" s="12" t="s">
        <v>195</v>
      </c>
      <c r="P5" s="12" t="s">
        <v>195</v>
      </c>
      <c r="Q5" s="12" t="s">
        <v>192</v>
      </c>
      <c r="R5" s="12" t="str">
        <f t="shared" si="7"/>
        <v>Nome: Texto</v>
      </c>
      <c r="S5" s="12" t="str">
        <f t="shared" si="8"/>
        <v>Nome: Texto</v>
      </c>
      <c r="T5" s="12" t="str">
        <f t="shared" si="9"/>
        <v>Nome: Nome</v>
      </c>
      <c r="V5" s="12" t="s">
        <v>196</v>
      </c>
      <c r="X5" s="12" t="s">
        <v>196</v>
      </c>
      <c r="Y5" s="12" t="str">
        <f t="shared" si="10"/>
        <v>CNPJ: CNPJ</v>
      </c>
      <c r="Z5" s="12" t="str">
        <f t="shared" si="11"/>
        <v/>
      </c>
      <c r="AA5" s="12" t="str">
        <f t="shared" si="12"/>
        <v/>
      </c>
    </row>
    <row r="6">
      <c r="A6" s="12" t="s">
        <v>175</v>
      </c>
      <c r="B6" s="12" t="s">
        <v>4</v>
      </c>
      <c r="C6" s="12" t="s">
        <v>192</v>
      </c>
      <c r="D6" s="12" t="str">
        <f t="shared" si="1"/>
        <v>Usuário Proprietário da Pessoa: Texto</v>
      </c>
      <c r="E6" s="12" t="str">
        <f t="shared" si="2"/>
        <v>Responsável: Texto</v>
      </c>
      <c r="F6" s="12" t="str">
        <f t="shared" si="3"/>
        <v>Usuário Proprietário da Pessoa: Responsável</v>
      </c>
      <c r="G6" s="12"/>
      <c r="H6" s="12" t="s">
        <v>197</v>
      </c>
      <c r="I6" s="12" t="s">
        <v>4</v>
      </c>
      <c r="J6" s="12" t="s">
        <v>192</v>
      </c>
      <c r="K6" s="12" t="str">
        <f t="shared" si="4"/>
        <v>Proprietário da Empresa: Texto</v>
      </c>
      <c r="L6" s="12" t="str">
        <f t="shared" si="5"/>
        <v>Responsável: Texto</v>
      </c>
      <c r="M6" s="12" t="str">
        <f t="shared" si="6"/>
        <v>Proprietário da Empresa: Responsável</v>
      </c>
      <c r="N6" s="12"/>
      <c r="O6" s="12" t="s">
        <v>7</v>
      </c>
      <c r="P6" s="12" t="s">
        <v>7</v>
      </c>
      <c r="Q6" s="12" t="s">
        <v>198</v>
      </c>
      <c r="R6" s="12" t="str">
        <f t="shared" si="7"/>
        <v>Data de Criação: Data</v>
      </c>
      <c r="S6" s="12" t="str">
        <f t="shared" si="8"/>
        <v>Data de Criação: Data</v>
      </c>
      <c r="T6" s="12" t="str">
        <f t="shared" si="9"/>
        <v>Data de Criação: Data de Criação</v>
      </c>
      <c r="V6" s="12" t="s">
        <v>199</v>
      </c>
      <c r="X6" s="12" t="s">
        <v>192</v>
      </c>
      <c r="Y6" s="12" t="str">
        <f t="shared" si="10"/>
        <v>Modelo de Mercado: Texto</v>
      </c>
      <c r="Z6" s="12" t="str">
        <f t="shared" si="11"/>
        <v/>
      </c>
      <c r="AA6" s="12" t="str">
        <f t="shared" si="12"/>
        <v/>
      </c>
    </row>
    <row r="7">
      <c r="A7" s="12" t="s">
        <v>163</v>
      </c>
      <c r="B7" s="12" t="s">
        <v>5</v>
      </c>
      <c r="C7" s="12" t="s">
        <v>192</v>
      </c>
      <c r="D7" s="12" t="str">
        <f t="shared" si="1"/>
        <v>Equipe Proprietária da Pessoa: Texto</v>
      </c>
      <c r="E7" s="12" t="str">
        <f t="shared" si="2"/>
        <v>Equipe: Texto</v>
      </c>
      <c r="F7" s="12" t="str">
        <f t="shared" si="3"/>
        <v>Equipe Proprietária da Pessoa: Equipe</v>
      </c>
      <c r="G7" s="12"/>
      <c r="H7" s="12" t="s">
        <v>200</v>
      </c>
      <c r="I7" s="12" t="s">
        <v>201</v>
      </c>
      <c r="J7" s="12" t="s">
        <v>192</v>
      </c>
      <c r="K7" s="12" t="str">
        <f t="shared" si="4"/>
        <v>Equipe Proprietária da Empresa: Texto</v>
      </c>
      <c r="L7" s="12" t="str">
        <f t="shared" si="5"/>
        <v>Equipe Responsável: Texto</v>
      </c>
      <c r="M7" s="12" t="str">
        <f t="shared" si="6"/>
        <v>Equipe Proprietária da Empresa: Equipe Responsável</v>
      </c>
      <c r="N7" s="12"/>
      <c r="O7" s="12" t="s">
        <v>202</v>
      </c>
      <c r="P7" s="12" t="s">
        <v>4</v>
      </c>
      <c r="Q7" s="12" t="s">
        <v>192</v>
      </c>
      <c r="R7" s="12" t="str">
        <f t="shared" si="7"/>
        <v>Usuário Proprietário do Negócio: Texto</v>
      </c>
      <c r="S7" s="12" t="str">
        <f t="shared" si="8"/>
        <v>Responsável: Texto</v>
      </c>
      <c r="T7" s="12" t="str">
        <f t="shared" si="9"/>
        <v>Usuário Proprietário do Negócio: Responsável</v>
      </c>
      <c r="V7" s="12" t="s">
        <v>203</v>
      </c>
      <c r="X7" s="12" t="s">
        <v>192</v>
      </c>
      <c r="Y7" s="12" t="str">
        <f t="shared" si="10"/>
        <v>Setor: Texto</v>
      </c>
      <c r="Z7" s="12" t="str">
        <f t="shared" si="11"/>
        <v/>
      </c>
      <c r="AA7" s="12" t="str">
        <f t="shared" si="12"/>
        <v/>
      </c>
    </row>
    <row r="8">
      <c r="A8" s="12" t="s">
        <v>6</v>
      </c>
      <c r="B8" s="12" t="s">
        <v>6</v>
      </c>
      <c r="C8" s="12" t="s">
        <v>192</v>
      </c>
      <c r="D8" s="12" t="str">
        <f t="shared" si="1"/>
        <v>Nível de Relacionamento: Texto</v>
      </c>
      <c r="E8" s="12" t="str">
        <f t="shared" si="2"/>
        <v>Nível de Relacionamento: Texto</v>
      </c>
      <c r="F8" s="12" t="str">
        <f t="shared" si="3"/>
        <v>Nível de Relacionamento: Nível de Relacionamento</v>
      </c>
      <c r="G8" s="12"/>
      <c r="H8" s="12" t="s">
        <v>204</v>
      </c>
      <c r="I8" s="12" t="s">
        <v>205</v>
      </c>
      <c r="J8" s="12" t="s">
        <v>198</v>
      </c>
      <c r="K8" s="12" t="str">
        <f t="shared" si="4"/>
        <v>Data da Criação: Data</v>
      </c>
      <c r="L8" s="12" t="str">
        <f t="shared" si="5"/>
        <v>Created At: Data</v>
      </c>
      <c r="M8" s="12" t="str">
        <f t="shared" si="6"/>
        <v>Data da Criação: Created At</v>
      </c>
      <c r="N8" s="12"/>
      <c r="O8" s="12" t="s">
        <v>206</v>
      </c>
      <c r="P8" s="12" t="s">
        <v>5</v>
      </c>
      <c r="Q8" s="12" t="s">
        <v>192</v>
      </c>
      <c r="R8" s="12" t="str">
        <f t="shared" si="7"/>
        <v>Equipe Proprietária do Negócio: Texto</v>
      </c>
      <c r="S8" s="12" t="str">
        <f t="shared" si="8"/>
        <v>Equipe: Texto</v>
      </c>
      <c r="T8" s="12" t="str">
        <f t="shared" si="9"/>
        <v>Equipe Proprietária do Negócio: Equipe</v>
      </c>
      <c r="V8" s="12" t="s">
        <v>207</v>
      </c>
      <c r="X8" s="12" t="s">
        <v>192</v>
      </c>
      <c r="Y8" s="12" t="str">
        <f t="shared" si="10"/>
        <v>Indústria: Texto</v>
      </c>
      <c r="Z8" s="12" t="str">
        <f t="shared" si="11"/>
        <v/>
      </c>
      <c r="AA8" s="12" t="str">
        <f t="shared" si="12"/>
        <v/>
      </c>
    </row>
    <row r="9">
      <c r="A9" s="12" t="s">
        <v>7</v>
      </c>
      <c r="B9" s="12" t="s">
        <v>7</v>
      </c>
      <c r="C9" s="12" t="s">
        <v>198</v>
      </c>
      <c r="D9" s="12" t="str">
        <f t="shared" si="1"/>
        <v>Data de Criação: Data</v>
      </c>
      <c r="E9" s="12" t="str">
        <f t="shared" si="2"/>
        <v>Data de Criação: Data</v>
      </c>
      <c r="F9" s="12" t="str">
        <f t="shared" si="3"/>
        <v>Data de Criação: Data de Criação</v>
      </c>
      <c r="G9" s="12"/>
      <c r="H9" s="12" t="s">
        <v>164</v>
      </c>
      <c r="I9" s="12" t="s">
        <v>8</v>
      </c>
      <c r="J9" s="12" t="s">
        <v>198</v>
      </c>
      <c r="K9" s="12" t="str">
        <f t="shared" si="4"/>
        <v>Data da Última Atualização: Data</v>
      </c>
      <c r="L9" s="12" t="str">
        <f t="shared" si="5"/>
        <v>Atualizado em: Data</v>
      </c>
      <c r="M9" s="12" t="str">
        <f t="shared" si="6"/>
        <v>Data da Última Atualização: Atualizado em</v>
      </c>
      <c r="N9" s="12"/>
      <c r="O9" s="12" t="s">
        <v>208</v>
      </c>
      <c r="P9" s="12" t="s">
        <v>209</v>
      </c>
      <c r="Q9" s="12" t="s">
        <v>192</v>
      </c>
      <c r="R9" s="12" t="str">
        <f t="shared" si="7"/>
        <v>Categoria de Origem: Texto</v>
      </c>
      <c r="S9" s="12" t="str">
        <f t="shared" si="8"/>
        <v>Origem do Lead: Texto</v>
      </c>
      <c r="T9" s="12" t="str">
        <f t="shared" si="9"/>
        <v>Categoria de Origem: Origem do Lead</v>
      </c>
      <c r="V9" s="12" t="s">
        <v>210</v>
      </c>
      <c r="W9" s="12" t="s">
        <v>210</v>
      </c>
      <c r="X9" s="12" t="s">
        <v>192</v>
      </c>
      <c r="Y9" s="12" t="str">
        <f t="shared" si="10"/>
        <v>Segmento: Texto</v>
      </c>
      <c r="Z9" s="12" t="str">
        <f t="shared" si="11"/>
        <v>Segmento: Texto</v>
      </c>
      <c r="AA9" s="12" t="str">
        <f t="shared" si="12"/>
        <v>Segmento: Segmento</v>
      </c>
    </row>
    <row r="10">
      <c r="A10" s="12" t="s">
        <v>164</v>
      </c>
      <c r="B10" s="12" t="s">
        <v>8</v>
      </c>
      <c r="C10" s="12" t="s">
        <v>198</v>
      </c>
      <c r="D10" s="12" t="str">
        <f t="shared" si="1"/>
        <v>Data da Última Atualização: Data</v>
      </c>
      <c r="E10" s="12" t="str">
        <f t="shared" si="2"/>
        <v>Atualizado em: Data</v>
      </c>
      <c r="F10" s="12" t="str">
        <f t="shared" si="3"/>
        <v>Data da Última Atualização: Atualizado em</v>
      </c>
      <c r="G10" s="12"/>
      <c r="H10" s="12" t="s">
        <v>211</v>
      </c>
      <c r="I10" s="12" t="s">
        <v>211</v>
      </c>
      <c r="J10" s="12" t="s">
        <v>190</v>
      </c>
      <c r="K10" s="12" t="str">
        <f t="shared" si="4"/>
        <v>Ano de Fundação: Número</v>
      </c>
      <c r="L10" s="12" t="str">
        <f t="shared" si="5"/>
        <v>Ano de Fundação: Número</v>
      </c>
      <c r="M10" s="12" t="str">
        <f t="shared" si="6"/>
        <v>Ano de Fundação: Ano de Fundação</v>
      </c>
      <c r="N10" s="12"/>
      <c r="O10" s="12" t="s">
        <v>212</v>
      </c>
      <c r="P10" s="12" t="s">
        <v>212</v>
      </c>
      <c r="Q10" s="12" t="s">
        <v>192</v>
      </c>
      <c r="R10" s="12" t="str">
        <f t="shared" si="7"/>
        <v>Subcategoria de Origem: Texto</v>
      </c>
      <c r="S10" s="12" t="str">
        <f t="shared" si="8"/>
        <v>Subcategoria de Origem: Texto</v>
      </c>
      <c r="T10" s="12" t="str">
        <f t="shared" si="9"/>
        <v>Subcategoria de Origem: Subcategoria de Origem</v>
      </c>
      <c r="V10" s="12" t="s">
        <v>213</v>
      </c>
      <c r="X10" s="12" t="s">
        <v>192</v>
      </c>
      <c r="Y10" s="12" t="str">
        <f t="shared" si="10"/>
        <v>Modelo de Negócio: Texto</v>
      </c>
      <c r="Z10" s="12" t="str">
        <f t="shared" si="11"/>
        <v/>
      </c>
      <c r="AA10" s="12" t="str">
        <f t="shared" si="12"/>
        <v/>
      </c>
    </row>
    <row r="11">
      <c r="A11" s="12" t="s">
        <v>146</v>
      </c>
      <c r="B11" s="12" t="s">
        <v>146</v>
      </c>
      <c r="C11" s="12" t="s">
        <v>214</v>
      </c>
      <c r="D11" s="12" t="str">
        <f t="shared" si="1"/>
        <v>Telefone Fixo: Telefone</v>
      </c>
      <c r="E11" s="12" t="str">
        <f t="shared" si="2"/>
        <v>Telefone Fixo: Telefone</v>
      </c>
      <c r="F11" s="12" t="str">
        <f t="shared" si="3"/>
        <v>Telefone Fixo: Telefone Fixo</v>
      </c>
      <c r="G11" s="12"/>
      <c r="H11" s="12" t="s">
        <v>196</v>
      </c>
      <c r="I11" s="12" t="s">
        <v>196</v>
      </c>
      <c r="J11" s="12" t="s">
        <v>196</v>
      </c>
      <c r="K11" s="12" t="str">
        <f t="shared" si="4"/>
        <v>CNPJ: CNPJ</v>
      </c>
      <c r="L11" s="12" t="str">
        <f t="shared" si="5"/>
        <v>CNPJ: CNPJ</v>
      </c>
      <c r="M11" s="12" t="str">
        <f t="shared" si="6"/>
        <v>CNPJ: CNPJ</v>
      </c>
      <c r="N11" s="12"/>
      <c r="O11" s="12" t="s">
        <v>215</v>
      </c>
      <c r="P11" s="12" t="s">
        <v>215</v>
      </c>
      <c r="Q11" s="12" t="s">
        <v>192</v>
      </c>
      <c r="R11" s="12" t="str">
        <f t="shared" si="7"/>
        <v>Descritivo da Origem: Texto</v>
      </c>
      <c r="S11" s="12" t="str">
        <f t="shared" si="8"/>
        <v>Descritivo da Origem: Texto</v>
      </c>
      <c r="T11" s="12" t="str">
        <f t="shared" si="9"/>
        <v>Descritivo da Origem: Descritivo da Origem</v>
      </c>
      <c r="V11" s="12" t="s">
        <v>216</v>
      </c>
      <c r="X11" s="12" t="s">
        <v>192</v>
      </c>
      <c r="Y11" s="12" t="str">
        <f t="shared" si="10"/>
        <v>Porte da Empresa: Texto</v>
      </c>
      <c r="Z11" s="12" t="str">
        <f t="shared" si="11"/>
        <v/>
      </c>
      <c r="AA11" s="12" t="str">
        <f t="shared" si="12"/>
        <v/>
      </c>
    </row>
    <row r="12">
      <c r="A12" s="12" t="s">
        <v>165</v>
      </c>
      <c r="B12" s="12" t="s">
        <v>147</v>
      </c>
      <c r="C12" s="12" t="s">
        <v>214</v>
      </c>
      <c r="D12" s="12" t="str">
        <f t="shared" si="1"/>
        <v>Celular: Telefone</v>
      </c>
      <c r="E12" s="12" t="str">
        <f t="shared" si="2"/>
        <v>Número de Celular: Telefone</v>
      </c>
      <c r="F12" s="12" t="str">
        <f t="shared" si="3"/>
        <v>Celular: Número de Celular</v>
      </c>
      <c r="G12" s="12"/>
      <c r="H12" s="12" t="s">
        <v>217</v>
      </c>
      <c r="I12" s="12" t="s">
        <v>217</v>
      </c>
      <c r="J12" s="12" t="s">
        <v>192</v>
      </c>
      <c r="K12" s="12" t="str">
        <f t="shared" si="4"/>
        <v>Razão Social: Texto</v>
      </c>
      <c r="L12" s="12" t="str">
        <f t="shared" si="5"/>
        <v>Razão Social: Texto</v>
      </c>
      <c r="M12" s="12" t="str">
        <f t="shared" si="6"/>
        <v>Razão Social: Razão Social</v>
      </c>
      <c r="N12" s="12"/>
      <c r="O12" s="12" t="s">
        <v>218</v>
      </c>
      <c r="P12" s="12" t="s">
        <v>218</v>
      </c>
      <c r="Q12" s="12" t="s">
        <v>192</v>
      </c>
      <c r="R12" s="12" t="str">
        <f t="shared" si="7"/>
        <v>Campanha: Texto</v>
      </c>
      <c r="S12" s="12" t="str">
        <f t="shared" si="8"/>
        <v>Campanha: Texto</v>
      </c>
      <c r="T12" s="12" t="str">
        <f t="shared" si="9"/>
        <v>Campanha: Campanha</v>
      </c>
      <c r="V12" s="12" t="s">
        <v>219</v>
      </c>
      <c r="W12" s="12" t="s">
        <v>219</v>
      </c>
      <c r="X12" s="12" t="s">
        <v>220</v>
      </c>
      <c r="Y12" s="12" t="str">
        <f t="shared" si="10"/>
        <v>Número de Funcionários: Número (range)</v>
      </c>
      <c r="Z12" s="12" t="str">
        <f t="shared" si="11"/>
        <v>Número de Funcionários: Número (range)</v>
      </c>
      <c r="AA12" s="12" t="str">
        <f t="shared" si="12"/>
        <v>Número de Funcionários: Número de Funcionários</v>
      </c>
    </row>
    <row r="13">
      <c r="A13" s="12" t="s">
        <v>148</v>
      </c>
      <c r="B13" s="12" t="s">
        <v>148</v>
      </c>
      <c r="C13" s="12" t="s">
        <v>148</v>
      </c>
      <c r="D13" s="12" t="str">
        <f t="shared" si="1"/>
        <v>E-mail: E-mail</v>
      </c>
      <c r="E13" s="12" t="str">
        <f t="shared" si="2"/>
        <v>E-mail: E-mail</v>
      </c>
      <c r="F13" s="12" t="str">
        <f t="shared" si="3"/>
        <v>E-mail: E-mail</v>
      </c>
      <c r="G13" s="12"/>
      <c r="H13" s="12" t="s">
        <v>151</v>
      </c>
      <c r="I13" s="12" t="s">
        <v>151</v>
      </c>
      <c r="J13" s="12" t="s">
        <v>151</v>
      </c>
      <c r="K13" s="12" t="str">
        <f t="shared" si="4"/>
        <v>Endereço: Endereço</v>
      </c>
      <c r="L13" s="12" t="str">
        <f t="shared" si="5"/>
        <v>Endereço: Endereço</v>
      </c>
      <c r="M13" s="12" t="str">
        <f t="shared" si="6"/>
        <v>Endereço: Endereço</v>
      </c>
      <c r="N13" s="12"/>
      <c r="O13" s="12" t="s">
        <v>221</v>
      </c>
      <c r="P13" s="12" t="s">
        <v>221</v>
      </c>
      <c r="Q13" s="12" t="s">
        <v>192</v>
      </c>
      <c r="R13" s="12" t="str">
        <f t="shared" si="7"/>
        <v>Pipeline: Texto</v>
      </c>
      <c r="S13" s="12" t="str">
        <f t="shared" si="8"/>
        <v>Pipeline: Texto</v>
      </c>
      <c r="T13" s="12" t="str">
        <f t="shared" si="9"/>
        <v>Pipeline: Pipeline</v>
      </c>
      <c r="V13" s="12" t="s">
        <v>222</v>
      </c>
      <c r="W13" s="12" t="s">
        <v>222</v>
      </c>
      <c r="X13" s="12" t="s">
        <v>223</v>
      </c>
      <c r="Y13" s="12" t="str">
        <f t="shared" si="10"/>
        <v>Faturamento Anual: Valor (range)</v>
      </c>
      <c r="Z13" s="12" t="str">
        <f t="shared" si="11"/>
        <v>Faturamento Anual: Valor (range)</v>
      </c>
      <c r="AA13" s="12" t="str">
        <f t="shared" si="12"/>
        <v>Faturamento Anual: Faturamento Anual</v>
      </c>
    </row>
    <row r="14">
      <c r="A14" s="12" t="s">
        <v>166</v>
      </c>
      <c r="B14" s="12" t="s">
        <v>149</v>
      </c>
      <c r="C14" s="12" t="s">
        <v>166</v>
      </c>
      <c r="D14" s="12" t="str">
        <f t="shared" si="1"/>
        <v>Linkedin: Linkedin</v>
      </c>
      <c r="E14" s="12" t="str">
        <f t="shared" si="2"/>
        <v>URL do Linkedin: Linkedin</v>
      </c>
      <c r="F14" s="12" t="str">
        <f t="shared" si="3"/>
        <v>Linkedin: URL do Linkedin</v>
      </c>
      <c r="G14" s="12"/>
      <c r="H14" s="12" t="s">
        <v>214</v>
      </c>
      <c r="I14" s="12" t="s">
        <v>214</v>
      </c>
      <c r="J14" s="12" t="s">
        <v>214</v>
      </c>
      <c r="K14" s="12" t="str">
        <f t="shared" si="4"/>
        <v>Telefone: Telefone</v>
      </c>
      <c r="L14" s="12" t="str">
        <f t="shared" si="5"/>
        <v>Telefone: Telefone</v>
      </c>
      <c r="M14" s="12" t="str">
        <f t="shared" si="6"/>
        <v>Telefone: Telefone</v>
      </c>
      <c r="N14" s="12"/>
      <c r="O14" s="12" t="s">
        <v>224</v>
      </c>
      <c r="P14" s="12" t="s">
        <v>224</v>
      </c>
      <c r="Q14" s="12" t="s">
        <v>192</v>
      </c>
      <c r="R14" s="12" t="str">
        <f t="shared" si="7"/>
        <v>Etapa: Texto</v>
      </c>
      <c r="S14" s="12" t="str">
        <f t="shared" si="8"/>
        <v>Etapa: Texto</v>
      </c>
      <c r="T14" s="12" t="str">
        <f t="shared" si="9"/>
        <v>Etapa: Etapa</v>
      </c>
      <c r="V14" s="12" t="s">
        <v>225</v>
      </c>
      <c r="W14" s="12" t="s">
        <v>226</v>
      </c>
      <c r="X14" s="12" t="s">
        <v>198</v>
      </c>
      <c r="Y14" s="12" t="str">
        <f t="shared" si="10"/>
        <v>Data de Inicio do Contrato: Data</v>
      </c>
      <c r="Z14" s="12" t="str">
        <f t="shared" si="11"/>
        <v>Data de Cadastro: Data</v>
      </c>
      <c r="AA14" s="12" t="str">
        <f t="shared" si="12"/>
        <v>Data de Inicio do Contrato: Data de Cadastro</v>
      </c>
    </row>
    <row r="15">
      <c r="A15" s="12" t="s">
        <v>150</v>
      </c>
      <c r="B15" s="12" t="s">
        <v>150</v>
      </c>
      <c r="C15" s="12" t="s">
        <v>150</v>
      </c>
      <c r="D15" s="12" t="str">
        <f t="shared" si="1"/>
        <v>Instagram: Instagram</v>
      </c>
      <c r="E15" s="12" t="str">
        <f t="shared" si="2"/>
        <v>Instagram: Instagram</v>
      </c>
      <c r="F15" s="12" t="str">
        <f t="shared" si="3"/>
        <v>Instagram: Instagram</v>
      </c>
      <c r="G15" s="12"/>
      <c r="H15" s="12" t="s">
        <v>227</v>
      </c>
      <c r="I15" s="12" t="s">
        <v>228</v>
      </c>
      <c r="J15" s="12" t="s">
        <v>227</v>
      </c>
      <c r="K15" s="12" t="str">
        <f t="shared" si="4"/>
        <v>Site: Site</v>
      </c>
      <c r="L15" s="12" t="str">
        <f t="shared" si="5"/>
        <v>URL do Site: Site</v>
      </c>
      <c r="M15" s="12" t="str">
        <f t="shared" si="6"/>
        <v>Site: URL do Site</v>
      </c>
      <c r="N15" s="12"/>
      <c r="O15" s="12" t="s">
        <v>229</v>
      </c>
      <c r="P15" s="12" t="s">
        <v>229</v>
      </c>
      <c r="Q15" s="12" t="s">
        <v>192</v>
      </c>
      <c r="R15" s="12" t="str">
        <f t="shared" si="7"/>
        <v>Status do Negócio: Texto</v>
      </c>
      <c r="S15" s="12" t="str">
        <f t="shared" si="8"/>
        <v>Status do Negócio: Texto</v>
      </c>
      <c r="T15" s="12" t="str">
        <f t="shared" si="9"/>
        <v>Status do Negócio: Status do Negócio</v>
      </c>
      <c r="V15" s="12" t="s">
        <v>230</v>
      </c>
      <c r="X15" s="12" t="s">
        <v>198</v>
      </c>
      <c r="Y15" s="12" t="str">
        <f t="shared" si="10"/>
        <v>Data fim do contrato: Data</v>
      </c>
      <c r="Z15" s="12" t="str">
        <f t="shared" si="11"/>
        <v/>
      </c>
      <c r="AA15" s="12" t="str">
        <f t="shared" si="12"/>
        <v/>
      </c>
    </row>
    <row r="16">
      <c r="A16" s="12" t="s">
        <v>151</v>
      </c>
      <c r="B16" s="12" t="s">
        <v>151</v>
      </c>
      <c r="C16" s="12" t="s">
        <v>151</v>
      </c>
      <c r="D16" s="12" t="str">
        <f t="shared" si="1"/>
        <v>Endereço: Endereço</v>
      </c>
      <c r="E16" s="12" t="str">
        <f t="shared" si="2"/>
        <v>Endereço: Endereço</v>
      </c>
      <c r="F16" s="12" t="str">
        <f t="shared" si="3"/>
        <v>Endereço: Endereço</v>
      </c>
      <c r="G16" s="12"/>
      <c r="H16" s="12" t="s">
        <v>231</v>
      </c>
      <c r="I16" s="12" t="s">
        <v>232</v>
      </c>
      <c r="J16" s="12" t="s">
        <v>166</v>
      </c>
      <c r="K16" s="12" t="str">
        <f t="shared" si="4"/>
        <v>LinkedIn: Linkedin</v>
      </c>
      <c r="L16" s="12" t="str">
        <f t="shared" si="5"/>
        <v>Página do Linkedin da Empresa: Linkedin</v>
      </c>
      <c r="M16" s="12" t="str">
        <f t="shared" si="6"/>
        <v>LinkedIn: Página do Linkedin da Empresa</v>
      </c>
      <c r="N16" s="12"/>
      <c r="O16" s="12" t="s">
        <v>164</v>
      </c>
      <c r="P16" s="12" t="s">
        <v>164</v>
      </c>
      <c r="Q16" s="12" t="s">
        <v>198</v>
      </c>
      <c r="R16" s="12" t="str">
        <f t="shared" si="7"/>
        <v>Data da Última Atualização: Data</v>
      </c>
      <c r="S16" s="12" t="str">
        <f t="shared" si="8"/>
        <v>Data da Última Atualização: Data</v>
      </c>
      <c r="T16" s="12" t="str">
        <f t="shared" si="9"/>
        <v>Data da Última Atualização: Data da Última Atualização</v>
      </c>
      <c r="V16" s="12" t="s">
        <v>233</v>
      </c>
      <c r="X16" s="12" t="s">
        <v>192</v>
      </c>
      <c r="Y16" s="12" t="str">
        <f t="shared" si="10"/>
        <v>Status do cliente: Texto</v>
      </c>
      <c r="Z16" s="12" t="str">
        <f t="shared" si="11"/>
        <v/>
      </c>
      <c r="AA16" s="12" t="str">
        <f t="shared" si="12"/>
        <v/>
      </c>
    </row>
    <row r="17">
      <c r="A17" s="12" t="s">
        <v>152</v>
      </c>
      <c r="B17" s="12" t="s">
        <v>152</v>
      </c>
      <c r="C17" s="12" t="s">
        <v>192</v>
      </c>
      <c r="D17" s="12" t="str">
        <f t="shared" si="1"/>
        <v>Canal Preferido: Texto</v>
      </c>
      <c r="E17" s="12" t="str">
        <f t="shared" si="2"/>
        <v>Canal Preferido: Texto</v>
      </c>
      <c r="F17" s="12" t="str">
        <f t="shared" si="3"/>
        <v>Canal Preferido: Canal Preferido</v>
      </c>
      <c r="G17" s="12"/>
      <c r="H17" s="12" t="s">
        <v>150</v>
      </c>
      <c r="I17" s="12" t="s">
        <v>150</v>
      </c>
      <c r="J17" s="12" t="s">
        <v>150</v>
      </c>
      <c r="K17" s="12" t="str">
        <f t="shared" si="4"/>
        <v>Instagram: Instagram</v>
      </c>
      <c r="L17" s="12" t="str">
        <f t="shared" si="5"/>
        <v>Instagram: Instagram</v>
      </c>
      <c r="M17" s="12" t="str">
        <f t="shared" si="6"/>
        <v>Instagram: Instagram</v>
      </c>
      <c r="N17" s="12"/>
      <c r="O17" s="12" t="s">
        <v>234</v>
      </c>
      <c r="P17" s="12" t="s">
        <v>234</v>
      </c>
      <c r="Q17" s="12" t="s">
        <v>198</v>
      </c>
      <c r="R17" s="12" t="str">
        <f t="shared" si="7"/>
        <v>Data de Fechamento: Data</v>
      </c>
      <c r="S17" s="12" t="str">
        <f t="shared" si="8"/>
        <v>Data de Fechamento: Data</v>
      </c>
      <c r="T17" s="12" t="str">
        <f t="shared" si="9"/>
        <v>Data de Fechamento: Data de Fechamento</v>
      </c>
      <c r="V17" s="12" t="s">
        <v>235</v>
      </c>
      <c r="X17" s="12" t="s">
        <v>236</v>
      </c>
      <c r="Y17" s="12" t="str">
        <f t="shared" si="10"/>
        <v>Valor Anual do Contrato: Valor</v>
      </c>
      <c r="Z17" s="12" t="str">
        <f t="shared" si="11"/>
        <v/>
      </c>
      <c r="AA17" s="12" t="str">
        <f t="shared" si="12"/>
        <v/>
      </c>
    </row>
    <row r="18">
      <c r="A18" s="12" t="s">
        <v>142</v>
      </c>
      <c r="B18" s="12" t="s">
        <v>142</v>
      </c>
      <c r="C18" s="12" t="s">
        <v>192</v>
      </c>
      <c r="D18" s="12" t="str">
        <f t="shared" si="1"/>
        <v>Cargo: Texto</v>
      </c>
      <c r="E18" s="12" t="str">
        <f t="shared" si="2"/>
        <v>Cargo: Texto</v>
      </c>
      <c r="F18" s="12" t="str">
        <f t="shared" si="3"/>
        <v>Cargo: Cargo</v>
      </c>
      <c r="G18" s="12"/>
      <c r="H18" s="12" t="s">
        <v>199</v>
      </c>
      <c r="I18" s="12" t="s">
        <v>199</v>
      </c>
      <c r="J18" s="12" t="s">
        <v>192</v>
      </c>
      <c r="K18" s="12" t="str">
        <f t="shared" si="4"/>
        <v>Modelo de Mercado: Texto</v>
      </c>
      <c r="L18" s="12" t="str">
        <f t="shared" si="5"/>
        <v>Modelo de Mercado: Texto</v>
      </c>
      <c r="M18" s="12" t="str">
        <f t="shared" si="6"/>
        <v>Modelo de Mercado: Modelo de Mercado</v>
      </c>
      <c r="N18" s="12"/>
      <c r="O18" s="12" t="s">
        <v>237</v>
      </c>
      <c r="P18" s="12" t="s">
        <v>237</v>
      </c>
      <c r="Q18" s="12" t="s">
        <v>192</v>
      </c>
      <c r="R18" s="12" t="str">
        <f t="shared" si="7"/>
        <v>Temperatura: Texto</v>
      </c>
      <c r="S18" s="12" t="str">
        <f t="shared" si="8"/>
        <v>Temperatura: Texto</v>
      </c>
      <c r="T18" s="12" t="str">
        <f t="shared" si="9"/>
        <v>Temperatura: Temperatura</v>
      </c>
      <c r="V18" s="12" t="s">
        <v>238</v>
      </c>
      <c r="W18" s="12" t="s">
        <v>238</v>
      </c>
      <c r="X18" s="12" t="s">
        <v>236</v>
      </c>
      <c r="Y18" s="12" t="str">
        <f t="shared" si="10"/>
        <v>Valor Total do Contrato: Valor</v>
      </c>
      <c r="Z18" s="12" t="str">
        <f t="shared" si="11"/>
        <v>Valor Total do Contrato: Valor</v>
      </c>
      <c r="AA18" s="12" t="str">
        <f t="shared" si="12"/>
        <v>Valor Total do Contrato: Valor Total do Contrato</v>
      </c>
    </row>
    <row r="19">
      <c r="A19" s="12" t="s">
        <v>143</v>
      </c>
      <c r="B19" s="12" t="s">
        <v>143</v>
      </c>
      <c r="C19" s="12" t="s">
        <v>192</v>
      </c>
      <c r="D19" s="12" t="str">
        <f t="shared" si="1"/>
        <v>Departamento: Texto</v>
      </c>
      <c r="E19" s="12" t="str">
        <f t="shared" si="2"/>
        <v>Departamento: Texto</v>
      </c>
      <c r="F19" s="12" t="str">
        <f t="shared" si="3"/>
        <v>Departamento: Departamento</v>
      </c>
      <c r="G19" s="12"/>
      <c r="H19" s="12" t="s">
        <v>203</v>
      </c>
      <c r="I19" s="12" t="s">
        <v>203</v>
      </c>
      <c r="J19" s="12" t="s">
        <v>192</v>
      </c>
      <c r="K19" s="12" t="str">
        <f t="shared" si="4"/>
        <v>Setor: Texto</v>
      </c>
      <c r="L19" s="12" t="str">
        <f t="shared" si="5"/>
        <v>Setor: Texto</v>
      </c>
      <c r="M19" s="12" t="str">
        <f t="shared" si="6"/>
        <v>Setor: Setor</v>
      </c>
      <c r="N19" s="12"/>
      <c r="O19" s="12" t="s">
        <v>239</v>
      </c>
      <c r="P19" s="12" t="s">
        <v>239</v>
      </c>
      <c r="Q19" s="12" t="s">
        <v>192</v>
      </c>
      <c r="R19" s="12" t="str">
        <f t="shared" si="7"/>
        <v>Probabilidade: Texto</v>
      </c>
      <c r="S19" s="12" t="str">
        <f t="shared" si="8"/>
        <v>Probabilidade: Texto</v>
      </c>
      <c r="T19" s="12" t="str">
        <f t="shared" si="9"/>
        <v>Probabilidade: Probabilidade</v>
      </c>
      <c r="V19" s="12" t="s">
        <v>240</v>
      </c>
      <c r="X19" s="12" t="s">
        <v>236</v>
      </c>
      <c r="Y19" s="12" t="str">
        <f t="shared" si="10"/>
        <v>Receita Anual Recorrente: Valor</v>
      </c>
      <c r="Z19" s="12" t="str">
        <f t="shared" si="11"/>
        <v/>
      </c>
      <c r="AA19" s="12" t="str">
        <f t="shared" si="12"/>
        <v/>
      </c>
    </row>
    <row r="20">
      <c r="A20" s="12" t="s">
        <v>144</v>
      </c>
      <c r="B20" s="12" t="s">
        <v>144</v>
      </c>
      <c r="C20" s="12" t="s">
        <v>192</v>
      </c>
      <c r="D20" s="12" t="str">
        <f t="shared" si="1"/>
        <v>Área: Texto</v>
      </c>
      <c r="E20" s="12" t="str">
        <f t="shared" si="2"/>
        <v>Área: Texto</v>
      </c>
      <c r="F20" s="12" t="str">
        <f t="shared" si="3"/>
        <v>Área: Área</v>
      </c>
      <c r="G20" s="12"/>
      <c r="H20" s="12" t="s">
        <v>207</v>
      </c>
      <c r="I20" s="12" t="s">
        <v>207</v>
      </c>
      <c r="J20" s="12" t="s">
        <v>192</v>
      </c>
      <c r="K20" s="12" t="str">
        <f t="shared" si="4"/>
        <v>Indústria: Texto</v>
      </c>
      <c r="L20" s="12" t="str">
        <f t="shared" si="5"/>
        <v>Indústria: Texto</v>
      </c>
      <c r="M20" s="12" t="str">
        <f t="shared" si="6"/>
        <v>Indústria: Indústria</v>
      </c>
      <c r="N20" s="12"/>
      <c r="O20" s="12" t="s">
        <v>236</v>
      </c>
      <c r="P20" s="12" t="s">
        <v>236</v>
      </c>
      <c r="Q20" s="12" t="s">
        <v>236</v>
      </c>
      <c r="R20" s="12" t="str">
        <f t="shared" si="7"/>
        <v>Valor: Valor</v>
      </c>
      <c r="S20" s="12" t="str">
        <f t="shared" si="8"/>
        <v>Valor: Valor</v>
      </c>
      <c r="T20" s="12" t="str">
        <f t="shared" si="9"/>
        <v>Valor: Valor</v>
      </c>
      <c r="V20" s="12" t="s">
        <v>241</v>
      </c>
      <c r="W20" s="12" t="s">
        <v>242</v>
      </c>
      <c r="X20" s="12" t="s">
        <v>236</v>
      </c>
      <c r="Y20" s="12" t="str">
        <f t="shared" si="10"/>
        <v>Receita Recorrente Mensal: Valor</v>
      </c>
      <c r="Z20" s="12" t="str">
        <f t="shared" si="11"/>
        <v>MRR: Valor</v>
      </c>
      <c r="AA20" s="12" t="str">
        <f t="shared" si="12"/>
        <v>Receita Recorrente Mensal: MRR</v>
      </c>
    </row>
    <row r="21">
      <c r="A21" s="12" t="s">
        <v>5</v>
      </c>
      <c r="B21" s="12" t="s">
        <v>243</v>
      </c>
      <c r="C21" s="12" t="s">
        <v>192</v>
      </c>
      <c r="D21" s="12" t="str">
        <f t="shared" si="1"/>
        <v>Equipe: Texto</v>
      </c>
      <c r="E21" s="12" t="str">
        <f t="shared" si="2"/>
        <v>Equipe.1: Texto</v>
      </c>
      <c r="F21" s="12" t="str">
        <f t="shared" si="3"/>
        <v>Equipe: Equipe.1</v>
      </c>
      <c r="G21" s="12"/>
      <c r="H21" s="12" t="s">
        <v>210</v>
      </c>
      <c r="I21" s="12" t="s">
        <v>210</v>
      </c>
      <c r="J21" s="12" t="s">
        <v>192</v>
      </c>
      <c r="K21" s="12" t="str">
        <f t="shared" si="4"/>
        <v>Segmento: Texto</v>
      </c>
      <c r="L21" s="12" t="str">
        <f t="shared" si="5"/>
        <v>Segmento: Texto</v>
      </c>
      <c r="M21" s="12" t="str">
        <f t="shared" si="6"/>
        <v>Segmento: Segmento</v>
      </c>
      <c r="N21" s="12"/>
      <c r="O21" s="12" t="s">
        <v>235</v>
      </c>
      <c r="P21" s="12" t="s">
        <v>235</v>
      </c>
      <c r="Q21" s="12" t="s">
        <v>236</v>
      </c>
      <c r="R21" s="12" t="str">
        <f t="shared" si="7"/>
        <v>Valor Anual do Contrato: Valor</v>
      </c>
      <c r="S21" s="12" t="str">
        <f t="shared" si="8"/>
        <v>Valor Anual do Contrato: Valor</v>
      </c>
      <c r="T21" s="12" t="str">
        <f t="shared" si="9"/>
        <v>Valor Anual do Contrato: Valor Anual do Contrato</v>
      </c>
      <c r="Z21" s="12" t="str">
        <f t="shared" si="11"/>
        <v/>
      </c>
      <c r="AA21" s="12" t="str">
        <f t="shared" si="12"/>
        <v/>
      </c>
    </row>
    <row r="22">
      <c r="A22" s="12" t="s">
        <v>145</v>
      </c>
      <c r="B22" s="12" t="s">
        <v>145</v>
      </c>
      <c r="C22" s="12" t="s">
        <v>192</v>
      </c>
      <c r="D22" s="12" t="str">
        <f t="shared" si="1"/>
        <v>Líder Direto: Texto</v>
      </c>
      <c r="E22" s="12" t="str">
        <f t="shared" si="2"/>
        <v>Líder Direto: Texto</v>
      </c>
      <c r="F22" s="12" t="str">
        <f t="shared" si="3"/>
        <v>Líder Direto: Líder Direto</v>
      </c>
      <c r="G22" s="12"/>
      <c r="H22" s="12" t="s">
        <v>213</v>
      </c>
      <c r="I22" s="12" t="s">
        <v>213</v>
      </c>
      <c r="J22" s="12" t="s">
        <v>192</v>
      </c>
      <c r="K22" s="12" t="str">
        <f t="shared" si="4"/>
        <v>Modelo de Negócio: Texto</v>
      </c>
      <c r="L22" s="12" t="str">
        <f t="shared" si="5"/>
        <v>Modelo de Negócio: Texto</v>
      </c>
      <c r="M22" s="12" t="str">
        <f t="shared" si="6"/>
        <v>Modelo de Negócio: Modelo de Negócio</v>
      </c>
      <c r="N22" s="12"/>
      <c r="O22" s="12" t="s">
        <v>244</v>
      </c>
      <c r="P22" s="12" t="s">
        <v>244</v>
      </c>
      <c r="Q22" s="12" t="s">
        <v>236</v>
      </c>
      <c r="R22" s="12" t="str">
        <f t="shared" si="7"/>
        <v>Valor Final da Implantação: Valor</v>
      </c>
      <c r="S22" s="12" t="str">
        <f t="shared" si="8"/>
        <v>Valor Final da Implantação: Valor</v>
      </c>
      <c r="T22" s="12" t="str">
        <f t="shared" si="9"/>
        <v>Valor Final da Implantação: Valor Final da Implantação</v>
      </c>
      <c r="Z22" s="12" t="str">
        <f t="shared" si="11"/>
        <v/>
      </c>
      <c r="AA22" s="12" t="str">
        <f t="shared" si="12"/>
        <v/>
      </c>
    </row>
    <row r="23">
      <c r="A23" s="12" t="s">
        <v>153</v>
      </c>
      <c r="B23" s="12" t="s">
        <v>153</v>
      </c>
      <c r="C23" s="12" t="s">
        <v>190</v>
      </c>
      <c r="D23" s="12" t="str">
        <f t="shared" si="1"/>
        <v>RG: Número</v>
      </c>
      <c r="E23" s="12" t="str">
        <f t="shared" si="2"/>
        <v>RG: Número</v>
      </c>
      <c r="F23" s="12" t="str">
        <f t="shared" si="3"/>
        <v>RG: RG</v>
      </c>
      <c r="G23" s="12"/>
      <c r="H23" s="12" t="s">
        <v>245</v>
      </c>
      <c r="I23" s="12" t="s">
        <v>245</v>
      </c>
      <c r="J23" s="12" t="s">
        <v>192</v>
      </c>
      <c r="K23" s="12" t="str">
        <f t="shared" si="4"/>
        <v>Modelo de Receita: Texto</v>
      </c>
      <c r="L23" s="12" t="str">
        <f t="shared" si="5"/>
        <v>Modelo de Receita: Texto</v>
      </c>
      <c r="M23" s="12" t="str">
        <f t="shared" si="6"/>
        <v>Modelo de Receita: Modelo de Receita</v>
      </c>
      <c r="N23" s="12"/>
      <c r="O23" s="12" t="s">
        <v>238</v>
      </c>
      <c r="P23" s="12" t="s">
        <v>238</v>
      </c>
      <c r="Q23" s="12" t="s">
        <v>236</v>
      </c>
      <c r="R23" s="12" t="str">
        <f t="shared" si="7"/>
        <v>Valor Total do Contrato: Valor</v>
      </c>
      <c r="S23" s="12" t="str">
        <f t="shared" si="8"/>
        <v>Valor Total do Contrato: Valor</v>
      </c>
      <c r="T23" s="12" t="str">
        <f t="shared" si="9"/>
        <v>Valor Total do Contrato: Valor Total do Contrato</v>
      </c>
      <c r="Z23" s="12" t="str">
        <f t="shared" si="11"/>
        <v/>
      </c>
      <c r="AA23" s="12" t="str">
        <f t="shared" si="12"/>
        <v/>
      </c>
    </row>
    <row r="24">
      <c r="A24" s="12" t="s">
        <v>154</v>
      </c>
      <c r="B24" s="12" t="s">
        <v>154</v>
      </c>
      <c r="C24" s="12" t="s">
        <v>154</v>
      </c>
      <c r="D24" s="12" t="str">
        <f t="shared" si="1"/>
        <v>CPF: CPF</v>
      </c>
      <c r="E24" s="12" t="str">
        <f t="shared" si="2"/>
        <v>CPF: CPF</v>
      </c>
      <c r="F24" s="12" t="str">
        <f t="shared" si="3"/>
        <v>CPF: CPF</v>
      </c>
      <c r="G24" s="12"/>
      <c r="H24" s="12" t="s">
        <v>246</v>
      </c>
      <c r="I24" s="12" t="s">
        <v>246</v>
      </c>
      <c r="J24" s="12" t="s">
        <v>246</v>
      </c>
      <c r="K24" s="12" t="str">
        <f t="shared" si="4"/>
        <v>CNAE: CNAE</v>
      </c>
      <c r="L24" s="12" t="str">
        <f t="shared" si="5"/>
        <v>CNAE: CNAE</v>
      </c>
      <c r="M24" s="12" t="str">
        <f t="shared" si="6"/>
        <v>CNAE: CNAE</v>
      </c>
      <c r="N24" s="12"/>
      <c r="O24" s="12" t="s">
        <v>240</v>
      </c>
      <c r="P24" s="12" t="s">
        <v>240</v>
      </c>
      <c r="Q24" s="12" t="s">
        <v>236</v>
      </c>
      <c r="R24" s="12" t="str">
        <f t="shared" si="7"/>
        <v>Receita Anual Recorrente: Valor</v>
      </c>
      <c r="S24" s="12" t="str">
        <f t="shared" si="8"/>
        <v>Receita Anual Recorrente: Valor</v>
      </c>
      <c r="T24" s="12" t="str">
        <f t="shared" si="9"/>
        <v>Receita Anual Recorrente: Receita Anual Recorrente</v>
      </c>
      <c r="Z24" s="12" t="str">
        <f t="shared" si="11"/>
        <v/>
      </c>
      <c r="AA24" s="12" t="str">
        <f t="shared" si="12"/>
        <v/>
      </c>
    </row>
    <row r="25">
      <c r="A25" s="12" t="s">
        <v>155</v>
      </c>
      <c r="B25" s="12" t="s">
        <v>155</v>
      </c>
      <c r="C25" s="12" t="s">
        <v>192</v>
      </c>
      <c r="D25" s="12" t="str">
        <f t="shared" si="1"/>
        <v>Estado Civil: Texto</v>
      </c>
      <c r="E25" s="12" t="str">
        <f t="shared" si="2"/>
        <v>Estado Civil: Texto</v>
      </c>
      <c r="F25" s="12" t="str">
        <f t="shared" si="3"/>
        <v>Estado Civil: Estado Civil</v>
      </c>
      <c r="G25" s="12"/>
      <c r="H25" s="12" t="s">
        <v>247</v>
      </c>
      <c r="I25" s="12" t="s">
        <v>247</v>
      </c>
      <c r="J25" s="12" t="s">
        <v>192</v>
      </c>
      <c r="K25" s="12" t="str">
        <f t="shared" si="4"/>
        <v>Estágio de escala: Texto</v>
      </c>
      <c r="L25" s="12" t="str">
        <f t="shared" si="5"/>
        <v>Estágio de escala: Texto</v>
      </c>
      <c r="M25" s="12" t="str">
        <f t="shared" si="6"/>
        <v>Estágio de escala: Estágio de escala</v>
      </c>
      <c r="N25" s="12"/>
      <c r="O25" s="12" t="s">
        <v>241</v>
      </c>
      <c r="P25" s="12" t="s">
        <v>241</v>
      </c>
      <c r="Q25" s="12" t="s">
        <v>236</v>
      </c>
      <c r="R25" s="12" t="str">
        <f t="shared" si="7"/>
        <v>Receita Recorrente Mensal: Valor</v>
      </c>
      <c r="S25" s="12" t="str">
        <f t="shared" si="8"/>
        <v>Receita Recorrente Mensal: Valor</v>
      </c>
      <c r="T25" s="12" t="str">
        <f t="shared" si="9"/>
        <v>Receita Recorrente Mensal: Receita Recorrente Mensal</v>
      </c>
      <c r="Z25" s="12" t="str">
        <f t="shared" si="11"/>
        <v/>
      </c>
      <c r="AA25" s="12" t="str">
        <f t="shared" si="12"/>
        <v/>
      </c>
    </row>
    <row r="26">
      <c r="A26" s="12" t="s">
        <v>156</v>
      </c>
      <c r="B26" s="12" t="s">
        <v>156</v>
      </c>
      <c r="C26" s="12" t="s">
        <v>192</v>
      </c>
      <c r="D26" s="12" t="str">
        <f t="shared" si="1"/>
        <v>Profissão: Texto</v>
      </c>
      <c r="E26" s="12" t="str">
        <f t="shared" si="2"/>
        <v>Profissão: Texto</v>
      </c>
      <c r="F26" s="12" t="str">
        <f t="shared" si="3"/>
        <v>Profissão: Profissão</v>
      </c>
      <c r="G26" s="12"/>
      <c r="H26" s="12" t="s">
        <v>216</v>
      </c>
      <c r="I26" s="12" t="s">
        <v>216</v>
      </c>
      <c r="J26" s="12" t="s">
        <v>192</v>
      </c>
      <c r="K26" s="12" t="str">
        <f t="shared" si="4"/>
        <v>Porte da Empresa: Texto</v>
      </c>
      <c r="L26" s="12" t="str">
        <f t="shared" si="5"/>
        <v>Porte da Empresa: Texto</v>
      </c>
      <c r="M26" s="12" t="str">
        <f t="shared" si="6"/>
        <v>Porte da Empresa: Porte da Empresa</v>
      </c>
      <c r="N26" s="12"/>
      <c r="O26" s="12" t="s">
        <v>248</v>
      </c>
      <c r="P26" s="12" t="s">
        <v>248</v>
      </c>
      <c r="Q26" s="12" t="s">
        <v>192</v>
      </c>
      <c r="R26" s="12" t="str">
        <f t="shared" si="7"/>
        <v>Moeda: Texto</v>
      </c>
      <c r="S26" s="12" t="str">
        <f t="shared" si="8"/>
        <v>Moeda: Texto</v>
      </c>
      <c r="T26" s="12" t="str">
        <f t="shared" si="9"/>
        <v>Moeda: Moeda</v>
      </c>
      <c r="Z26" s="12" t="str">
        <f t="shared" si="11"/>
        <v/>
      </c>
      <c r="AA26" s="12" t="str">
        <f t="shared" si="12"/>
        <v/>
      </c>
    </row>
    <row r="27">
      <c r="A27" s="12" t="s">
        <v>157</v>
      </c>
      <c r="B27" s="12" t="s">
        <v>157</v>
      </c>
      <c r="C27" s="12" t="s">
        <v>190</v>
      </c>
      <c r="D27" s="12" t="str">
        <f t="shared" si="1"/>
        <v>Idade: Número</v>
      </c>
      <c r="E27" s="12" t="str">
        <f t="shared" si="2"/>
        <v>Idade: Número</v>
      </c>
      <c r="F27" s="12" t="str">
        <f t="shared" si="3"/>
        <v>Idade: Idade</v>
      </c>
      <c r="G27" s="12"/>
      <c r="H27" s="12" t="s">
        <v>219</v>
      </c>
      <c r="I27" s="12" t="s">
        <v>219</v>
      </c>
      <c r="J27" s="12" t="s">
        <v>220</v>
      </c>
      <c r="K27" s="12" t="str">
        <f t="shared" si="4"/>
        <v>Número de Funcionários: Número (range)</v>
      </c>
      <c r="L27" s="12" t="str">
        <f t="shared" si="5"/>
        <v>Número de Funcionários: Número (range)</v>
      </c>
      <c r="M27" s="12" t="str">
        <f t="shared" si="6"/>
        <v>Número de Funcionários: Número de Funcionários</v>
      </c>
      <c r="Q27" s="12"/>
      <c r="R27" s="12" t="str">
        <f t="shared" si="7"/>
        <v/>
      </c>
      <c r="S27" s="12" t="str">
        <f t="shared" si="8"/>
        <v/>
      </c>
      <c r="T27" s="12" t="str">
        <f t="shared" ref="T27:T35" si="13">if(or(O27="", P27=""),"",P27&amp;": "&amp;O27)</f>
        <v/>
      </c>
    </row>
    <row r="28">
      <c r="A28" s="12" t="s">
        <v>167</v>
      </c>
      <c r="B28" s="12" t="s">
        <v>158</v>
      </c>
      <c r="C28" s="12" t="s">
        <v>192</v>
      </c>
      <c r="D28" s="12" t="str">
        <f t="shared" si="1"/>
        <v>Gênero: Texto</v>
      </c>
      <c r="E28" s="12" t="str">
        <f t="shared" si="2"/>
        <v>Sexo: Texto</v>
      </c>
      <c r="F28" s="12" t="str">
        <f t="shared" si="3"/>
        <v>Gênero: Sexo</v>
      </c>
      <c r="G28" s="12"/>
      <c r="H28" s="12" t="s">
        <v>222</v>
      </c>
      <c r="I28" s="12" t="s">
        <v>249</v>
      </c>
      <c r="J28" s="12" t="s">
        <v>223</v>
      </c>
      <c r="K28" s="12" t="str">
        <f t="shared" si="4"/>
        <v>Faturamento Anual: Valor (range)</v>
      </c>
      <c r="L28" s="12" t="str">
        <f t="shared" si="5"/>
        <v>Receita Anual: Valor (range)</v>
      </c>
      <c r="M28" s="12" t="str">
        <f t="shared" si="6"/>
        <v>Faturamento Anual: Receita Anual</v>
      </c>
      <c r="Q28" s="12"/>
      <c r="R28" s="12" t="str">
        <f t="shared" si="7"/>
        <v/>
      </c>
      <c r="S28" s="12" t="str">
        <f t="shared" si="8"/>
        <v/>
      </c>
      <c r="T28" s="12" t="str">
        <f t="shared" si="13"/>
        <v/>
      </c>
    </row>
    <row r="29">
      <c r="A29" s="12" t="s">
        <v>159</v>
      </c>
      <c r="B29" s="12" t="s">
        <v>159</v>
      </c>
      <c r="C29" s="12" t="s">
        <v>198</v>
      </c>
      <c r="D29" s="12" t="str">
        <f t="shared" si="1"/>
        <v>Data de Nascimento: Data</v>
      </c>
      <c r="E29" s="12" t="str">
        <f t="shared" si="2"/>
        <v>Data de Nascimento: Data</v>
      </c>
      <c r="F29" s="12" t="str">
        <f t="shared" si="3"/>
        <v>Data de Nascimento: Data de Nascimento</v>
      </c>
      <c r="G29" s="12"/>
      <c r="H29" s="12" t="s">
        <v>250</v>
      </c>
      <c r="I29" s="12" t="s">
        <v>250</v>
      </c>
      <c r="J29" s="12" t="s">
        <v>190</v>
      </c>
      <c r="K29" s="12" t="str">
        <f t="shared" si="4"/>
        <v>Número de CNPJs vinculados: Número</v>
      </c>
      <c r="L29" s="12" t="str">
        <f t="shared" si="5"/>
        <v>Número de CNPJs vinculados: Número</v>
      </c>
      <c r="M29" s="12" t="str">
        <f t="shared" si="6"/>
        <v>Número de CNPJs vinculados: Número de CNPJs vinculados</v>
      </c>
      <c r="Q29" s="12"/>
      <c r="R29" s="12" t="str">
        <f t="shared" si="7"/>
        <v/>
      </c>
      <c r="S29" s="12" t="str">
        <f t="shared" si="8"/>
        <v/>
      </c>
      <c r="T29" s="12" t="str">
        <f t="shared" si="13"/>
        <v/>
      </c>
    </row>
    <row r="30">
      <c r="A30" s="12" t="s">
        <v>138</v>
      </c>
      <c r="B30" s="12" t="s">
        <v>138</v>
      </c>
      <c r="C30" s="12" t="s">
        <v>192</v>
      </c>
      <c r="D30" s="12" t="str">
        <f t="shared" si="1"/>
        <v>Função de Compra: Texto</v>
      </c>
      <c r="E30" s="12" t="str">
        <f t="shared" si="2"/>
        <v>Função de Compra: Texto</v>
      </c>
      <c r="F30" s="12" t="str">
        <f t="shared" si="3"/>
        <v>Função de Compra: Função de Compra</v>
      </c>
      <c r="K30" s="12"/>
      <c r="L30" s="12"/>
      <c r="M30" s="12" t="str">
        <f t="shared" ref="M30:M32" si="14">if(or(H30="", I30=""),"",I30&amp;": "&amp;H30)</f>
        <v/>
      </c>
      <c r="Q30" s="12"/>
      <c r="R30" s="12"/>
      <c r="S30" s="12"/>
      <c r="T30" s="12" t="str">
        <f t="shared" si="13"/>
        <v/>
      </c>
    </row>
    <row r="31">
      <c r="A31" s="12" t="s">
        <v>139</v>
      </c>
      <c r="B31" s="12" t="s">
        <v>139</v>
      </c>
      <c r="C31" s="12" t="s">
        <v>192</v>
      </c>
      <c r="D31" s="12" t="str">
        <f t="shared" si="1"/>
        <v>Função de Impacto: Texto</v>
      </c>
      <c r="E31" s="12" t="str">
        <f t="shared" si="2"/>
        <v>Função de Impacto: Texto</v>
      </c>
      <c r="F31" s="12" t="str">
        <f t="shared" si="3"/>
        <v>Função de Impacto: Função de Impacto</v>
      </c>
      <c r="J31" s="12"/>
      <c r="K31" s="12"/>
      <c r="L31" s="12"/>
      <c r="M31" s="12" t="str">
        <f t="shared" si="14"/>
        <v/>
      </c>
      <c r="Q31" s="12"/>
      <c r="R31" s="12"/>
      <c r="S31" s="12"/>
      <c r="T31" s="12" t="str">
        <f t="shared" si="13"/>
        <v/>
      </c>
    </row>
    <row r="32">
      <c r="A32" s="12" t="s">
        <v>140</v>
      </c>
      <c r="B32" s="12" t="s">
        <v>140</v>
      </c>
      <c r="C32" s="12" t="s">
        <v>192</v>
      </c>
      <c r="D32" s="12" t="str">
        <f t="shared" si="1"/>
        <v>Função de Formalização: Texto</v>
      </c>
      <c r="E32" s="12" t="str">
        <f t="shared" si="2"/>
        <v>Função de Formalização: Texto</v>
      </c>
      <c r="F32" s="12" t="str">
        <f t="shared" si="3"/>
        <v>Função de Formalização: Função de Formalização</v>
      </c>
      <c r="J32" s="12"/>
      <c r="K32" s="12"/>
      <c r="L32" s="12"/>
      <c r="M32" s="12" t="str">
        <f t="shared" si="14"/>
        <v/>
      </c>
      <c r="Q32" s="12"/>
      <c r="R32" s="12"/>
      <c r="S32" s="12"/>
      <c r="T32" s="12" t="str">
        <f t="shared" si="13"/>
        <v/>
      </c>
    </row>
    <row r="33">
      <c r="A33" s="12" t="s">
        <v>168</v>
      </c>
      <c r="B33" s="12" t="s">
        <v>141</v>
      </c>
      <c r="C33" s="12" t="s">
        <v>192</v>
      </c>
      <c r="D33" s="12" t="str">
        <f t="shared" si="1"/>
        <v>Função de Faturamento: Texto</v>
      </c>
      <c r="E33" s="12" t="str">
        <f t="shared" si="2"/>
        <v>Assinante: Texto</v>
      </c>
      <c r="F33" s="12" t="str">
        <f t="shared" si="3"/>
        <v>Função de Faturamento: Assinante</v>
      </c>
      <c r="J33" s="12"/>
      <c r="K33" s="12"/>
      <c r="L33" s="12"/>
      <c r="M33" s="12"/>
      <c r="Q33" s="12"/>
      <c r="R33" s="12"/>
      <c r="S33" s="12"/>
      <c r="T33" s="12" t="str">
        <f t="shared" si="13"/>
        <v/>
      </c>
    </row>
    <row r="34">
      <c r="B34" s="12" t="s">
        <v>1</v>
      </c>
      <c r="C34" s="12" t="s">
        <v>190</v>
      </c>
      <c r="D34" s="12" t="str">
        <f t="shared" ref="D34:D35" si="15">if(B34="", "", (B34&amp;": "&amp;C34))</f>
        <v>ID da Empresa: Número</v>
      </c>
      <c r="E34" s="12" t="str">
        <f t="shared" si="2"/>
        <v>ID da Empresa: Número</v>
      </c>
      <c r="F34" s="12" t="str">
        <f t="shared" si="3"/>
        <v/>
      </c>
      <c r="J34" s="12"/>
      <c r="K34" s="12"/>
      <c r="L34" s="12"/>
      <c r="M34" s="12" t="str">
        <f t="shared" ref="M34:M35" si="16">if(or(H34="", I34=""),"",I34&amp;": "&amp;H34)</f>
        <v/>
      </c>
      <c r="Q34" s="12"/>
      <c r="R34" s="12"/>
      <c r="S34" s="12"/>
      <c r="T34" s="12" t="str">
        <f t="shared" si="13"/>
        <v/>
      </c>
    </row>
    <row r="35">
      <c r="B35" s="12" t="s">
        <v>2</v>
      </c>
      <c r="C35" s="12" t="s">
        <v>190</v>
      </c>
      <c r="D35" s="12" t="str">
        <f t="shared" si="15"/>
        <v>ID do Negócio: Número</v>
      </c>
      <c r="E35" s="12" t="str">
        <f t="shared" si="2"/>
        <v>ID do Negócio: Número</v>
      </c>
      <c r="F35" s="12" t="str">
        <f t="shared" si="3"/>
        <v/>
      </c>
      <c r="J35" s="12"/>
      <c r="K35" s="12"/>
      <c r="L35" s="12"/>
      <c r="M35" s="12" t="str">
        <f t="shared" si="16"/>
        <v/>
      </c>
      <c r="Q35" s="12"/>
      <c r="R35" s="12"/>
      <c r="S35" s="12"/>
      <c r="T35" s="12" t="str">
        <f t="shared" si="13"/>
        <v/>
      </c>
    </row>
    <row r="36">
      <c r="F36" s="12" t="str">
        <f>if(or(A36="", B36=""),"",B36&amp;": "&amp;A36)</f>
        <v/>
      </c>
    </row>
  </sheetData>
  <mergeCells count="4">
    <mergeCell ref="A1:F1"/>
    <mergeCell ref="H1:M1"/>
    <mergeCell ref="O1:T1"/>
    <mergeCell ref="V1:AA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0.57"/>
    <col customWidth="1" min="2" max="2" width="16.29"/>
    <col customWidth="1" min="3" max="3" width="20.43"/>
    <col customWidth="1" min="4" max="4" width="24.86"/>
    <col customWidth="1" hidden="1" min="6" max="6" width="34.14"/>
    <col customWidth="1" min="7" max="7" width="36.43"/>
    <col hidden="1" min="8" max="10" width="14.43"/>
    <col customWidth="1" hidden="1" min="11" max="11" width="31.14"/>
    <col customWidth="1" min="14" max="14" width="30.14"/>
    <col customWidth="1" hidden="1" min="15" max="15" width="7.0"/>
    <col hidden="1" min="16" max="17" width="14.43"/>
    <col customWidth="1" hidden="1" min="18" max="18" width="25.43"/>
    <col hidden="1" min="19" max="19" width="14.43"/>
  </cols>
  <sheetData>
    <row r="1">
      <c r="A1" s="19" t="s">
        <v>104</v>
      </c>
      <c r="B1" s="20" t="s">
        <v>251</v>
      </c>
      <c r="C1" s="21" t="s">
        <v>106</v>
      </c>
      <c r="D1" s="21" t="s">
        <v>105</v>
      </c>
      <c r="E1" s="22"/>
      <c r="F1" s="22"/>
      <c r="G1" s="23" t="s">
        <v>106</v>
      </c>
      <c r="H1" s="22"/>
      <c r="I1" s="22"/>
      <c r="J1" s="22"/>
      <c r="K1" s="24"/>
      <c r="L1" s="24"/>
      <c r="M1" s="22"/>
      <c r="N1" s="23" t="s">
        <v>105</v>
      </c>
      <c r="O1" s="22"/>
      <c r="P1" s="22"/>
      <c r="Q1" s="22"/>
      <c r="R1" s="24"/>
      <c r="S1" s="24"/>
      <c r="T1" s="24"/>
      <c r="U1" s="22"/>
      <c r="V1" s="22"/>
      <c r="W1" s="22"/>
      <c r="X1" s="22"/>
      <c r="Y1" s="22"/>
      <c r="Z1" s="22"/>
    </row>
    <row r="2">
      <c r="A2" s="25" t="s">
        <v>113</v>
      </c>
      <c r="B2" s="26" t="b">
        <f>COUNTIF('Match esperado'!F:F, A2) &gt; 0
</f>
        <v>1</v>
      </c>
      <c r="C2" s="22" t="str">
        <f t="shared" ref="C2:C34" si="1">iferror(left(A2,((FIND(":",A2))-1)),"")</f>
        <v>Nível de Relacionamento</v>
      </c>
      <c r="D2" s="22" t="str">
        <f t="shared" ref="D2:D34" si="2">iferror(right(A2,(len(A2)-FIND(":",A2))-1),"")</f>
        <v>Nível de Relacionamento</v>
      </c>
      <c r="E2" s="22"/>
      <c r="F2" s="22"/>
      <c r="G2" s="23" t="s">
        <v>252</v>
      </c>
      <c r="H2" s="22"/>
      <c r="I2" s="22"/>
      <c r="J2" s="22"/>
      <c r="K2" s="24"/>
      <c r="L2" s="24"/>
      <c r="M2" s="22"/>
      <c r="N2" s="23" t="s">
        <v>252</v>
      </c>
      <c r="O2" s="22"/>
      <c r="P2" s="22"/>
      <c r="Q2" s="22"/>
      <c r="R2" s="24"/>
      <c r="S2" s="24"/>
      <c r="T2" s="24"/>
      <c r="U2" s="22"/>
      <c r="V2" s="22"/>
      <c r="W2" s="22"/>
      <c r="X2" s="22"/>
      <c r="Y2" s="22"/>
      <c r="Z2" s="22"/>
    </row>
    <row r="3">
      <c r="A3" s="25" t="s">
        <v>124</v>
      </c>
      <c r="B3" s="26" t="b">
        <f>COUNTIF('Match esperado'!F:F, A3) &gt; 0
</f>
        <v>1</v>
      </c>
      <c r="C3" s="22" t="str">
        <f t="shared" si="1"/>
        <v>Endereço</v>
      </c>
      <c r="D3" s="22" t="str">
        <f t="shared" si="2"/>
        <v>Endereço</v>
      </c>
      <c r="E3" s="22"/>
      <c r="F3" s="22"/>
      <c r="G3" s="23" t="s">
        <v>253</v>
      </c>
      <c r="H3" s="22">
        <f>IFERROR(__xludf.DUMMYFUNCTION("iferror(SPLIT(REGEXREPLACE(G3, ""\s{2,}"", ""|""), ""|""),"""")
"),0.0)</f>
        <v>0</v>
      </c>
      <c r="I3" s="22" t="str">
        <f>IFERROR(__xludf.DUMMYFUNCTION("""COMPUTED_VALUE"""),"Data de Criação")</f>
        <v>Data de Criação</v>
      </c>
      <c r="J3" s="22" t="str">
        <f>IFERROR(__xludf.DUMMYFUNCTION("""COMPUTED_VALUE"""),"Data")</f>
        <v>Data</v>
      </c>
      <c r="K3" s="24" t="str">
        <f t="shared" ref="K3:K33" si="3">I3&amp;": "&amp;J3</f>
        <v>Data de Criação: Data</v>
      </c>
      <c r="L3" s="24" t="str">
        <f t="array" ref="L3">iferror(if(G3&lt;&gt;"", if(XLOOKUP(I3,'Match esperado'!$A:$A,'Match esperado'!$D:$D)=K3,"TRUE","FALSE"),""),"FALSE")</f>
        <v>TRUE</v>
      </c>
      <c r="M3" s="22"/>
      <c r="N3" s="23" t="s">
        <v>254</v>
      </c>
      <c r="O3" s="22">
        <f>IFERROR(__xludf.DUMMYFUNCTION("iferror(SPLIT(REGEXREPLACE(N3, ""\s{2,}"", ""|""), ""|""),"""")
"),0.0)</f>
        <v>0</v>
      </c>
      <c r="P3" s="22" t="str">
        <f>IFERROR(__xludf.DUMMYFUNCTION("""COMPUTED_VALUE"""),"Data de Criação")</f>
        <v>Data de Criação</v>
      </c>
      <c r="Q3" s="22" t="str">
        <f>IFERROR(__xludf.DUMMYFUNCTION("""COMPUTED_VALUE"""),"Data")</f>
        <v>Data</v>
      </c>
      <c r="R3" s="24" t="str">
        <f t="shared" ref="R3:R34" si="4">P3&amp;": "&amp;Q3</f>
        <v>Data de Criação: Data</v>
      </c>
      <c r="S3" s="24" t="str">
        <f t="array" ref="S3">iferror(if(N3&lt;&gt;"", if(XLOOKUP(P3,'Match esperado'!$B:$B,'Match esperado'!$E:$E)=R3,"TRUE","FALSE"),""),"FALSE")</f>
        <v>TRUE</v>
      </c>
      <c r="T3" s="24" t="str">
        <f t="shared" ref="T3:T34" si="5">if(Q3="Null","TRUE",S3)</f>
        <v>TRUE</v>
      </c>
      <c r="U3" s="22"/>
      <c r="V3" s="22"/>
      <c r="W3" s="22"/>
      <c r="X3" s="22"/>
      <c r="Y3" s="22"/>
      <c r="Z3" s="22"/>
    </row>
    <row r="4">
      <c r="A4" s="25" t="s">
        <v>127</v>
      </c>
      <c r="B4" s="26" t="b">
        <f>COUNTIF('Match esperado'!F:F, A4) &gt; 0
</f>
        <v>1</v>
      </c>
      <c r="C4" s="22" t="str">
        <f t="shared" si="1"/>
        <v>Cargo</v>
      </c>
      <c r="D4" s="22" t="str">
        <f t="shared" si="2"/>
        <v>Cargo</v>
      </c>
      <c r="E4" s="22"/>
      <c r="F4" s="22"/>
      <c r="G4" s="23" t="s">
        <v>255</v>
      </c>
      <c r="H4" s="22">
        <f>IFERROR(__xludf.DUMMYFUNCTION("iferror(SPLIT(REGEXREPLACE(G4, ""\s{2,}"", ""|""), ""|""),"""")
"),1.0)</f>
        <v>1</v>
      </c>
      <c r="I4" s="22" t="str">
        <f>IFERROR(__xludf.DUMMYFUNCTION("""COMPUTED_VALUE"""),"Data da Última Atualização")</f>
        <v>Data da Última Atualização</v>
      </c>
      <c r="J4" s="22" t="str">
        <f>IFERROR(__xludf.DUMMYFUNCTION("""COMPUTED_VALUE"""),"Data")</f>
        <v>Data</v>
      </c>
      <c r="K4" s="24" t="str">
        <f t="shared" si="3"/>
        <v>Data da Última Atualização: Data</v>
      </c>
      <c r="L4" s="24" t="str">
        <f t="array" ref="L4">iferror(if(G4&lt;&gt;"", if(XLOOKUP(I4,'Match esperado'!$A:$A,'Match esperado'!$D:$D)=K4,"TRUE","FALSE"),""),"FALSE")</f>
        <v>TRUE</v>
      </c>
      <c r="M4" s="22"/>
      <c r="N4" s="23" t="s">
        <v>256</v>
      </c>
      <c r="O4" s="22">
        <f>IFERROR(__xludf.DUMMYFUNCTION("iferror(SPLIT(REGEXREPLACE(N4, ""\s{2,}"", ""|""), ""|""),"""")
"),1.0)</f>
        <v>1</v>
      </c>
      <c r="P4" s="22" t="str">
        <f>IFERROR(__xludf.DUMMYFUNCTION("""COMPUTED_VALUE"""),"Atualizado em")</f>
        <v>Atualizado em</v>
      </c>
      <c r="Q4" s="22" t="str">
        <f>IFERROR(__xludf.DUMMYFUNCTION("""COMPUTED_VALUE"""),"Data")</f>
        <v>Data</v>
      </c>
      <c r="R4" s="24" t="str">
        <f t="shared" si="4"/>
        <v>Atualizado em: Data</v>
      </c>
      <c r="S4" s="24" t="str">
        <f t="array" ref="S4">iferror(if(N4&lt;&gt;"", if(XLOOKUP(P4,'Match esperado'!$B:$B,'Match esperado'!$E:$E)=R4,"TRUE","FALSE"),""),"FALSE")</f>
        <v>TRUE</v>
      </c>
      <c r="T4" s="24" t="str">
        <f t="shared" si="5"/>
        <v>TRUE</v>
      </c>
      <c r="U4" s="22"/>
      <c r="V4" s="22"/>
      <c r="W4" s="22"/>
      <c r="X4" s="22"/>
      <c r="Y4" s="22"/>
      <c r="Z4" s="22"/>
    </row>
    <row r="5">
      <c r="A5" s="25" t="s">
        <v>132</v>
      </c>
      <c r="B5" s="26" t="b">
        <f>COUNTIF('Match esperado'!F:F, A5) &gt; 0
</f>
        <v>1</v>
      </c>
      <c r="C5" s="22" t="str">
        <f t="shared" si="1"/>
        <v>Líder Direto</v>
      </c>
      <c r="D5" s="22" t="str">
        <f t="shared" si="2"/>
        <v>Líder Direto</v>
      </c>
      <c r="E5" s="22"/>
      <c r="F5" s="22"/>
      <c r="G5" s="23" t="s">
        <v>257</v>
      </c>
      <c r="H5" s="22">
        <f>IFERROR(__xludf.DUMMYFUNCTION("iferror(SPLIT(REGEXREPLACE(G5, ""\s{2,}"", ""|""), ""|""),"""")
"),2.0)</f>
        <v>2</v>
      </c>
      <c r="I5" s="22" t="str">
        <f>IFERROR(__xludf.DUMMYFUNCTION("""COMPUTED_VALUE"""),"Data de Nascimento")</f>
        <v>Data de Nascimento</v>
      </c>
      <c r="J5" s="22" t="str">
        <f>IFERROR(__xludf.DUMMYFUNCTION("""COMPUTED_VALUE"""),"Data")</f>
        <v>Data</v>
      </c>
      <c r="K5" s="24" t="str">
        <f t="shared" si="3"/>
        <v>Data de Nascimento: Data</v>
      </c>
      <c r="L5" s="24" t="str">
        <f t="array" ref="L5">iferror(if(G5&lt;&gt;"", if(XLOOKUP(I5,'Match esperado'!$A:$A,'Match esperado'!$D:$D)=K5,"TRUE","FALSE"),""),"FALSE")</f>
        <v>TRUE</v>
      </c>
      <c r="M5" s="22"/>
      <c r="N5" s="23" t="s">
        <v>258</v>
      </c>
      <c r="O5" s="22">
        <f>IFERROR(__xludf.DUMMYFUNCTION("iferror(SPLIT(REGEXREPLACE(N5, ""\s{2,}"", ""|""), ""|""),"""")
"),2.0)</f>
        <v>2</v>
      </c>
      <c r="P5" s="22" t="str">
        <f>IFERROR(__xludf.DUMMYFUNCTION("""COMPUTED_VALUE"""),"Data de Nascimento")</f>
        <v>Data de Nascimento</v>
      </c>
      <c r="Q5" s="22" t="str">
        <f>IFERROR(__xludf.DUMMYFUNCTION("""COMPUTED_VALUE"""),"Data")</f>
        <v>Data</v>
      </c>
      <c r="R5" s="24" t="str">
        <f t="shared" si="4"/>
        <v>Data de Nascimento: Data</v>
      </c>
      <c r="S5" s="24" t="str">
        <f t="array" ref="S5">iferror(if(N5&lt;&gt;"", if(XLOOKUP(P5,'Match esperado'!$B:$B,'Match esperado'!$E:$E)=R5,"TRUE","FALSE"),""),"FALSE")</f>
        <v>TRUE</v>
      </c>
      <c r="T5" s="24" t="str">
        <f t="shared" si="5"/>
        <v>TRUE</v>
      </c>
      <c r="U5" s="22"/>
      <c r="V5" s="22"/>
      <c r="W5" s="22"/>
      <c r="X5" s="22"/>
      <c r="Y5" s="22"/>
      <c r="Z5" s="22"/>
    </row>
    <row r="6">
      <c r="A6" s="25" t="s">
        <v>137</v>
      </c>
      <c r="B6" s="26" t="b">
        <f>COUNTIF('Match esperado'!F:F, A6) &gt; 0
</f>
        <v>1</v>
      </c>
      <c r="C6" s="22" t="str">
        <f t="shared" si="1"/>
        <v>Idade</v>
      </c>
      <c r="D6" s="22" t="str">
        <f t="shared" si="2"/>
        <v>Idade</v>
      </c>
      <c r="E6" s="22"/>
      <c r="F6" s="22"/>
      <c r="G6" s="23" t="s">
        <v>259</v>
      </c>
      <c r="H6" s="22">
        <f>IFERROR(__xludf.DUMMYFUNCTION("iferror(SPLIT(REGEXREPLACE(G6, ""\s{2,}"", ""|""), ""|""),"""")
"),3.0)</f>
        <v>3</v>
      </c>
      <c r="I6" s="22" t="str">
        <f>IFERROR(__xludf.DUMMYFUNCTION("""COMPUTED_VALUE"""),"Endereço")</f>
        <v>Endereço</v>
      </c>
      <c r="J6" s="22" t="str">
        <f>IFERROR(__xludf.DUMMYFUNCTION("""COMPUTED_VALUE"""),"Endereço")</f>
        <v>Endereço</v>
      </c>
      <c r="K6" s="24" t="str">
        <f t="shared" si="3"/>
        <v>Endereço: Endereço</v>
      </c>
      <c r="L6" s="24" t="str">
        <f t="array" ref="L6">iferror(if(G6&lt;&gt;"", if(XLOOKUP(I6,'Match esperado'!$A:$A,'Match esperado'!$D:$D)=K6,"TRUE","FALSE"),""),"FALSE")</f>
        <v>TRUE</v>
      </c>
      <c r="M6" s="22"/>
      <c r="N6" s="23" t="s">
        <v>260</v>
      </c>
      <c r="O6" s="22">
        <f>IFERROR(__xludf.DUMMYFUNCTION("iferror(SPLIT(REGEXREPLACE(N6, ""\s{2,}"", ""|""), ""|""),"""")
"),3.0)</f>
        <v>3</v>
      </c>
      <c r="P6" s="22" t="str">
        <f>IFERROR(__xludf.DUMMYFUNCTION("""COMPUTED_VALUE"""),"Endereço")</f>
        <v>Endereço</v>
      </c>
      <c r="Q6" s="22" t="str">
        <f>IFERROR(__xludf.DUMMYFUNCTION("""COMPUTED_VALUE"""),"Endereço")</f>
        <v>Endereço</v>
      </c>
      <c r="R6" s="24" t="str">
        <f t="shared" si="4"/>
        <v>Endereço: Endereço</v>
      </c>
      <c r="S6" s="24" t="str">
        <f t="array" ref="S6">iferror(if(N6&lt;&gt;"", if(XLOOKUP(P6,'Match esperado'!$B:$B,'Match esperado'!$E:$E)=R6,"TRUE","FALSE"),""),"FALSE")</f>
        <v>TRUE</v>
      </c>
      <c r="T6" s="24" t="str">
        <f t="shared" si="5"/>
        <v>TRUE</v>
      </c>
      <c r="U6" s="22"/>
      <c r="V6" s="22"/>
      <c r="W6" s="22"/>
      <c r="X6" s="22"/>
      <c r="Y6" s="22"/>
      <c r="Z6" s="22"/>
    </row>
    <row r="7">
      <c r="A7" s="25" t="s">
        <v>171</v>
      </c>
      <c r="B7" s="26" t="b">
        <f>COUNTIF('Match esperado'!F:F, A7) &gt; 0
</f>
        <v>1</v>
      </c>
      <c r="C7" s="22" t="str">
        <f t="shared" si="1"/>
        <v>Função de Impacto</v>
      </c>
      <c r="D7" s="22" t="str">
        <f t="shared" si="2"/>
        <v>Função de Impacto</v>
      </c>
      <c r="E7" s="22"/>
      <c r="F7" s="22"/>
      <c r="G7" s="23" t="s">
        <v>261</v>
      </c>
      <c r="H7" s="22">
        <f>IFERROR(__xludf.DUMMYFUNCTION("iferror(SPLIT(REGEXREPLACE(G7, ""\s{2,}"", ""|""), ""|""),"""")
"),4.0)</f>
        <v>4</v>
      </c>
      <c r="I7" s="22" t="str">
        <f>IFERROR(__xludf.DUMMYFUNCTION("""COMPUTED_VALUE"""),"Telefone Fixo")</f>
        <v>Telefone Fixo</v>
      </c>
      <c r="J7" s="22" t="str">
        <f>IFERROR(__xludf.DUMMYFUNCTION("""COMPUTED_VALUE"""),"Telefone")</f>
        <v>Telefone</v>
      </c>
      <c r="K7" s="24" t="str">
        <f t="shared" si="3"/>
        <v>Telefone Fixo: Telefone</v>
      </c>
      <c r="L7" s="24" t="str">
        <f t="array" ref="L7">iferror(if(G7&lt;&gt;"", if(XLOOKUP(I7,'Match esperado'!$A:$A,'Match esperado'!$D:$D)=K7,"TRUE","FALSE"),""),"FALSE")</f>
        <v>TRUE</v>
      </c>
      <c r="M7" s="22"/>
      <c r="N7" s="23" t="s">
        <v>262</v>
      </c>
      <c r="O7" s="22">
        <f>IFERROR(__xludf.DUMMYFUNCTION("iferror(SPLIT(REGEXREPLACE(N7, ""\s{2,}"", ""|""), ""|""),"""")
"),4.0)</f>
        <v>4</v>
      </c>
      <c r="P7" s="22" t="str">
        <f>IFERROR(__xludf.DUMMYFUNCTION("""COMPUTED_VALUE"""),"Telefone Fixo")</f>
        <v>Telefone Fixo</v>
      </c>
      <c r="Q7" s="22" t="str">
        <f>IFERROR(__xludf.DUMMYFUNCTION("""COMPUTED_VALUE"""),"Telefone")</f>
        <v>Telefone</v>
      </c>
      <c r="R7" s="24" t="str">
        <f t="shared" si="4"/>
        <v>Telefone Fixo: Telefone</v>
      </c>
      <c r="S7" s="24" t="str">
        <f t="array" ref="S7">iferror(if(N7&lt;&gt;"", if(XLOOKUP(P7,'Match esperado'!$B:$B,'Match esperado'!$E:$E)=R7,"TRUE","FALSE"),""),"FALSE")</f>
        <v>TRUE</v>
      </c>
      <c r="T7" s="24" t="str">
        <f t="shared" si="5"/>
        <v>TRUE</v>
      </c>
      <c r="U7" s="22"/>
      <c r="V7" s="22"/>
      <c r="W7" s="22"/>
      <c r="X7" s="22"/>
      <c r="Y7" s="22"/>
      <c r="Z7" s="22"/>
    </row>
    <row r="8">
      <c r="A8" s="25" t="s">
        <v>122</v>
      </c>
      <c r="B8" s="26" t="b">
        <f>COUNTIF('Match esperado'!F:F, A8) &gt; 0
</f>
        <v>1</v>
      </c>
      <c r="C8" s="22" t="str">
        <f t="shared" si="1"/>
        <v>Instagram</v>
      </c>
      <c r="D8" s="22" t="str">
        <f t="shared" si="2"/>
        <v>Instagram</v>
      </c>
      <c r="E8" s="22"/>
      <c r="F8" s="22"/>
      <c r="G8" s="23" t="s">
        <v>263</v>
      </c>
      <c r="H8" s="22">
        <f>IFERROR(__xludf.DUMMYFUNCTION("iferror(SPLIT(REGEXREPLACE(G8, ""\s{2,}"", ""|""), ""|""),"""")
"),5.0)</f>
        <v>5</v>
      </c>
      <c r="I8" s="22" t="str">
        <f>IFERROR(__xludf.DUMMYFUNCTION("""COMPUTED_VALUE"""),"Celular")</f>
        <v>Celular</v>
      </c>
      <c r="J8" s="22" t="str">
        <f>IFERROR(__xludf.DUMMYFUNCTION("""COMPUTED_VALUE"""),"Telefone")</f>
        <v>Telefone</v>
      </c>
      <c r="K8" s="24" t="str">
        <f t="shared" si="3"/>
        <v>Celular: Telefone</v>
      </c>
      <c r="L8" s="24" t="str">
        <f t="array" ref="L8">iferror(if(G8&lt;&gt;"", if(XLOOKUP(I8,'Match esperado'!$A:$A,'Match esperado'!$D:$D)=K8,"TRUE","FALSE"),""),"FALSE")</f>
        <v>TRUE</v>
      </c>
      <c r="M8" s="22"/>
      <c r="N8" s="23" t="s">
        <v>264</v>
      </c>
      <c r="O8" s="22">
        <f>IFERROR(__xludf.DUMMYFUNCTION("iferror(SPLIT(REGEXREPLACE(N8, ""\s{2,}"", ""|""), ""|""),"""")
"),5.0)</f>
        <v>5</v>
      </c>
      <c r="P8" s="22" t="str">
        <f>IFERROR(__xludf.DUMMYFUNCTION("""COMPUTED_VALUE"""),"Número de Celular")</f>
        <v>Número de Celular</v>
      </c>
      <c r="Q8" s="22" t="str">
        <f>IFERROR(__xludf.DUMMYFUNCTION("""COMPUTED_VALUE"""),"Telefone")</f>
        <v>Telefone</v>
      </c>
      <c r="R8" s="24" t="str">
        <f t="shared" si="4"/>
        <v>Número de Celular: Telefone</v>
      </c>
      <c r="S8" s="24" t="str">
        <f t="array" ref="S8">iferror(if(N8&lt;&gt;"", if(XLOOKUP(P8,'Match esperado'!$B:$B,'Match esperado'!$E:$E)=R8,"TRUE","FALSE"),""),"FALSE")</f>
        <v>TRUE</v>
      </c>
      <c r="T8" s="24" t="str">
        <f t="shared" si="5"/>
        <v>TRUE</v>
      </c>
      <c r="U8" s="22"/>
      <c r="V8" s="22"/>
      <c r="W8" s="22"/>
      <c r="X8" s="22"/>
      <c r="Y8" s="22"/>
      <c r="Z8" s="22"/>
    </row>
    <row r="9">
      <c r="A9" s="25" t="s">
        <v>130</v>
      </c>
      <c r="B9" s="26" t="b">
        <f>COUNTIF('Match esperado'!F:F, A9) &gt; 0
</f>
        <v>1</v>
      </c>
      <c r="C9" s="22" t="str">
        <f t="shared" si="1"/>
        <v>Área</v>
      </c>
      <c r="D9" s="22" t="str">
        <f t="shared" si="2"/>
        <v>Área</v>
      </c>
      <c r="E9" s="22"/>
      <c r="F9" s="22"/>
      <c r="G9" s="23" t="s">
        <v>265</v>
      </c>
      <c r="H9" s="22">
        <f>IFERROR(__xludf.DUMMYFUNCTION("iferror(SPLIT(REGEXREPLACE(G9, ""\s{2,}"", ""|""), ""|""),"""")
"),6.0)</f>
        <v>6</v>
      </c>
      <c r="I9" s="22" t="str">
        <f>IFERROR(__xludf.DUMMYFUNCTION("""COMPUTED_VALUE"""),"E-mail")</f>
        <v>E-mail</v>
      </c>
      <c r="J9" s="22" t="str">
        <f>IFERROR(__xludf.DUMMYFUNCTION("""COMPUTED_VALUE"""),"E-mail")</f>
        <v>E-mail</v>
      </c>
      <c r="K9" s="24" t="str">
        <f t="shared" si="3"/>
        <v>E-mail: E-mail</v>
      </c>
      <c r="L9" s="24" t="str">
        <f t="array" ref="L9">iferror(if(G9&lt;&gt;"", if(XLOOKUP(I9,'Match esperado'!$A:$A,'Match esperado'!$D:$D)=K9,"TRUE","FALSE"),""),"FALSE")</f>
        <v>TRUE</v>
      </c>
      <c r="M9" s="22"/>
      <c r="N9" s="23" t="s">
        <v>266</v>
      </c>
      <c r="O9" s="22">
        <f>IFERROR(__xludf.DUMMYFUNCTION("iferror(SPLIT(REGEXREPLACE(N9, ""\s{2,}"", ""|""), ""|""),"""")
"),6.0)</f>
        <v>6</v>
      </c>
      <c r="P9" s="22" t="str">
        <f>IFERROR(__xludf.DUMMYFUNCTION("""COMPUTED_VALUE"""),"E-mail")</f>
        <v>E-mail</v>
      </c>
      <c r="Q9" s="22" t="str">
        <f>IFERROR(__xludf.DUMMYFUNCTION("""COMPUTED_VALUE"""),"E-mail")</f>
        <v>E-mail</v>
      </c>
      <c r="R9" s="24" t="str">
        <f t="shared" si="4"/>
        <v>E-mail: E-mail</v>
      </c>
      <c r="S9" s="24" t="str">
        <f t="array" ref="S9">iferror(if(N9&lt;&gt;"", if(XLOOKUP(P9,'Match esperado'!$B:$B,'Match esperado'!$E:$E)=R9,"TRUE","FALSE"),""),"FALSE")</f>
        <v>TRUE</v>
      </c>
      <c r="T9" s="24" t="str">
        <f t="shared" si="5"/>
        <v>TRUE</v>
      </c>
      <c r="U9" s="22"/>
      <c r="V9" s="22"/>
      <c r="W9" s="22"/>
      <c r="X9" s="22"/>
      <c r="Y9" s="22"/>
      <c r="Z9" s="22"/>
    </row>
    <row r="10">
      <c r="A10" s="25" t="s">
        <v>172</v>
      </c>
      <c r="B10" s="26" t="b">
        <f>COUNTIF('Match esperado'!F:F, A10) &gt; 0
</f>
        <v>1</v>
      </c>
      <c r="C10" s="22" t="str">
        <f t="shared" si="1"/>
        <v>Função de Formalização</v>
      </c>
      <c r="D10" s="22" t="str">
        <f t="shared" si="2"/>
        <v>Função de Formalização</v>
      </c>
      <c r="E10" s="22"/>
      <c r="F10" s="22"/>
      <c r="G10" s="23" t="s">
        <v>267</v>
      </c>
      <c r="H10" s="22">
        <f>IFERROR(__xludf.DUMMYFUNCTION("iferror(SPLIT(REGEXREPLACE(G10, ""\s{2,}"", ""|""), ""|""),"""")
"),7.0)</f>
        <v>7</v>
      </c>
      <c r="I10" s="22" t="str">
        <f>IFERROR(__xludf.DUMMYFUNCTION("""COMPUTED_VALUE"""),"Linkedin")</f>
        <v>Linkedin</v>
      </c>
      <c r="J10" s="22" t="str">
        <f>IFERROR(__xludf.DUMMYFUNCTION("""COMPUTED_VALUE"""),"Linkedin")</f>
        <v>Linkedin</v>
      </c>
      <c r="K10" s="24" t="str">
        <f t="shared" si="3"/>
        <v>Linkedin: Linkedin</v>
      </c>
      <c r="L10" s="24" t="str">
        <f t="array" ref="L10">iferror(if(G10&lt;&gt;"", if(XLOOKUP(I10,'Match esperado'!$A:$A,'Match esperado'!$D:$D)=K10,"TRUE","FALSE"),""),"FALSE")</f>
        <v>TRUE</v>
      </c>
      <c r="M10" s="22"/>
      <c r="N10" s="23" t="s">
        <v>268</v>
      </c>
      <c r="O10" s="22">
        <f>IFERROR(__xludf.DUMMYFUNCTION("iferror(SPLIT(REGEXREPLACE(N10, ""\s{2,}"", ""|""), ""|""),"""")
"),7.0)</f>
        <v>7</v>
      </c>
      <c r="P10" s="22" t="str">
        <f>IFERROR(__xludf.DUMMYFUNCTION("""COMPUTED_VALUE"""),"URL do Linkedin")</f>
        <v>URL do Linkedin</v>
      </c>
      <c r="Q10" s="22" t="str">
        <f>IFERROR(__xludf.DUMMYFUNCTION("""COMPUTED_VALUE"""),"Linkedin")</f>
        <v>Linkedin</v>
      </c>
      <c r="R10" s="24" t="str">
        <f t="shared" si="4"/>
        <v>URL do Linkedin: Linkedin</v>
      </c>
      <c r="S10" s="24" t="str">
        <f t="array" ref="S10">iferror(if(N10&lt;&gt;"", if(XLOOKUP(P10,'Match esperado'!$B:$B,'Match esperado'!$E:$E)=R10,"TRUE","FALSE"),""),"FALSE")</f>
        <v>TRUE</v>
      </c>
      <c r="T10" s="24" t="str">
        <f t="shared" si="5"/>
        <v>TRUE</v>
      </c>
      <c r="U10" s="22"/>
      <c r="V10" s="22"/>
      <c r="W10" s="22"/>
      <c r="X10" s="22"/>
      <c r="Y10" s="22"/>
      <c r="Z10" s="22"/>
    </row>
    <row r="11">
      <c r="A11" s="25" t="s">
        <v>117</v>
      </c>
      <c r="B11" s="26" t="b">
        <f>COUNTIF('Match esperado'!F:F, A11) &gt; 0
</f>
        <v>1</v>
      </c>
      <c r="C11" s="22" t="str">
        <f t="shared" si="1"/>
        <v>Telefone Fixo</v>
      </c>
      <c r="D11" s="22" t="str">
        <f t="shared" si="2"/>
        <v>Telefone Fixo</v>
      </c>
      <c r="E11" s="22"/>
      <c r="F11" s="22"/>
      <c r="G11" s="23" t="s">
        <v>269</v>
      </c>
      <c r="H11" s="22">
        <f>IFERROR(__xludf.DUMMYFUNCTION("iferror(SPLIT(REGEXREPLACE(G11, ""\s{2,}"", ""|""), ""|""),"""")
"),8.0)</f>
        <v>8</v>
      </c>
      <c r="I11" s="22" t="str">
        <f>IFERROR(__xludf.DUMMYFUNCTION("""COMPUTED_VALUE"""),"Instagram")</f>
        <v>Instagram</v>
      </c>
      <c r="J11" s="22" t="str">
        <f>IFERROR(__xludf.DUMMYFUNCTION("""COMPUTED_VALUE"""),"Instagram")</f>
        <v>Instagram</v>
      </c>
      <c r="K11" s="24" t="str">
        <f t="shared" si="3"/>
        <v>Instagram: Instagram</v>
      </c>
      <c r="L11" s="24" t="str">
        <f t="array" ref="L11">iferror(if(G11&lt;&gt;"", if(XLOOKUP(I11,'Match esperado'!$A:$A,'Match esperado'!$D:$D)=K11,"TRUE","FALSE"),""),"FALSE")</f>
        <v>TRUE</v>
      </c>
      <c r="M11" s="22"/>
      <c r="N11" s="23" t="s">
        <v>270</v>
      </c>
      <c r="O11" s="22">
        <f>IFERROR(__xludf.DUMMYFUNCTION("iferror(SPLIT(REGEXREPLACE(N11, ""\s{2,}"", ""|""), ""|""),"""")
"),8.0)</f>
        <v>8</v>
      </c>
      <c r="P11" s="22" t="str">
        <f>IFERROR(__xludf.DUMMYFUNCTION("""COMPUTED_VALUE"""),"Instagram")</f>
        <v>Instagram</v>
      </c>
      <c r="Q11" s="22" t="str">
        <f>IFERROR(__xludf.DUMMYFUNCTION("""COMPUTED_VALUE"""),"Instagram")</f>
        <v>Instagram</v>
      </c>
      <c r="R11" s="24" t="str">
        <f t="shared" si="4"/>
        <v>Instagram: Instagram</v>
      </c>
      <c r="S11" s="24" t="str">
        <f t="array" ref="S11">iferror(if(N11&lt;&gt;"", if(XLOOKUP(P11,'Match esperado'!$B:$B,'Match esperado'!$E:$E)=R11,"TRUE","FALSE"),""),"FALSE")</f>
        <v>TRUE</v>
      </c>
      <c r="T11" s="24" t="str">
        <f t="shared" si="5"/>
        <v>TRUE</v>
      </c>
      <c r="U11" s="22"/>
      <c r="V11" s="22"/>
      <c r="W11" s="22"/>
      <c r="X11" s="22"/>
      <c r="Y11" s="22"/>
      <c r="Z11" s="22"/>
    </row>
    <row r="12">
      <c r="A12" s="25" t="s">
        <v>119</v>
      </c>
      <c r="B12" s="26" t="b">
        <f>COUNTIF('Match esperado'!F:F, A12) &gt; 0
</f>
        <v>1</v>
      </c>
      <c r="C12" s="22" t="str">
        <f t="shared" si="1"/>
        <v>E-mail</v>
      </c>
      <c r="D12" s="22" t="str">
        <f t="shared" si="2"/>
        <v>E-mail</v>
      </c>
      <c r="E12" s="22"/>
      <c r="F12" s="22"/>
      <c r="G12" s="23" t="s">
        <v>271</v>
      </c>
      <c r="H12" s="22">
        <f>IFERROR(__xludf.DUMMYFUNCTION("iferror(SPLIT(REGEXREPLACE(G12, ""\s{2,}"", ""|""), ""|""),"""")
"),9.0)</f>
        <v>9</v>
      </c>
      <c r="I12" s="22" t="str">
        <f>IFERROR(__xludf.DUMMYFUNCTION("""COMPUTED_VALUE"""),"CPF")</f>
        <v>CPF</v>
      </c>
      <c r="J12" s="22" t="str">
        <f>IFERROR(__xludf.DUMMYFUNCTION("""COMPUTED_VALUE"""),"CPF")</f>
        <v>CPF</v>
      </c>
      <c r="K12" s="24" t="str">
        <f t="shared" si="3"/>
        <v>CPF: CPF</v>
      </c>
      <c r="L12" s="24" t="str">
        <f t="array" ref="L12">iferror(if(G12&lt;&gt;"", if(XLOOKUP(I12,'Match esperado'!$A:$A,'Match esperado'!$D:$D)=K12,"TRUE","FALSE"),""),"FALSE")</f>
        <v>TRUE</v>
      </c>
      <c r="M12" s="22"/>
      <c r="N12" s="23" t="s">
        <v>272</v>
      </c>
      <c r="O12" s="22">
        <f>IFERROR(__xludf.DUMMYFUNCTION("iferror(SPLIT(REGEXREPLACE(N12, ""\s{2,}"", ""|""), ""|""),"""")
"),9.0)</f>
        <v>9</v>
      </c>
      <c r="P12" s="22" t="str">
        <f>IFERROR(__xludf.DUMMYFUNCTION("""COMPUTED_VALUE"""),"CPF")</f>
        <v>CPF</v>
      </c>
      <c r="Q12" s="22" t="str">
        <f>IFERROR(__xludf.DUMMYFUNCTION("""COMPUTED_VALUE"""),"CPF")</f>
        <v>CPF</v>
      </c>
      <c r="R12" s="24" t="str">
        <f t="shared" si="4"/>
        <v>CPF: CPF</v>
      </c>
      <c r="S12" s="24" t="str">
        <f t="array" ref="S12">iferror(if(N12&lt;&gt;"", if(XLOOKUP(P12,'Match esperado'!$B:$B,'Match esperado'!$E:$E)=R12,"TRUE","FALSE"),""),"FALSE")</f>
        <v>TRUE</v>
      </c>
      <c r="T12" s="24" t="str">
        <f t="shared" si="5"/>
        <v>TRUE</v>
      </c>
      <c r="U12" s="22"/>
      <c r="V12" s="22"/>
      <c r="W12" s="22"/>
      <c r="X12" s="22"/>
      <c r="Y12" s="22"/>
      <c r="Z12" s="22"/>
    </row>
    <row r="13">
      <c r="A13" s="25" t="s">
        <v>133</v>
      </c>
      <c r="B13" s="26" t="b">
        <f>COUNTIF('Match esperado'!F:F, A13) &gt; 0
</f>
        <v>1</v>
      </c>
      <c r="C13" s="22" t="str">
        <f t="shared" si="1"/>
        <v>RG</v>
      </c>
      <c r="D13" s="22" t="str">
        <f t="shared" si="2"/>
        <v>RG</v>
      </c>
      <c r="E13" s="22"/>
      <c r="F13" s="22"/>
      <c r="G13" s="23" t="s">
        <v>273</v>
      </c>
      <c r="H13" s="22">
        <f>IFERROR(__xludf.DUMMYFUNCTION("iferror(SPLIT(REGEXREPLACE(G13, ""\s{2,}"", ""|""), ""|""),"""")
"),10.0)</f>
        <v>10</v>
      </c>
      <c r="I13" s="22" t="str">
        <f>IFERROR(__xludf.DUMMYFUNCTION("""COMPUTED_VALUE"""),"ID da Pessoa")</f>
        <v>ID da Pessoa</v>
      </c>
      <c r="J13" s="22" t="str">
        <f>IFERROR(__xludf.DUMMYFUNCTION("""COMPUTED_VALUE"""),"Número")</f>
        <v>Número</v>
      </c>
      <c r="K13" s="24" t="str">
        <f t="shared" si="3"/>
        <v>ID da Pessoa: Número</v>
      </c>
      <c r="L13" s="24" t="str">
        <f t="array" ref="L13">iferror(if(G13&lt;&gt;"", if(XLOOKUP(I13,'Match esperado'!$A:$A,'Match esperado'!$D:$D)=K13,"TRUE","FALSE"),""),"FALSE")</f>
        <v>TRUE</v>
      </c>
      <c r="M13" s="22"/>
      <c r="N13" s="23" t="s">
        <v>274</v>
      </c>
      <c r="O13" s="22">
        <f>IFERROR(__xludf.DUMMYFUNCTION("iferror(SPLIT(REGEXREPLACE(N13, ""\s{2,}"", ""|""), ""|""),"""")
"),10.0)</f>
        <v>10</v>
      </c>
      <c r="P13" s="22" t="str">
        <f>IFERROR(__xludf.DUMMYFUNCTION("""COMPUTED_VALUE"""),"Id do registro")</f>
        <v>Id do registro</v>
      </c>
      <c r="Q13" s="22" t="str">
        <f>IFERROR(__xludf.DUMMYFUNCTION("""COMPUTED_VALUE"""),"Número")</f>
        <v>Número</v>
      </c>
      <c r="R13" s="24" t="str">
        <f t="shared" si="4"/>
        <v>Id do registro: Número</v>
      </c>
      <c r="S13" s="24" t="str">
        <f t="array" ref="S13">iferror(if(N13&lt;&gt;"", if(XLOOKUP(P13,'Match esperado'!$B:$B,'Match esperado'!$E:$E)=R13,"TRUE","FALSE"),""),"FALSE")</f>
        <v>TRUE</v>
      </c>
      <c r="T13" s="24" t="str">
        <f t="shared" si="5"/>
        <v>TRUE</v>
      </c>
      <c r="U13" s="22"/>
      <c r="V13" s="22"/>
      <c r="W13" s="22"/>
      <c r="X13" s="22"/>
      <c r="Y13" s="22"/>
      <c r="Z13" s="22"/>
    </row>
    <row r="14">
      <c r="A14" s="25" t="s">
        <v>136</v>
      </c>
      <c r="B14" s="26" t="b">
        <f>COUNTIF('Match esperado'!F:F, A14) &gt; 0
</f>
        <v>1</v>
      </c>
      <c r="C14" s="22" t="str">
        <f t="shared" si="1"/>
        <v>Profissão</v>
      </c>
      <c r="D14" s="22" t="str">
        <f t="shared" si="2"/>
        <v>Profissão</v>
      </c>
      <c r="E14" s="22"/>
      <c r="F14" s="22"/>
      <c r="G14" s="23" t="s">
        <v>275</v>
      </c>
      <c r="H14" s="22">
        <f>IFERROR(__xludf.DUMMYFUNCTION("iferror(SPLIT(REGEXREPLACE(G14, ""\s{2,}"", ""|""), ""|""),"""")
"),11.0)</f>
        <v>11</v>
      </c>
      <c r="I14" s="22" t="str">
        <f>IFERROR(__xludf.DUMMYFUNCTION("""COMPUTED_VALUE"""),"Categoria de Stakeholder")</f>
        <v>Categoria de Stakeholder</v>
      </c>
      <c r="J14" s="22" t="str">
        <f>IFERROR(__xludf.DUMMYFUNCTION("""COMPUTED_VALUE"""),"Texto")</f>
        <v>Texto</v>
      </c>
      <c r="K14" s="24" t="str">
        <f t="shared" si="3"/>
        <v>Categoria de Stakeholder: Texto</v>
      </c>
      <c r="L14" s="24" t="str">
        <f t="array" ref="L14">iferror(if(G14&lt;&gt;"", if(XLOOKUP(I14,'Match esperado'!$A:$A,'Match esperado'!$D:$D)=K14,"TRUE","FALSE"),""),"FALSE")</f>
        <v>TRUE</v>
      </c>
      <c r="M14" s="22"/>
      <c r="N14" s="23" t="s">
        <v>276</v>
      </c>
      <c r="O14" s="22">
        <f>IFERROR(__xludf.DUMMYFUNCTION("iferror(SPLIT(REGEXREPLACE(N14, ""\s{2,}"", ""|""), ""|""),"""")
"),11.0)</f>
        <v>11</v>
      </c>
      <c r="P14" s="22" t="str">
        <f>IFERROR(__xludf.DUMMYFUNCTION("""COMPUTED_VALUE"""),"ID da Empresa")</f>
        <v>ID da Empresa</v>
      </c>
      <c r="Q14" s="22" t="str">
        <f>IFERROR(__xludf.DUMMYFUNCTION("""COMPUTED_VALUE"""),"Número")</f>
        <v>Número</v>
      </c>
      <c r="R14" s="24" t="str">
        <f t="shared" si="4"/>
        <v>ID da Empresa: Número</v>
      </c>
      <c r="S14" s="24" t="str">
        <f t="array" ref="S14">iferror(if(N14&lt;&gt;"", if(XLOOKUP(P14,'Match esperado'!$B:$B,'Match esperado'!$E:$E)=R14,"TRUE","FALSE"),""),"FALSE")</f>
        <v>TRUE</v>
      </c>
      <c r="T14" s="24" t="str">
        <f t="shared" si="5"/>
        <v>TRUE</v>
      </c>
      <c r="U14" s="22"/>
      <c r="V14" s="22"/>
      <c r="W14" s="22"/>
      <c r="X14" s="22"/>
      <c r="Y14" s="22"/>
      <c r="Z14" s="22"/>
    </row>
    <row r="15">
      <c r="A15" s="25" t="s">
        <v>129</v>
      </c>
      <c r="B15" s="26" t="b">
        <f>COUNTIF('Match esperado'!F:F, A15) &gt; 0
</f>
        <v>1</v>
      </c>
      <c r="C15" s="22" t="str">
        <f t="shared" si="1"/>
        <v>Departamento</v>
      </c>
      <c r="D15" s="22" t="str">
        <f t="shared" si="2"/>
        <v>Departamento</v>
      </c>
      <c r="E15" s="22"/>
      <c r="F15" s="22"/>
      <c r="G15" s="23" t="s">
        <v>277</v>
      </c>
      <c r="H15" s="22">
        <f>IFERROR(__xludf.DUMMYFUNCTION("iferror(SPLIT(REGEXREPLACE(G15, ""\s{2,}"", ""|""), ""|""),"""")
"),12.0)</f>
        <v>12</v>
      </c>
      <c r="I15" s="22" t="str">
        <f>IFERROR(__xludf.DUMMYFUNCTION("""COMPUTED_VALUE"""),"Nome Completo")</f>
        <v>Nome Completo</v>
      </c>
      <c r="J15" s="22" t="str">
        <f>IFERROR(__xludf.DUMMYFUNCTION("""COMPUTED_VALUE"""),"Texto")</f>
        <v>Texto</v>
      </c>
      <c r="K15" s="24" t="str">
        <f t="shared" si="3"/>
        <v>Nome Completo: Texto</v>
      </c>
      <c r="L15" s="24" t="str">
        <f t="array" ref="L15">iferror(if(G15&lt;&gt;"", if(XLOOKUP(I15,'Match esperado'!$A:$A,'Match esperado'!$D:$D)=K15,"TRUE","FALSE"),""),"FALSE")</f>
        <v>TRUE</v>
      </c>
      <c r="M15" s="22"/>
      <c r="N15" s="23" t="s">
        <v>278</v>
      </c>
      <c r="O15" s="22">
        <f>IFERROR(__xludf.DUMMYFUNCTION("iferror(SPLIT(REGEXREPLACE(N15, ""\s{2,}"", ""|""), ""|""),"""")
"),12.0)</f>
        <v>12</v>
      </c>
      <c r="P15" s="22" t="str">
        <f>IFERROR(__xludf.DUMMYFUNCTION("""COMPUTED_VALUE"""),"ID do Negócio")</f>
        <v>ID do Negócio</v>
      </c>
      <c r="Q15" s="22" t="str">
        <f>IFERROR(__xludf.DUMMYFUNCTION("""COMPUTED_VALUE"""),"Número")</f>
        <v>Número</v>
      </c>
      <c r="R15" s="24" t="str">
        <f t="shared" si="4"/>
        <v>ID do Negócio: Número</v>
      </c>
      <c r="S15" s="24" t="str">
        <f t="array" ref="S15">iferror(if(N15&lt;&gt;"", if(XLOOKUP(P15,'Match esperado'!$B:$B,'Match esperado'!$E:$E)=R15,"TRUE","FALSE"),""),"FALSE")</f>
        <v>TRUE</v>
      </c>
      <c r="T15" s="24" t="str">
        <f t="shared" si="5"/>
        <v>TRUE</v>
      </c>
      <c r="U15" s="22"/>
      <c r="V15" s="22"/>
      <c r="W15" s="22"/>
      <c r="X15" s="22"/>
      <c r="Y15" s="22"/>
      <c r="Z15" s="22"/>
    </row>
    <row r="16">
      <c r="A16" s="25" t="s">
        <v>125</v>
      </c>
      <c r="B16" s="26" t="b">
        <f>COUNTIF('Match esperado'!F:F, A16) &gt; 0
</f>
        <v>1</v>
      </c>
      <c r="C16" s="22" t="str">
        <f t="shared" si="1"/>
        <v>Canal Preferido</v>
      </c>
      <c r="D16" s="22" t="str">
        <f t="shared" si="2"/>
        <v>Canal Preferido</v>
      </c>
      <c r="E16" s="22"/>
      <c r="F16" s="22"/>
      <c r="G16" s="23" t="s">
        <v>279</v>
      </c>
      <c r="H16" s="22">
        <f>IFERROR(__xludf.DUMMYFUNCTION("iferror(SPLIT(REGEXREPLACE(G16, ""\s{2,}"", ""|""), ""|""),"""")
"),13.0)</f>
        <v>13</v>
      </c>
      <c r="I16" s="22" t="str">
        <f>IFERROR(__xludf.DUMMYFUNCTION("""COMPUTED_VALUE"""),"Usuário Proprietário da Pessoa")</f>
        <v>Usuário Proprietário da Pessoa</v>
      </c>
      <c r="J16" s="22" t="str">
        <f>IFERROR(__xludf.DUMMYFUNCTION("""COMPUTED_VALUE"""),"Texto")</f>
        <v>Texto</v>
      </c>
      <c r="K16" s="24" t="str">
        <f t="shared" si="3"/>
        <v>Usuário Proprietário da Pessoa: Texto</v>
      </c>
      <c r="L16" s="24" t="str">
        <f t="array" ref="L16">iferror(if(G16&lt;&gt;"", if(XLOOKUP(I16,'Match esperado'!$A:$A,'Match esperado'!$D:$D)=K16,"TRUE","FALSE"),""),"FALSE")</f>
        <v>TRUE</v>
      </c>
      <c r="M16" s="22"/>
      <c r="N16" s="23" t="s">
        <v>280</v>
      </c>
      <c r="O16" s="22">
        <f>IFERROR(__xludf.DUMMYFUNCTION("iferror(SPLIT(REGEXREPLACE(N16, ""\s{2,}"", ""|""), ""|""),"""")
"),13.0)</f>
        <v>13</v>
      </c>
      <c r="P16" s="22" t="str">
        <f>IFERROR(__xludf.DUMMYFUNCTION("""COMPUTED_VALUE"""),"Nome do Contato")</f>
        <v>Nome do Contato</v>
      </c>
      <c r="Q16" s="22" t="str">
        <f>IFERROR(__xludf.DUMMYFUNCTION("""COMPUTED_VALUE"""),"Texto")</f>
        <v>Texto</v>
      </c>
      <c r="R16" s="24" t="str">
        <f t="shared" si="4"/>
        <v>Nome do Contato: Texto</v>
      </c>
      <c r="S16" s="24" t="str">
        <f t="array" ref="S16">iferror(if(N16&lt;&gt;"", if(XLOOKUP(P16,'Match esperado'!$B:$B,'Match esperado'!$E:$E)=R16,"TRUE","FALSE"),""),"FALSE")</f>
        <v>TRUE</v>
      </c>
      <c r="T16" s="24" t="str">
        <f t="shared" si="5"/>
        <v>TRUE</v>
      </c>
      <c r="U16" s="22"/>
      <c r="V16" s="22"/>
      <c r="W16" s="22"/>
      <c r="X16" s="22"/>
      <c r="Y16" s="22"/>
      <c r="Z16" s="22"/>
    </row>
    <row r="17">
      <c r="A17" s="25" t="s">
        <v>134</v>
      </c>
      <c r="B17" s="26" t="b">
        <f>COUNTIF('Match esperado'!F:F, A17) &gt; 0
</f>
        <v>1</v>
      </c>
      <c r="C17" s="22" t="str">
        <f t="shared" si="1"/>
        <v>CPF</v>
      </c>
      <c r="D17" s="22" t="str">
        <f t="shared" si="2"/>
        <v>CPF</v>
      </c>
      <c r="E17" s="22"/>
      <c r="F17" s="22"/>
      <c r="G17" s="23" t="s">
        <v>281</v>
      </c>
      <c r="H17" s="22">
        <f>IFERROR(__xludf.DUMMYFUNCTION("iferror(SPLIT(REGEXREPLACE(G17, ""\s{2,}"", ""|""), ""|""),"""")
"),14.0)</f>
        <v>14</v>
      </c>
      <c r="I17" s="22" t="str">
        <f>IFERROR(__xludf.DUMMYFUNCTION("""COMPUTED_VALUE"""),"Equipe Proprietária da Pessoa")</f>
        <v>Equipe Proprietária da Pessoa</v>
      </c>
      <c r="J17" s="22" t="str">
        <f>IFERROR(__xludf.DUMMYFUNCTION("""COMPUTED_VALUE"""),"Texto")</f>
        <v>Texto</v>
      </c>
      <c r="K17" s="24" t="str">
        <f t="shared" si="3"/>
        <v>Equipe Proprietária da Pessoa: Texto</v>
      </c>
      <c r="L17" s="24" t="str">
        <f t="array" ref="L17">iferror(if(G17&lt;&gt;"", if(XLOOKUP(I17,'Match esperado'!$A:$A,'Match esperado'!$D:$D)=K17,"TRUE","FALSE"),""),"FALSE")</f>
        <v>TRUE</v>
      </c>
      <c r="M17" s="22"/>
      <c r="N17" s="23" t="s">
        <v>282</v>
      </c>
      <c r="O17" s="22">
        <f>IFERROR(__xludf.DUMMYFUNCTION("iferror(SPLIT(REGEXREPLACE(N17, ""\s{2,}"", ""|""), ""|""),"""")
"),14.0)</f>
        <v>14</v>
      </c>
      <c r="P17" s="22" t="str">
        <f>IFERROR(__xludf.DUMMYFUNCTION("""COMPUTED_VALUE"""),"Responsável")</f>
        <v>Responsável</v>
      </c>
      <c r="Q17" s="22" t="str">
        <f>IFERROR(__xludf.DUMMYFUNCTION("""COMPUTED_VALUE"""),"Texto")</f>
        <v>Texto</v>
      </c>
      <c r="R17" s="24" t="str">
        <f t="shared" si="4"/>
        <v>Responsável: Texto</v>
      </c>
      <c r="S17" s="24" t="str">
        <f t="array" ref="S17">iferror(if(N17&lt;&gt;"", if(XLOOKUP(P17,'Match esperado'!$B:$B,'Match esperado'!$E:$E)=R17,"TRUE","FALSE"),""),"FALSE")</f>
        <v>TRUE</v>
      </c>
      <c r="T17" s="24" t="str">
        <f t="shared" si="5"/>
        <v>TRUE</v>
      </c>
      <c r="U17" s="22"/>
      <c r="V17" s="22"/>
      <c r="W17" s="22"/>
      <c r="X17" s="22"/>
      <c r="Y17" s="22"/>
      <c r="Z17" s="22"/>
    </row>
    <row r="18">
      <c r="A18" s="25" t="s">
        <v>170</v>
      </c>
      <c r="B18" s="26" t="b">
        <f>COUNTIF('Match esperado'!F:F, A18) &gt; 0
</f>
        <v>1</v>
      </c>
      <c r="C18" s="22" t="str">
        <f t="shared" si="1"/>
        <v>Função de Compra</v>
      </c>
      <c r="D18" s="22" t="str">
        <f t="shared" si="2"/>
        <v>Função de Compra</v>
      </c>
      <c r="E18" s="22"/>
      <c r="F18" s="22"/>
      <c r="G18" s="23" t="s">
        <v>283</v>
      </c>
      <c r="H18" s="22">
        <f>IFERROR(__xludf.DUMMYFUNCTION("iferror(SPLIT(REGEXREPLACE(G18, ""\s{2,}"", ""|""), ""|""),"""")
"),15.0)</f>
        <v>15</v>
      </c>
      <c r="I18" s="22" t="str">
        <f>IFERROR(__xludf.DUMMYFUNCTION("""COMPUTED_VALUE"""),"Nível de Relacionamento")</f>
        <v>Nível de Relacionamento</v>
      </c>
      <c r="J18" s="22" t="str">
        <f>IFERROR(__xludf.DUMMYFUNCTION("""COMPUTED_VALUE"""),"Texto")</f>
        <v>Texto</v>
      </c>
      <c r="K18" s="24" t="str">
        <f t="shared" si="3"/>
        <v>Nível de Relacionamento: Texto</v>
      </c>
      <c r="L18" s="24" t="str">
        <f t="array" ref="L18">iferror(if(G18&lt;&gt;"", if(XLOOKUP(I18,'Match esperado'!$A:$A,'Match esperado'!$D:$D)=K18,"TRUE","FALSE"),""),"FALSE")</f>
        <v>TRUE</v>
      </c>
      <c r="M18" s="22"/>
      <c r="N18" s="23" t="s">
        <v>284</v>
      </c>
      <c r="O18" s="22">
        <f>IFERROR(__xludf.DUMMYFUNCTION("iferror(SPLIT(REGEXREPLACE(N18, ""\s{2,}"", ""|""), ""|""),"""")
"),15.0)</f>
        <v>15</v>
      </c>
      <c r="P18" s="22" t="str">
        <f>IFERROR(__xludf.DUMMYFUNCTION("""COMPUTED_VALUE"""),"Equipe")</f>
        <v>Equipe</v>
      </c>
      <c r="Q18" s="22" t="str">
        <f>IFERROR(__xludf.DUMMYFUNCTION("""COMPUTED_VALUE"""),"Texto")</f>
        <v>Texto</v>
      </c>
      <c r="R18" s="24" t="str">
        <f t="shared" si="4"/>
        <v>Equipe: Texto</v>
      </c>
      <c r="S18" s="24" t="str">
        <f t="array" ref="S18">iferror(if(N18&lt;&gt;"", if(XLOOKUP(P18,'Match esperado'!$B:$B,'Match esperado'!$E:$E)=R18,"TRUE","FALSE"),""),"FALSE")</f>
        <v>TRUE</v>
      </c>
      <c r="T18" s="24" t="str">
        <f t="shared" si="5"/>
        <v>TRUE</v>
      </c>
      <c r="U18" s="22"/>
      <c r="V18" s="22"/>
      <c r="W18" s="22"/>
      <c r="X18" s="22"/>
      <c r="Y18" s="22"/>
      <c r="Z18" s="22"/>
    </row>
    <row r="19">
      <c r="A19" s="25" t="s">
        <v>135</v>
      </c>
      <c r="B19" s="26" t="b">
        <f>COUNTIF('Match esperado'!F:F, A19) &gt; 0
</f>
        <v>1</v>
      </c>
      <c r="C19" s="22" t="str">
        <f t="shared" si="1"/>
        <v>Estado Civil</v>
      </c>
      <c r="D19" s="22" t="str">
        <f t="shared" si="2"/>
        <v>Estado Civil</v>
      </c>
      <c r="E19" s="22"/>
      <c r="F19" s="22"/>
      <c r="G19" s="23" t="s">
        <v>285</v>
      </c>
      <c r="H19" s="22">
        <f>IFERROR(__xludf.DUMMYFUNCTION("iferror(SPLIT(REGEXREPLACE(G19, ""\s{2,}"", ""|""), ""|""),"""")
"),16.0)</f>
        <v>16</v>
      </c>
      <c r="I19" s="22" t="str">
        <f>IFERROR(__xludf.DUMMYFUNCTION("""COMPUTED_VALUE"""),"Canal Preferido")</f>
        <v>Canal Preferido</v>
      </c>
      <c r="J19" s="22" t="str">
        <f>IFERROR(__xludf.DUMMYFUNCTION("""COMPUTED_VALUE"""),"Texto")</f>
        <v>Texto</v>
      </c>
      <c r="K19" s="24" t="str">
        <f t="shared" si="3"/>
        <v>Canal Preferido: Texto</v>
      </c>
      <c r="L19" s="24" t="str">
        <f t="array" ref="L19">iferror(if(G19&lt;&gt;"", if(XLOOKUP(I19,'Match esperado'!$A:$A,'Match esperado'!$D:$D)=K19,"TRUE","FALSE"),""),"FALSE")</f>
        <v>TRUE</v>
      </c>
      <c r="M19" s="22"/>
      <c r="N19" s="23" t="s">
        <v>286</v>
      </c>
      <c r="O19" s="22">
        <f>IFERROR(__xludf.DUMMYFUNCTION("iferror(SPLIT(REGEXREPLACE(N19, ""\s{2,}"", ""|""), ""|""),"""")
"),16.0)</f>
        <v>16</v>
      </c>
      <c r="P19" s="22" t="str">
        <f>IFERROR(__xludf.DUMMYFUNCTION("""COMPUTED_VALUE"""),"Nível de Relacionamento")</f>
        <v>Nível de Relacionamento</v>
      </c>
      <c r="Q19" s="22" t="str">
        <f>IFERROR(__xludf.DUMMYFUNCTION("""COMPUTED_VALUE"""),"Texto")</f>
        <v>Texto</v>
      </c>
      <c r="R19" s="24" t="str">
        <f t="shared" si="4"/>
        <v>Nível de Relacionamento: Texto</v>
      </c>
      <c r="S19" s="24" t="str">
        <f t="array" ref="S19">iferror(if(N19&lt;&gt;"", if(XLOOKUP(P19,'Match esperado'!$B:$B,'Match esperado'!$E:$E)=R19,"TRUE","FALSE"),""),"FALSE")</f>
        <v>TRUE</v>
      </c>
      <c r="T19" s="24" t="str">
        <f t="shared" si="5"/>
        <v>TRUE</v>
      </c>
      <c r="U19" s="22"/>
      <c r="V19" s="22"/>
      <c r="W19" s="22"/>
      <c r="X19" s="22"/>
      <c r="Y19" s="22"/>
      <c r="Z19" s="22"/>
    </row>
    <row r="20">
      <c r="A20" s="25" t="s">
        <v>287</v>
      </c>
      <c r="B20" s="26" t="b">
        <f>COUNTIF('Match esperado'!F:F, A20) &gt; 0
</f>
        <v>1</v>
      </c>
      <c r="C20" s="22" t="str">
        <f t="shared" si="1"/>
        <v>Equipe</v>
      </c>
      <c r="D20" s="22" t="str">
        <f t="shared" si="2"/>
        <v>Equipe.1</v>
      </c>
      <c r="E20" s="22"/>
      <c r="F20" s="22"/>
      <c r="G20" s="23" t="s">
        <v>288</v>
      </c>
      <c r="H20" s="22">
        <f>IFERROR(__xludf.DUMMYFUNCTION("iferror(SPLIT(REGEXREPLACE(G20, ""\s{2,}"", ""|""), ""|""),"""")
"),17.0)</f>
        <v>17</v>
      </c>
      <c r="I20" s="22" t="str">
        <f>IFERROR(__xludf.DUMMYFUNCTION("""COMPUTED_VALUE"""),"Cargo")</f>
        <v>Cargo</v>
      </c>
      <c r="J20" s="22" t="str">
        <f>IFERROR(__xludf.DUMMYFUNCTION("""COMPUTED_VALUE"""),"Texto")</f>
        <v>Texto</v>
      </c>
      <c r="K20" s="24" t="str">
        <f t="shared" si="3"/>
        <v>Cargo: Texto</v>
      </c>
      <c r="L20" s="24" t="str">
        <f t="array" ref="L20">iferror(if(G20&lt;&gt;"", if(XLOOKUP(I20,'Match esperado'!$A:$A,'Match esperado'!$D:$D)=K20,"TRUE","FALSE"),""),"FALSE")</f>
        <v>TRUE</v>
      </c>
      <c r="M20" s="22"/>
      <c r="N20" s="23" t="s">
        <v>289</v>
      </c>
      <c r="O20" s="22">
        <f>IFERROR(__xludf.DUMMYFUNCTION("iferror(SPLIT(REGEXREPLACE(N20, ""\s{2,}"", ""|""), ""|""),"""")
"),17.0)</f>
        <v>17</v>
      </c>
      <c r="P20" s="22" t="str">
        <f>IFERROR(__xludf.DUMMYFUNCTION("""COMPUTED_VALUE"""),"Função de Compra")</f>
        <v>Função de Compra</v>
      </c>
      <c r="Q20" s="22" t="str">
        <f>IFERROR(__xludf.DUMMYFUNCTION("""COMPUTED_VALUE"""),"Texto")</f>
        <v>Texto</v>
      </c>
      <c r="R20" s="24" t="str">
        <f t="shared" si="4"/>
        <v>Função de Compra: Texto</v>
      </c>
      <c r="S20" s="24" t="str">
        <f t="array" ref="S20">iferror(if(N20&lt;&gt;"", if(XLOOKUP(P20,'Match esperado'!$B:$B,'Match esperado'!$E:$E)=R20,"TRUE","FALSE"),""),"FALSE")</f>
        <v>TRUE</v>
      </c>
      <c r="T20" s="24" t="str">
        <f t="shared" si="5"/>
        <v>TRUE</v>
      </c>
      <c r="U20" s="22"/>
      <c r="V20" s="22"/>
      <c r="W20" s="22"/>
      <c r="X20" s="22"/>
      <c r="Y20" s="22"/>
      <c r="Z20" s="22"/>
    </row>
    <row r="21">
      <c r="A21" s="25" t="s">
        <v>290</v>
      </c>
      <c r="B21" s="26" t="b">
        <f>COUNTIF('Match esperado'!F:F, A21) &gt; 0
</f>
        <v>1</v>
      </c>
      <c r="C21" s="22" t="str">
        <f t="shared" si="1"/>
        <v>Linkedin</v>
      </c>
      <c r="D21" s="22" t="str">
        <f t="shared" si="2"/>
        <v>URL do Linkedin</v>
      </c>
      <c r="E21" s="22"/>
      <c r="F21" s="22"/>
      <c r="G21" s="23" t="s">
        <v>291</v>
      </c>
      <c r="H21" s="22">
        <f>IFERROR(__xludf.DUMMYFUNCTION("iferror(SPLIT(REGEXREPLACE(G21, ""\s{2,}"", ""|""), ""|""),"""")
"),18.0)</f>
        <v>18</v>
      </c>
      <c r="I21" s="22" t="str">
        <f>IFERROR(__xludf.DUMMYFUNCTION("""COMPUTED_VALUE"""),"Departamento")</f>
        <v>Departamento</v>
      </c>
      <c r="J21" s="22" t="str">
        <f>IFERROR(__xludf.DUMMYFUNCTION("""COMPUTED_VALUE"""),"Texto")</f>
        <v>Texto</v>
      </c>
      <c r="K21" s="24" t="str">
        <f t="shared" si="3"/>
        <v>Departamento: Texto</v>
      </c>
      <c r="L21" s="24" t="str">
        <f t="array" ref="L21">iferror(if(G21&lt;&gt;"", if(XLOOKUP(I21,'Match esperado'!$A:$A,'Match esperado'!$D:$D)=K21,"TRUE","FALSE"),""),"FALSE")</f>
        <v>TRUE</v>
      </c>
      <c r="M21" s="22"/>
      <c r="N21" s="23" t="s">
        <v>292</v>
      </c>
      <c r="O21" s="22">
        <f>IFERROR(__xludf.DUMMYFUNCTION("iferror(SPLIT(REGEXREPLACE(N21, ""\s{2,}"", ""|""), ""|""),"""")
"),18.0)</f>
        <v>18</v>
      </c>
      <c r="P21" s="22" t="str">
        <f>IFERROR(__xludf.DUMMYFUNCTION("""COMPUTED_VALUE"""),"Função de Impacto")</f>
        <v>Função de Impacto</v>
      </c>
      <c r="Q21" s="22" t="str">
        <f>IFERROR(__xludf.DUMMYFUNCTION("""COMPUTED_VALUE"""),"Texto")</f>
        <v>Texto</v>
      </c>
      <c r="R21" s="24" t="str">
        <f t="shared" si="4"/>
        <v>Função de Impacto: Texto</v>
      </c>
      <c r="S21" s="24" t="str">
        <f t="array" ref="S21">iferror(if(N21&lt;&gt;"", if(XLOOKUP(P21,'Match esperado'!$B:$B,'Match esperado'!$E:$E)=R21,"TRUE","FALSE"),""),"FALSE")</f>
        <v>TRUE</v>
      </c>
      <c r="T21" s="24" t="str">
        <f t="shared" si="5"/>
        <v>TRUE</v>
      </c>
      <c r="U21" s="22"/>
      <c r="V21" s="22"/>
      <c r="W21" s="22"/>
      <c r="X21" s="22"/>
      <c r="Y21" s="22"/>
      <c r="Z21" s="22"/>
    </row>
    <row r="22">
      <c r="A22" s="25" t="s">
        <v>169</v>
      </c>
      <c r="B22" s="26" t="b">
        <f>COUNTIF('Match esperado'!F:F, A22) &gt; 0
</f>
        <v>1</v>
      </c>
      <c r="C22" s="22" t="str">
        <f t="shared" si="1"/>
        <v>Data de Nascimento</v>
      </c>
      <c r="D22" s="22" t="str">
        <f t="shared" si="2"/>
        <v>Data de Nascimento</v>
      </c>
      <c r="E22" s="22"/>
      <c r="F22" s="22"/>
      <c r="G22" s="23" t="s">
        <v>293</v>
      </c>
      <c r="H22" s="22">
        <f>IFERROR(__xludf.DUMMYFUNCTION("iferror(SPLIT(REGEXREPLACE(G22, ""\s{2,}"", ""|""), ""|""),"""")
"),19.0)</f>
        <v>19</v>
      </c>
      <c r="I22" s="22" t="str">
        <f>IFERROR(__xludf.DUMMYFUNCTION("""COMPUTED_VALUE"""),"Área")</f>
        <v>Área</v>
      </c>
      <c r="J22" s="22" t="str">
        <f>IFERROR(__xludf.DUMMYFUNCTION("""COMPUTED_VALUE"""),"Texto")</f>
        <v>Texto</v>
      </c>
      <c r="K22" s="24" t="str">
        <f t="shared" si="3"/>
        <v>Área: Texto</v>
      </c>
      <c r="L22" s="24" t="str">
        <f t="array" ref="L22">iferror(if(G22&lt;&gt;"", if(XLOOKUP(I22,'Match esperado'!$A:$A,'Match esperado'!$D:$D)=K22,"TRUE","FALSE"),""),"FALSE")</f>
        <v>TRUE</v>
      </c>
      <c r="M22" s="22"/>
      <c r="N22" s="23" t="s">
        <v>294</v>
      </c>
      <c r="O22" s="22">
        <f>IFERROR(__xludf.DUMMYFUNCTION("iferror(SPLIT(REGEXREPLACE(N22, ""\s{2,}"", ""|""), ""|""),"""")
"),19.0)</f>
        <v>19</v>
      </c>
      <c r="P22" s="22" t="str">
        <f>IFERROR(__xludf.DUMMYFUNCTION("""COMPUTED_VALUE"""),"Função de Formalização")</f>
        <v>Função de Formalização</v>
      </c>
      <c r="Q22" s="22" t="str">
        <f>IFERROR(__xludf.DUMMYFUNCTION("""COMPUTED_VALUE"""),"Texto")</f>
        <v>Texto</v>
      </c>
      <c r="R22" s="24" t="str">
        <f t="shared" si="4"/>
        <v>Função de Formalização: Texto</v>
      </c>
      <c r="S22" s="24" t="str">
        <f t="array" ref="S22">iferror(if(N22&lt;&gt;"", if(XLOOKUP(P22,'Match esperado'!$B:$B,'Match esperado'!$E:$E)=R22,"TRUE","FALSE"),""),"FALSE")</f>
        <v>TRUE</v>
      </c>
      <c r="T22" s="24" t="str">
        <f t="shared" si="5"/>
        <v>TRUE</v>
      </c>
      <c r="U22" s="22"/>
      <c r="V22" s="22"/>
      <c r="W22" s="22"/>
      <c r="X22" s="22"/>
      <c r="Y22" s="22"/>
      <c r="Z22" s="22"/>
    </row>
    <row r="23">
      <c r="A23" s="25" t="s">
        <v>295</v>
      </c>
      <c r="B23" s="26" t="b">
        <f>COUNTIF('Match esperado'!F:F, A23) &gt; 0
</f>
        <v>1</v>
      </c>
      <c r="C23" s="22" t="str">
        <f t="shared" si="1"/>
        <v>Celular</v>
      </c>
      <c r="D23" s="22" t="str">
        <f t="shared" si="2"/>
        <v>Número de Celular</v>
      </c>
      <c r="E23" s="22"/>
      <c r="F23" s="22"/>
      <c r="G23" s="23" t="s">
        <v>296</v>
      </c>
      <c r="H23" s="22">
        <f>IFERROR(__xludf.DUMMYFUNCTION("iferror(SPLIT(REGEXREPLACE(G23, ""\s{2,}"", ""|""), ""|""),"""")
"),20.0)</f>
        <v>20</v>
      </c>
      <c r="I23" s="22" t="str">
        <f>IFERROR(__xludf.DUMMYFUNCTION("""COMPUTED_VALUE"""),"Equipe")</f>
        <v>Equipe</v>
      </c>
      <c r="J23" s="22" t="str">
        <f>IFERROR(__xludf.DUMMYFUNCTION("""COMPUTED_VALUE"""),"Texto")</f>
        <v>Texto</v>
      </c>
      <c r="K23" s="24" t="str">
        <f t="shared" si="3"/>
        <v>Equipe: Texto</v>
      </c>
      <c r="L23" s="24" t="str">
        <f t="array" ref="L23">iferror(if(G23&lt;&gt;"", if(XLOOKUP(I23,'Match esperado'!$A:$A,'Match esperado'!$D:$D)=K23,"TRUE","FALSE"),""),"FALSE")</f>
        <v>TRUE</v>
      </c>
      <c r="M23" s="22"/>
      <c r="N23" s="23" t="s">
        <v>297</v>
      </c>
      <c r="O23" s="22">
        <f>IFERROR(__xludf.DUMMYFUNCTION("iferror(SPLIT(REGEXREPLACE(N23, ""\s{2,}"", ""|""), ""|""),"""")
"),20.0)</f>
        <v>20</v>
      </c>
      <c r="P23" s="22" t="str">
        <f>IFERROR(__xludf.DUMMYFUNCTION("""COMPUTED_VALUE"""),"Assinante")</f>
        <v>Assinante</v>
      </c>
      <c r="Q23" s="22" t="str">
        <f>IFERROR(__xludf.DUMMYFUNCTION("""COMPUTED_VALUE"""),"Texto")</f>
        <v>Texto</v>
      </c>
      <c r="R23" s="24" t="str">
        <f t="shared" si="4"/>
        <v>Assinante: Texto</v>
      </c>
      <c r="S23" s="24" t="str">
        <f t="array" ref="S23">iferror(if(N23&lt;&gt;"", if(XLOOKUP(P23,'Match esperado'!$B:$B,'Match esperado'!$E:$E)=R23,"TRUE","FALSE"),""),"FALSE")</f>
        <v>TRUE</v>
      </c>
      <c r="T23" s="24" t="str">
        <f t="shared" si="5"/>
        <v>TRUE</v>
      </c>
      <c r="U23" s="22"/>
      <c r="V23" s="22"/>
      <c r="W23" s="22"/>
      <c r="X23" s="22"/>
      <c r="Y23" s="22"/>
      <c r="Z23" s="22"/>
    </row>
    <row r="24">
      <c r="A24" s="25" t="s">
        <v>298</v>
      </c>
      <c r="B24" s="26" t="b">
        <f>COUNTIF('Match esperado'!F:F, A24) &gt; 0
</f>
        <v>1</v>
      </c>
      <c r="C24" s="22" t="str">
        <f t="shared" si="1"/>
        <v>Nome Completo</v>
      </c>
      <c r="D24" s="22" t="str">
        <f t="shared" si="2"/>
        <v>Nome do Contato</v>
      </c>
      <c r="E24" s="22"/>
      <c r="F24" s="22"/>
      <c r="G24" s="23" t="s">
        <v>299</v>
      </c>
      <c r="H24" s="22">
        <f>IFERROR(__xludf.DUMMYFUNCTION("iferror(SPLIT(REGEXREPLACE(G24, ""\s{2,}"", ""|""), ""|""),"""")
"),21.0)</f>
        <v>21</v>
      </c>
      <c r="I24" s="22" t="str">
        <f>IFERROR(__xludf.DUMMYFUNCTION("""COMPUTED_VALUE"""),"Líder Direto")</f>
        <v>Líder Direto</v>
      </c>
      <c r="J24" s="22" t="str">
        <f>IFERROR(__xludf.DUMMYFUNCTION("""COMPUTED_VALUE"""),"Texto")</f>
        <v>Texto</v>
      </c>
      <c r="K24" s="24" t="str">
        <f t="shared" si="3"/>
        <v>Líder Direto: Texto</v>
      </c>
      <c r="L24" s="24" t="str">
        <f t="array" ref="L24">iferror(if(G24&lt;&gt;"", if(XLOOKUP(I24,'Match esperado'!$A:$A,'Match esperado'!$D:$D)=K24,"TRUE","FALSE"),""),"FALSE")</f>
        <v>TRUE</v>
      </c>
      <c r="M24" s="22"/>
      <c r="N24" s="23" t="s">
        <v>300</v>
      </c>
      <c r="O24" s="22">
        <f>IFERROR(__xludf.DUMMYFUNCTION("iferror(SPLIT(REGEXREPLACE(N24, ""\s{2,}"", ""|""), ""|""),"""")
"),21.0)</f>
        <v>21</v>
      </c>
      <c r="P24" s="22" t="str">
        <f>IFERROR(__xludf.DUMMYFUNCTION("""COMPUTED_VALUE"""),"Cargo")</f>
        <v>Cargo</v>
      </c>
      <c r="Q24" s="22" t="str">
        <f>IFERROR(__xludf.DUMMYFUNCTION("""COMPUTED_VALUE"""),"Texto")</f>
        <v>Texto</v>
      </c>
      <c r="R24" s="24" t="str">
        <f t="shared" si="4"/>
        <v>Cargo: Texto</v>
      </c>
      <c r="S24" s="24" t="str">
        <f t="array" ref="S24">iferror(if(N24&lt;&gt;"", if(XLOOKUP(P24,'Match esperado'!$B:$B,'Match esperado'!$E:$E)=R24,"TRUE","FALSE"),""),"FALSE")</f>
        <v>TRUE</v>
      </c>
      <c r="T24" s="24" t="str">
        <f t="shared" si="5"/>
        <v>TRUE</v>
      </c>
      <c r="U24" s="22"/>
      <c r="V24" s="22"/>
      <c r="W24" s="22"/>
      <c r="X24" s="22"/>
      <c r="Y24" s="22"/>
      <c r="Z24" s="22"/>
    </row>
    <row r="25">
      <c r="A25" s="25" t="s">
        <v>114</v>
      </c>
      <c r="B25" s="26" t="b">
        <f>COUNTIF('Match esperado'!F:F, A25) &gt; 0
</f>
        <v>1</v>
      </c>
      <c r="C25" s="22" t="str">
        <f t="shared" si="1"/>
        <v>Data de Criação</v>
      </c>
      <c r="D25" s="22" t="str">
        <f t="shared" si="2"/>
        <v>Data de Criação</v>
      </c>
      <c r="E25" s="22"/>
      <c r="F25" s="22"/>
      <c r="G25" s="23" t="s">
        <v>301</v>
      </c>
      <c r="H25" s="22">
        <f>IFERROR(__xludf.DUMMYFUNCTION("iferror(SPLIT(REGEXREPLACE(G25, ""\s{2,}"", ""|""), ""|""),"""")
"),22.0)</f>
        <v>22</v>
      </c>
      <c r="I25" s="22" t="str">
        <f>IFERROR(__xludf.DUMMYFUNCTION("""COMPUTED_VALUE"""),"RG")</f>
        <v>RG</v>
      </c>
      <c r="J25" s="22" t="str">
        <f>IFERROR(__xludf.DUMMYFUNCTION("""COMPUTED_VALUE"""),"Número")</f>
        <v>Número</v>
      </c>
      <c r="K25" s="24" t="str">
        <f t="shared" si="3"/>
        <v>RG: Número</v>
      </c>
      <c r="L25" s="24" t="str">
        <f t="array" ref="L25">iferror(if(G25&lt;&gt;"", if(XLOOKUP(I25,'Match esperado'!$A:$A,'Match esperado'!$D:$D)=K25,"TRUE","FALSE"),""),"FALSE")</f>
        <v>TRUE</v>
      </c>
      <c r="M25" s="22"/>
      <c r="N25" s="23" t="s">
        <v>302</v>
      </c>
      <c r="O25" s="22">
        <f>IFERROR(__xludf.DUMMYFUNCTION("iferror(SPLIT(REGEXREPLACE(N25, ""\s{2,}"", ""|""), ""|""),"""")
"),22.0)</f>
        <v>22</v>
      </c>
      <c r="P25" s="22" t="str">
        <f>IFERROR(__xludf.DUMMYFUNCTION("""COMPUTED_VALUE"""),"Departamento")</f>
        <v>Departamento</v>
      </c>
      <c r="Q25" s="22" t="str">
        <f>IFERROR(__xludf.DUMMYFUNCTION("""COMPUTED_VALUE"""),"Texto")</f>
        <v>Texto</v>
      </c>
      <c r="R25" s="24" t="str">
        <f t="shared" si="4"/>
        <v>Departamento: Texto</v>
      </c>
      <c r="S25" s="24" t="str">
        <f t="array" ref="S25">iferror(if(N25&lt;&gt;"", if(XLOOKUP(P25,'Match esperado'!$B:$B,'Match esperado'!$E:$E)=R25,"TRUE","FALSE"),""),"FALSE")</f>
        <v>TRUE</v>
      </c>
      <c r="T25" s="24" t="str">
        <f t="shared" si="5"/>
        <v>TRUE</v>
      </c>
      <c r="U25" s="22"/>
      <c r="V25" s="22"/>
      <c r="W25" s="22"/>
      <c r="X25" s="22"/>
      <c r="Y25" s="22"/>
      <c r="Z25" s="22"/>
    </row>
    <row r="26">
      <c r="A26" s="25" t="s">
        <v>303</v>
      </c>
      <c r="B26" s="26" t="b">
        <f>COUNTIF('Match esperado'!F:F, A26) &gt; 0
</f>
        <v>1</v>
      </c>
      <c r="C26" s="22" t="str">
        <f t="shared" si="1"/>
        <v>Gênero</v>
      </c>
      <c r="D26" s="22" t="str">
        <f t="shared" si="2"/>
        <v>Sexo</v>
      </c>
      <c r="E26" s="22"/>
      <c r="F26" s="22"/>
      <c r="G26" s="23" t="s">
        <v>304</v>
      </c>
      <c r="H26" s="22">
        <f>IFERROR(__xludf.DUMMYFUNCTION("iferror(SPLIT(REGEXREPLACE(G26, ""\s{2,}"", ""|""), ""|""),"""")
"),23.0)</f>
        <v>23</v>
      </c>
      <c r="I26" s="22" t="str">
        <f>IFERROR(__xludf.DUMMYFUNCTION("""COMPUTED_VALUE"""),"Estado Civil")</f>
        <v>Estado Civil</v>
      </c>
      <c r="J26" s="22" t="str">
        <f>IFERROR(__xludf.DUMMYFUNCTION("""COMPUTED_VALUE"""),"Texto")</f>
        <v>Texto</v>
      </c>
      <c r="K26" s="24" t="str">
        <f t="shared" si="3"/>
        <v>Estado Civil: Texto</v>
      </c>
      <c r="L26" s="24" t="str">
        <f t="array" ref="L26">iferror(if(G26&lt;&gt;"", if(XLOOKUP(I26,'Match esperado'!$A:$A,'Match esperado'!$D:$D)=K26,"TRUE","FALSE"),""),"FALSE")</f>
        <v>TRUE</v>
      </c>
      <c r="M26" s="22"/>
      <c r="N26" s="23" t="s">
        <v>305</v>
      </c>
      <c r="O26" s="22">
        <f>IFERROR(__xludf.DUMMYFUNCTION("iferror(SPLIT(REGEXREPLACE(N26, ""\s{2,}"", ""|""), ""|""),"""")
"),23.0)</f>
        <v>23</v>
      </c>
      <c r="P26" s="22" t="str">
        <f>IFERROR(__xludf.DUMMYFUNCTION("""COMPUTED_VALUE"""),"Área")</f>
        <v>Área</v>
      </c>
      <c r="Q26" s="22" t="str">
        <f>IFERROR(__xludf.DUMMYFUNCTION("""COMPUTED_VALUE"""),"Texto")</f>
        <v>Texto</v>
      </c>
      <c r="R26" s="24" t="str">
        <f t="shared" si="4"/>
        <v>Área: Texto</v>
      </c>
      <c r="S26" s="24" t="str">
        <f t="array" ref="S26">iferror(if(N26&lt;&gt;"", if(XLOOKUP(P26,'Match esperado'!$B:$B,'Match esperado'!$E:$E)=R26,"TRUE","FALSE"),""),"FALSE")</f>
        <v>TRUE</v>
      </c>
      <c r="T26" s="24" t="str">
        <f t="shared" si="5"/>
        <v>TRUE</v>
      </c>
      <c r="U26" s="22"/>
      <c r="V26" s="22"/>
      <c r="W26" s="22"/>
      <c r="X26" s="22"/>
      <c r="Y26" s="22"/>
      <c r="Z26" s="22"/>
    </row>
    <row r="27">
      <c r="A27" s="25" t="s">
        <v>306</v>
      </c>
      <c r="B27" s="26" t="b">
        <f>COUNTIF('Match esperado'!F:F, A27) &gt; 0
</f>
        <v>1</v>
      </c>
      <c r="C27" s="22" t="str">
        <f t="shared" si="1"/>
        <v>Data da Última Atualização</v>
      </c>
      <c r="D27" s="22" t="str">
        <f t="shared" si="2"/>
        <v>Atualizado em</v>
      </c>
      <c r="E27" s="22"/>
      <c r="F27" s="22"/>
      <c r="G27" s="23" t="s">
        <v>307</v>
      </c>
      <c r="H27" s="22">
        <f>IFERROR(__xludf.DUMMYFUNCTION("iferror(SPLIT(REGEXREPLACE(G27, ""\s{2,}"", ""|""), ""|""),"""")
"),24.0)</f>
        <v>24</v>
      </c>
      <c r="I27" s="22" t="str">
        <f>IFERROR(__xludf.DUMMYFUNCTION("""COMPUTED_VALUE"""),"Profissão")</f>
        <v>Profissão</v>
      </c>
      <c r="J27" s="22" t="str">
        <f>IFERROR(__xludf.DUMMYFUNCTION("""COMPUTED_VALUE"""),"Texto")</f>
        <v>Texto</v>
      </c>
      <c r="K27" s="24" t="str">
        <f t="shared" si="3"/>
        <v>Profissão: Texto</v>
      </c>
      <c r="L27" s="24" t="str">
        <f t="array" ref="L27">iferror(if(G27&lt;&gt;"", if(XLOOKUP(I27,'Match esperado'!$A:$A,'Match esperado'!$D:$D)=K27,"TRUE","FALSE"),""),"FALSE")</f>
        <v>TRUE</v>
      </c>
      <c r="M27" s="22"/>
      <c r="N27" s="23" t="s">
        <v>308</v>
      </c>
      <c r="O27" s="22">
        <f>IFERROR(__xludf.DUMMYFUNCTION("iferror(SPLIT(REGEXREPLACE(N27, ""\s{2,}"", ""|""), ""|""),"""")
"),24.0)</f>
        <v>24</v>
      </c>
      <c r="P27" s="22" t="str">
        <f>IFERROR(__xludf.DUMMYFUNCTION("""COMPUTED_VALUE"""),"Equipe.1")</f>
        <v>Equipe.1</v>
      </c>
      <c r="Q27" s="22" t="str">
        <f>IFERROR(__xludf.DUMMYFUNCTION("""COMPUTED_VALUE"""),"Texto")</f>
        <v>Texto</v>
      </c>
      <c r="R27" s="24" t="str">
        <f t="shared" si="4"/>
        <v>Equipe.1: Texto</v>
      </c>
      <c r="S27" s="24" t="str">
        <f t="array" ref="S27">iferror(if(N27&lt;&gt;"", if(XLOOKUP(P27,'Match esperado'!$B:$B,'Match esperado'!$E:$E)=R27,"TRUE","FALSE"),""),"FALSE")</f>
        <v>TRUE</v>
      </c>
      <c r="T27" s="24" t="str">
        <f t="shared" si="5"/>
        <v>TRUE</v>
      </c>
      <c r="U27" s="22"/>
      <c r="V27" s="22"/>
      <c r="W27" s="22"/>
      <c r="X27" s="22"/>
      <c r="Y27" s="22"/>
      <c r="Z27" s="22"/>
    </row>
    <row r="28">
      <c r="A28" s="25" t="s">
        <v>309</v>
      </c>
      <c r="B28" s="26" t="b">
        <f>COUNTIF('Match esperado'!F:F, A28) &gt; 0
</f>
        <v>1</v>
      </c>
      <c r="C28" s="22" t="str">
        <f t="shared" si="1"/>
        <v>Equipe Proprietária da Pessoa</v>
      </c>
      <c r="D28" s="22" t="str">
        <f t="shared" si="2"/>
        <v>Equipe</v>
      </c>
      <c r="E28" s="22"/>
      <c r="F28" s="22"/>
      <c r="G28" s="23" t="s">
        <v>310</v>
      </c>
      <c r="H28" s="22">
        <f>IFERROR(__xludf.DUMMYFUNCTION("iferror(SPLIT(REGEXREPLACE(G28, ""\s{2,}"", ""|""), ""|""),"""")
"),25.0)</f>
        <v>25</v>
      </c>
      <c r="I28" s="22" t="str">
        <f>IFERROR(__xludf.DUMMYFUNCTION("""COMPUTED_VALUE"""),"Idade")</f>
        <v>Idade</v>
      </c>
      <c r="J28" s="22" t="str">
        <f>IFERROR(__xludf.DUMMYFUNCTION("""COMPUTED_VALUE"""),"Número")</f>
        <v>Número</v>
      </c>
      <c r="K28" s="24" t="str">
        <f t="shared" si="3"/>
        <v>Idade: Número</v>
      </c>
      <c r="L28" s="24" t="str">
        <f t="array" ref="L28">iferror(if(G28&lt;&gt;"", if(XLOOKUP(I28,'Match esperado'!$A:$A,'Match esperado'!$D:$D)=K28,"TRUE","FALSE"),""),"FALSE")</f>
        <v>TRUE</v>
      </c>
      <c r="M28" s="22"/>
      <c r="N28" s="23" t="s">
        <v>311</v>
      </c>
      <c r="O28" s="22">
        <f>IFERROR(__xludf.DUMMYFUNCTION("iferror(SPLIT(REGEXREPLACE(N28, ""\s{2,}"", ""|""), ""|""),"""")
"),25.0)</f>
        <v>25</v>
      </c>
      <c r="P28" s="22" t="str">
        <f>IFERROR(__xludf.DUMMYFUNCTION("""COMPUTED_VALUE"""),"Líder Direto")</f>
        <v>Líder Direto</v>
      </c>
      <c r="Q28" s="22" t="str">
        <f>IFERROR(__xludf.DUMMYFUNCTION("""COMPUTED_VALUE"""),"Texto")</f>
        <v>Texto</v>
      </c>
      <c r="R28" s="24" t="str">
        <f t="shared" si="4"/>
        <v>Líder Direto: Texto</v>
      </c>
      <c r="S28" s="24" t="str">
        <f t="array" ref="S28">iferror(if(N28&lt;&gt;"", if(XLOOKUP(P28,'Match esperado'!$B:$B,'Match esperado'!$E:$E)=R28,"TRUE","FALSE"),""),"FALSE")</f>
        <v>TRUE</v>
      </c>
      <c r="T28" s="24" t="str">
        <f t="shared" si="5"/>
        <v>TRUE</v>
      </c>
      <c r="U28" s="22"/>
      <c r="V28" s="22"/>
      <c r="W28" s="22"/>
      <c r="X28" s="22"/>
      <c r="Y28" s="22"/>
      <c r="Z28" s="22"/>
    </row>
    <row r="29">
      <c r="A29" s="25" t="s">
        <v>312</v>
      </c>
      <c r="B29" s="26" t="b">
        <f>COUNTIF('Match esperado'!F:F, A29) &gt; 0
</f>
        <v>1</v>
      </c>
      <c r="C29" s="22" t="str">
        <f t="shared" si="1"/>
        <v>Função de Faturamento</v>
      </c>
      <c r="D29" s="22" t="str">
        <f t="shared" si="2"/>
        <v>Assinante</v>
      </c>
      <c r="E29" s="22"/>
      <c r="F29" s="22"/>
      <c r="G29" s="23" t="s">
        <v>313</v>
      </c>
      <c r="H29" s="22">
        <f>IFERROR(__xludf.DUMMYFUNCTION("iferror(SPLIT(REGEXREPLACE(G29, ""\s{2,}"", ""|""), ""|""),"""")
"),26.0)</f>
        <v>26</v>
      </c>
      <c r="I29" s="22" t="str">
        <f>IFERROR(__xludf.DUMMYFUNCTION("""COMPUTED_VALUE"""),"Gênero")</f>
        <v>Gênero</v>
      </c>
      <c r="J29" s="22" t="str">
        <f>IFERROR(__xludf.DUMMYFUNCTION("""COMPUTED_VALUE"""),"Texto")</f>
        <v>Texto</v>
      </c>
      <c r="K29" s="24" t="str">
        <f t="shared" si="3"/>
        <v>Gênero: Texto</v>
      </c>
      <c r="L29" s="24" t="str">
        <f t="array" ref="L29">iferror(if(G29&lt;&gt;"", if(XLOOKUP(I29,'Match esperado'!$A:$A,'Match esperado'!$D:$D)=K29,"TRUE","FALSE"),""),"FALSE")</f>
        <v>TRUE</v>
      </c>
      <c r="M29" s="22"/>
      <c r="N29" s="23" t="s">
        <v>314</v>
      </c>
      <c r="O29" s="22">
        <f>IFERROR(__xludf.DUMMYFUNCTION("iferror(SPLIT(REGEXREPLACE(N29, ""\s{2,}"", ""|""), ""|""),"""")
"),26.0)</f>
        <v>26</v>
      </c>
      <c r="P29" s="22" t="str">
        <f>IFERROR(__xludf.DUMMYFUNCTION("""COMPUTED_VALUE"""),"Canal Preferido")</f>
        <v>Canal Preferido</v>
      </c>
      <c r="Q29" s="22" t="str">
        <f>IFERROR(__xludf.DUMMYFUNCTION("""COMPUTED_VALUE"""),"Texto")</f>
        <v>Texto</v>
      </c>
      <c r="R29" s="24" t="str">
        <f t="shared" si="4"/>
        <v>Canal Preferido: Texto</v>
      </c>
      <c r="S29" s="24" t="str">
        <f t="array" ref="S29">iferror(if(N29&lt;&gt;"", if(XLOOKUP(P29,'Match esperado'!$B:$B,'Match esperado'!$E:$E)=R29,"TRUE","FALSE"),""),"FALSE")</f>
        <v>TRUE</v>
      </c>
      <c r="T29" s="24" t="str">
        <f t="shared" si="5"/>
        <v>TRUE</v>
      </c>
      <c r="U29" s="22"/>
      <c r="V29" s="22"/>
      <c r="W29" s="22"/>
      <c r="X29" s="22"/>
      <c r="Y29" s="22"/>
      <c r="Z29" s="22"/>
    </row>
    <row r="30">
      <c r="A30" s="25" t="s">
        <v>315</v>
      </c>
      <c r="B30" s="26" t="b">
        <f>COUNTIF('Match esperado'!F:F, A30) &gt; 0
</f>
        <v>1</v>
      </c>
      <c r="C30" s="22" t="str">
        <f t="shared" si="1"/>
        <v>Usuário Proprietário da Pessoa</v>
      </c>
      <c r="D30" s="22" t="str">
        <f t="shared" si="2"/>
        <v>Responsável</v>
      </c>
      <c r="E30" s="22"/>
      <c r="F30" s="22"/>
      <c r="G30" s="23" t="s">
        <v>316</v>
      </c>
      <c r="H30" s="22">
        <f>IFERROR(__xludf.DUMMYFUNCTION("iferror(SPLIT(REGEXREPLACE(G30, ""\s{2,}"", ""|""), ""|""),"""")
"),27.0)</f>
        <v>27</v>
      </c>
      <c r="I30" s="22" t="str">
        <f>IFERROR(__xludf.DUMMYFUNCTION("""COMPUTED_VALUE"""),"Função de Compra")</f>
        <v>Função de Compra</v>
      </c>
      <c r="J30" s="22" t="str">
        <f>IFERROR(__xludf.DUMMYFUNCTION("""COMPUTED_VALUE"""),"Texto")</f>
        <v>Texto</v>
      </c>
      <c r="K30" s="24" t="str">
        <f t="shared" si="3"/>
        <v>Função de Compra: Texto</v>
      </c>
      <c r="L30" s="24" t="str">
        <f t="array" ref="L30">iferror(if(G30&lt;&gt;"", if(XLOOKUP(I30,'Match esperado'!$A:$A,'Match esperado'!$D:$D)=K30,"TRUE","FALSE"),""),"FALSE")</f>
        <v>TRUE</v>
      </c>
      <c r="M30" s="22"/>
      <c r="N30" s="23" t="s">
        <v>317</v>
      </c>
      <c r="O30" s="22">
        <f>IFERROR(__xludf.DUMMYFUNCTION("iferror(SPLIT(REGEXREPLACE(N30, ""\s{2,}"", ""|""), ""|""),"""")
"),27.0)</f>
        <v>27</v>
      </c>
      <c r="P30" s="22" t="str">
        <f>IFERROR(__xludf.DUMMYFUNCTION("""COMPUTED_VALUE"""),"RG")</f>
        <v>RG</v>
      </c>
      <c r="Q30" s="22" t="str">
        <f>IFERROR(__xludf.DUMMYFUNCTION("""COMPUTED_VALUE"""),"Número")</f>
        <v>Número</v>
      </c>
      <c r="R30" s="24" t="str">
        <f t="shared" si="4"/>
        <v>RG: Número</v>
      </c>
      <c r="S30" s="24" t="str">
        <f t="array" ref="S30">iferror(if(N30&lt;&gt;"", if(XLOOKUP(P30,'Match esperado'!$B:$B,'Match esperado'!$E:$E)=R30,"TRUE","FALSE"),""),"FALSE")</f>
        <v>TRUE</v>
      </c>
      <c r="T30" s="24" t="str">
        <f t="shared" si="5"/>
        <v>TRUE</v>
      </c>
      <c r="U30" s="22"/>
      <c r="V30" s="22"/>
      <c r="W30" s="22"/>
      <c r="X30" s="22"/>
      <c r="Y30" s="22"/>
      <c r="Z30" s="22"/>
    </row>
    <row r="31">
      <c r="A31" s="25" t="s">
        <v>318</v>
      </c>
      <c r="B31" s="27" t="b">
        <f>COUNTIF('Match esperado'!F:F, A31) &gt; 0
</f>
        <v>1</v>
      </c>
      <c r="C31" s="22" t="str">
        <f t="shared" si="1"/>
        <v>ID da Pessoa</v>
      </c>
      <c r="D31" s="22" t="str">
        <f t="shared" si="2"/>
        <v>Id do registro</v>
      </c>
      <c r="E31" s="22"/>
      <c r="F31" s="22"/>
      <c r="G31" s="23" t="s">
        <v>319</v>
      </c>
      <c r="H31" s="22">
        <f>IFERROR(__xludf.DUMMYFUNCTION("iferror(SPLIT(REGEXREPLACE(G31, ""\s{2,}"", ""|""), ""|""),"""")
"),28.0)</f>
        <v>28</v>
      </c>
      <c r="I31" s="22" t="str">
        <f>IFERROR(__xludf.DUMMYFUNCTION("""COMPUTED_VALUE"""),"Função de Impacto")</f>
        <v>Função de Impacto</v>
      </c>
      <c r="J31" s="22" t="str">
        <f>IFERROR(__xludf.DUMMYFUNCTION("""COMPUTED_VALUE"""),"Texto")</f>
        <v>Texto</v>
      </c>
      <c r="K31" s="24" t="str">
        <f t="shared" si="3"/>
        <v>Função de Impacto: Texto</v>
      </c>
      <c r="L31" s="24" t="str">
        <f t="array" ref="L31">iferror(if(G31&lt;&gt;"", if(XLOOKUP(I31,'Match esperado'!$A:$A,'Match esperado'!$D:$D)=K31,"TRUE","FALSE"),""),"FALSE")</f>
        <v>TRUE</v>
      </c>
      <c r="M31" s="22"/>
      <c r="N31" s="23" t="s">
        <v>320</v>
      </c>
      <c r="O31" s="22">
        <f>IFERROR(__xludf.DUMMYFUNCTION("iferror(SPLIT(REGEXREPLACE(N31, ""\s{2,}"", ""|""), ""|""),"""")
"),28.0)</f>
        <v>28</v>
      </c>
      <c r="P31" s="22" t="str">
        <f>IFERROR(__xludf.DUMMYFUNCTION("""COMPUTED_VALUE"""),"Estado Civil")</f>
        <v>Estado Civil</v>
      </c>
      <c r="Q31" s="22" t="str">
        <f>IFERROR(__xludf.DUMMYFUNCTION("""COMPUTED_VALUE"""),"Texto")</f>
        <v>Texto</v>
      </c>
      <c r="R31" s="24" t="str">
        <f t="shared" si="4"/>
        <v>Estado Civil: Texto</v>
      </c>
      <c r="S31" s="24" t="str">
        <f t="array" ref="S31">iferror(if(N31&lt;&gt;"", if(XLOOKUP(P31,'Match esperado'!$B:$B,'Match esperado'!$E:$E)=R31,"TRUE","FALSE"),""),"FALSE")</f>
        <v>TRUE</v>
      </c>
      <c r="T31" s="24" t="str">
        <f t="shared" si="5"/>
        <v>TRUE</v>
      </c>
      <c r="U31" s="22"/>
      <c r="V31" s="22"/>
      <c r="W31" s="22"/>
      <c r="X31" s="22"/>
      <c r="Y31" s="22"/>
      <c r="Z31" s="22"/>
    </row>
    <row r="32">
      <c r="A32" s="24"/>
      <c r="B32" s="22"/>
      <c r="C32" s="22" t="str">
        <f t="shared" si="1"/>
        <v/>
      </c>
      <c r="D32" s="22" t="str">
        <f t="shared" si="2"/>
        <v/>
      </c>
      <c r="E32" s="22"/>
      <c r="F32" s="22"/>
      <c r="G32" s="23" t="s">
        <v>321</v>
      </c>
      <c r="H32" s="22">
        <f>IFERROR(__xludf.DUMMYFUNCTION("iferror(SPLIT(REGEXREPLACE(G32, ""\s{2,}"", ""|""), ""|""),"""")
"),29.0)</f>
        <v>29</v>
      </c>
      <c r="I32" s="22" t="str">
        <f>IFERROR(__xludf.DUMMYFUNCTION("""COMPUTED_VALUE"""),"Função de Formalização")</f>
        <v>Função de Formalização</v>
      </c>
      <c r="J32" s="22" t="str">
        <f>IFERROR(__xludf.DUMMYFUNCTION("""COMPUTED_VALUE"""),"Texto")</f>
        <v>Texto</v>
      </c>
      <c r="K32" s="24" t="str">
        <f t="shared" si="3"/>
        <v>Função de Formalização: Texto</v>
      </c>
      <c r="L32" s="24" t="str">
        <f t="array" ref="L32">iferror(if(G32&lt;&gt;"", if(XLOOKUP(I32,'Match esperado'!$A:$A,'Match esperado'!$D:$D)=K32,"TRUE","FALSE"),""),"FALSE")</f>
        <v>TRUE</v>
      </c>
      <c r="M32" s="22"/>
      <c r="N32" s="23" t="s">
        <v>322</v>
      </c>
      <c r="O32" s="22">
        <f>IFERROR(__xludf.DUMMYFUNCTION("iferror(SPLIT(REGEXREPLACE(N32, ""\s{2,}"", ""|""), ""|""),"""")
"),29.0)</f>
        <v>29</v>
      </c>
      <c r="P32" s="22" t="str">
        <f>IFERROR(__xludf.DUMMYFUNCTION("""COMPUTED_VALUE"""),"Profissão")</f>
        <v>Profissão</v>
      </c>
      <c r="Q32" s="22" t="str">
        <f>IFERROR(__xludf.DUMMYFUNCTION("""COMPUTED_VALUE"""),"Texto")</f>
        <v>Texto</v>
      </c>
      <c r="R32" s="24" t="str">
        <f t="shared" si="4"/>
        <v>Profissão: Texto</v>
      </c>
      <c r="S32" s="24" t="str">
        <f t="array" ref="S32">iferror(if(N32&lt;&gt;"", if(XLOOKUP(P32,'Match esperado'!$B:$B,'Match esperado'!$E:$E)=R32,"TRUE","FALSE"),""),"FALSE")</f>
        <v>TRUE</v>
      </c>
      <c r="T32" s="24" t="str">
        <f t="shared" si="5"/>
        <v>TRUE</v>
      </c>
      <c r="U32" s="22"/>
      <c r="V32" s="22"/>
      <c r="W32" s="22"/>
      <c r="X32" s="22"/>
      <c r="Y32" s="22"/>
      <c r="Z32" s="22"/>
    </row>
    <row r="33">
      <c r="A33" s="24"/>
      <c r="B33" s="22"/>
      <c r="C33" s="22" t="str">
        <f t="shared" si="1"/>
        <v/>
      </c>
      <c r="D33" s="22" t="str">
        <f t="shared" si="2"/>
        <v/>
      </c>
      <c r="E33" s="22"/>
      <c r="F33" s="22"/>
      <c r="G33" s="23" t="s">
        <v>323</v>
      </c>
      <c r="H33" s="22">
        <f>IFERROR(__xludf.DUMMYFUNCTION("iferror(SPLIT(REGEXREPLACE(G33, ""\s{2,}"", ""|""), ""|""),"""")
"),30.0)</f>
        <v>30</v>
      </c>
      <c r="I33" s="22" t="str">
        <f>IFERROR(__xludf.DUMMYFUNCTION("""COMPUTED_VALUE"""),"Função de Faturamento")</f>
        <v>Função de Faturamento</v>
      </c>
      <c r="J33" s="22" t="str">
        <f>IFERROR(__xludf.DUMMYFUNCTION("""COMPUTED_VALUE"""),"Texto")</f>
        <v>Texto</v>
      </c>
      <c r="K33" s="24" t="str">
        <f t="shared" si="3"/>
        <v>Função de Faturamento: Texto</v>
      </c>
      <c r="L33" s="24" t="str">
        <f t="array" ref="L33">iferror(if(G33&lt;&gt;"", if(XLOOKUP(I33,'Match esperado'!$A:$A,'Match esperado'!$D:$D)=K33,"TRUE","FALSE"),""),"FALSE")</f>
        <v>TRUE</v>
      </c>
      <c r="M33" s="22"/>
      <c r="N33" s="23" t="s">
        <v>324</v>
      </c>
      <c r="O33" s="22">
        <f>IFERROR(__xludf.DUMMYFUNCTION("iferror(SPLIT(REGEXREPLACE(N33, ""\s{2,}"", ""|""), ""|""),"""")
"),30.0)</f>
        <v>30</v>
      </c>
      <c r="P33" s="22" t="str">
        <f>IFERROR(__xludf.DUMMYFUNCTION("""COMPUTED_VALUE"""),"Idade")</f>
        <v>Idade</v>
      </c>
      <c r="Q33" s="22" t="str">
        <f>IFERROR(__xludf.DUMMYFUNCTION("""COMPUTED_VALUE"""),"Número")</f>
        <v>Número</v>
      </c>
      <c r="R33" s="24" t="str">
        <f t="shared" si="4"/>
        <v>Idade: Número</v>
      </c>
      <c r="S33" s="24" t="str">
        <f t="array" ref="S33">iferror(if(N33&lt;&gt;"", if(XLOOKUP(P33,'Match esperado'!$B:$B,'Match esperado'!$E:$E)=R33,"TRUE","FALSE"),""),"FALSE")</f>
        <v>TRUE</v>
      </c>
      <c r="T33" s="24" t="str">
        <f t="shared" si="5"/>
        <v>TRUE</v>
      </c>
      <c r="U33" s="22"/>
      <c r="V33" s="22"/>
      <c r="W33" s="22"/>
      <c r="X33" s="22"/>
      <c r="Y33" s="22"/>
      <c r="Z33" s="22"/>
    </row>
    <row r="34">
      <c r="A34" s="24"/>
      <c r="B34" s="22"/>
      <c r="C34" s="22" t="str">
        <f t="shared" si="1"/>
        <v/>
      </c>
      <c r="D34" s="22" t="str">
        <f t="shared" si="2"/>
        <v/>
      </c>
      <c r="E34" s="22"/>
      <c r="F34" s="22"/>
      <c r="G34" s="22"/>
      <c r="H34" s="22"/>
      <c r="I34" s="22"/>
      <c r="J34" s="22"/>
      <c r="K34" s="24"/>
      <c r="L34" s="24"/>
      <c r="M34" s="22"/>
      <c r="N34" s="23" t="s">
        <v>325</v>
      </c>
      <c r="O34" s="22">
        <f>IFERROR(__xludf.DUMMYFUNCTION("iferror(SPLIT(REGEXREPLACE(N34, ""\s{2,}"", ""|""), ""|""),"""")
"),31.0)</f>
        <v>31</v>
      </c>
      <c r="P34" s="22" t="str">
        <f>IFERROR(__xludf.DUMMYFUNCTION("""COMPUTED_VALUE"""),"Sexo")</f>
        <v>Sexo</v>
      </c>
      <c r="Q34" s="22" t="str">
        <f>IFERROR(__xludf.DUMMYFUNCTION("""COMPUTED_VALUE"""),"Texto")</f>
        <v>Texto</v>
      </c>
      <c r="R34" s="24" t="str">
        <f t="shared" si="4"/>
        <v>Sexo: Texto</v>
      </c>
      <c r="S34" s="24" t="str">
        <f t="array" ref="S34">iferror(if(N34&lt;&gt;"", if(XLOOKUP(P34,'Match esperado'!$B:$B,'Match esperado'!$E:$E)=R34,"TRUE","FALSE"),""),"FALSE")</f>
        <v>TRUE</v>
      </c>
      <c r="T34" s="24" t="str">
        <f t="shared" si="5"/>
        <v>TRUE</v>
      </c>
      <c r="U34" s="22"/>
      <c r="V34" s="22"/>
      <c r="W34" s="22"/>
      <c r="X34" s="22"/>
      <c r="Y34" s="22"/>
      <c r="Z34" s="22"/>
    </row>
    <row r="35">
      <c r="A35" s="24"/>
      <c r="B35" s="22"/>
      <c r="C35" s="22"/>
      <c r="D35" s="22"/>
      <c r="E35" s="22"/>
      <c r="F35" s="22"/>
      <c r="G35" s="22"/>
      <c r="H35" s="22"/>
      <c r="I35" s="22"/>
      <c r="J35" s="22"/>
      <c r="K35" s="24"/>
      <c r="L35" s="24"/>
      <c r="M35" s="22"/>
      <c r="N35" s="23"/>
      <c r="O35" s="22"/>
      <c r="P35" s="22"/>
      <c r="Q35" s="22"/>
      <c r="R35" s="24"/>
      <c r="S35" s="24"/>
      <c r="T35" s="24"/>
      <c r="U35" s="22"/>
      <c r="V35" s="22"/>
      <c r="W35" s="22"/>
      <c r="X35" s="22"/>
      <c r="Y35" s="22"/>
      <c r="Z35" s="22"/>
    </row>
    <row r="36">
      <c r="A36" s="24"/>
      <c r="B36" s="22"/>
      <c r="C36" s="22"/>
      <c r="D36" s="22"/>
      <c r="E36" s="22"/>
      <c r="F36" s="22"/>
      <c r="G36" s="22"/>
      <c r="H36" s="22"/>
      <c r="I36" s="22"/>
      <c r="J36" s="22"/>
      <c r="K36" s="24"/>
      <c r="L36" s="24"/>
      <c r="M36" s="22"/>
      <c r="N36" s="23"/>
      <c r="O36" s="22"/>
      <c r="P36" s="22"/>
      <c r="Q36" s="22"/>
      <c r="R36" s="24"/>
      <c r="S36" s="24"/>
      <c r="T36" s="24"/>
      <c r="U36" s="22"/>
      <c r="V36" s="22"/>
      <c r="W36" s="22"/>
      <c r="X36" s="22"/>
      <c r="Y36" s="22"/>
      <c r="Z36" s="22"/>
    </row>
    <row r="37">
      <c r="A37" s="24"/>
      <c r="B37" s="22"/>
      <c r="C37" s="22"/>
      <c r="D37" s="22"/>
      <c r="E37" s="22"/>
      <c r="F37" s="22"/>
      <c r="G37" s="22"/>
      <c r="H37" s="22"/>
      <c r="I37" s="22"/>
      <c r="J37" s="22"/>
      <c r="K37" s="24"/>
      <c r="L37" s="24" t="str">
        <f t="array" ref="L37">iferror(if(G37&lt;&gt;"", if(XLOOKUP(I37,'Match esperado'!$A:$A,'Match esperado'!$D:$D)=K37,"TRUE","FALSE"),""),"FALSE")</f>
        <v/>
      </c>
      <c r="M37" s="22"/>
      <c r="N37" s="23"/>
      <c r="O37" s="22"/>
      <c r="P37" s="22"/>
      <c r="Q37" s="22"/>
      <c r="R37" s="24"/>
      <c r="S37" s="24"/>
      <c r="T37" s="24"/>
      <c r="U37" s="22"/>
      <c r="V37" s="22"/>
      <c r="W37" s="22"/>
      <c r="X37" s="22"/>
      <c r="Y37" s="22"/>
      <c r="Z37" s="22"/>
    </row>
    <row r="38">
      <c r="A38" s="24"/>
      <c r="B38" s="24"/>
      <c r="C38" s="24"/>
      <c r="D38" s="28" t="str">
        <f t="array" ref="D38">iferror(if(D40&lt;&gt;"", if(XLOOKUP(D39,'Match esperado'!$A:$A,'Match esperado'!$F:$F)="","TRUE","FALSE"),""),"")</f>
        <v>TRUE</v>
      </c>
      <c r="E38" s="28" t="str">
        <f t="array" ref="E38">iferror(if(E40&lt;&gt;"", if(XLOOKUP(E39,'Match esperado'!$A:$A,'Match esperado'!$F:$F)="","TRUE","FALSE"),""),"")</f>
        <v/>
      </c>
      <c r="F38" s="28" t="str">
        <f t="array" ref="F38">iferror(if(F40&lt;&gt;"", if(XLOOKUP(F39,'Match esperado'!$A:$A,'Match esperado'!$F:$F)="","TRUE","FALSE"),""),"")</f>
        <v/>
      </c>
      <c r="G38" s="28" t="str">
        <f t="array" ref="G38">iferror(if(G40&lt;&gt;"", if(XLOOKUP(G39,'Match esperado'!$A:$A,'Match esperado'!$F:$F)="","TRUE","FALSE"),""),"")</f>
        <v/>
      </c>
      <c r="H38" s="29" t="str">
        <f t="array" ref="H38">iferror(if(H40&lt;&gt;"", if(XLOOKUP(H39,'Match esperado'!$A:$A,'Match esperado'!$F:$F)="","TRUE","FALSE"),""),"")</f>
        <v/>
      </c>
      <c r="I38" s="29" t="str">
        <f t="array" ref="I38">iferror(if(I40&lt;&gt;"", if(XLOOKUP(I39,'Match esperado'!$A:$A,'Match esperado'!$F:$F)="","TRUE","FALSE"),""),"")</f>
        <v/>
      </c>
      <c r="J38" s="29" t="str">
        <f t="array" ref="J38">iferror(if(J40&lt;&gt;"", if(XLOOKUP(J39,'Match esperado'!$A:$A,'Match esperado'!$F:$F)="","TRUE","FALSE"),""),"")</f>
        <v/>
      </c>
      <c r="K38" s="29"/>
      <c r="L38" s="29"/>
      <c r="M38" s="29" t="str">
        <f t="array" ref="M38">iferror(if(M40&lt;&gt;"", if(XLOOKUP(M39,'Match esperado'!$A:$A,'Match esperado'!$F:$F)="","TRUE","FALSE"),""),"")</f>
        <v/>
      </c>
      <c r="N38" s="30" t="str">
        <f t="array" ref="N38">iferror(if(N40&lt;&gt;"", if(XLOOKUP(N39,'Match esperado'!$A:$A,'Match esperado'!$F:$F)="","TRUE","FALSE"),""),"")</f>
        <v/>
      </c>
      <c r="O38" s="24" t="str">
        <f t="array" ref="O38">iferror(if(O40&lt;&gt;"", if(XLOOKUP(O39,'Match esperado'!$A:$A,'Match esperado'!$F:$F)="","TRUE","FALSE"),""),"")</f>
        <v/>
      </c>
      <c r="P38" s="24"/>
      <c r="Q38" s="24"/>
      <c r="R38" s="29"/>
      <c r="S38" s="29"/>
      <c r="T38" s="29"/>
      <c r="U38" s="24"/>
      <c r="V38" s="24"/>
      <c r="W38" s="24"/>
    </row>
    <row r="39" hidden="1">
      <c r="A39" s="24"/>
      <c r="B39" s="22"/>
      <c r="C39" s="22"/>
      <c r="D39" s="22" t="str">
        <f>if(D40&lt;&gt;"", SUBSTITUTE(D40,"'",""),"")</f>
        <v>Categoria de Stakeholder</v>
      </c>
      <c r="E39" s="22" t="str">
        <f>if(E40&lt;&gt;"", IF(LEFT((SUBSTITUTE(E40,"'","")),1)=" ", MID((SUBSTITUTE(E40,"'","")),2,LEN((SUBSTITUTE(E40,"'","")))), (SUBSTITUTE(E40,"'",""))),"")</f>
        <v/>
      </c>
      <c r="F39" s="22" t="str">
        <f t="shared" ref="F39:I39" si="6">if(F40&lt;&gt;"", SUBSTITUTE(F40,"'",""),"")</f>
        <v/>
      </c>
      <c r="G39" s="22" t="str">
        <f t="shared" si="6"/>
        <v/>
      </c>
      <c r="H39" s="22" t="str">
        <f t="shared" si="6"/>
        <v/>
      </c>
      <c r="I39" s="22" t="str">
        <f t="shared" si="6"/>
        <v/>
      </c>
      <c r="J39" s="22"/>
      <c r="K39" s="24"/>
      <c r="L39" s="24"/>
      <c r="M39" s="22"/>
      <c r="N39" s="22"/>
      <c r="O39" s="22"/>
      <c r="P39" s="22"/>
      <c r="Q39" s="22"/>
      <c r="R39" s="24"/>
      <c r="S39" s="24"/>
      <c r="T39" s="24"/>
      <c r="U39" s="22"/>
      <c r="V39" s="22"/>
      <c r="W39" s="22"/>
    </row>
    <row r="40">
      <c r="A40" s="25" t="s">
        <v>106</v>
      </c>
      <c r="B40" s="23" t="s">
        <v>107</v>
      </c>
      <c r="C40" s="31" t="str">
        <f t="shared" ref="C40:C41" si="7">mid(B40,(FIND("{'", B40)+1),(len(B40)-(FIND("{'", B40)+1)))</f>
        <v>'Categoria de Stakeholder'</v>
      </c>
      <c r="D40" s="22" t="str">
        <f>IFERROR(__xludf.DUMMYFUNCTION("SPLIT(C40, "","")
"),"Categoria de Stakeholder'")</f>
        <v>Categoria de Stakeholder'</v>
      </c>
      <c r="E40" s="22"/>
      <c r="F40" s="22"/>
      <c r="G40" s="22"/>
      <c r="H40" s="22"/>
      <c r="I40" s="22"/>
      <c r="J40" s="22"/>
      <c r="K40" s="24"/>
      <c r="L40" s="24"/>
      <c r="M40" s="22"/>
      <c r="N40" s="22"/>
      <c r="O40" s="22"/>
      <c r="P40" s="22"/>
      <c r="Q40" s="22"/>
      <c r="R40" s="24"/>
      <c r="S40" s="24"/>
      <c r="T40" s="24"/>
      <c r="U40" s="22"/>
      <c r="V40" s="22"/>
      <c r="W40" s="22"/>
    </row>
    <row r="41">
      <c r="A41" s="25" t="s">
        <v>105</v>
      </c>
      <c r="B41" s="23" t="s">
        <v>326</v>
      </c>
      <c r="C41" s="31" t="str">
        <f t="shared" si="7"/>
        <v>'ID do Negócio', 'ID da Empresa'</v>
      </c>
      <c r="D41" s="22" t="str">
        <f>IFERROR(__xludf.DUMMYFUNCTION("SPLIT(C41, "","")
"),"ID do Negócio'")</f>
        <v>ID do Negócio'</v>
      </c>
      <c r="E41" s="22" t="str">
        <f>IFERROR(__xludf.DUMMYFUNCTION("""COMPUTED_VALUE""")," 'ID da Empresa'")</f>
        <v> 'ID da Empresa'</v>
      </c>
      <c r="F41" s="22"/>
      <c r="G41" s="22"/>
      <c r="H41" s="22"/>
      <c r="I41" s="22"/>
      <c r="J41" s="22"/>
      <c r="K41" s="24"/>
      <c r="L41" s="24"/>
      <c r="M41" s="22"/>
      <c r="N41" s="22"/>
      <c r="O41" s="22"/>
      <c r="P41" s="22"/>
      <c r="Q41" s="22"/>
      <c r="R41" s="24"/>
      <c r="S41" s="24"/>
      <c r="T41" s="24"/>
      <c r="U41" s="22"/>
      <c r="V41" s="22"/>
      <c r="W41" s="22"/>
    </row>
    <row r="42" hidden="1">
      <c r="A42" s="13"/>
      <c r="D42" s="14" t="str">
        <f>if(D41&lt;&gt;"", SUBSTITUTE(D41,"'",""),"")</f>
        <v>ID do Negócio</v>
      </c>
      <c r="E42" s="14" t="str">
        <f>if(E41&lt;&gt;"", IF(LEFT((SUBSTITUTE(E41,"'","")),1)=" ", MID((SUBSTITUTE(E41,"'","")),2,LEN((SUBSTITUTE(E41,"'","")))), (SUBSTITUTE(E41,"'",""))),"")</f>
        <v>ID da Empresa</v>
      </c>
      <c r="F42" s="14" t="str">
        <f t="shared" ref="F42:J42" si="8">if(F41&lt;&gt;"", SUBSTITUTE(F41,"'",""),"")</f>
        <v/>
      </c>
      <c r="G42" s="14" t="str">
        <f t="shared" si="8"/>
        <v/>
      </c>
      <c r="H42" s="14" t="str">
        <f t="shared" si="8"/>
        <v/>
      </c>
      <c r="I42" s="14" t="str">
        <f t="shared" si="8"/>
        <v/>
      </c>
      <c r="J42" s="14" t="str">
        <f t="shared" si="8"/>
        <v/>
      </c>
      <c r="K42" s="13"/>
      <c r="L42" s="13"/>
      <c r="R42" s="13"/>
      <c r="S42" s="13"/>
      <c r="T42" s="13"/>
    </row>
    <row r="43">
      <c r="A43" s="13"/>
      <c r="B43" s="13"/>
      <c r="C43" s="13"/>
      <c r="D43" s="32" t="str">
        <f t="array" ref="D43">iferror(if(D41&lt;&gt;"", if(XLOOKUP(D42,'Match esperado'!$B:$B,'Match esperado'!$F:$F)="","TRUE","FALSE"),""),"")</f>
        <v>TRUE</v>
      </c>
      <c r="E43" s="32" t="str">
        <f t="array" ref="E43">iferror(if(E41&lt;&gt;"", if(XLOOKUP(E42,'Match esperado'!$B:$B,'Match esperado'!$F:$F)="","TRUE","FALSE"),""),"")</f>
        <v>TRUE</v>
      </c>
      <c r="F43" s="32" t="str">
        <f t="array" ref="F43">iferror(if(F41&lt;&gt;"", if(XLOOKUP(F42,'Match esperado'!$B:$B,'Match esperado'!$F:$F)="","TRUE","FALSE"),""),"")</f>
        <v/>
      </c>
      <c r="G43" s="32" t="str">
        <f t="array" ref="G43">iferror(if(G41&lt;&gt;"", if(XLOOKUP(G42,'Match esperado'!$B:$B,'Match esperado'!$F:$F)="","TRUE","FALSE"),""),"")</f>
        <v/>
      </c>
      <c r="H43" s="32" t="str">
        <f t="array" ref="H43">iferror(if(H41&lt;&gt;"", if(XLOOKUP(H42,'Match esperado'!$B:$B,'Match esperado'!$F:$F)="","TRUE","FALSE"),""),"")</f>
        <v/>
      </c>
      <c r="I43" s="32" t="str">
        <f t="array" ref="I43">iferror(if(I41&lt;&gt;"", if(XLOOKUP(I42,'Match esperado'!$B:$B,'Match esperado'!$F:$F)="","TRUE","FALSE"),""),"")</f>
        <v/>
      </c>
      <c r="J43" s="33" t="str">
        <f t="array" ref="J43">iferror(if(J41&lt;&gt;"", if(XLOOKUP(J42,'Match esperado'!$B:$B,'Match esperado'!$F:$F)="","TRUE","FALSE"),""),"")</f>
        <v/>
      </c>
      <c r="K43" s="33"/>
      <c r="L43" s="33"/>
      <c r="M43" s="33" t="str">
        <f t="array" ref="M43">iferror(if(M41&lt;&gt;"", if(XLOOKUP(M42,'Match esperado'!$B:$B,'Match esperado'!$F:$F)="","TRUE","FALSE"),""),"")</f>
        <v/>
      </c>
      <c r="N43" s="34" t="str">
        <f t="array" ref="N43">iferror(if(N41&lt;&gt;"", if(XLOOKUP(N42,'Match esperado'!$B:$B,'Match esperado'!$F:$F)="","TRUE","FALSE"),""),"")</f>
        <v/>
      </c>
      <c r="O43" s="13" t="str">
        <f t="array" ref="O43">iferror(if(O41&lt;&gt;"", if(XLOOKUP(O42,'Match esperado'!$B:$B,'Match esperado'!$F:$F)="","TRUE","FALSE"),""),"")</f>
        <v/>
      </c>
      <c r="P43" s="13"/>
      <c r="Q43" s="13"/>
      <c r="R43" s="33"/>
      <c r="S43" s="33"/>
      <c r="T43" s="33"/>
      <c r="U43" s="13"/>
      <c r="V43" s="13"/>
      <c r="W43" s="13"/>
    </row>
    <row r="44">
      <c r="A44" s="13"/>
      <c r="K44" s="13"/>
      <c r="L44" s="13"/>
      <c r="R44" s="13"/>
      <c r="S44" s="13"/>
      <c r="T44" s="13"/>
    </row>
    <row r="45">
      <c r="A45" s="13"/>
      <c r="K45" s="13"/>
      <c r="L45" s="13"/>
      <c r="R45" s="13"/>
      <c r="S45" s="13"/>
      <c r="T45" s="13"/>
    </row>
    <row r="46">
      <c r="A46" s="13"/>
      <c r="K46" s="13"/>
      <c r="L46" s="13"/>
      <c r="R46" s="13"/>
      <c r="S46" s="13"/>
      <c r="T46" s="13"/>
    </row>
    <row r="47">
      <c r="A47" s="13"/>
      <c r="K47" s="13"/>
      <c r="L47" s="13"/>
      <c r="R47" s="13"/>
      <c r="S47" s="13"/>
      <c r="T47" s="13"/>
    </row>
    <row r="48">
      <c r="A48" s="13"/>
      <c r="K48" s="13"/>
      <c r="L48" s="13"/>
      <c r="R48" s="13"/>
      <c r="S48" s="13"/>
      <c r="T48" s="13"/>
    </row>
    <row r="49">
      <c r="A49" s="13"/>
      <c r="K49" s="13"/>
      <c r="L49" s="13"/>
      <c r="R49" s="13"/>
      <c r="S49" s="13"/>
      <c r="T49" s="13"/>
    </row>
    <row r="50">
      <c r="A50" s="13"/>
      <c r="K50" s="13"/>
      <c r="L50" s="13"/>
      <c r="R50" s="13"/>
      <c r="S50" s="13"/>
      <c r="T50" s="13"/>
    </row>
    <row r="51">
      <c r="A51" s="13"/>
      <c r="K51" s="13"/>
      <c r="L51" s="13"/>
      <c r="R51" s="13"/>
      <c r="S51" s="13"/>
      <c r="T51" s="13"/>
    </row>
    <row r="52">
      <c r="A52" s="13"/>
      <c r="K52" s="13"/>
      <c r="L52" s="13"/>
      <c r="R52" s="13"/>
      <c r="S52" s="13"/>
      <c r="T52" s="13"/>
    </row>
    <row r="53">
      <c r="A53" s="13"/>
      <c r="K53" s="13"/>
      <c r="L53" s="13"/>
      <c r="R53" s="13"/>
      <c r="S53" s="13"/>
      <c r="T53" s="13"/>
    </row>
    <row r="54">
      <c r="A54" s="13"/>
      <c r="K54" s="13"/>
      <c r="L54" s="13"/>
      <c r="R54" s="13"/>
      <c r="S54" s="13"/>
      <c r="T54" s="13"/>
    </row>
    <row r="55">
      <c r="A55" s="13"/>
      <c r="K55" s="13"/>
      <c r="L55" s="13"/>
      <c r="R55" s="13"/>
      <c r="S55" s="13"/>
      <c r="T55" s="13"/>
    </row>
    <row r="56">
      <c r="A56" s="13"/>
      <c r="K56" s="13"/>
      <c r="L56" s="13"/>
      <c r="R56" s="13"/>
      <c r="S56" s="13"/>
      <c r="T56" s="13"/>
    </row>
    <row r="57">
      <c r="A57" s="13"/>
      <c r="K57" s="13"/>
      <c r="L57" s="13"/>
      <c r="R57" s="13"/>
      <c r="S57" s="13"/>
      <c r="T57" s="13"/>
    </row>
    <row r="58">
      <c r="A58" s="13"/>
      <c r="K58" s="13"/>
      <c r="L58" s="13"/>
      <c r="R58" s="13"/>
      <c r="S58" s="13"/>
      <c r="T58" s="13"/>
    </row>
    <row r="59">
      <c r="A59" s="13"/>
      <c r="K59" s="13"/>
      <c r="L59" s="13"/>
      <c r="R59" s="13"/>
      <c r="S59" s="13"/>
      <c r="T59" s="13"/>
    </row>
    <row r="60">
      <c r="A60" s="13"/>
      <c r="K60" s="13"/>
      <c r="L60" s="13"/>
      <c r="R60" s="13"/>
      <c r="S60" s="13"/>
      <c r="T60" s="13"/>
    </row>
    <row r="61">
      <c r="A61" s="13"/>
      <c r="K61" s="13"/>
      <c r="L61" s="13"/>
      <c r="R61" s="13"/>
      <c r="S61" s="13"/>
      <c r="T61" s="13"/>
    </row>
    <row r="62">
      <c r="A62" s="13"/>
      <c r="K62" s="13"/>
      <c r="L62" s="13"/>
      <c r="R62" s="13"/>
      <c r="S62" s="13"/>
      <c r="T62" s="13"/>
    </row>
    <row r="63">
      <c r="A63" s="13"/>
      <c r="K63" s="13"/>
      <c r="L63" s="13"/>
      <c r="R63" s="13"/>
      <c r="S63" s="13"/>
      <c r="T63" s="13"/>
    </row>
    <row r="64">
      <c r="A64" s="13"/>
      <c r="K64" s="13"/>
      <c r="L64" s="13"/>
      <c r="R64" s="13"/>
      <c r="S64" s="13"/>
      <c r="T64" s="13"/>
    </row>
    <row r="65">
      <c r="A65" s="13"/>
      <c r="K65" s="13"/>
      <c r="L65" s="13"/>
      <c r="R65" s="13"/>
      <c r="S65" s="13"/>
      <c r="T65" s="13"/>
    </row>
    <row r="66">
      <c r="A66" s="13"/>
      <c r="K66" s="13"/>
      <c r="L66" s="13"/>
      <c r="R66" s="13"/>
      <c r="S66" s="13"/>
      <c r="T66" s="13"/>
    </row>
    <row r="67">
      <c r="A67" s="13"/>
      <c r="K67" s="13"/>
      <c r="L67" s="13"/>
      <c r="R67" s="13"/>
      <c r="S67" s="13"/>
      <c r="T67" s="13"/>
    </row>
    <row r="68">
      <c r="A68" s="13"/>
      <c r="K68" s="13"/>
      <c r="L68" s="13"/>
      <c r="R68" s="13"/>
      <c r="S68" s="13"/>
      <c r="T68" s="13"/>
    </row>
    <row r="69">
      <c r="A69" s="13"/>
      <c r="K69" s="13"/>
      <c r="L69" s="13"/>
      <c r="R69" s="13"/>
      <c r="S69" s="13"/>
      <c r="T69" s="13"/>
    </row>
    <row r="70">
      <c r="A70" s="13"/>
      <c r="K70" s="13"/>
      <c r="L70" s="13"/>
      <c r="R70" s="13"/>
      <c r="S70" s="13"/>
      <c r="T70" s="13"/>
    </row>
    <row r="71">
      <c r="A71" s="13"/>
      <c r="K71" s="13"/>
      <c r="L71" s="13"/>
      <c r="R71" s="13"/>
      <c r="S71" s="13"/>
      <c r="T71" s="13"/>
    </row>
    <row r="72">
      <c r="A72" s="13"/>
      <c r="K72" s="13"/>
      <c r="L72" s="13"/>
      <c r="R72" s="13"/>
      <c r="S72" s="13"/>
      <c r="T72" s="13"/>
    </row>
    <row r="73">
      <c r="A73" s="13"/>
      <c r="K73" s="13"/>
      <c r="L73" s="13"/>
      <c r="R73" s="13"/>
      <c r="S73" s="13"/>
      <c r="T73" s="13"/>
    </row>
    <row r="74">
      <c r="A74" s="13"/>
      <c r="K74" s="13"/>
      <c r="L74" s="13"/>
      <c r="R74" s="13"/>
      <c r="S74" s="13"/>
      <c r="T74" s="13"/>
    </row>
    <row r="75">
      <c r="A75" s="13"/>
      <c r="K75" s="13"/>
      <c r="L75" s="13"/>
      <c r="R75" s="13"/>
      <c r="S75" s="13"/>
      <c r="T75" s="13"/>
    </row>
    <row r="76">
      <c r="A76" s="13"/>
      <c r="K76" s="13"/>
      <c r="L76" s="13"/>
      <c r="R76" s="13"/>
      <c r="S76" s="13"/>
      <c r="T76" s="13"/>
    </row>
    <row r="77">
      <c r="A77" s="13"/>
      <c r="K77" s="13"/>
      <c r="L77" s="13"/>
      <c r="R77" s="13"/>
      <c r="S77" s="13"/>
      <c r="T77" s="13"/>
    </row>
    <row r="78">
      <c r="A78" s="13"/>
      <c r="K78" s="13"/>
      <c r="L78" s="13"/>
      <c r="R78" s="13"/>
      <c r="S78" s="13"/>
      <c r="T78" s="13"/>
    </row>
    <row r="79">
      <c r="A79" s="13"/>
      <c r="K79" s="13"/>
      <c r="L79" s="13"/>
      <c r="R79" s="13"/>
      <c r="S79" s="13"/>
      <c r="T79" s="13"/>
    </row>
    <row r="80">
      <c r="A80" s="13"/>
      <c r="K80" s="13"/>
      <c r="L80" s="13"/>
      <c r="R80" s="13"/>
      <c r="S80" s="13"/>
      <c r="T80" s="13"/>
    </row>
    <row r="81">
      <c r="A81" s="13"/>
      <c r="K81" s="13"/>
      <c r="L81" s="13"/>
      <c r="R81" s="13"/>
      <c r="S81" s="13"/>
      <c r="T81" s="13"/>
    </row>
    <row r="82">
      <c r="A82" s="13"/>
      <c r="K82" s="13"/>
      <c r="L82" s="13"/>
      <c r="R82" s="13"/>
      <c r="S82" s="13"/>
      <c r="T82" s="13"/>
    </row>
    <row r="83">
      <c r="A83" s="13"/>
      <c r="K83" s="13"/>
      <c r="L83" s="13"/>
      <c r="R83" s="13"/>
      <c r="S83" s="13"/>
      <c r="T83" s="13"/>
    </row>
    <row r="84">
      <c r="A84" s="13"/>
      <c r="K84" s="13"/>
      <c r="L84" s="13"/>
      <c r="R84" s="13"/>
      <c r="S84" s="13"/>
      <c r="T84" s="13"/>
    </row>
    <row r="85">
      <c r="A85" s="13"/>
      <c r="K85" s="13"/>
      <c r="L85" s="13"/>
      <c r="R85" s="13"/>
      <c r="S85" s="13"/>
      <c r="T85" s="13"/>
    </row>
    <row r="86">
      <c r="A86" s="13"/>
      <c r="K86" s="13"/>
      <c r="L86" s="13"/>
      <c r="R86" s="13"/>
      <c r="S86" s="13"/>
      <c r="T86" s="13"/>
    </row>
    <row r="87">
      <c r="A87" s="13"/>
      <c r="K87" s="13"/>
      <c r="L87" s="13"/>
      <c r="R87" s="13"/>
      <c r="S87" s="13"/>
      <c r="T87" s="13"/>
    </row>
    <row r="88">
      <c r="A88" s="13"/>
      <c r="K88" s="13"/>
      <c r="L88" s="13"/>
      <c r="R88" s="13"/>
      <c r="S88" s="13"/>
      <c r="T88" s="13"/>
    </row>
    <row r="89">
      <c r="A89" s="13"/>
      <c r="K89" s="13"/>
      <c r="L89" s="13"/>
      <c r="R89" s="13"/>
      <c r="S89" s="13"/>
      <c r="T89" s="13"/>
    </row>
    <row r="90">
      <c r="A90" s="13"/>
      <c r="K90" s="13"/>
      <c r="L90" s="13"/>
      <c r="R90" s="13"/>
      <c r="S90" s="13"/>
      <c r="T90" s="13"/>
    </row>
    <row r="91">
      <c r="A91" s="13"/>
      <c r="K91" s="13"/>
      <c r="L91" s="13"/>
      <c r="R91" s="13"/>
      <c r="S91" s="13"/>
      <c r="T91" s="13"/>
    </row>
    <row r="92">
      <c r="A92" s="13"/>
      <c r="K92" s="13"/>
      <c r="L92" s="13"/>
      <c r="R92" s="13"/>
      <c r="S92" s="13"/>
      <c r="T92" s="13"/>
    </row>
    <row r="93">
      <c r="A93" s="13"/>
      <c r="K93" s="13"/>
      <c r="L93" s="13"/>
      <c r="R93" s="13"/>
      <c r="S93" s="13"/>
      <c r="T93" s="13"/>
    </row>
    <row r="94">
      <c r="A94" s="13"/>
      <c r="K94" s="13"/>
      <c r="L94" s="13"/>
      <c r="R94" s="13"/>
      <c r="S94" s="13"/>
      <c r="T94" s="13"/>
    </row>
    <row r="95">
      <c r="A95" s="13"/>
      <c r="K95" s="13"/>
      <c r="L95" s="13"/>
      <c r="R95" s="13"/>
      <c r="S95" s="13"/>
      <c r="T95" s="13"/>
    </row>
    <row r="96">
      <c r="A96" s="13"/>
      <c r="K96" s="13"/>
      <c r="L96" s="13"/>
      <c r="R96" s="13"/>
      <c r="S96" s="13"/>
      <c r="T96" s="13"/>
    </row>
    <row r="97">
      <c r="A97" s="13"/>
      <c r="K97" s="13"/>
      <c r="L97" s="13"/>
      <c r="R97" s="13"/>
      <c r="S97" s="13"/>
      <c r="T97" s="13"/>
    </row>
    <row r="98">
      <c r="A98" s="13"/>
      <c r="K98" s="13"/>
      <c r="L98" s="13"/>
      <c r="R98" s="13"/>
      <c r="S98" s="13"/>
      <c r="T98" s="13"/>
    </row>
    <row r="99">
      <c r="A99" s="13"/>
      <c r="K99" s="13"/>
      <c r="L99" s="13"/>
      <c r="R99" s="13"/>
      <c r="S99" s="13"/>
      <c r="T99" s="13"/>
    </row>
    <row r="100">
      <c r="A100" s="13"/>
      <c r="K100" s="13"/>
      <c r="L100" s="13"/>
      <c r="R100" s="13"/>
      <c r="S100" s="13"/>
      <c r="T100" s="13"/>
    </row>
    <row r="101">
      <c r="A101" s="13"/>
      <c r="K101" s="13"/>
      <c r="L101" s="13"/>
      <c r="R101" s="13"/>
      <c r="S101" s="13"/>
      <c r="T101" s="13"/>
    </row>
    <row r="102">
      <c r="A102" s="13"/>
      <c r="K102" s="13"/>
      <c r="L102" s="13"/>
      <c r="R102" s="13"/>
      <c r="S102" s="13"/>
      <c r="T102" s="13"/>
    </row>
    <row r="103">
      <c r="A103" s="13"/>
      <c r="K103" s="13"/>
      <c r="L103" s="13"/>
      <c r="R103" s="13"/>
      <c r="S103" s="13"/>
      <c r="T103" s="13"/>
    </row>
    <row r="104">
      <c r="A104" s="13"/>
      <c r="K104" s="13"/>
      <c r="L104" s="13"/>
      <c r="R104" s="13"/>
      <c r="S104" s="13"/>
      <c r="T104" s="13"/>
    </row>
    <row r="105">
      <c r="A105" s="13"/>
      <c r="K105" s="13"/>
      <c r="L105" s="13"/>
      <c r="R105" s="13"/>
      <c r="S105" s="13"/>
      <c r="T105" s="13"/>
    </row>
    <row r="106">
      <c r="A106" s="13"/>
      <c r="K106" s="13"/>
      <c r="L106" s="13"/>
      <c r="R106" s="13"/>
      <c r="S106" s="13"/>
      <c r="T106" s="13"/>
    </row>
    <row r="107">
      <c r="A107" s="13"/>
      <c r="K107" s="13"/>
      <c r="L107" s="13"/>
      <c r="R107" s="13"/>
      <c r="S107" s="13"/>
      <c r="T107" s="13"/>
    </row>
    <row r="108">
      <c r="A108" s="13"/>
      <c r="K108" s="13"/>
      <c r="L108" s="13"/>
      <c r="R108" s="13"/>
      <c r="S108" s="13"/>
      <c r="T108" s="13"/>
    </row>
    <row r="109">
      <c r="A109" s="13"/>
      <c r="K109" s="13"/>
      <c r="L109" s="13"/>
      <c r="R109" s="13"/>
      <c r="S109" s="13"/>
      <c r="T109" s="13"/>
    </row>
    <row r="110">
      <c r="A110" s="13"/>
      <c r="K110" s="13"/>
      <c r="L110" s="13"/>
      <c r="R110" s="13"/>
      <c r="S110" s="13"/>
      <c r="T110" s="13"/>
    </row>
    <row r="111">
      <c r="A111" s="13"/>
      <c r="K111" s="13"/>
      <c r="L111" s="13"/>
      <c r="R111" s="13"/>
      <c r="S111" s="13"/>
      <c r="T111" s="13"/>
    </row>
    <row r="112">
      <c r="A112" s="13"/>
      <c r="K112" s="13"/>
      <c r="L112" s="13"/>
      <c r="R112" s="13"/>
      <c r="S112" s="13"/>
      <c r="T112" s="13"/>
    </row>
    <row r="113">
      <c r="A113" s="13"/>
      <c r="K113" s="13"/>
      <c r="L113" s="13"/>
      <c r="R113" s="13"/>
      <c r="S113" s="13"/>
      <c r="T113" s="13"/>
    </row>
    <row r="114">
      <c r="A114" s="13"/>
      <c r="K114" s="13"/>
      <c r="L114" s="13"/>
      <c r="R114" s="13"/>
      <c r="S114" s="13"/>
      <c r="T114" s="13"/>
    </row>
    <row r="115">
      <c r="A115" s="13"/>
      <c r="K115" s="13"/>
      <c r="L115" s="13"/>
      <c r="R115" s="13"/>
      <c r="S115" s="13"/>
      <c r="T115" s="13"/>
    </row>
    <row r="116">
      <c r="A116" s="13"/>
      <c r="K116" s="13"/>
      <c r="L116" s="13"/>
      <c r="R116" s="13"/>
      <c r="S116" s="13"/>
      <c r="T116" s="13"/>
    </row>
    <row r="117">
      <c r="A117" s="13"/>
      <c r="K117" s="13"/>
      <c r="L117" s="13"/>
      <c r="R117" s="13"/>
      <c r="S117" s="13"/>
      <c r="T117" s="13"/>
    </row>
    <row r="118">
      <c r="A118" s="13"/>
      <c r="K118" s="13"/>
      <c r="L118" s="13"/>
      <c r="R118" s="13"/>
      <c r="S118" s="13"/>
      <c r="T118" s="13"/>
    </row>
    <row r="119">
      <c r="A119" s="13"/>
      <c r="K119" s="13"/>
      <c r="L119" s="13"/>
      <c r="R119" s="13"/>
      <c r="S119" s="13"/>
      <c r="T119" s="13"/>
    </row>
    <row r="120">
      <c r="A120" s="13"/>
      <c r="K120" s="13"/>
      <c r="L120" s="13"/>
      <c r="R120" s="13"/>
      <c r="S120" s="13"/>
      <c r="T120" s="13"/>
    </row>
    <row r="121">
      <c r="A121" s="13"/>
      <c r="K121" s="13"/>
      <c r="L121" s="13"/>
      <c r="R121" s="13"/>
      <c r="S121" s="13"/>
      <c r="T121" s="13"/>
    </row>
    <row r="122">
      <c r="A122" s="13"/>
      <c r="K122" s="13"/>
      <c r="L122" s="13"/>
      <c r="R122" s="13"/>
      <c r="S122" s="13"/>
      <c r="T122" s="13"/>
    </row>
    <row r="123">
      <c r="A123" s="13"/>
      <c r="K123" s="13"/>
      <c r="L123" s="13"/>
      <c r="R123" s="13"/>
      <c r="S123" s="13"/>
      <c r="T123" s="13"/>
    </row>
    <row r="124">
      <c r="A124" s="13"/>
      <c r="K124" s="13"/>
      <c r="L124" s="13"/>
      <c r="R124" s="13"/>
      <c r="S124" s="13"/>
      <c r="T124" s="13"/>
    </row>
    <row r="125">
      <c r="A125" s="13"/>
      <c r="K125" s="13"/>
      <c r="L125" s="13"/>
      <c r="R125" s="13"/>
      <c r="S125" s="13"/>
      <c r="T125" s="13"/>
    </row>
    <row r="126">
      <c r="A126" s="13"/>
      <c r="K126" s="13"/>
      <c r="L126" s="13"/>
      <c r="R126" s="13"/>
      <c r="S126" s="13"/>
      <c r="T126" s="13"/>
    </row>
    <row r="127">
      <c r="A127" s="13"/>
      <c r="K127" s="13"/>
      <c r="L127" s="13"/>
      <c r="R127" s="13"/>
      <c r="S127" s="13"/>
      <c r="T127" s="13"/>
    </row>
    <row r="128">
      <c r="A128" s="13"/>
      <c r="K128" s="13"/>
      <c r="L128" s="13"/>
      <c r="R128" s="13"/>
      <c r="S128" s="13"/>
      <c r="T128" s="13"/>
    </row>
    <row r="129">
      <c r="A129" s="13"/>
      <c r="K129" s="13"/>
      <c r="L129" s="13"/>
      <c r="R129" s="13"/>
      <c r="S129" s="13"/>
      <c r="T129" s="13"/>
    </row>
    <row r="130">
      <c r="A130" s="13"/>
      <c r="K130" s="13"/>
      <c r="L130" s="13"/>
      <c r="R130" s="13"/>
      <c r="S130" s="13"/>
      <c r="T130" s="13"/>
    </row>
    <row r="131">
      <c r="A131" s="13"/>
      <c r="K131" s="13"/>
      <c r="L131" s="13"/>
      <c r="R131" s="13"/>
      <c r="S131" s="13"/>
      <c r="T131" s="13"/>
    </row>
    <row r="132">
      <c r="A132" s="13"/>
      <c r="K132" s="13"/>
      <c r="L132" s="13"/>
      <c r="R132" s="13"/>
      <c r="S132" s="13"/>
      <c r="T132" s="13"/>
    </row>
    <row r="133">
      <c r="A133" s="13"/>
      <c r="K133" s="13"/>
      <c r="L133" s="13"/>
      <c r="R133" s="13"/>
      <c r="S133" s="13"/>
      <c r="T133" s="13"/>
    </row>
    <row r="134">
      <c r="A134" s="13"/>
      <c r="K134" s="13"/>
      <c r="L134" s="13"/>
      <c r="R134" s="13"/>
      <c r="S134" s="13"/>
      <c r="T134" s="13"/>
    </row>
    <row r="135">
      <c r="A135" s="13"/>
      <c r="K135" s="13"/>
      <c r="L135" s="13"/>
      <c r="R135" s="13"/>
      <c r="S135" s="13"/>
      <c r="T135" s="13"/>
    </row>
    <row r="136">
      <c r="A136" s="13"/>
      <c r="K136" s="13"/>
      <c r="L136" s="13"/>
      <c r="R136" s="13"/>
      <c r="S136" s="13"/>
      <c r="T136" s="13"/>
    </row>
    <row r="137">
      <c r="A137" s="13"/>
      <c r="K137" s="13"/>
      <c r="L137" s="13"/>
      <c r="R137" s="13"/>
      <c r="S137" s="13"/>
      <c r="T137" s="13"/>
    </row>
    <row r="138">
      <c r="A138" s="13"/>
      <c r="K138" s="13"/>
      <c r="L138" s="13"/>
      <c r="R138" s="13"/>
      <c r="S138" s="13"/>
      <c r="T138" s="13"/>
    </row>
    <row r="139">
      <c r="A139" s="13"/>
      <c r="K139" s="13"/>
      <c r="L139" s="13"/>
      <c r="R139" s="13"/>
      <c r="S139" s="13"/>
      <c r="T139" s="13"/>
    </row>
    <row r="140">
      <c r="A140" s="13"/>
      <c r="K140" s="13"/>
      <c r="L140" s="13"/>
      <c r="R140" s="13"/>
      <c r="S140" s="13"/>
      <c r="T140" s="13"/>
    </row>
    <row r="141">
      <c r="A141" s="13"/>
      <c r="K141" s="13"/>
      <c r="L141" s="13"/>
      <c r="R141" s="13"/>
      <c r="S141" s="13"/>
      <c r="T141" s="13"/>
    </row>
    <row r="142">
      <c r="A142" s="13"/>
      <c r="K142" s="13"/>
      <c r="L142" s="13"/>
      <c r="R142" s="13"/>
      <c r="S142" s="13"/>
      <c r="T142" s="13"/>
    </row>
    <row r="143">
      <c r="A143" s="13"/>
      <c r="K143" s="13"/>
      <c r="L143" s="13"/>
      <c r="R143" s="13"/>
      <c r="S143" s="13"/>
      <c r="T143" s="13"/>
    </row>
    <row r="144">
      <c r="A144" s="13"/>
      <c r="K144" s="13"/>
      <c r="L144" s="13"/>
      <c r="R144" s="13"/>
      <c r="S144" s="13"/>
      <c r="T144" s="13"/>
    </row>
    <row r="145">
      <c r="A145" s="13"/>
      <c r="K145" s="13"/>
      <c r="L145" s="13"/>
      <c r="R145" s="13"/>
      <c r="S145" s="13"/>
      <c r="T145" s="13"/>
    </row>
    <row r="146">
      <c r="A146" s="13"/>
      <c r="K146" s="13"/>
      <c r="L146" s="13"/>
      <c r="R146" s="13"/>
      <c r="S146" s="13"/>
      <c r="T146" s="13"/>
    </row>
    <row r="147">
      <c r="A147" s="13"/>
      <c r="K147" s="13"/>
      <c r="L147" s="13"/>
      <c r="R147" s="13"/>
      <c r="S147" s="13"/>
      <c r="T147" s="13"/>
    </row>
    <row r="148">
      <c r="A148" s="13"/>
      <c r="K148" s="13"/>
      <c r="L148" s="13"/>
      <c r="R148" s="13"/>
      <c r="S148" s="13"/>
      <c r="T148" s="13"/>
    </row>
    <row r="149">
      <c r="A149" s="13"/>
      <c r="K149" s="13"/>
      <c r="L149" s="13"/>
      <c r="R149" s="13"/>
      <c r="S149" s="13"/>
      <c r="T149" s="13"/>
    </row>
    <row r="150">
      <c r="A150" s="13"/>
      <c r="K150" s="13"/>
      <c r="L150" s="13"/>
      <c r="R150" s="13"/>
      <c r="S150" s="13"/>
      <c r="T150" s="13"/>
    </row>
    <row r="151">
      <c r="A151" s="13"/>
      <c r="K151" s="13"/>
      <c r="L151" s="13"/>
      <c r="R151" s="13"/>
      <c r="S151" s="13"/>
      <c r="T151" s="13"/>
    </row>
    <row r="152">
      <c r="A152" s="13"/>
      <c r="K152" s="13"/>
      <c r="L152" s="13"/>
      <c r="R152" s="13"/>
      <c r="S152" s="13"/>
      <c r="T152" s="13"/>
    </row>
    <row r="153">
      <c r="A153" s="13"/>
      <c r="K153" s="13"/>
      <c r="L153" s="13"/>
      <c r="R153" s="13"/>
      <c r="S153" s="13"/>
      <c r="T153" s="13"/>
    </row>
    <row r="154">
      <c r="A154" s="13"/>
      <c r="K154" s="13"/>
      <c r="L154" s="13"/>
      <c r="R154" s="13"/>
      <c r="S154" s="13"/>
      <c r="T154" s="13"/>
    </row>
    <row r="155">
      <c r="A155" s="13"/>
      <c r="K155" s="13"/>
      <c r="L155" s="13"/>
      <c r="R155" s="13"/>
      <c r="S155" s="13"/>
      <c r="T155" s="13"/>
    </row>
    <row r="156">
      <c r="A156" s="13"/>
      <c r="K156" s="13"/>
      <c r="L156" s="13"/>
      <c r="R156" s="13"/>
      <c r="S156" s="13"/>
      <c r="T156" s="13"/>
    </row>
    <row r="157">
      <c r="A157" s="13"/>
      <c r="K157" s="13"/>
      <c r="L157" s="13"/>
      <c r="R157" s="13"/>
      <c r="S157" s="13"/>
      <c r="T157" s="13"/>
    </row>
    <row r="158">
      <c r="A158" s="13"/>
      <c r="K158" s="13"/>
      <c r="L158" s="13"/>
      <c r="R158" s="13"/>
      <c r="S158" s="13"/>
      <c r="T158" s="13"/>
    </row>
    <row r="159">
      <c r="A159" s="13"/>
      <c r="K159" s="13"/>
      <c r="L159" s="13"/>
      <c r="R159" s="13"/>
      <c r="S159" s="13"/>
      <c r="T159" s="13"/>
    </row>
    <row r="160">
      <c r="A160" s="13"/>
      <c r="K160" s="13"/>
      <c r="L160" s="13"/>
      <c r="R160" s="13"/>
      <c r="S160" s="13"/>
      <c r="T160" s="13"/>
    </row>
    <row r="161">
      <c r="A161" s="13"/>
      <c r="K161" s="13"/>
      <c r="L161" s="13"/>
      <c r="R161" s="13"/>
      <c r="S161" s="13"/>
      <c r="T161" s="13"/>
    </row>
    <row r="162">
      <c r="A162" s="13"/>
      <c r="K162" s="13"/>
      <c r="L162" s="13"/>
      <c r="R162" s="13"/>
      <c r="S162" s="13"/>
      <c r="T162" s="13"/>
    </row>
    <row r="163">
      <c r="A163" s="13"/>
      <c r="K163" s="13"/>
      <c r="L163" s="13"/>
      <c r="R163" s="13"/>
      <c r="S163" s="13"/>
      <c r="T163" s="13"/>
    </row>
    <row r="164">
      <c r="A164" s="13"/>
      <c r="K164" s="13"/>
      <c r="L164" s="13"/>
      <c r="R164" s="13"/>
      <c r="S164" s="13"/>
      <c r="T164" s="13"/>
    </row>
    <row r="165">
      <c r="A165" s="13"/>
      <c r="K165" s="13"/>
      <c r="L165" s="13"/>
      <c r="R165" s="13"/>
      <c r="S165" s="13"/>
      <c r="T165" s="13"/>
    </row>
    <row r="166">
      <c r="A166" s="13"/>
      <c r="K166" s="13"/>
      <c r="L166" s="13"/>
      <c r="R166" s="13"/>
      <c r="S166" s="13"/>
      <c r="T166" s="13"/>
    </row>
    <row r="167">
      <c r="A167" s="13"/>
      <c r="K167" s="13"/>
      <c r="L167" s="13"/>
      <c r="R167" s="13"/>
      <c r="S167" s="13"/>
      <c r="T167" s="13"/>
    </row>
    <row r="168">
      <c r="A168" s="13"/>
      <c r="K168" s="13"/>
      <c r="L168" s="13"/>
      <c r="R168" s="13"/>
      <c r="S168" s="13"/>
      <c r="T168" s="13"/>
    </row>
    <row r="169">
      <c r="A169" s="13"/>
      <c r="K169" s="13"/>
      <c r="L169" s="13"/>
      <c r="R169" s="13"/>
      <c r="S169" s="13"/>
      <c r="T169" s="13"/>
    </row>
    <row r="170">
      <c r="A170" s="13"/>
      <c r="K170" s="13"/>
      <c r="L170" s="13"/>
      <c r="R170" s="13"/>
      <c r="S170" s="13"/>
      <c r="T170" s="13"/>
    </row>
    <row r="171">
      <c r="A171" s="13"/>
      <c r="K171" s="13"/>
      <c r="L171" s="13"/>
      <c r="R171" s="13"/>
      <c r="S171" s="13"/>
      <c r="T171" s="13"/>
    </row>
    <row r="172">
      <c r="A172" s="13"/>
      <c r="K172" s="13"/>
      <c r="L172" s="13"/>
      <c r="R172" s="13"/>
      <c r="S172" s="13"/>
      <c r="T172" s="13"/>
    </row>
    <row r="173">
      <c r="A173" s="13"/>
      <c r="K173" s="13"/>
      <c r="L173" s="13"/>
      <c r="R173" s="13"/>
      <c r="S173" s="13"/>
      <c r="T173" s="13"/>
    </row>
    <row r="174">
      <c r="A174" s="13"/>
      <c r="K174" s="13"/>
      <c r="L174" s="13"/>
      <c r="R174" s="13"/>
      <c r="S174" s="13"/>
      <c r="T174" s="13"/>
    </row>
    <row r="175">
      <c r="A175" s="13"/>
      <c r="K175" s="13"/>
      <c r="L175" s="13"/>
      <c r="R175" s="13"/>
      <c r="S175" s="13"/>
      <c r="T175" s="13"/>
    </row>
    <row r="176">
      <c r="A176" s="13"/>
      <c r="K176" s="13"/>
      <c r="L176" s="13"/>
      <c r="R176" s="13"/>
      <c r="S176" s="13"/>
      <c r="T176" s="13"/>
    </row>
    <row r="177">
      <c r="A177" s="13"/>
      <c r="K177" s="13"/>
      <c r="L177" s="13"/>
      <c r="R177" s="13"/>
      <c r="S177" s="13"/>
      <c r="T177" s="13"/>
    </row>
    <row r="178">
      <c r="A178" s="13"/>
      <c r="K178" s="13"/>
      <c r="L178" s="13"/>
      <c r="R178" s="13"/>
      <c r="S178" s="13"/>
      <c r="T178" s="13"/>
    </row>
    <row r="179">
      <c r="A179" s="13"/>
      <c r="K179" s="13"/>
      <c r="L179" s="13"/>
      <c r="R179" s="13"/>
      <c r="S179" s="13"/>
      <c r="T179" s="13"/>
    </row>
    <row r="180">
      <c r="A180" s="13"/>
      <c r="K180" s="13"/>
      <c r="L180" s="13"/>
      <c r="R180" s="13"/>
      <c r="S180" s="13"/>
      <c r="T180" s="13"/>
    </row>
    <row r="181">
      <c r="A181" s="13"/>
      <c r="K181" s="13"/>
      <c r="L181" s="13"/>
      <c r="R181" s="13"/>
      <c r="S181" s="13"/>
      <c r="T181" s="13"/>
    </row>
    <row r="182">
      <c r="A182" s="13"/>
      <c r="K182" s="13"/>
      <c r="L182" s="13"/>
      <c r="R182" s="13"/>
      <c r="S182" s="13"/>
      <c r="T182" s="13"/>
    </row>
    <row r="183">
      <c r="A183" s="13"/>
      <c r="K183" s="13"/>
      <c r="L183" s="13"/>
      <c r="R183" s="13"/>
      <c r="S183" s="13"/>
      <c r="T183" s="13"/>
    </row>
    <row r="184">
      <c r="A184" s="13"/>
      <c r="K184" s="13"/>
      <c r="L184" s="13"/>
      <c r="R184" s="13"/>
      <c r="S184" s="13"/>
      <c r="T184" s="13"/>
    </row>
    <row r="185">
      <c r="A185" s="13"/>
      <c r="K185" s="13"/>
      <c r="L185" s="13"/>
      <c r="R185" s="13"/>
      <c r="S185" s="13"/>
      <c r="T185" s="13"/>
    </row>
    <row r="186">
      <c r="A186" s="13"/>
      <c r="K186" s="13"/>
      <c r="L186" s="13"/>
      <c r="R186" s="13"/>
      <c r="S186" s="13"/>
      <c r="T186" s="13"/>
    </row>
    <row r="187">
      <c r="A187" s="13"/>
      <c r="K187" s="13"/>
      <c r="L187" s="13"/>
      <c r="R187" s="13"/>
      <c r="S187" s="13"/>
      <c r="T187" s="13"/>
    </row>
    <row r="188">
      <c r="A188" s="13"/>
      <c r="K188" s="13"/>
      <c r="L188" s="13"/>
      <c r="R188" s="13"/>
      <c r="S188" s="13"/>
      <c r="T188" s="13"/>
    </row>
    <row r="189">
      <c r="A189" s="13"/>
      <c r="K189" s="13"/>
      <c r="L189" s="13"/>
      <c r="R189" s="13"/>
      <c r="S189" s="13"/>
      <c r="T189" s="13"/>
    </row>
    <row r="190">
      <c r="A190" s="13"/>
      <c r="K190" s="13"/>
      <c r="L190" s="13"/>
      <c r="R190" s="13"/>
      <c r="S190" s="13"/>
      <c r="T190" s="13"/>
    </row>
    <row r="191">
      <c r="A191" s="13"/>
      <c r="K191" s="13"/>
      <c r="L191" s="13"/>
      <c r="R191" s="13"/>
      <c r="S191" s="13"/>
      <c r="T191" s="13"/>
    </row>
    <row r="192">
      <c r="A192" s="13"/>
      <c r="K192" s="13"/>
      <c r="L192" s="13"/>
      <c r="R192" s="13"/>
      <c r="S192" s="13"/>
      <c r="T192" s="13"/>
    </row>
    <row r="193">
      <c r="A193" s="13"/>
      <c r="K193" s="13"/>
      <c r="L193" s="13"/>
      <c r="R193" s="13"/>
      <c r="S193" s="13"/>
      <c r="T193" s="13"/>
    </row>
    <row r="194">
      <c r="A194" s="13"/>
      <c r="K194" s="13"/>
      <c r="L194" s="13"/>
      <c r="R194" s="13"/>
      <c r="S194" s="13"/>
      <c r="T194" s="13"/>
    </row>
    <row r="195">
      <c r="A195" s="13"/>
      <c r="K195" s="13"/>
      <c r="L195" s="13"/>
      <c r="R195" s="13"/>
      <c r="S195" s="13"/>
      <c r="T195" s="13"/>
    </row>
    <row r="196">
      <c r="A196" s="13"/>
      <c r="K196" s="13"/>
      <c r="L196" s="13"/>
      <c r="R196" s="13"/>
      <c r="S196" s="13"/>
      <c r="T196" s="13"/>
    </row>
    <row r="197">
      <c r="A197" s="13"/>
      <c r="K197" s="13"/>
      <c r="L197" s="13"/>
      <c r="R197" s="13"/>
      <c r="S197" s="13"/>
      <c r="T197" s="13"/>
    </row>
    <row r="198">
      <c r="A198" s="13"/>
      <c r="K198" s="13"/>
      <c r="L198" s="13"/>
      <c r="R198" s="13"/>
      <c r="S198" s="13"/>
      <c r="T198" s="13"/>
    </row>
    <row r="199">
      <c r="A199" s="13"/>
      <c r="K199" s="13"/>
      <c r="L199" s="13"/>
      <c r="R199" s="13"/>
      <c r="S199" s="13"/>
      <c r="T199" s="13"/>
    </row>
    <row r="200">
      <c r="A200" s="13"/>
      <c r="K200" s="13"/>
      <c r="L200" s="13"/>
      <c r="R200" s="13"/>
      <c r="S200" s="13"/>
      <c r="T200" s="13"/>
    </row>
    <row r="201">
      <c r="A201" s="13"/>
      <c r="K201" s="13"/>
      <c r="L201" s="13"/>
      <c r="R201" s="13"/>
      <c r="S201" s="13"/>
      <c r="T201" s="13"/>
    </row>
    <row r="202">
      <c r="A202" s="13"/>
      <c r="K202" s="13"/>
      <c r="L202" s="13"/>
      <c r="R202" s="13"/>
      <c r="S202" s="13"/>
      <c r="T202" s="13"/>
    </row>
    <row r="203">
      <c r="A203" s="13"/>
      <c r="K203" s="13"/>
      <c r="L203" s="13"/>
      <c r="R203" s="13"/>
      <c r="S203" s="13"/>
      <c r="T203" s="13"/>
    </row>
    <row r="204">
      <c r="A204" s="13"/>
      <c r="K204" s="13"/>
      <c r="L204" s="13"/>
      <c r="R204" s="13"/>
      <c r="S204" s="13"/>
      <c r="T204" s="13"/>
    </row>
    <row r="205">
      <c r="A205" s="13"/>
      <c r="K205" s="13"/>
      <c r="L205" s="13"/>
      <c r="R205" s="13"/>
      <c r="S205" s="13"/>
      <c r="T205" s="13"/>
    </row>
    <row r="206">
      <c r="A206" s="13"/>
      <c r="K206" s="13"/>
      <c r="L206" s="13"/>
      <c r="R206" s="13"/>
      <c r="S206" s="13"/>
      <c r="T206" s="13"/>
    </row>
    <row r="207">
      <c r="A207" s="13"/>
      <c r="K207" s="13"/>
      <c r="L207" s="13"/>
      <c r="R207" s="13"/>
      <c r="S207" s="13"/>
      <c r="T207" s="13"/>
    </row>
    <row r="208">
      <c r="A208" s="13"/>
      <c r="K208" s="13"/>
      <c r="L208" s="13"/>
      <c r="R208" s="13"/>
      <c r="S208" s="13"/>
      <c r="T208" s="13"/>
    </row>
    <row r="209">
      <c r="A209" s="13"/>
      <c r="K209" s="13"/>
      <c r="L209" s="13"/>
      <c r="R209" s="13"/>
      <c r="S209" s="13"/>
      <c r="T209" s="13"/>
    </row>
    <row r="210">
      <c r="A210" s="13"/>
      <c r="K210" s="13"/>
      <c r="L210" s="13"/>
      <c r="R210" s="13"/>
      <c r="S210" s="13"/>
      <c r="T210" s="13"/>
    </row>
    <row r="211">
      <c r="A211" s="13"/>
      <c r="K211" s="13"/>
      <c r="L211" s="13"/>
      <c r="R211" s="13"/>
      <c r="S211" s="13"/>
      <c r="T211" s="13"/>
    </row>
    <row r="212">
      <c r="A212" s="13"/>
      <c r="K212" s="13"/>
      <c r="L212" s="13"/>
      <c r="R212" s="13"/>
      <c r="S212" s="13"/>
      <c r="T212" s="13"/>
    </row>
    <row r="213">
      <c r="A213" s="13"/>
      <c r="K213" s="13"/>
      <c r="L213" s="13"/>
      <c r="R213" s="13"/>
      <c r="S213" s="13"/>
      <c r="T213" s="13"/>
    </row>
    <row r="214">
      <c r="A214" s="13"/>
      <c r="K214" s="13"/>
      <c r="L214" s="13"/>
      <c r="R214" s="13"/>
      <c r="S214" s="13"/>
      <c r="T214" s="13"/>
    </row>
    <row r="215">
      <c r="A215" s="13"/>
      <c r="K215" s="13"/>
      <c r="L215" s="13"/>
      <c r="R215" s="13"/>
      <c r="S215" s="13"/>
      <c r="T215" s="13"/>
    </row>
    <row r="216">
      <c r="A216" s="13"/>
      <c r="K216" s="13"/>
      <c r="L216" s="13"/>
      <c r="R216" s="13"/>
      <c r="S216" s="13"/>
      <c r="T216" s="13"/>
    </row>
    <row r="217">
      <c r="A217" s="13"/>
      <c r="K217" s="13"/>
      <c r="L217" s="13"/>
      <c r="R217" s="13"/>
      <c r="S217" s="13"/>
      <c r="T217" s="13"/>
    </row>
    <row r="218">
      <c r="A218" s="13"/>
      <c r="K218" s="13"/>
      <c r="L218" s="13"/>
      <c r="R218" s="13"/>
      <c r="S218" s="13"/>
      <c r="T218" s="13"/>
    </row>
    <row r="219">
      <c r="A219" s="13"/>
      <c r="K219" s="13"/>
      <c r="L219" s="13"/>
      <c r="R219" s="13"/>
      <c r="S219" s="13"/>
      <c r="T219" s="13"/>
    </row>
    <row r="220">
      <c r="A220" s="13"/>
      <c r="K220" s="13"/>
      <c r="L220" s="13"/>
      <c r="R220" s="13"/>
      <c r="S220" s="13"/>
      <c r="T220" s="13"/>
    </row>
    <row r="221">
      <c r="A221" s="13"/>
      <c r="K221" s="13"/>
      <c r="L221" s="13"/>
      <c r="R221" s="13"/>
      <c r="S221" s="13"/>
      <c r="T221" s="13"/>
    </row>
    <row r="222">
      <c r="A222" s="13"/>
      <c r="K222" s="13"/>
      <c r="L222" s="13"/>
      <c r="R222" s="13"/>
      <c r="S222" s="13"/>
      <c r="T222" s="13"/>
    </row>
    <row r="223">
      <c r="A223" s="13"/>
      <c r="K223" s="13"/>
      <c r="L223" s="13"/>
      <c r="R223" s="13"/>
      <c r="S223" s="13"/>
      <c r="T223" s="13"/>
    </row>
    <row r="224">
      <c r="A224" s="13"/>
      <c r="K224" s="13"/>
      <c r="L224" s="13"/>
      <c r="R224" s="13"/>
      <c r="S224" s="13"/>
      <c r="T224" s="13"/>
    </row>
    <row r="225">
      <c r="A225" s="13"/>
      <c r="K225" s="13"/>
      <c r="L225" s="13"/>
      <c r="R225" s="13"/>
      <c r="S225" s="13"/>
      <c r="T225" s="13"/>
    </row>
    <row r="226">
      <c r="A226" s="13"/>
      <c r="K226" s="13"/>
      <c r="L226" s="13"/>
      <c r="R226" s="13"/>
      <c r="S226" s="13"/>
      <c r="T226" s="13"/>
    </row>
    <row r="227">
      <c r="A227" s="13"/>
      <c r="K227" s="13"/>
      <c r="L227" s="13"/>
      <c r="R227" s="13"/>
      <c r="S227" s="13"/>
      <c r="T227" s="13"/>
    </row>
    <row r="228">
      <c r="A228" s="13"/>
      <c r="K228" s="13"/>
      <c r="L228" s="13"/>
      <c r="R228" s="13"/>
      <c r="S228" s="13"/>
      <c r="T228" s="13"/>
    </row>
    <row r="229">
      <c r="A229" s="13"/>
      <c r="K229" s="13"/>
      <c r="L229" s="13"/>
      <c r="R229" s="13"/>
      <c r="S229" s="13"/>
      <c r="T229" s="13"/>
    </row>
    <row r="230">
      <c r="A230" s="13"/>
      <c r="K230" s="13"/>
      <c r="L230" s="13"/>
      <c r="R230" s="13"/>
      <c r="S230" s="13"/>
      <c r="T230" s="13"/>
    </row>
    <row r="231">
      <c r="A231" s="13"/>
      <c r="K231" s="13"/>
      <c r="L231" s="13"/>
      <c r="R231" s="13"/>
      <c r="S231" s="13"/>
      <c r="T231" s="13"/>
    </row>
    <row r="232">
      <c r="A232" s="13"/>
      <c r="K232" s="13"/>
      <c r="L232" s="13"/>
      <c r="R232" s="13"/>
      <c r="S232" s="13"/>
      <c r="T232" s="13"/>
    </row>
    <row r="233">
      <c r="A233" s="13"/>
      <c r="K233" s="13"/>
      <c r="L233" s="13"/>
      <c r="R233" s="13"/>
      <c r="S233" s="13"/>
      <c r="T233" s="13"/>
    </row>
    <row r="234">
      <c r="A234" s="13"/>
      <c r="K234" s="13"/>
      <c r="L234" s="13"/>
      <c r="R234" s="13"/>
      <c r="S234" s="13"/>
      <c r="T234" s="13"/>
    </row>
    <row r="235">
      <c r="A235" s="13"/>
      <c r="K235" s="13"/>
      <c r="L235" s="13"/>
      <c r="R235" s="13"/>
      <c r="S235" s="13"/>
      <c r="T235" s="13"/>
    </row>
    <row r="236">
      <c r="A236" s="13"/>
      <c r="K236" s="13"/>
      <c r="L236" s="13"/>
      <c r="R236" s="13"/>
      <c r="S236" s="13"/>
      <c r="T236" s="13"/>
    </row>
    <row r="237">
      <c r="A237" s="13"/>
      <c r="K237" s="13"/>
      <c r="L237" s="13"/>
      <c r="R237" s="13"/>
      <c r="S237" s="13"/>
      <c r="T237" s="13"/>
    </row>
    <row r="238">
      <c r="A238" s="13"/>
      <c r="K238" s="13"/>
      <c r="L238" s="13"/>
      <c r="R238" s="13"/>
      <c r="S238" s="13"/>
      <c r="T238" s="13"/>
    </row>
    <row r="239">
      <c r="A239" s="13"/>
      <c r="K239" s="13"/>
      <c r="L239" s="13"/>
      <c r="R239" s="13"/>
      <c r="S239" s="13"/>
      <c r="T239" s="13"/>
    </row>
    <row r="240">
      <c r="A240" s="13"/>
      <c r="K240" s="13"/>
      <c r="L240" s="13"/>
      <c r="R240" s="13"/>
      <c r="S240" s="13"/>
      <c r="T240" s="13"/>
    </row>
    <row r="241">
      <c r="A241" s="13"/>
      <c r="K241" s="13"/>
      <c r="L241" s="13"/>
      <c r="R241" s="13"/>
      <c r="S241" s="13"/>
      <c r="T241" s="13"/>
    </row>
    <row r="242">
      <c r="A242" s="13"/>
      <c r="K242" s="13"/>
      <c r="L242" s="13"/>
      <c r="R242" s="13"/>
      <c r="S242" s="13"/>
      <c r="T242" s="13"/>
    </row>
    <row r="243">
      <c r="A243" s="13"/>
      <c r="K243" s="13"/>
      <c r="L243" s="13"/>
      <c r="R243" s="13"/>
      <c r="S243" s="13"/>
      <c r="T243" s="13"/>
    </row>
    <row r="244">
      <c r="A244" s="13"/>
      <c r="K244" s="13"/>
      <c r="L244" s="13"/>
      <c r="R244" s="13"/>
      <c r="S244" s="13"/>
      <c r="T244" s="13"/>
    </row>
    <row r="245">
      <c r="A245" s="13"/>
      <c r="K245" s="13"/>
      <c r="L245" s="13"/>
      <c r="R245" s="13"/>
      <c r="S245" s="13"/>
      <c r="T245" s="13"/>
    </row>
    <row r="246">
      <c r="A246" s="13"/>
      <c r="K246" s="13"/>
      <c r="L246" s="13"/>
      <c r="R246" s="13"/>
      <c r="S246" s="13"/>
      <c r="T246" s="13"/>
    </row>
    <row r="247">
      <c r="A247" s="13"/>
      <c r="K247" s="13"/>
      <c r="L247" s="13"/>
      <c r="R247" s="13"/>
      <c r="S247" s="13"/>
      <c r="T247" s="13"/>
    </row>
    <row r="248">
      <c r="A248" s="13"/>
      <c r="K248" s="13"/>
      <c r="L248" s="13"/>
      <c r="R248" s="13"/>
      <c r="S248" s="13"/>
      <c r="T248" s="13"/>
    </row>
    <row r="249">
      <c r="A249" s="13"/>
      <c r="K249" s="13"/>
      <c r="L249" s="13"/>
      <c r="R249" s="13"/>
      <c r="S249" s="13"/>
      <c r="T249" s="13"/>
    </row>
    <row r="250">
      <c r="A250" s="13"/>
      <c r="K250" s="13"/>
      <c r="L250" s="13"/>
      <c r="R250" s="13"/>
      <c r="S250" s="13"/>
      <c r="T250" s="13"/>
    </row>
    <row r="251">
      <c r="A251" s="13"/>
      <c r="K251" s="13"/>
      <c r="L251" s="13"/>
      <c r="R251" s="13"/>
      <c r="S251" s="13"/>
      <c r="T251" s="13"/>
    </row>
    <row r="252">
      <c r="A252" s="13"/>
      <c r="K252" s="13"/>
      <c r="L252" s="13"/>
      <c r="R252" s="13"/>
      <c r="S252" s="13"/>
      <c r="T252" s="13"/>
    </row>
    <row r="253">
      <c r="A253" s="13"/>
      <c r="K253" s="13"/>
      <c r="L253" s="13"/>
      <c r="R253" s="13"/>
      <c r="S253" s="13"/>
      <c r="T253" s="13"/>
    </row>
    <row r="254">
      <c r="A254" s="13"/>
      <c r="K254" s="13"/>
      <c r="L254" s="13"/>
      <c r="R254" s="13"/>
      <c r="S254" s="13"/>
      <c r="T254" s="13"/>
    </row>
    <row r="255">
      <c r="A255" s="13"/>
      <c r="K255" s="13"/>
      <c r="L255" s="13"/>
      <c r="R255" s="13"/>
      <c r="S255" s="13"/>
      <c r="T255" s="13"/>
    </row>
    <row r="256">
      <c r="A256" s="13"/>
      <c r="K256" s="13"/>
      <c r="L256" s="13"/>
      <c r="R256" s="13"/>
      <c r="S256" s="13"/>
      <c r="T256" s="13"/>
    </row>
    <row r="257">
      <c r="A257" s="13"/>
      <c r="K257" s="13"/>
      <c r="L257" s="13"/>
      <c r="R257" s="13"/>
      <c r="S257" s="13"/>
      <c r="T257" s="13"/>
    </row>
    <row r="258">
      <c r="A258" s="13"/>
      <c r="K258" s="13"/>
      <c r="L258" s="13"/>
      <c r="R258" s="13"/>
      <c r="S258" s="13"/>
      <c r="T258" s="13"/>
    </row>
    <row r="259">
      <c r="A259" s="13"/>
      <c r="K259" s="13"/>
      <c r="L259" s="13"/>
      <c r="R259" s="13"/>
      <c r="S259" s="13"/>
      <c r="T259" s="13"/>
    </row>
    <row r="260">
      <c r="A260" s="13"/>
      <c r="K260" s="13"/>
      <c r="L260" s="13"/>
      <c r="R260" s="13"/>
      <c r="S260" s="13"/>
      <c r="T260" s="13"/>
    </row>
    <row r="261">
      <c r="A261" s="13"/>
      <c r="K261" s="13"/>
      <c r="L261" s="13"/>
      <c r="R261" s="13"/>
      <c r="S261" s="13"/>
      <c r="T261" s="13"/>
    </row>
    <row r="262">
      <c r="A262" s="13"/>
      <c r="K262" s="13"/>
      <c r="L262" s="13"/>
      <c r="R262" s="13"/>
      <c r="S262" s="13"/>
      <c r="T262" s="13"/>
    </row>
    <row r="263">
      <c r="A263" s="13"/>
      <c r="K263" s="13"/>
      <c r="L263" s="13"/>
      <c r="R263" s="13"/>
      <c r="S263" s="13"/>
      <c r="T263" s="13"/>
    </row>
    <row r="264">
      <c r="A264" s="13"/>
      <c r="K264" s="13"/>
      <c r="L264" s="13"/>
      <c r="R264" s="13"/>
      <c r="S264" s="13"/>
      <c r="T264" s="13"/>
    </row>
    <row r="265">
      <c r="A265" s="13"/>
      <c r="K265" s="13"/>
      <c r="L265" s="13"/>
      <c r="R265" s="13"/>
      <c r="S265" s="13"/>
      <c r="T265" s="13"/>
    </row>
    <row r="266">
      <c r="A266" s="13"/>
      <c r="K266" s="13"/>
      <c r="L266" s="13"/>
      <c r="R266" s="13"/>
      <c r="S266" s="13"/>
      <c r="T266" s="13"/>
    </row>
    <row r="267">
      <c r="A267" s="13"/>
      <c r="K267" s="13"/>
      <c r="L267" s="13"/>
      <c r="R267" s="13"/>
      <c r="S267" s="13"/>
      <c r="T267" s="13"/>
    </row>
    <row r="268">
      <c r="A268" s="13"/>
      <c r="K268" s="13"/>
      <c r="L268" s="13"/>
      <c r="R268" s="13"/>
      <c r="S268" s="13"/>
      <c r="T268" s="13"/>
    </row>
    <row r="269">
      <c r="A269" s="13"/>
      <c r="K269" s="13"/>
      <c r="L269" s="13"/>
      <c r="R269" s="13"/>
      <c r="S269" s="13"/>
      <c r="T269" s="13"/>
    </row>
    <row r="270">
      <c r="A270" s="13"/>
      <c r="K270" s="13"/>
      <c r="L270" s="13"/>
      <c r="R270" s="13"/>
      <c r="S270" s="13"/>
      <c r="T270" s="13"/>
    </row>
    <row r="271">
      <c r="A271" s="13"/>
      <c r="K271" s="13"/>
      <c r="L271" s="13"/>
      <c r="R271" s="13"/>
      <c r="S271" s="13"/>
      <c r="T271" s="13"/>
    </row>
    <row r="272">
      <c r="A272" s="13"/>
      <c r="K272" s="13"/>
      <c r="L272" s="13"/>
      <c r="R272" s="13"/>
      <c r="S272" s="13"/>
      <c r="T272" s="13"/>
    </row>
    <row r="273">
      <c r="A273" s="13"/>
      <c r="K273" s="13"/>
      <c r="L273" s="13"/>
      <c r="R273" s="13"/>
      <c r="S273" s="13"/>
      <c r="T273" s="13"/>
    </row>
    <row r="274">
      <c r="A274" s="13"/>
      <c r="K274" s="13"/>
      <c r="L274" s="13"/>
      <c r="R274" s="13"/>
      <c r="S274" s="13"/>
      <c r="T274" s="13"/>
    </row>
    <row r="275">
      <c r="A275" s="13"/>
      <c r="K275" s="13"/>
      <c r="L275" s="13"/>
      <c r="R275" s="13"/>
      <c r="S275" s="13"/>
      <c r="T275" s="13"/>
    </row>
    <row r="276">
      <c r="A276" s="13"/>
      <c r="K276" s="13"/>
      <c r="L276" s="13"/>
      <c r="R276" s="13"/>
      <c r="S276" s="13"/>
      <c r="T276" s="13"/>
    </row>
    <row r="277">
      <c r="A277" s="13"/>
      <c r="K277" s="13"/>
      <c r="L277" s="13"/>
      <c r="R277" s="13"/>
      <c r="S277" s="13"/>
      <c r="T277" s="13"/>
    </row>
    <row r="278">
      <c r="A278" s="13"/>
      <c r="K278" s="13"/>
      <c r="L278" s="13"/>
      <c r="R278" s="13"/>
      <c r="S278" s="13"/>
      <c r="T278" s="13"/>
    </row>
    <row r="279">
      <c r="A279" s="13"/>
      <c r="K279" s="13"/>
      <c r="L279" s="13"/>
      <c r="R279" s="13"/>
      <c r="S279" s="13"/>
      <c r="T279" s="13"/>
    </row>
    <row r="280">
      <c r="A280" s="13"/>
      <c r="K280" s="13"/>
      <c r="L280" s="13"/>
      <c r="R280" s="13"/>
      <c r="S280" s="13"/>
      <c r="T280" s="13"/>
    </row>
    <row r="281">
      <c r="A281" s="13"/>
      <c r="K281" s="13"/>
      <c r="L281" s="13"/>
      <c r="R281" s="13"/>
      <c r="S281" s="13"/>
      <c r="T281" s="13"/>
    </row>
    <row r="282">
      <c r="A282" s="13"/>
      <c r="K282" s="13"/>
      <c r="L282" s="13"/>
      <c r="R282" s="13"/>
      <c r="S282" s="13"/>
      <c r="T282" s="13"/>
    </row>
    <row r="283">
      <c r="A283" s="13"/>
      <c r="K283" s="13"/>
      <c r="L283" s="13"/>
      <c r="R283" s="13"/>
      <c r="S283" s="13"/>
      <c r="T283" s="13"/>
    </row>
    <row r="284">
      <c r="A284" s="13"/>
      <c r="K284" s="13"/>
      <c r="L284" s="13"/>
      <c r="R284" s="13"/>
      <c r="S284" s="13"/>
      <c r="T284" s="13"/>
    </row>
    <row r="285">
      <c r="A285" s="13"/>
      <c r="K285" s="13"/>
      <c r="L285" s="13"/>
      <c r="R285" s="13"/>
      <c r="S285" s="13"/>
      <c r="T285" s="13"/>
    </row>
    <row r="286">
      <c r="A286" s="13"/>
      <c r="K286" s="13"/>
      <c r="L286" s="13"/>
      <c r="R286" s="13"/>
      <c r="S286" s="13"/>
      <c r="T286" s="13"/>
    </row>
    <row r="287">
      <c r="A287" s="13"/>
      <c r="K287" s="13"/>
      <c r="L287" s="13"/>
      <c r="R287" s="13"/>
      <c r="S287" s="13"/>
      <c r="T287" s="13"/>
    </row>
    <row r="288">
      <c r="A288" s="13"/>
      <c r="K288" s="13"/>
      <c r="L288" s="13"/>
      <c r="R288" s="13"/>
      <c r="S288" s="13"/>
      <c r="T288" s="13"/>
    </row>
    <row r="289">
      <c r="A289" s="13"/>
      <c r="K289" s="13"/>
      <c r="L289" s="13"/>
      <c r="R289" s="13"/>
      <c r="S289" s="13"/>
      <c r="T289" s="13"/>
    </row>
    <row r="290">
      <c r="A290" s="13"/>
      <c r="K290" s="13"/>
      <c r="L290" s="13"/>
      <c r="R290" s="13"/>
      <c r="S290" s="13"/>
      <c r="T290" s="13"/>
    </row>
    <row r="291">
      <c r="A291" s="13"/>
      <c r="K291" s="13"/>
      <c r="L291" s="13"/>
      <c r="R291" s="13"/>
      <c r="S291" s="13"/>
      <c r="T291" s="13"/>
    </row>
    <row r="292">
      <c r="A292" s="13"/>
      <c r="K292" s="13"/>
      <c r="L292" s="13"/>
      <c r="R292" s="13"/>
      <c r="S292" s="13"/>
      <c r="T292" s="13"/>
    </row>
    <row r="293">
      <c r="A293" s="13"/>
      <c r="K293" s="13"/>
      <c r="L293" s="13"/>
      <c r="R293" s="13"/>
      <c r="S293" s="13"/>
      <c r="T293" s="13"/>
    </row>
    <row r="294">
      <c r="A294" s="13"/>
      <c r="K294" s="13"/>
      <c r="L294" s="13"/>
      <c r="R294" s="13"/>
      <c r="S294" s="13"/>
      <c r="T294" s="13"/>
    </row>
    <row r="295">
      <c r="A295" s="13"/>
      <c r="K295" s="13"/>
      <c r="L295" s="13"/>
      <c r="R295" s="13"/>
      <c r="S295" s="13"/>
      <c r="T295" s="13"/>
    </row>
    <row r="296">
      <c r="A296" s="13"/>
      <c r="K296" s="13"/>
      <c r="L296" s="13"/>
      <c r="R296" s="13"/>
      <c r="S296" s="13"/>
      <c r="T296" s="13"/>
    </row>
    <row r="297">
      <c r="A297" s="13"/>
      <c r="K297" s="13"/>
      <c r="L297" s="13"/>
      <c r="R297" s="13"/>
      <c r="S297" s="13"/>
      <c r="T297" s="13"/>
    </row>
    <row r="298">
      <c r="A298" s="13"/>
      <c r="K298" s="13"/>
      <c r="L298" s="13"/>
      <c r="R298" s="13"/>
      <c r="S298" s="13"/>
      <c r="T298" s="13"/>
    </row>
    <row r="299">
      <c r="A299" s="13"/>
      <c r="K299" s="13"/>
      <c r="L299" s="13"/>
      <c r="R299" s="13"/>
      <c r="S299" s="13"/>
      <c r="T299" s="13"/>
    </row>
    <row r="300">
      <c r="A300" s="13"/>
      <c r="K300" s="13"/>
      <c r="L300" s="13"/>
      <c r="R300" s="13"/>
      <c r="S300" s="13"/>
      <c r="T300" s="13"/>
    </row>
    <row r="301">
      <c r="A301" s="13"/>
      <c r="K301" s="13"/>
      <c r="L301" s="13"/>
      <c r="R301" s="13"/>
      <c r="S301" s="13"/>
      <c r="T301" s="13"/>
    </row>
    <row r="302">
      <c r="A302" s="13"/>
      <c r="K302" s="13"/>
      <c r="L302" s="13"/>
      <c r="R302" s="13"/>
      <c r="S302" s="13"/>
      <c r="T302" s="13"/>
    </row>
    <row r="303">
      <c r="A303" s="13"/>
      <c r="K303" s="13"/>
      <c r="L303" s="13"/>
      <c r="R303" s="13"/>
      <c r="S303" s="13"/>
      <c r="T303" s="13"/>
    </row>
    <row r="304">
      <c r="A304" s="13"/>
      <c r="K304" s="13"/>
      <c r="L304" s="13"/>
      <c r="R304" s="13"/>
      <c r="S304" s="13"/>
      <c r="T304" s="13"/>
    </row>
    <row r="305">
      <c r="A305" s="13"/>
      <c r="K305" s="13"/>
      <c r="L305" s="13"/>
      <c r="R305" s="13"/>
      <c r="S305" s="13"/>
      <c r="T305" s="13"/>
    </row>
    <row r="306">
      <c r="A306" s="13"/>
      <c r="K306" s="13"/>
      <c r="L306" s="13"/>
      <c r="R306" s="13"/>
      <c r="S306" s="13"/>
      <c r="T306" s="13"/>
    </row>
    <row r="307">
      <c r="A307" s="13"/>
      <c r="K307" s="13"/>
      <c r="L307" s="13"/>
      <c r="R307" s="13"/>
      <c r="S307" s="13"/>
      <c r="T307" s="13"/>
    </row>
    <row r="308">
      <c r="A308" s="13"/>
      <c r="K308" s="13"/>
      <c r="L308" s="13"/>
      <c r="R308" s="13"/>
      <c r="S308" s="13"/>
      <c r="T308" s="13"/>
    </row>
    <row r="309">
      <c r="A309" s="13"/>
      <c r="K309" s="13"/>
      <c r="L309" s="13"/>
      <c r="R309" s="13"/>
      <c r="S309" s="13"/>
      <c r="T309" s="13"/>
    </row>
    <row r="310">
      <c r="A310" s="13"/>
      <c r="K310" s="13"/>
      <c r="L310" s="13"/>
      <c r="R310" s="13"/>
      <c r="S310" s="13"/>
      <c r="T310" s="13"/>
    </row>
    <row r="311">
      <c r="A311" s="13"/>
      <c r="K311" s="13"/>
      <c r="L311" s="13"/>
      <c r="R311" s="13"/>
      <c r="S311" s="13"/>
      <c r="T311" s="13"/>
    </row>
    <row r="312">
      <c r="A312" s="13"/>
      <c r="K312" s="13"/>
      <c r="L312" s="13"/>
      <c r="R312" s="13"/>
      <c r="S312" s="13"/>
      <c r="T312" s="13"/>
    </row>
    <row r="313">
      <c r="A313" s="13"/>
      <c r="K313" s="13"/>
      <c r="L313" s="13"/>
      <c r="R313" s="13"/>
      <c r="S313" s="13"/>
      <c r="T313" s="13"/>
    </row>
    <row r="314">
      <c r="A314" s="13"/>
      <c r="K314" s="13"/>
      <c r="L314" s="13"/>
      <c r="R314" s="13"/>
      <c r="S314" s="13"/>
      <c r="T314" s="13"/>
    </row>
    <row r="315">
      <c r="A315" s="13"/>
      <c r="K315" s="13"/>
      <c r="L315" s="13"/>
      <c r="R315" s="13"/>
      <c r="S315" s="13"/>
      <c r="T315" s="13"/>
    </row>
    <row r="316">
      <c r="A316" s="13"/>
      <c r="K316" s="13"/>
      <c r="L316" s="13"/>
      <c r="R316" s="13"/>
      <c r="S316" s="13"/>
      <c r="T316" s="13"/>
    </row>
    <row r="317">
      <c r="A317" s="13"/>
      <c r="K317" s="13"/>
      <c r="L317" s="13"/>
      <c r="R317" s="13"/>
      <c r="S317" s="13"/>
      <c r="T317" s="13"/>
    </row>
    <row r="318">
      <c r="A318" s="13"/>
      <c r="K318" s="13"/>
      <c r="L318" s="13"/>
      <c r="R318" s="13"/>
      <c r="S318" s="13"/>
      <c r="T318" s="13"/>
    </row>
    <row r="319">
      <c r="A319" s="13"/>
      <c r="K319" s="13"/>
      <c r="L319" s="13"/>
      <c r="R319" s="13"/>
      <c r="S319" s="13"/>
      <c r="T319" s="13"/>
    </row>
    <row r="320">
      <c r="A320" s="13"/>
      <c r="K320" s="13"/>
      <c r="L320" s="13"/>
      <c r="R320" s="13"/>
      <c r="S320" s="13"/>
      <c r="T320" s="13"/>
    </row>
    <row r="321">
      <c r="A321" s="13"/>
      <c r="K321" s="13"/>
      <c r="L321" s="13"/>
      <c r="R321" s="13"/>
      <c r="S321" s="13"/>
      <c r="T321" s="13"/>
    </row>
    <row r="322">
      <c r="A322" s="13"/>
      <c r="K322" s="13"/>
      <c r="L322" s="13"/>
      <c r="R322" s="13"/>
      <c r="S322" s="13"/>
      <c r="T322" s="13"/>
    </row>
    <row r="323">
      <c r="A323" s="13"/>
      <c r="K323" s="13"/>
      <c r="L323" s="13"/>
      <c r="R323" s="13"/>
      <c r="S323" s="13"/>
      <c r="T323" s="13"/>
    </row>
    <row r="324">
      <c r="A324" s="13"/>
      <c r="K324" s="13"/>
      <c r="L324" s="13"/>
      <c r="R324" s="13"/>
      <c r="S324" s="13"/>
      <c r="T324" s="13"/>
    </row>
    <row r="325">
      <c r="A325" s="13"/>
      <c r="K325" s="13"/>
      <c r="L325" s="13"/>
      <c r="R325" s="13"/>
      <c r="S325" s="13"/>
      <c r="T325" s="13"/>
    </row>
    <row r="326">
      <c r="A326" s="13"/>
      <c r="K326" s="13"/>
      <c r="L326" s="13"/>
      <c r="R326" s="13"/>
      <c r="S326" s="13"/>
      <c r="T326" s="13"/>
    </row>
    <row r="327">
      <c r="A327" s="13"/>
      <c r="K327" s="13"/>
      <c r="L327" s="13"/>
      <c r="R327" s="13"/>
      <c r="S327" s="13"/>
      <c r="T327" s="13"/>
    </row>
    <row r="328">
      <c r="A328" s="13"/>
      <c r="K328" s="13"/>
      <c r="L328" s="13"/>
      <c r="R328" s="13"/>
      <c r="S328" s="13"/>
      <c r="T328" s="13"/>
    </row>
    <row r="329">
      <c r="A329" s="13"/>
      <c r="K329" s="13"/>
      <c r="L329" s="13"/>
      <c r="R329" s="13"/>
      <c r="S329" s="13"/>
      <c r="T329" s="13"/>
    </row>
    <row r="330">
      <c r="A330" s="13"/>
      <c r="K330" s="13"/>
      <c r="L330" s="13"/>
      <c r="R330" s="13"/>
      <c r="S330" s="13"/>
      <c r="T330" s="13"/>
    </row>
    <row r="331">
      <c r="A331" s="13"/>
      <c r="K331" s="13"/>
      <c r="L331" s="13"/>
      <c r="R331" s="13"/>
      <c r="S331" s="13"/>
      <c r="T331" s="13"/>
    </row>
    <row r="332">
      <c r="A332" s="13"/>
      <c r="K332" s="13"/>
      <c r="L332" s="13"/>
      <c r="R332" s="13"/>
      <c r="S332" s="13"/>
      <c r="T332" s="13"/>
    </row>
    <row r="333">
      <c r="A333" s="13"/>
      <c r="K333" s="13"/>
      <c r="L333" s="13"/>
      <c r="R333" s="13"/>
      <c r="S333" s="13"/>
      <c r="T333" s="13"/>
    </row>
    <row r="334">
      <c r="A334" s="13"/>
      <c r="K334" s="13"/>
      <c r="L334" s="13"/>
      <c r="R334" s="13"/>
      <c r="S334" s="13"/>
      <c r="T334" s="13"/>
    </row>
    <row r="335">
      <c r="A335" s="13"/>
      <c r="K335" s="13"/>
      <c r="L335" s="13"/>
      <c r="R335" s="13"/>
      <c r="S335" s="13"/>
      <c r="T335" s="13"/>
    </row>
    <row r="336">
      <c r="A336" s="13"/>
      <c r="K336" s="13"/>
      <c r="L336" s="13"/>
      <c r="R336" s="13"/>
      <c r="S336" s="13"/>
      <c r="T336" s="13"/>
    </row>
    <row r="337">
      <c r="A337" s="13"/>
      <c r="K337" s="13"/>
      <c r="L337" s="13"/>
      <c r="R337" s="13"/>
      <c r="S337" s="13"/>
      <c r="T337" s="13"/>
    </row>
    <row r="338">
      <c r="A338" s="13"/>
      <c r="K338" s="13"/>
      <c r="L338" s="13"/>
      <c r="R338" s="13"/>
      <c r="S338" s="13"/>
      <c r="T338" s="13"/>
    </row>
    <row r="339">
      <c r="A339" s="13"/>
      <c r="K339" s="13"/>
      <c r="L339" s="13"/>
      <c r="R339" s="13"/>
      <c r="S339" s="13"/>
      <c r="T339" s="13"/>
    </row>
    <row r="340">
      <c r="A340" s="13"/>
      <c r="K340" s="13"/>
      <c r="L340" s="13"/>
      <c r="R340" s="13"/>
      <c r="S340" s="13"/>
      <c r="T340" s="13"/>
    </row>
    <row r="341">
      <c r="A341" s="13"/>
      <c r="K341" s="13"/>
      <c r="L341" s="13"/>
      <c r="R341" s="13"/>
      <c r="S341" s="13"/>
      <c r="T341" s="13"/>
    </row>
    <row r="342">
      <c r="A342" s="13"/>
      <c r="K342" s="13"/>
      <c r="L342" s="13"/>
      <c r="R342" s="13"/>
      <c r="S342" s="13"/>
      <c r="T342" s="13"/>
    </row>
    <row r="343">
      <c r="A343" s="13"/>
      <c r="K343" s="13"/>
      <c r="L343" s="13"/>
      <c r="R343" s="13"/>
      <c r="S343" s="13"/>
      <c r="T343" s="13"/>
    </row>
    <row r="344">
      <c r="A344" s="13"/>
      <c r="K344" s="13"/>
      <c r="L344" s="13"/>
      <c r="R344" s="13"/>
      <c r="S344" s="13"/>
      <c r="T344" s="13"/>
    </row>
    <row r="345">
      <c r="A345" s="13"/>
      <c r="K345" s="13"/>
      <c r="L345" s="13"/>
      <c r="R345" s="13"/>
      <c r="S345" s="13"/>
      <c r="T345" s="13"/>
    </row>
    <row r="346">
      <c r="A346" s="13"/>
      <c r="K346" s="13"/>
      <c r="L346" s="13"/>
      <c r="R346" s="13"/>
      <c r="S346" s="13"/>
      <c r="T346" s="13"/>
    </row>
    <row r="347">
      <c r="A347" s="13"/>
      <c r="K347" s="13"/>
      <c r="L347" s="13"/>
      <c r="R347" s="13"/>
      <c r="S347" s="13"/>
      <c r="T347" s="13"/>
    </row>
    <row r="348">
      <c r="A348" s="13"/>
      <c r="K348" s="13"/>
      <c r="L348" s="13"/>
      <c r="R348" s="13"/>
      <c r="S348" s="13"/>
      <c r="T348" s="13"/>
    </row>
    <row r="349">
      <c r="A349" s="13"/>
      <c r="K349" s="13"/>
      <c r="L349" s="13"/>
      <c r="R349" s="13"/>
      <c r="S349" s="13"/>
      <c r="T349" s="13"/>
    </row>
    <row r="350">
      <c r="A350" s="13"/>
      <c r="K350" s="13"/>
      <c r="L350" s="13"/>
      <c r="R350" s="13"/>
      <c r="S350" s="13"/>
      <c r="T350" s="13"/>
    </row>
    <row r="351">
      <c r="A351" s="13"/>
      <c r="K351" s="13"/>
      <c r="L351" s="13"/>
      <c r="R351" s="13"/>
      <c r="S351" s="13"/>
      <c r="T351" s="13"/>
    </row>
    <row r="352">
      <c r="A352" s="13"/>
      <c r="K352" s="13"/>
      <c r="L352" s="13"/>
      <c r="R352" s="13"/>
      <c r="S352" s="13"/>
      <c r="T352" s="13"/>
    </row>
    <row r="353">
      <c r="A353" s="13"/>
      <c r="K353" s="13"/>
      <c r="L353" s="13"/>
      <c r="R353" s="13"/>
      <c r="S353" s="13"/>
      <c r="T353" s="13"/>
    </row>
    <row r="354">
      <c r="A354" s="13"/>
      <c r="K354" s="13"/>
      <c r="L354" s="13"/>
      <c r="R354" s="13"/>
      <c r="S354" s="13"/>
      <c r="T354" s="13"/>
    </row>
    <row r="355">
      <c r="A355" s="13"/>
      <c r="K355" s="13"/>
      <c r="L355" s="13"/>
      <c r="R355" s="13"/>
      <c r="S355" s="13"/>
      <c r="T355" s="13"/>
    </row>
    <row r="356">
      <c r="A356" s="13"/>
      <c r="K356" s="13"/>
      <c r="L356" s="13"/>
      <c r="R356" s="13"/>
      <c r="S356" s="13"/>
      <c r="T356" s="13"/>
    </row>
    <row r="357">
      <c r="A357" s="13"/>
      <c r="K357" s="13"/>
      <c r="L357" s="13"/>
      <c r="R357" s="13"/>
      <c r="S357" s="13"/>
      <c r="T357" s="13"/>
    </row>
    <row r="358">
      <c r="A358" s="13"/>
      <c r="K358" s="13"/>
      <c r="L358" s="13"/>
      <c r="R358" s="13"/>
      <c r="S358" s="13"/>
      <c r="T358" s="13"/>
    </row>
    <row r="359">
      <c r="A359" s="13"/>
      <c r="K359" s="13"/>
      <c r="L359" s="13"/>
      <c r="R359" s="13"/>
      <c r="S359" s="13"/>
      <c r="T359" s="13"/>
    </row>
    <row r="360">
      <c r="A360" s="13"/>
      <c r="K360" s="13"/>
      <c r="L360" s="13"/>
      <c r="R360" s="13"/>
      <c r="S360" s="13"/>
      <c r="T360" s="13"/>
    </row>
    <row r="361">
      <c r="A361" s="13"/>
      <c r="K361" s="13"/>
      <c r="L361" s="13"/>
      <c r="R361" s="13"/>
      <c r="S361" s="13"/>
      <c r="T361" s="13"/>
    </row>
    <row r="362">
      <c r="A362" s="13"/>
      <c r="K362" s="13"/>
      <c r="L362" s="13"/>
      <c r="R362" s="13"/>
      <c r="S362" s="13"/>
      <c r="T362" s="13"/>
    </row>
    <row r="363">
      <c r="A363" s="13"/>
      <c r="K363" s="13"/>
      <c r="L363" s="13"/>
      <c r="R363" s="13"/>
      <c r="S363" s="13"/>
      <c r="T363" s="13"/>
    </row>
    <row r="364">
      <c r="A364" s="13"/>
      <c r="K364" s="13"/>
      <c r="L364" s="13"/>
      <c r="R364" s="13"/>
      <c r="S364" s="13"/>
      <c r="T364" s="13"/>
    </row>
    <row r="365">
      <c r="A365" s="13"/>
      <c r="K365" s="13"/>
      <c r="L365" s="13"/>
      <c r="R365" s="13"/>
      <c r="S365" s="13"/>
      <c r="T365" s="13"/>
    </row>
    <row r="366">
      <c r="A366" s="13"/>
      <c r="K366" s="13"/>
      <c r="L366" s="13"/>
      <c r="R366" s="13"/>
      <c r="S366" s="13"/>
      <c r="T366" s="13"/>
    </row>
    <row r="367">
      <c r="A367" s="13"/>
      <c r="K367" s="13"/>
      <c r="L367" s="13"/>
      <c r="R367" s="13"/>
      <c r="S367" s="13"/>
      <c r="T367" s="13"/>
    </row>
    <row r="368">
      <c r="A368" s="13"/>
      <c r="K368" s="13"/>
      <c r="L368" s="13"/>
      <c r="R368" s="13"/>
      <c r="S368" s="13"/>
      <c r="T368" s="13"/>
    </row>
    <row r="369">
      <c r="A369" s="13"/>
      <c r="K369" s="13"/>
      <c r="L369" s="13"/>
      <c r="R369" s="13"/>
      <c r="S369" s="13"/>
      <c r="T369" s="13"/>
    </row>
    <row r="370">
      <c r="A370" s="13"/>
      <c r="K370" s="13"/>
      <c r="L370" s="13"/>
      <c r="R370" s="13"/>
      <c r="S370" s="13"/>
      <c r="T370" s="13"/>
    </row>
    <row r="371">
      <c r="A371" s="13"/>
      <c r="K371" s="13"/>
      <c r="L371" s="13"/>
      <c r="R371" s="13"/>
      <c r="S371" s="13"/>
      <c r="T371" s="13"/>
    </row>
    <row r="372">
      <c r="A372" s="13"/>
      <c r="K372" s="13"/>
      <c r="L372" s="13"/>
      <c r="R372" s="13"/>
      <c r="S372" s="13"/>
      <c r="T372" s="13"/>
    </row>
    <row r="373">
      <c r="A373" s="13"/>
      <c r="K373" s="13"/>
      <c r="L373" s="13"/>
      <c r="R373" s="13"/>
      <c r="S373" s="13"/>
      <c r="T373" s="13"/>
    </row>
    <row r="374">
      <c r="A374" s="13"/>
      <c r="K374" s="13"/>
      <c r="L374" s="13"/>
      <c r="R374" s="13"/>
      <c r="S374" s="13"/>
      <c r="T374" s="13"/>
    </row>
    <row r="375">
      <c r="A375" s="13"/>
      <c r="K375" s="13"/>
      <c r="L375" s="13"/>
      <c r="R375" s="13"/>
      <c r="S375" s="13"/>
      <c r="T375" s="13"/>
    </row>
    <row r="376">
      <c r="A376" s="13"/>
      <c r="K376" s="13"/>
      <c r="L376" s="13"/>
      <c r="R376" s="13"/>
      <c r="S376" s="13"/>
      <c r="T376" s="13"/>
    </row>
    <row r="377">
      <c r="A377" s="13"/>
      <c r="K377" s="13"/>
      <c r="L377" s="13"/>
      <c r="R377" s="13"/>
      <c r="S377" s="13"/>
      <c r="T377" s="13"/>
    </row>
    <row r="378">
      <c r="A378" s="13"/>
      <c r="K378" s="13"/>
      <c r="L378" s="13"/>
      <c r="R378" s="13"/>
      <c r="S378" s="13"/>
      <c r="T378" s="13"/>
    </row>
    <row r="379">
      <c r="A379" s="13"/>
      <c r="K379" s="13"/>
      <c r="L379" s="13"/>
      <c r="R379" s="13"/>
      <c r="S379" s="13"/>
      <c r="T379" s="13"/>
    </row>
    <row r="380">
      <c r="A380" s="13"/>
      <c r="K380" s="13"/>
      <c r="L380" s="13"/>
      <c r="R380" s="13"/>
      <c r="S380" s="13"/>
      <c r="T380" s="13"/>
    </row>
    <row r="381">
      <c r="A381" s="13"/>
      <c r="K381" s="13"/>
      <c r="L381" s="13"/>
      <c r="R381" s="13"/>
      <c r="S381" s="13"/>
      <c r="T381" s="13"/>
    </row>
    <row r="382">
      <c r="A382" s="13"/>
      <c r="K382" s="13"/>
      <c r="L382" s="13"/>
      <c r="R382" s="13"/>
      <c r="S382" s="13"/>
      <c r="T382" s="13"/>
    </row>
    <row r="383">
      <c r="A383" s="13"/>
      <c r="K383" s="13"/>
      <c r="L383" s="13"/>
      <c r="R383" s="13"/>
      <c r="S383" s="13"/>
      <c r="T383" s="13"/>
    </row>
    <row r="384">
      <c r="A384" s="13"/>
      <c r="K384" s="13"/>
      <c r="L384" s="13"/>
      <c r="R384" s="13"/>
      <c r="S384" s="13"/>
      <c r="T384" s="13"/>
    </row>
    <row r="385">
      <c r="A385" s="13"/>
      <c r="K385" s="13"/>
      <c r="L385" s="13"/>
      <c r="R385" s="13"/>
      <c r="S385" s="13"/>
      <c r="T385" s="13"/>
    </row>
    <row r="386">
      <c r="A386" s="13"/>
      <c r="K386" s="13"/>
      <c r="L386" s="13"/>
      <c r="R386" s="13"/>
      <c r="S386" s="13"/>
      <c r="T386" s="13"/>
    </row>
    <row r="387">
      <c r="A387" s="13"/>
      <c r="K387" s="13"/>
      <c r="L387" s="13"/>
      <c r="R387" s="13"/>
      <c r="S387" s="13"/>
      <c r="T387" s="13"/>
    </row>
    <row r="388">
      <c r="A388" s="13"/>
      <c r="K388" s="13"/>
      <c r="L388" s="13"/>
      <c r="R388" s="13"/>
      <c r="S388" s="13"/>
      <c r="T388" s="13"/>
    </row>
    <row r="389">
      <c r="A389" s="13"/>
      <c r="K389" s="13"/>
      <c r="L389" s="13"/>
      <c r="R389" s="13"/>
      <c r="S389" s="13"/>
      <c r="T389" s="13"/>
    </row>
    <row r="390">
      <c r="A390" s="13"/>
      <c r="K390" s="13"/>
      <c r="L390" s="13"/>
      <c r="R390" s="13"/>
      <c r="S390" s="13"/>
      <c r="T390" s="13"/>
    </row>
    <row r="391">
      <c r="A391" s="13"/>
      <c r="K391" s="13"/>
      <c r="L391" s="13"/>
      <c r="R391" s="13"/>
      <c r="S391" s="13"/>
      <c r="T391" s="13"/>
    </row>
    <row r="392">
      <c r="A392" s="13"/>
      <c r="K392" s="13"/>
      <c r="L392" s="13"/>
      <c r="R392" s="13"/>
      <c r="S392" s="13"/>
      <c r="T392" s="13"/>
    </row>
    <row r="393">
      <c r="A393" s="13"/>
      <c r="K393" s="13"/>
      <c r="L393" s="13"/>
      <c r="R393" s="13"/>
      <c r="S393" s="13"/>
      <c r="T393" s="13"/>
    </row>
    <row r="394">
      <c r="A394" s="13"/>
      <c r="K394" s="13"/>
      <c r="L394" s="13"/>
      <c r="R394" s="13"/>
      <c r="S394" s="13"/>
      <c r="T394" s="13"/>
    </row>
    <row r="395">
      <c r="A395" s="13"/>
      <c r="K395" s="13"/>
      <c r="L395" s="13"/>
      <c r="R395" s="13"/>
      <c r="S395" s="13"/>
      <c r="T395" s="13"/>
    </row>
    <row r="396">
      <c r="A396" s="13"/>
      <c r="K396" s="13"/>
      <c r="L396" s="13"/>
      <c r="R396" s="13"/>
      <c r="S396" s="13"/>
      <c r="T396" s="13"/>
    </row>
    <row r="397">
      <c r="A397" s="13"/>
      <c r="K397" s="13"/>
      <c r="L397" s="13"/>
      <c r="R397" s="13"/>
      <c r="S397" s="13"/>
      <c r="T397" s="13"/>
    </row>
    <row r="398">
      <c r="A398" s="13"/>
      <c r="K398" s="13"/>
      <c r="L398" s="13"/>
      <c r="R398" s="13"/>
      <c r="S398" s="13"/>
      <c r="T398" s="13"/>
    </row>
    <row r="399">
      <c r="A399" s="13"/>
      <c r="K399" s="13"/>
      <c r="L399" s="13"/>
      <c r="R399" s="13"/>
      <c r="S399" s="13"/>
      <c r="T399" s="13"/>
    </row>
    <row r="400">
      <c r="A400" s="13"/>
      <c r="K400" s="13"/>
      <c r="L400" s="13"/>
      <c r="R400" s="13"/>
      <c r="S400" s="13"/>
      <c r="T400" s="13"/>
    </row>
    <row r="401">
      <c r="A401" s="13"/>
      <c r="K401" s="13"/>
      <c r="L401" s="13"/>
      <c r="R401" s="13"/>
      <c r="S401" s="13"/>
      <c r="T401" s="13"/>
    </row>
    <row r="402">
      <c r="A402" s="13"/>
      <c r="K402" s="13"/>
      <c r="L402" s="13"/>
      <c r="R402" s="13"/>
      <c r="S402" s="13"/>
      <c r="T402" s="13"/>
    </row>
    <row r="403">
      <c r="A403" s="13"/>
      <c r="K403" s="13"/>
      <c r="L403" s="13"/>
      <c r="R403" s="13"/>
      <c r="S403" s="13"/>
      <c r="T403" s="13"/>
    </row>
    <row r="404">
      <c r="A404" s="13"/>
      <c r="K404" s="13"/>
      <c r="L404" s="13"/>
      <c r="R404" s="13"/>
      <c r="S404" s="13"/>
      <c r="T404" s="13"/>
    </row>
    <row r="405">
      <c r="A405" s="13"/>
      <c r="K405" s="13"/>
      <c r="L405" s="13"/>
      <c r="R405" s="13"/>
      <c r="S405" s="13"/>
      <c r="T405" s="13"/>
    </row>
    <row r="406">
      <c r="A406" s="13"/>
      <c r="K406" s="13"/>
      <c r="L406" s="13"/>
      <c r="R406" s="13"/>
      <c r="S406" s="13"/>
      <c r="T406" s="13"/>
    </row>
    <row r="407">
      <c r="A407" s="13"/>
      <c r="K407" s="13"/>
      <c r="L407" s="13"/>
      <c r="R407" s="13"/>
      <c r="S407" s="13"/>
      <c r="T407" s="13"/>
    </row>
    <row r="408">
      <c r="A408" s="13"/>
      <c r="K408" s="13"/>
      <c r="L408" s="13"/>
      <c r="R408" s="13"/>
      <c r="S408" s="13"/>
      <c r="T408" s="13"/>
    </row>
    <row r="409">
      <c r="A409" s="13"/>
      <c r="K409" s="13"/>
      <c r="L409" s="13"/>
      <c r="R409" s="13"/>
      <c r="S409" s="13"/>
      <c r="T409" s="13"/>
    </row>
    <row r="410">
      <c r="A410" s="13"/>
      <c r="K410" s="13"/>
      <c r="L410" s="13"/>
      <c r="R410" s="13"/>
      <c r="S410" s="13"/>
      <c r="T410" s="13"/>
    </row>
    <row r="411">
      <c r="A411" s="13"/>
      <c r="K411" s="13"/>
      <c r="L411" s="13"/>
      <c r="R411" s="13"/>
      <c r="S411" s="13"/>
      <c r="T411" s="13"/>
    </row>
    <row r="412">
      <c r="A412" s="13"/>
      <c r="K412" s="13"/>
      <c r="L412" s="13"/>
      <c r="R412" s="13"/>
      <c r="S412" s="13"/>
      <c r="T412" s="13"/>
    </row>
    <row r="413">
      <c r="A413" s="13"/>
      <c r="K413" s="13"/>
      <c r="L413" s="13"/>
      <c r="R413" s="13"/>
      <c r="S413" s="13"/>
      <c r="T413" s="13"/>
    </row>
    <row r="414">
      <c r="A414" s="13"/>
      <c r="K414" s="13"/>
      <c r="L414" s="13"/>
      <c r="R414" s="13"/>
      <c r="S414" s="13"/>
      <c r="T414" s="13"/>
    </row>
    <row r="415">
      <c r="A415" s="13"/>
      <c r="K415" s="13"/>
      <c r="L415" s="13"/>
      <c r="R415" s="13"/>
      <c r="S415" s="13"/>
      <c r="T415" s="13"/>
    </row>
    <row r="416">
      <c r="A416" s="13"/>
      <c r="K416" s="13"/>
      <c r="L416" s="13"/>
      <c r="R416" s="13"/>
      <c r="S416" s="13"/>
      <c r="T416" s="13"/>
    </row>
    <row r="417">
      <c r="A417" s="13"/>
      <c r="K417" s="13"/>
      <c r="L417" s="13"/>
      <c r="R417" s="13"/>
      <c r="S417" s="13"/>
      <c r="T417" s="13"/>
    </row>
    <row r="418">
      <c r="A418" s="13"/>
      <c r="K418" s="13"/>
      <c r="L418" s="13"/>
      <c r="R418" s="13"/>
      <c r="S418" s="13"/>
      <c r="T418" s="13"/>
    </row>
    <row r="419">
      <c r="A419" s="13"/>
      <c r="K419" s="13"/>
      <c r="L419" s="13"/>
      <c r="R419" s="13"/>
      <c r="S419" s="13"/>
      <c r="T419" s="13"/>
    </row>
    <row r="420">
      <c r="A420" s="13"/>
      <c r="K420" s="13"/>
      <c r="L420" s="13"/>
      <c r="R420" s="13"/>
      <c r="S420" s="13"/>
      <c r="T420" s="13"/>
    </row>
    <row r="421">
      <c r="A421" s="13"/>
      <c r="K421" s="13"/>
      <c r="L421" s="13"/>
      <c r="R421" s="13"/>
      <c r="S421" s="13"/>
      <c r="T421" s="13"/>
    </row>
    <row r="422">
      <c r="A422" s="13"/>
      <c r="K422" s="13"/>
      <c r="L422" s="13"/>
      <c r="R422" s="13"/>
      <c r="S422" s="13"/>
      <c r="T422" s="13"/>
    </row>
    <row r="423">
      <c r="A423" s="13"/>
      <c r="K423" s="13"/>
      <c r="L423" s="13"/>
      <c r="R423" s="13"/>
      <c r="S423" s="13"/>
      <c r="T423" s="13"/>
    </row>
    <row r="424">
      <c r="A424" s="13"/>
      <c r="K424" s="13"/>
      <c r="L424" s="13"/>
      <c r="R424" s="13"/>
      <c r="S424" s="13"/>
      <c r="T424" s="13"/>
    </row>
    <row r="425">
      <c r="A425" s="13"/>
      <c r="K425" s="13"/>
      <c r="L425" s="13"/>
      <c r="R425" s="13"/>
      <c r="S425" s="13"/>
      <c r="T425" s="13"/>
    </row>
    <row r="426">
      <c r="A426" s="13"/>
      <c r="K426" s="13"/>
      <c r="L426" s="13"/>
      <c r="R426" s="13"/>
      <c r="S426" s="13"/>
      <c r="T426" s="13"/>
    </row>
    <row r="427">
      <c r="A427" s="13"/>
      <c r="K427" s="13"/>
      <c r="L427" s="13"/>
      <c r="R427" s="13"/>
      <c r="S427" s="13"/>
      <c r="T427" s="13"/>
    </row>
    <row r="428">
      <c r="A428" s="13"/>
      <c r="K428" s="13"/>
      <c r="L428" s="13"/>
      <c r="R428" s="13"/>
      <c r="S428" s="13"/>
      <c r="T428" s="13"/>
    </row>
    <row r="429">
      <c r="A429" s="13"/>
      <c r="K429" s="13"/>
      <c r="L429" s="13"/>
      <c r="R429" s="13"/>
      <c r="S429" s="13"/>
      <c r="T429" s="13"/>
    </row>
    <row r="430">
      <c r="A430" s="13"/>
      <c r="K430" s="13"/>
      <c r="L430" s="13"/>
      <c r="R430" s="13"/>
      <c r="S430" s="13"/>
      <c r="T430" s="13"/>
    </row>
    <row r="431">
      <c r="A431" s="13"/>
      <c r="K431" s="13"/>
      <c r="L431" s="13"/>
      <c r="R431" s="13"/>
      <c r="S431" s="13"/>
      <c r="T431" s="13"/>
    </row>
    <row r="432">
      <c r="A432" s="13"/>
      <c r="K432" s="13"/>
      <c r="L432" s="13"/>
      <c r="R432" s="13"/>
      <c r="S432" s="13"/>
      <c r="T432" s="13"/>
    </row>
    <row r="433">
      <c r="A433" s="13"/>
      <c r="K433" s="13"/>
      <c r="L433" s="13"/>
      <c r="R433" s="13"/>
      <c r="S433" s="13"/>
      <c r="T433" s="13"/>
    </row>
    <row r="434">
      <c r="A434" s="13"/>
      <c r="K434" s="13"/>
      <c r="L434" s="13"/>
      <c r="R434" s="13"/>
      <c r="S434" s="13"/>
      <c r="T434" s="13"/>
    </row>
    <row r="435">
      <c r="A435" s="13"/>
      <c r="K435" s="13"/>
      <c r="L435" s="13"/>
      <c r="R435" s="13"/>
      <c r="S435" s="13"/>
      <c r="T435" s="13"/>
    </row>
    <row r="436">
      <c r="A436" s="13"/>
      <c r="K436" s="13"/>
      <c r="L436" s="13"/>
      <c r="R436" s="13"/>
      <c r="S436" s="13"/>
      <c r="T436" s="13"/>
    </row>
    <row r="437">
      <c r="A437" s="13"/>
      <c r="K437" s="13"/>
      <c r="L437" s="13"/>
      <c r="R437" s="13"/>
      <c r="S437" s="13"/>
      <c r="T437" s="13"/>
    </row>
    <row r="438">
      <c r="A438" s="13"/>
      <c r="K438" s="13"/>
      <c r="L438" s="13"/>
      <c r="R438" s="13"/>
      <c r="S438" s="13"/>
      <c r="T438" s="13"/>
    </row>
    <row r="439">
      <c r="A439" s="13"/>
      <c r="K439" s="13"/>
      <c r="L439" s="13"/>
      <c r="R439" s="13"/>
      <c r="S439" s="13"/>
      <c r="T439" s="13"/>
    </row>
    <row r="440">
      <c r="A440" s="13"/>
      <c r="K440" s="13"/>
      <c r="L440" s="13"/>
      <c r="R440" s="13"/>
      <c r="S440" s="13"/>
      <c r="T440" s="13"/>
    </row>
    <row r="441">
      <c r="A441" s="13"/>
      <c r="K441" s="13"/>
      <c r="L441" s="13"/>
      <c r="R441" s="13"/>
      <c r="S441" s="13"/>
      <c r="T441" s="13"/>
    </row>
    <row r="442">
      <c r="A442" s="13"/>
      <c r="K442" s="13"/>
      <c r="L442" s="13"/>
      <c r="R442" s="13"/>
      <c r="S442" s="13"/>
      <c r="T442" s="13"/>
    </row>
    <row r="443">
      <c r="A443" s="13"/>
      <c r="K443" s="13"/>
      <c r="L443" s="13"/>
      <c r="R443" s="13"/>
      <c r="S443" s="13"/>
      <c r="T443" s="13"/>
    </row>
    <row r="444">
      <c r="A444" s="13"/>
      <c r="K444" s="13"/>
      <c r="L444" s="13"/>
      <c r="R444" s="13"/>
      <c r="S444" s="13"/>
      <c r="T444" s="13"/>
    </row>
    <row r="445">
      <c r="A445" s="13"/>
      <c r="K445" s="13"/>
      <c r="L445" s="13"/>
      <c r="R445" s="13"/>
      <c r="S445" s="13"/>
      <c r="T445" s="13"/>
    </row>
    <row r="446">
      <c r="A446" s="13"/>
      <c r="K446" s="13"/>
      <c r="L446" s="13"/>
      <c r="R446" s="13"/>
      <c r="S446" s="13"/>
      <c r="T446" s="13"/>
    </row>
    <row r="447">
      <c r="A447" s="13"/>
      <c r="K447" s="13"/>
      <c r="L447" s="13"/>
      <c r="R447" s="13"/>
      <c r="S447" s="13"/>
      <c r="T447" s="13"/>
    </row>
    <row r="448">
      <c r="A448" s="13"/>
      <c r="K448" s="13"/>
      <c r="L448" s="13"/>
      <c r="R448" s="13"/>
      <c r="S448" s="13"/>
      <c r="T448" s="13"/>
    </row>
    <row r="449">
      <c r="A449" s="13"/>
      <c r="K449" s="13"/>
      <c r="L449" s="13"/>
      <c r="R449" s="13"/>
      <c r="S449" s="13"/>
      <c r="T449" s="13"/>
    </row>
    <row r="450">
      <c r="A450" s="13"/>
      <c r="K450" s="13"/>
      <c r="L450" s="13"/>
      <c r="R450" s="13"/>
      <c r="S450" s="13"/>
      <c r="T450" s="13"/>
    </row>
    <row r="451">
      <c r="A451" s="13"/>
      <c r="K451" s="13"/>
      <c r="L451" s="13"/>
      <c r="R451" s="13"/>
      <c r="S451" s="13"/>
      <c r="T451" s="13"/>
    </row>
    <row r="452">
      <c r="A452" s="13"/>
      <c r="K452" s="13"/>
      <c r="L452" s="13"/>
      <c r="R452" s="13"/>
      <c r="S452" s="13"/>
      <c r="T452" s="13"/>
    </row>
    <row r="453">
      <c r="A453" s="13"/>
      <c r="K453" s="13"/>
      <c r="L453" s="13"/>
      <c r="R453" s="13"/>
      <c r="S453" s="13"/>
      <c r="T453" s="13"/>
    </row>
    <row r="454">
      <c r="A454" s="13"/>
      <c r="K454" s="13"/>
      <c r="L454" s="13"/>
      <c r="R454" s="13"/>
      <c r="S454" s="13"/>
      <c r="T454" s="13"/>
    </row>
    <row r="455">
      <c r="A455" s="13"/>
      <c r="K455" s="13"/>
      <c r="L455" s="13"/>
      <c r="R455" s="13"/>
      <c r="S455" s="13"/>
      <c r="T455" s="13"/>
    </row>
    <row r="456">
      <c r="A456" s="13"/>
      <c r="K456" s="13"/>
      <c r="L456" s="13"/>
      <c r="R456" s="13"/>
      <c r="S456" s="13"/>
      <c r="T456" s="13"/>
    </row>
    <row r="457">
      <c r="A457" s="13"/>
      <c r="K457" s="13"/>
      <c r="L457" s="13"/>
      <c r="R457" s="13"/>
      <c r="S457" s="13"/>
      <c r="T457" s="13"/>
    </row>
    <row r="458">
      <c r="A458" s="13"/>
      <c r="K458" s="13"/>
      <c r="L458" s="13"/>
      <c r="R458" s="13"/>
      <c r="S458" s="13"/>
      <c r="T458" s="13"/>
    </row>
    <row r="459">
      <c r="A459" s="13"/>
      <c r="K459" s="13"/>
      <c r="L459" s="13"/>
      <c r="R459" s="13"/>
      <c r="S459" s="13"/>
      <c r="T459" s="13"/>
    </row>
    <row r="460">
      <c r="A460" s="13"/>
      <c r="K460" s="13"/>
      <c r="L460" s="13"/>
      <c r="R460" s="13"/>
      <c r="S460" s="13"/>
      <c r="T460" s="13"/>
    </row>
    <row r="461">
      <c r="A461" s="13"/>
      <c r="K461" s="13"/>
      <c r="L461" s="13"/>
      <c r="R461" s="13"/>
      <c r="S461" s="13"/>
      <c r="T461" s="13"/>
    </row>
    <row r="462">
      <c r="A462" s="13"/>
      <c r="K462" s="13"/>
      <c r="L462" s="13"/>
      <c r="R462" s="13"/>
      <c r="S462" s="13"/>
      <c r="T462" s="13"/>
    </row>
    <row r="463">
      <c r="A463" s="13"/>
      <c r="K463" s="13"/>
      <c r="L463" s="13"/>
      <c r="R463" s="13"/>
      <c r="S463" s="13"/>
      <c r="T463" s="13"/>
    </row>
    <row r="464">
      <c r="A464" s="13"/>
      <c r="K464" s="13"/>
      <c r="L464" s="13"/>
      <c r="R464" s="13"/>
      <c r="S464" s="13"/>
      <c r="T464" s="13"/>
    </row>
    <row r="465">
      <c r="A465" s="13"/>
      <c r="K465" s="13"/>
      <c r="L465" s="13"/>
      <c r="R465" s="13"/>
      <c r="S465" s="13"/>
      <c r="T465" s="13"/>
    </row>
    <row r="466">
      <c r="A466" s="13"/>
      <c r="K466" s="13"/>
      <c r="L466" s="13"/>
      <c r="R466" s="13"/>
      <c r="S466" s="13"/>
      <c r="T466" s="13"/>
    </row>
    <row r="467">
      <c r="A467" s="13"/>
      <c r="K467" s="13"/>
      <c r="L467" s="13"/>
      <c r="R467" s="13"/>
      <c r="S467" s="13"/>
      <c r="T467" s="13"/>
    </row>
    <row r="468">
      <c r="A468" s="13"/>
      <c r="K468" s="13"/>
      <c r="L468" s="13"/>
      <c r="R468" s="13"/>
      <c r="S468" s="13"/>
      <c r="T468" s="13"/>
    </row>
    <row r="469">
      <c r="A469" s="13"/>
      <c r="K469" s="13"/>
      <c r="L469" s="13"/>
      <c r="R469" s="13"/>
      <c r="S469" s="13"/>
      <c r="T469" s="13"/>
    </row>
    <row r="470">
      <c r="A470" s="13"/>
      <c r="K470" s="13"/>
      <c r="L470" s="13"/>
      <c r="R470" s="13"/>
      <c r="S470" s="13"/>
      <c r="T470" s="13"/>
    </row>
    <row r="471">
      <c r="A471" s="13"/>
      <c r="K471" s="13"/>
      <c r="L471" s="13"/>
      <c r="R471" s="13"/>
      <c r="S471" s="13"/>
      <c r="T471" s="13"/>
    </row>
    <row r="472">
      <c r="A472" s="13"/>
      <c r="K472" s="13"/>
      <c r="L472" s="13"/>
      <c r="R472" s="13"/>
      <c r="S472" s="13"/>
      <c r="T472" s="13"/>
    </row>
    <row r="473">
      <c r="A473" s="13"/>
      <c r="K473" s="13"/>
      <c r="L473" s="13"/>
      <c r="R473" s="13"/>
      <c r="S473" s="13"/>
      <c r="T473" s="13"/>
    </row>
    <row r="474">
      <c r="A474" s="13"/>
      <c r="K474" s="13"/>
      <c r="L474" s="13"/>
      <c r="R474" s="13"/>
      <c r="S474" s="13"/>
      <c r="T474" s="13"/>
    </row>
    <row r="475">
      <c r="A475" s="13"/>
      <c r="K475" s="13"/>
      <c r="L475" s="13"/>
      <c r="R475" s="13"/>
      <c r="S475" s="13"/>
      <c r="T475" s="13"/>
    </row>
    <row r="476">
      <c r="A476" s="13"/>
      <c r="K476" s="13"/>
      <c r="L476" s="13"/>
      <c r="R476" s="13"/>
      <c r="S476" s="13"/>
      <c r="T476" s="13"/>
    </row>
    <row r="477">
      <c r="A477" s="13"/>
      <c r="K477" s="13"/>
      <c r="L477" s="13"/>
      <c r="R477" s="13"/>
      <c r="S477" s="13"/>
      <c r="T477" s="13"/>
    </row>
    <row r="478">
      <c r="A478" s="13"/>
      <c r="K478" s="13"/>
      <c r="L478" s="13"/>
      <c r="R478" s="13"/>
      <c r="S478" s="13"/>
      <c r="T478" s="13"/>
    </row>
    <row r="479">
      <c r="A479" s="13"/>
      <c r="K479" s="13"/>
      <c r="L479" s="13"/>
      <c r="R479" s="13"/>
      <c r="S479" s="13"/>
      <c r="T479" s="13"/>
    </row>
    <row r="480">
      <c r="A480" s="13"/>
      <c r="K480" s="13"/>
      <c r="L480" s="13"/>
      <c r="R480" s="13"/>
      <c r="S480" s="13"/>
      <c r="T480" s="13"/>
    </row>
    <row r="481">
      <c r="A481" s="13"/>
      <c r="K481" s="13"/>
      <c r="L481" s="13"/>
      <c r="R481" s="13"/>
      <c r="S481" s="13"/>
      <c r="T481" s="13"/>
    </row>
    <row r="482">
      <c r="A482" s="13"/>
      <c r="K482" s="13"/>
      <c r="L482" s="13"/>
      <c r="R482" s="13"/>
      <c r="S482" s="13"/>
      <c r="T482" s="13"/>
    </row>
    <row r="483">
      <c r="A483" s="13"/>
      <c r="K483" s="13"/>
      <c r="L483" s="13"/>
      <c r="R483" s="13"/>
      <c r="S483" s="13"/>
      <c r="T483" s="13"/>
    </row>
    <row r="484">
      <c r="A484" s="13"/>
      <c r="K484" s="13"/>
      <c r="L484" s="13"/>
      <c r="R484" s="13"/>
      <c r="S484" s="13"/>
      <c r="T484" s="13"/>
    </row>
    <row r="485">
      <c r="A485" s="13"/>
      <c r="K485" s="13"/>
      <c r="L485" s="13"/>
      <c r="R485" s="13"/>
      <c r="S485" s="13"/>
      <c r="T485" s="13"/>
    </row>
    <row r="486">
      <c r="A486" s="13"/>
      <c r="K486" s="13"/>
      <c r="L486" s="13"/>
      <c r="R486" s="13"/>
      <c r="S486" s="13"/>
      <c r="T486" s="13"/>
    </row>
    <row r="487">
      <c r="A487" s="13"/>
      <c r="K487" s="13"/>
      <c r="L487" s="13"/>
      <c r="R487" s="13"/>
      <c r="S487" s="13"/>
      <c r="T487" s="13"/>
    </row>
    <row r="488">
      <c r="A488" s="13"/>
      <c r="K488" s="13"/>
      <c r="L488" s="13"/>
      <c r="R488" s="13"/>
      <c r="S488" s="13"/>
      <c r="T488" s="13"/>
    </row>
    <row r="489">
      <c r="A489" s="13"/>
      <c r="K489" s="13"/>
      <c r="L489" s="13"/>
      <c r="R489" s="13"/>
      <c r="S489" s="13"/>
      <c r="T489" s="13"/>
    </row>
    <row r="490">
      <c r="A490" s="13"/>
      <c r="K490" s="13"/>
      <c r="L490" s="13"/>
      <c r="R490" s="13"/>
      <c r="S490" s="13"/>
      <c r="T490" s="13"/>
    </row>
    <row r="491">
      <c r="A491" s="13"/>
      <c r="K491" s="13"/>
      <c r="L491" s="13"/>
      <c r="R491" s="13"/>
      <c r="S491" s="13"/>
      <c r="T491" s="13"/>
    </row>
    <row r="492">
      <c r="A492" s="13"/>
      <c r="K492" s="13"/>
      <c r="L492" s="13"/>
      <c r="R492" s="13"/>
      <c r="S492" s="13"/>
      <c r="T492" s="13"/>
    </row>
    <row r="493">
      <c r="A493" s="13"/>
      <c r="K493" s="13"/>
      <c r="L493" s="13"/>
      <c r="R493" s="13"/>
      <c r="S493" s="13"/>
      <c r="T493" s="13"/>
    </row>
    <row r="494">
      <c r="A494" s="13"/>
      <c r="K494" s="13"/>
      <c r="L494" s="13"/>
      <c r="R494" s="13"/>
      <c r="S494" s="13"/>
      <c r="T494" s="13"/>
    </row>
    <row r="495">
      <c r="A495" s="13"/>
      <c r="K495" s="13"/>
      <c r="L495" s="13"/>
      <c r="R495" s="13"/>
      <c r="S495" s="13"/>
      <c r="T495" s="13"/>
    </row>
    <row r="496">
      <c r="A496" s="13"/>
      <c r="K496" s="13"/>
      <c r="L496" s="13"/>
      <c r="R496" s="13"/>
      <c r="S496" s="13"/>
      <c r="T496" s="13"/>
    </row>
    <row r="497">
      <c r="A497" s="13"/>
      <c r="K497" s="13"/>
      <c r="L497" s="13"/>
      <c r="R497" s="13"/>
      <c r="S497" s="13"/>
      <c r="T497" s="13"/>
    </row>
    <row r="498">
      <c r="A498" s="13"/>
      <c r="K498" s="13"/>
      <c r="L498" s="13"/>
      <c r="R498" s="13"/>
      <c r="S498" s="13"/>
      <c r="T498" s="13"/>
    </row>
    <row r="499">
      <c r="A499" s="13"/>
      <c r="K499" s="13"/>
      <c r="L499" s="13"/>
      <c r="R499" s="13"/>
      <c r="S499" s="13"/>
      <c r="T499" s="13"/>
    </row>
    <row r="500">
      <c r="A500" s="13"/>
      <c r="K500" s="13"/>
      <c r="L500" s="13"/>
      <c r="R500" s="13"/>
      <c r="S500" s="13"/>
      <c r="T500" s="13"/>
    </row>
    <row r="501">
      <c r="A501" s="13"/>
      <c r="K501" s="13"/>
      <c r="L501" s="13"/>
      <c r="R501" s="13"/>
      <c r="S501" s="13"/>
      <c r="T501" s="13"/>
    </row>
    <row r="502">
      <c r="A502" s="13"/>
      <c r="K502" s="13"/>
      <c r="L502" s="13"/>
      <c r="R502" s="13"/>
      <c r="S502" s="13"/>
      <c r="T502" s="13"/>
    </row>
    <row r="503">
      <c r="A503" s="13"/>
      <c r="K503" s="13"/>
      <c r="L503" s="13"/>
      <c r="R503" s="13"/>
      <c r="S503" s="13"/>
      <c r="T503" s="13"/>
    </row>
    <row r="504">
      <c r="A504" s="13"/>
      <c r="K504" s="13"/>
      <c r="L504" s="13"/>
      <c r="R504" s="13"/>
      <c r="S504" s="13"/>
      <c r="T504" s="13"/>
    </row>
    <row r="505">
      <c r="A505" s="13"/>
      <c r="K505" s="13"/>
      <c r="L505" s="13"/>
      <c r="R505" s="13"/>
      <c r="S505" s="13"/>
      <c r="T505" s="13"/>
    </row>
    <row r="506">
      <c r="A506" s="13"/>
      <c r="K506" s="13"/>
      <c r="L506" s="13"/>
      <c r="R506" s="13"/>
      <c r="S506" s="13"/>
      <c r="T506" s="13"/>
    </row>
    <row r="507">
      <c r="A507" s="13"/>
      <c r="K507" s="13"/>
      <c r="L507" s="13"/>
      <c r="R507" s="13"/>
      <c r="S507" s="13"/>
      <c r="T507" s="13"/>
    </row>
    <row r="508">
      <c r="A508" s="13"/>
      <c r="K508" s="13"/>
      <c r="L508" s="13"/>
      <c r="R508" s="13"/>
      <c r="S508" s="13"/>
      <c r="T508" s="13"/>
    </row>
    <row r="509">
      <c r="A509" s="13"/>
      <c r="K509" s="13"/>
      <c r="L509" s="13"/>
      <c r="R509" s="13"/>
      <c r="S509" s="13"/>
      <c r="T509" s="13"/>
    </row>
    <row r="510">
      <c r="A510" s="13"/>
      <c r="K510" s="13"/>
      <c r="L510" s="13"/>
      <c r="R510" s="13"/>
      <c r="S510" s="13"/>
      <c r="T510" s="13"/>
    </row>
    <row r="511">
      <c r="A511" s="13"/>
      <c r="K511" s="13"/>
      <c r="L511" s="13"/>
      <c r="R511" s="13"/>
      <c r="S511" s="13"/>
      <c r="T511" s="13"/>
    </row>
    <row r="512">
      <c r="A512" s="13"/>
      <c r="K512" s="13"/>
      <c r="L512" s="13"/>
      <c r="R512" s="13"/>
      <c r="S512" s="13"/>
      <c r="T512" s="13"/>
    </row>
    <row r="513">
      <c r="A513" s="13"/>
      <c r="K513" s="13"/>
      <c r="L513" s="13"/>
      <c r="R513" s="13"/>
      <c r="S513" s="13"/>
      <c r="T513" s="13"/>
    </row>
    <row r="514">
      <c r="A514" s="13"/>
      <c r="K514" s="13"/>
      <c r="L514" s="13"/>
      <c r="R514" s="13"/>
      <c r="S514" s="13"/>
      <c r="T514" s="13"/>
    </row>
    <row r="515">
      <c r="A515" s="13"/>
      <c r="K515" s="13"/>
      <c r="L515" s="13"/>
      <c r="R515" s="13"/>
      <c r="S515" s="13"/>
      <c r="T515" s="13"/>
    </row>
    <row r="516">
      <c r="A516" s="13"/>
      <c r="K516" s="13"/>
      <c r="L516" s="13"/>
      <c r="R516" s="13"/>
      <c r="S516" s="13"/>
      <c r="T516" s="13"/>
    </row>
    <row r="517">
      <c r="A517" s="13"/>
      <c r="K517" s="13"/>
      <c r="L517" s="13"/>
      <c r="R517" s="13"/>
      <c r="S517" s="13"/>
      <c r="T517" s="13"/>
    </row>
    <row r="518">
      <c r="A518" s="13"/>
      <c r="K518" s="13"/>
      <c r="L518" s="13"/>
      <c r="R518" s="13"/>
      <c r="S518" s="13"/>
      <c r="T518" s="13"/>
    </row>
    <row r="519">
      <c r="A519" s="13"/>
      <c r="K519" s="13"/>
      <c r="L519" s="13"/>
      <c r="R519" s="13"/>
      <c r="S519" s="13"/>
      <c r="T519" s="13"/>
    </row>
    <row r="520">
      <c r="A520" s="13"/>
      <c r="K520" s="13"/>
      <c r="L520" s="13"/>
      <c r="R520" s="13"/>
      <c r="S520" s="13"/>
      <c r="T520" s="13"/>
    </row>
    <row r="521">
      <c r="A521" s="13"/>
      <c r="K521" s="13"/>
      <c r="L521" s="13"/>
      <c r="R521" s="13"/>
      <c r="S521" s="13"/>
      <c r="T521" s="13"/>
    </row>
    <row r="522">
      <c r="A522" s="13"/>
      <c r="K522" s="13"/>
      <c r="L522" s="13"/>
      <c r="R522" s="13"/>
      <c r="S522" s="13"/>
      <c r="T522" s="13"/>
    </row>
    <row r="523">
      <c r="A523" s="13"/>
      <c r="K523" s="13"/>
      <c r="L523" s="13"/>
      <c r="R523" s="13"/>
      <c r="S523" s="13"/>
      <c r="T523" s="13"/>
    </row>
    <row r="524">
      <c r="A524" s="13"/>
      <c r="K524" s="13"/>
      <c r="L524" s="13"/>
      <c r="R524" s="13"/>
      <c r="S524" s="13"/>
      <c r="T524" s="13"/>
    </row>
    <row r="525">
      <c r="A525" s="13"/>
      <c r="K525" s="13"/>
      <c r="L525" s="13"/>
      <c r="R525" s="13"/>
      <c r="S525" s="13"/>
      <c r="T525" s="13"/>
    </row>
    <row r="526">
      <c r="A526" s="13"/>
      <c r="K526" s="13"/>
      <c r="L526" s="13"/>
      <c r="R526" s="13"/>
      <c r="S526" s="13"/>
      <c r="T526" s="13"/>
    </row>
    <row r="527">
      <c r="A527" s="13"/>
      <c r="K527" s="13"/>
      <c r="L527" s="13"/>
      <c r="R527" s="13"/>
      <c r="S527" s="13"/>
      <c r="T527" s="13"/>
    </row>
    <row r="528">
      <c r="A528" s="13"/>
      <c r="K528" s="13"/>
      <c r="L528" s="13"/>
      <c r="R528" s="13"/>
      <c r="S528" s="13"/>
      <c r="T528" s="13"/>
    </row>
    <row r="529">
      <c r="A529" s="13"/>
      <c r="K529" s="13"/>
      <c r="L529" s="13"/>
      <c r="R529" s="13"/>
      <c r="S529" s="13"/>
      <c r="T529" s="13"/>
    </row>
    <row r="530">
      <c r="A530" s="13"/>
      <c r="K530" s="13"/>
      <c r="L530" s="13"/>
      <c r="R530" s="13"/>
      <c r="S530" s="13"/>
      <c r="T530" s="13"/>
    </row>
    <row r="531">
      <c r="A531" s="13"/>
      <c r="K531" s="13"/>
      <c r="L531" s="13"/>
      <c r="R531" s="13"/>
      <c r="S531" s="13"/>
      <c r="T531" s="13"/>
    </row>
    <row r="532">
      <c r="A532" s="13"/>
      <c r="K532" s="13"/>
      <c r="L532" s="13"/>
      <c r="R532" s="13"/>
      <c r="S532" s="13"/>
      <c r="T532" s="13"/>
    </row>
    <row r="533">
      <c r="A533" s="13"/>
      <c r="K533" s="13"/>
      <c r="L533" s="13"/>
      <c r="R533" s="13"/>
      <c r="S533" s="13"/>
      <c r="T533" s="13"/>
    </row>
    <row r="534">
      <c r="A534" s="13"/>
      <c r="K534" s="13"/>
      <c r="L534" s="13"/>
      <c r="R534" s="13"/>
      <c r="S534" s="13"/>
      <c r="T534" s="13"/>
    </row>
    <row r="535">
      <c r="A535" s="13"/>
      <c r="K535" s="13"/>
      <c r="L535" s="13"/>
      <c r="R535" s="13"/>
      <c r="S535" s="13"/>
      <c r="T535" s="13"/>
    </row>
    <row r="536">
      <c r="A536" s="13"/>
      <c r="K536" s="13"/>
      <c r="L536" s="13"/>
      <c r="R536" s="13"/>
      <c r="S536" s="13"/>
      <c r="T536" s="13"/>
    </row>
    <row r="537">
      <c r="A537" s="13"/>
      <c r="K537" s="13"/>
      <c r="L537" s="13"/>
      <c r="R537" s="13"/>
      <c r="S537" s="13"/>
      <c r="T537" s="13"/>
    </row>
    <row r="538">
      <c r="A538" s="13"/>
      <c r="K538" s="13"/>
      <c r="L538" s="13"/>
      <c r="R538" s="13"/>
      <c r="S538" s="13"/>
      <c r="T538" s="13"/>
    </row>
    <row r="539">
      <c r="A539" s="13"/>
      <c r="K539" s="13"/>
      <c r="L539" s="13"/>
      <c r="R539" s="13"/>
      <c r="S539" s="13"/>
      <c r="T539" s="13"/>
    </row>
    <row r="540">
      <c r="A540" s="13"/>
      <c r="K540" s="13"/>
      <c r="L540" s="13"/>
      <c r="R540" s="13"/>
      <c r="S540" s="13"/>
      <c r="T540" s="13"/>
    </row>
    <row r="541">
      <c r="A541" s="13"/>
      <c r="K541" s="13"/>
      <c r="L541" s="13"/>
      <c r="R541" s="13"/>
      <c r="S541" s="13"/>
      <c r="T541" s="13"/>
    </row>
    <row r="542">
      <c r="A542" s="13"/>
      <c r="K542" s="13"/>
      <c r="L542" s="13"/>
      <c r="R542" s="13"/>
      <c r="S542" s="13"/>
      <c r="T542" s="13"/>
    </row>
    <row r="543">
      <c r="A543" s="13"/>
      <c r="K543" s="13"/>
      <c r="L543" s="13"/>
      <c r="R543" s="13"/>
      <c r="S543" s="13"/>
      <c r="T543" s="13"/>
    </row>
    <row r="544">
      <c r="A544" s="13"/>
      <c r="K544" s="13"/>
      <c r="L544" s="13"/>
      <c r="R544" s="13"/>
      <c r="S544" s="13"/>
      <c r="T544" s="13"/>
    </row>
    <row r="545">
      <c r="A545" s="13"/>
      <c r="K545" s="13"/>
      <c r="L545" s="13"/>
      <c r="R545" s="13"/>
      <c r="S545" s="13"/>
      <c r="T545" s="13"/>
    </row>
    <row r="546">
      <c r="A546" s="13"/>
      <c r="K546" s="13"/>
      <c r="L546" s="13"/>
      <c r="R546" s="13"/>
      <c r="S546" s="13"/>
      <c r="T546" s="13"/>
    </row>
    <row r="547">
      <c r="A547" s="13"/>
      <c r="K547" s="13"/>
      <c r="L547" s="13"/>
      <c r="R547" s="13"/>
      <c r="S547" s="13"/>
      <c r="T547" s="13"/>
    </row>
    <row r="548">
      <c r="A548" s="13"/>
      <c r="K548" s="13"/>
      <c r="L548" s="13"/>
      <c r="R548" s="13"/>
      <c r="S548" s="13"/>
      <c r="T548" s="13"/>
    </row>
    <row r="549">
      <c r="A549" s="13"/>
      <c r="K549" s="13"/>
      <c r="L549" s="13"/>
      <c r="R549" s="13"/>
      <c r="S549" s="13"/>
      <c r="T549" s="13"/>
    </row>
    <row r="550">
      <c r="A550" s="13"/>
      <c r="K550" s="13"/>
      <c r="L550" s="13"/>
      <c r="R550" s="13"/>
      <c r="S550" s="13"/>
      <c r="T550" s="13"/>
    </row>
    <row r="551">
      <c r="A551" s="13"/>
      <c r="K551" s="13"/>
      <c r="L551" s="13"/>
      <c r="R551" s="13"/>
      <c r="S551" s="13"/>
      <c r="T551" s="13"/>
    </row>
    <row r="552">
      <c r="A552" s="13"/>
      <c r="K552" s="13"/>
      <c r="L552" s="13"/>
      <c r="R552" s="13"/>
      <c r="S552" s="13"/>
      <c r="T552" s="13"/>
    </row>
    <row r="553">
      <c r="A553" s="13"/>
      <c r="K553" s="13"/>
      <c r="L553" s="13"/>
      <c r="R553" s="13"/>
      <c r="S553" s="13"/>
      <c r="T553" s="13"/>
    </row>
    <row r="554">
      <c r="A554" s="13"/>
      <c r="K554" s="13"/>
      <c r="L554" s="13"/>
      <c r="R554" s="13"/>
      <c r="S554" s="13"/>
      <c r="T554" s="13"/>
    </row>
    <row r="555">
      <c r="A555" s="13"/>
      <c r="K555" s="13"/>
      <c r="L555" s="13"/>
      <c r="R555" s="13"/>
      <c r="S555" s="13"/>
      <c r="T555" s="13"/>
    </row>
    <row r="556">
      <c r="A556" s="13"/>
      <c r="K556" s="13"/>
      <c r="L556" s="13"/>
      <c r="R556" s="13"/>
      <c r="S556" s="13"/>
      <c r="T556" s="13"/>
    </row>
    <row r="557">
      <c r="A557" s="13"/>
      <c r="K557" s="13"/>
      <c r="L557" s="13"/>
      <c r="R557" s="13"/>
      <c r="S557" s="13"/>
      <c r="T557" s="13"/>
    </row>
    <row r="558">
      <c r="A558" s="13"/>
      <c r="K558" s="13"/>
      <c r="L558" s="13"/>
      <c r="R558" s="13"/>
      <c r="S558" s="13"/>
      <c r="T558" s="13"/>
    </row>
    <row r="559">
      <c r="A559" s="13"/>
      <c r="K559" s="13"/>
      <c r="L559" s="13"/>
      <c r="R559" s="13"/>
      <c r="S559" s="13"/>
      <c r="T559" s="13"/>
    </row>
    <row r="560">
      <c r="A560" s="13"/>
      <c r="K560" s="13"/>
      <c r="L560" s="13"/>
      <c r="R560" s="13"/>
      <c r="S560" s="13"/>
      <c r="T560" s="13"/>
    </row>
    <row r="561">
      <c r="A561" s="13"/>
      <c r="K561" s="13"/>
      <c r="L561" s="13"/>
      <c r="R561" s="13"/>
      <c r="S561" s="13"/>
      <c r="T561" s="13"/>
    </row>
    <row r="562">
      <c r="A562" s="13"/>
      <c r="K562" s="13"/>
      <c r="L562" s="13"/>
      <c r="R562" s="13"/>
      <c r="S562" s="13"/>
      <c r="T562" s="13"/>
    </row>
    <row r="563">
      <c r="A563" s="13"/>
      <c r="K563" s="13"/>
      <c r="L563" s="13"/>
      <c r="R563" s="13"/>
      <c r="S563" s="13"/>
      <c r="T563" s="13"/>
    </row>
    <row r="564">
      <c r="A564" s="13"/>
      <c r="K564" s="13"/>
      <c r="L564" s="13"/>
      <c r="R564" s="13"/>
      <c r="S564" s="13"/>
      <c r="T564" s="13"/>
    </row>
    <row r="565">
      <c r="A565" s="13"/>
      <c r="K565" s="13"/>
      <c r="L565" s="13"/>
      <c r="R565" s="13"/>
      <c r="S565" s="13"/>
      <c r="T565" s="13"/>
    </row>
    <row r="566">
      <c r="A566" s="13"/>
      <c r="K566" s="13"/>
      <c r="L566" s="13"/>
      <c r="R566" s="13"/>
      <c r="S566" s="13"/>
      <c r="T566" s="13"/>
    </row>
    <row r="567">
      <c r="A567" s="13"/>
      <c r="K567" s="13"/>
      <c r="L567" s="13"/>
      <c r="R567" s="13"/>
      <c r="S567" s="13"/>
      <c r="T567" s="13"/>
    </row>
    <row r="568">
      <c r="A568" s="13"/>
      <c r="K568" s="13"/>
      <c r="L568" s="13"/>
      <c r="R568" s="13"/>
      <c r="S568" s="13"/>
      <c r="T568" s="13"/>
    </row>
    <row r="569">
      <c r="A569" s="13"/>
      <c r="K569" s="13"/>
      <c r="L569" s="13"/>
      <c r="R569" s="13"/>
      <c r="S569" s="13"/>
      <c r="T569" s="13"/>
    </row>
    <row r="570">
      <c r="A570" s="13"/>
      <c r="K570" s="13"/>
      <c r="L570" s="13"/>
      <c r="R570" s="13"/>
      <c r="S570" s="13"/>
      <c r="T570" s="13"/>
    </row>
    <row r="571">
      <c r="A571" s="13"/>
      <c r="K571" s="13"/>
      <c r="L571" s="13"/>
      <c r="R571" s="13"/>
      <c r="S571" s="13"/>
      <c r="T571" s="13"/>
    </row>
    <row r="572">
      <c r="A572" s="13"/>
      <c r="K572" s="13"/>
      <c r="L572" s="13"/>
      <c r="R572" s="13"/>
      <c r="S572" s="13"/>
      <c r="T572" s="13"/>
    </row>
    <row r="573">
      <c r="A573" s="13"/>
      <c r="K573" s="13"/>
      <c r="L573" s="13"/>
      <c r="R573" s="13"/>
      <c r="S573" s="13"/>
      <c r="T573" s="13"/>
    </row>
    <row r="574">
      <c r="A574" s="13"/>
      <c r="K574" s="13"/>
      <c r="L574" s="13"/>
      <c r="R574" s="13"/>
      <c r="S574" s="13"/>
      <c r="T574" s="13"/>
    </row>
    <row r="575">
      <c r="A575" s="13"/>
      <c r="K575" s="13"/>
      <c r="L575" s="13"/>
      <c r="R575" s="13"/>
      <c r="S575" s="13"/>
      <c r="T575" s="13"/>
    </row>
    <row r="576">
      <c r="A576" s="13"/>
      <c r="K576" s="13"/>
      <c r="L576" s="13"/>
      <c r="R576" s="13"/>
      <c r="S576" s="13"/>
      <c r="T576" s="13"/>
    </row>
    <row r="577">
      <c r="A577" s="13"/>
      <c r="K577" s="13"/>
      <c r="L577" s="13"/>
      <c r="R577" s="13"/>
      <c r="S577" s="13"/>
      <c r="T577" s="13"/>
    </row>
    <row r="578">
      <c r="A578" s="13"/>
      <c r="K578" s="13"/>
      <c r="L578" s="13"/>
      <c r="R578" s="13"/>
      <c r="S578" s="13"/>
      <c r="T578" s="13"/>
    </row>
    <row r="579">
      <c r="A579" s="13"/>
      <c r="K579" s="13"/>
      <c r="L579" s="13"/>
      <c r="R579" s="13"/>
      <c r="S579" s="13"/>
      <c r="T579" s="13"/>
    </row>
    <row r="580">
      <c r="A580" s="13"/>
      <c r="K580" s="13"/>
      <c r="L580" s="13"/>
      <c r="R580" s="13"/>
      <c r="S580" s="13"/>
      <c r="T580" s="13"/>
    </row>
    <row r="581">
      <c r="A581" s="13"/>
      <c r="K581" s="13"/>
      <c r="L581" s="13"/>
      <c r="R581" s="13"/>
      <c r="S581" s="13"/>
      <c r="T581" s="13"/>
    </row>
    <row r="582">
      <c r="A582" s="13"/>
      <c r="K582" s="13"/>
      <c r="L582" s="13"/>
      <c r="R582" s="13"/>
      <c r="S582" s="13"/>
      <c r="T582" s="13"/>
    </row>
    <row r="583">
      <c r="A583" s="13"/>
      <c r="K583" s="13"/>
      <c r="L583" s="13"/>
      <c r="R583" s="13"/>
      <c r="S583" s="13"/>
      <c r="T583" s="13"/>
    </row>
    <row r="584">
      <c r="A584" s="13"/>
      <c r="K584" s="13"/>
      <c r="L584" s="13"/>
      <c r="R584" s="13"/>
      <c r="S584" s="13"/>
      <c r="T584" s="13"/>
    </row>
    <row r="585">
      <c r="A585" s="13"/>
      <c r="K585" s="13"/>
      <c r="L585" s="13"/>
      <c r="R585" s="13"/>
      <c r="S585" s="13"/>
      <c r="T585" s="13"/>
    </row>
    <row r="586">
      <c r="A586" s="13"/>
      <c r="K586" s="13"/>
      <c r="L586" s="13"/>
      <c r="R586" s="13"/>
      <c r="S586" s="13"/>
      <c r="T586" s="13"/>
    </row>
    <row r="587">
      <c r="A587" s="13"/>
      <c r="K587" s="13"/>
      <c r="L587" s="13"/>
      <c r="R587" s="13"/>
      <c r="S587" s="13"/>
      <c r="T587" s="13"/>
    </row>
    <row r="588">
      <c r="A588" s="13"/>
      <c r="K588" s="13"/>
      <c r="L588" s="13"/>
      <c r="R588" s="13"/>
      <c r="S588" s="13"/>
      <c r="T588" s="13"/>
    </row>
    <row r="589">
      <c r="A589" s="13"/>
      <c r="K589" s="13"/>
      <c r="L589" s="13"/>
      <c r="R589" s="13"/>
      <c r="S589" s="13"/>
      <c r="T589" s="13"/>
    </row>
    <row r="590">
      <c r="A590" s="13"/>
      <c r="K590" s="13"/>
      <c r="L590" s="13"/>
      <c r="R590" s="13"/>
      <c r="S590" s="13"/>
      <c r="T590" s="13"/>
    </row>
    <row r="591">
      <c r="A591" s="13"/>
      <c r="K591" s="13"/>
      <c r="L591" s="13"/>
      <c r="R591" s="13"/>
      <c r="S591" s="13"/>
      <c r="T591" s="13"/>
    </row>
    <row r="592">
      <c r="A592" s="13"/>
      <c r="K592" s="13"/>
      <c r="L592" s="13"/>
      <c r="R592" s="13"/>
      <c r="S592" s="13"/>
      <c r="T592" s="13"/>
    </row>
    <row r="593">
      <c r="A593" s="13"/>
      <c r="K593" s="13"/>
      <c r="L593" s="13"/>
      <c r="R593" s="13"/>
      <c r="S593" s="13"/>
      <c r="T593" s="13"/>
    </row>
    <row r="594">
      <c r="A594" s="13"/>
      <c r="K594" s="13"/>
      <c r="L594" s="13"/>
      <c r="R594" s="13"/>
      <c r="S594" s="13"/>
      <c r="T594" s="13"/>
    </row>
    <row r="595">
      <c r="A595" s="13"/>
      <c r="K595" s="13"/>
      <c r="L595" s="13"/>
      <c r="R595" s="13"/>
      <c r="S595" s="13"/>
      <c r="T595" s="13"/>
    </row>
    <row r="596">
      <c r="A596" s="13"/>
      <c r="K596" s="13"/>
      <c r="L596" s="13"/>
      <c r="R596" s="13"/>
      <c r="S596" s="13"/>
      <c r="T596" s="13"/>
    </row>
    <row r="597">
      <c r="A597" s="13"/>
      <c r="K597" s="13"/>
      <c r="L597" s="13"/>
      <c r="R597" s="13"/>
      <c r="S597" s="13"/>
      <c r="T597" s="13"/>
    </row>
    <row r="598">
      <c r="A598" s="13"/>
      <c r="K598" s="13"/>
      <c r="L598" s="13"/>
      <c r="R598" s="13"/>
      <c r="S598" s="13"/>
      <c r="T598" s="13"/>
    </row>
    <row r="599">
      <c r="A599" s="13"/>
      <c r="K599" s="13"/>
      <c r="L599" s="13"/>
      <c r="R599" s="13"/>
      <c r="S599" s="13"/>
      <c r="T599" s="13"/>
    </row>
    <row r="600">
      <c r="A600" s="13"/>
      <c r="K600" s="13"/>
      <c r="L600" s="13"/>
      <c r="R600" s="13"/>
      <c r="S600" s="13"/>
      <c r="T600" s="13"/>
    </row>
    <row r="601">
      <c r="A601" s="13"/>
      <c r="K601" s="13"/>
      <c r="L601" s="13"/>
      <c r="R601" s="13"/>
      <c r="S601" s="13"/>
      <c r="T601" s="13"/>
    </row>
    <row r="602">
      <c r="A602" s="13"/>
      <c r="K602" s="13"/>
      <c r="L602" s="13"/>
      <c r="R602" s="13"/>
      <c r="S602" s="13"/>
      <c r="T602" s="13"/>
    </row>
    <row r="603">
      <c r="A603" s="13"/>
      <c r="K603" s="13"/>
      <c r="L603" s="13"/>
      <c r="R603" s="13"/>
      <c r="S603" s="13"/>
      <c r="T603" s="13"/>
    </row>
    <row r="604">
      <c r="A604" s="13"/>
      <c r="K604" s="13"/>
      <c r="L604" s="13"/>
      <c r="R604" s="13"/>
      <c r="S604" s="13"/>
      <c r="T604" s="13"/>
    </row>
    <row r="605">
      <c r="A605" s="13"/>
      <c r="K605" s="13"/>
      <c r="L605" s="13"/>
      <c r="R605" s="13"/>
      <c r="S605" s="13"/>
      <c r="T605" s="13"/>
    </row>
    <row r="606">
      <c r="A606" s="13"/>
      <c r="K606" s="13"/>
      <c r="L606" s="13"/>
      <c r="R606" s="13"/>
      <c r="S606" s="13"/>
      <c r="T606" s="13"/>
    </row>
    <row r="607">
      <c r="A607" s="13"/>
      <c r="K607" s="13"/>
      <c r="L607" s="13"/>
      <c r="R607" s="13"/>
      <c r="S607" s="13"/>
      <c r="T607" s="13"/>
    </row>
    <row r="608">
      <c r="A608" s="13"/>
      <c r="K608" s="13"/>
      <c r="L608" s="13"/>
      <c r="R608" s="13"/>
      <c r="S608" s="13"/>
      <c r="T608" s="13"/>
    </row>
    <row r="609">
      <c r="A609" s="13"/>
      <c r="K609" s="13"/>
      <c r="L609" s="13"/>
      <c r="R609" s="13"/>
      <c r="S609" s="13"/>
      <c r="T609" s="13"/>
    </row>
    <row r="610">
      <c r="A610" s="13"/>
      <c r="K610" s="13"/>
      <c r="L610" s="13"/>
      <c r="R610" s="13"/>
      <c r="S610" s="13"/>
      <c r="T610" s="13"/>
    </row>
    <row r="611">
      <c r="A611" s="13"/>
      <c r="K611" s="13"/>
      <c r="L611" s="13"/>
      <c r="R611" s="13"/>
      <c r="S611" s="13"/>
      <c r="T611" s="13"/>
    </row>
    <row r="612">
      <c r="A612" s="13"/>
      <c r="K612" s="13"/>
      <c r="L612" s="13"/>
      <c r="R612" s="13"/>
      <c r="S612" s="13"/>
      <c r="T612" s="13"/>
    </row>
    <row r="613">
      <c r="A613" s="13"/>
      <c r="K613" s="13"/>
      <c r="L613" s="13"/>
      <c r="R613" s="13"/>
      <c r="S613" s="13"/>
      <c r="T613" s="13"/>
    </row>
    <row r="614">
      <c r="A614" s="13"/>
      <c r="K614" s="13"/>
      <c r="L614" s="13"/>
      <c r="R614" s="13"/>
      <c r="S614" s="13"/>
      <c r="T614" s="13"/>
    </row>
    <row r="615">
      <c r="A615" s="13"/>
      <c r="K615" s="13"/>
      <c r="L615" s="13"/>
      <c r="R615" s="13"/>
      <c r="S615" s="13"/>
      <c r="T615" s="13"/>
    </row>
    <row r="616">
      <c r="A616" s="13"/>
      <c r="K616" s="13"/>
      <c r="L616" s="13"/>
      <c r="R616" s="13"/>
      <c r="S616" s="13"/>
      <c r="T616" s="13"/>
    </row>
    <row r="617">
      <c r="A617" s="13"/>
      <c r="K617" s="13"/>
      <c r="L617" s="13"/>
      <c r="R617" s="13"/>
      <c r="S617" s="13"/>
      <c r="T617" s="13"/>
    </row>
    <row r="618">
      <c r="A618" s="13"/>
      <c r="K618" s="13"/>
      <c r="L618" s="13"/>
      <c r="R618" s="13"/>
      <c r="S618" s="13"/>
      <c r="T618" s="13"/>
    </row>
    <row r="619">
      <c r="A619" s="13"/>
      <c r="K619" s="13"/>
      <c r="L619" s="13"/>
      <c r="R619" s="13"/>
      <c r="S619" s="13"/>
      <c r="T619" s="13"/>
    </row>
    <row r="620">
      <c r="A620" s="13"/>
      <c r="K620" s="13"/>
      <c r="L620" s="13"/>
      <c r="R620" s="13"/>
      <c r="S620" s="13"/>
      <c r="T620" s="13"/>
    </row>
    <row r="621">
      <c r="A621" s="13"/>
      <c r="K621" s="13"/>
      <c r="L621" s="13"/>
      <c r="R621" s="13"/>
      <c r="S621" s="13"/>
      <c r="T621" s="13"/>
    </row>
    <row r="622">
      <c r="A622" s="13"/>
      <c r="K622" s="13"/>
      <c r="L622" s="13"/>
      <c r="R622" s="13"/>
      <c r="S622" s="13"/>
      <c r="T622" s="13"/>
    </row>
    <row r="623">
      <c r="A623" s="13"/>
      <c r="K623" s="13"/>
      <c r="L623" s="13"/>
      <c r="R623" s="13"/>
      <c r="S623" s="13"/>
      <c r="T623" s="13"/>
    </row>
    <row r="624">
      <c r="A624" s="13"/>
      <c r="K624" s="13"/>
      <c r="L624" s="13"/>
      <c r="R624" s="13"/>
      <c r="S624" s="13"/>
      <c r="T624" s="13"/>
    </row>
    <row r="625">
      <c r="A625" s="13"/>
      <c r="K625" s="13"/>
      <c r="L625" s="13"/>
      <c r="R625" s="13"/>
      <c r="S625" s="13"/>
      <c r="T625" s="13"/>
    </row>
    <row r="626">
      <c r="A626" s="13"/>
      <c r="K626" s="13"/>
      <c r="L626" s="13"/>
      <c r="R626" s="13"/>
      <c r="S626" s="13"/>
      <c r="T626" s="13"/>
    </row>
    <row r="627">
      <c r="A627" s="13"/>
      <c r="K627" s="13"/>
      <c r="L627" s="13"/>
      <c r="R627" s="13"/>
      <c r="S627" s="13"/>
      <c r="T627" s="13"/>
    </row>
    <row r="628">
      <c r="A628" s="13"/>
      <c r="K628" s="13"/>
      <c r="L628" s="13"/>
      <c r="R628" s="13"/>
      <c r="S628" s="13"/>
      <c r="T628" s="13"/>
    </row>
    <row r="629">
      <c r="A629" s="13"/>
      <c r="K629" s="13"/>
      <c r="L629" s="13"/>
      <c r="R629" s="13"/>
      <c r="S629" s="13"/>
      <c r="T629" s="13"/>
    </row>
    <row r="630">
      <c r="A630" s="13"/>
      <c r="K630" s="13"/>
      <c r="L630" s="13"/>
      <c r="R630" s="13"/>
      <c r="S630" s="13"/>
      <c r="T630" s="13"/>
    </row>
    <row r="631">
      <c r="A631" s="13"/>
      <c r="K631" s="13"/>
      <c r="L631" s="13"/>
      <c r="R631" s="13"/>
      <c r="S631" s="13"/>
      <c r="T631" s="13"/>
    </row>
    <row r="632">
      <c r="A632" s="13"/>
      <c r="K632" s="13"/>
      <c r="L632" s="13"/>
      <c r="R632" s="13"/>
      <c r="S632" s="13"/>
      <c r="T632" s="13"/>
    </row>
    <row r="633">
      <c r="A633" s="13"/>
      <c r="K633" s="13"/>
      <c r="L633" s="13"/>
      <c r="R633" s="13"/>
      <c r="S633" s="13"/>
      <c r="T633" s="13"/>
    </row>
    <row r="634">
      <c r="A634" s="13"/>
      <c r="K634" s="13"/>
      <c r="L634" s="13"/>
      <c r="R634" s="13"/>
      <c r="S634" s="13"/>
      <c r="T634" s="13"/>
    </row>
    <row r="635">
      <c r="A635" s="13"/>
      <c r="K635" s="13"/>
      <c r="L635" s="13"/>
      <c r="R635" s="13"/>
      <c r="S635" s="13"/>
      <c r="T635" s="13"/>
    </row>
    <row r="636">
      <c r="A636" s="13"/>
      <c r="K636" s="13"/>
      <c r="L636" s="13"/>
      <c r="R636" s="13"/>
      <c r="S636" s="13"/>
      <c r="T636" s="13"/>
    </row>
    <row r="637">
      <c r="A637" s="13"/>
      <c r="K637" s="13"/>
      <c r="L637" s="13"/>
      <c r="R637" s="13"/>
      <c r="S637" s="13"/>
      <c r="T637" s="13"/>
    </row>
    <row r="638">
      <c r="A638" s="13"/>
      <c r="K638" s="13"/>
      <c r="L638" s="13"/>
      <c r="R638" s="13"/>
      <c r="S638" s="13"/>
      <c r="T638" s="13"/>
    </row>
    <row r="639">
      <c r="A639" s="13"/>
      <c r="K639" s="13"/>
      <c r="L639" s="13"/>
      <c r="R639" s="13"/>
      <c r="S639" s="13"/>
      <c r="T639" s="13"/>
    </row>
    <row r="640">
      <c r="A640" s="13"/>
      <c r="K640" s="13"/>
      <c r="L640" s="13"/>
      <c r="R640" s="13"/>
      <c r="S640" s="13"/>
      <c r="T640" s="13"/>
    </row>
    <row r="641">
      <c r="A641" s="13"/>
      <c r="K641" s="13"/>
      <c r="L641" s="13"/>
      <c r="R641" s="13"/>
      <c r="S641" s="13"/>
      <c r="T641" s="13"/>
    </row>
    <row r="642">
      <c r="A642" s="13"/>
      <c r="K642" s="13"/>
      <c r="L642" s="13"/>
      <c r="R642" s="13"/>
      <c r="S642" s="13"/>
      <c r="T642" s="13"/>
    </row>
    <row r="643">
      <c r="A643" s="13"/>
      <c r="K643" s="13"/>
      <c r="L643" s="13"/>
      <c r="R643" s="13"/>
      <c r="S643" s="13"/>
      <c r="T643" s="13"/>
    </row>
    <row r="644">
      <c r="A644" s="13"/>
      <c r="K644" s="13"/>
      <c r="L644" s="13"/>
      <c r="R644" s="13"/>
      <c r="S644" s="13"/>
      <c r="T644" s="13"/>
    </row>
    <row r="645">
      <c r="A645" s="13"/>
      <c r="K645" s="13"/>
      <c r="L645" s="13"/>
      <c r="R645" s="13"/>
      <c r="S645" s="13"/>
      <c r="T645" s="13"/>
    </row>
    <row r="646">
      <c r="A646" s="13"/>
      <c r="K646" s="13"/>
      <c r="L646" s="13"/>
      <c r="R646" s="13"/>
      <c r="S646" s="13"/>
      <c r="T646" s="13"/>
    </row>
    <row r="647">
      <c r="A647" s="13"/>
      <c r="K647" s="13"/>
      <c r="L647" s="13"/>
      <c r="R647" s="13"/>
      <c r="S647" s="13"/>
      <c r="T647" s="13"/>
    </row>
    <row r="648">
      <c r="A648" s="13"/>
      <c r="K648" s="13"/>
      <c r="L648" s="13"/>
      <c r="R648" s="13"/>
      <c r="S648" s="13"/>
      <c r="T648" s="13"/>
    </row>
    <row r="649">
      <c r="A649" s="13"/>
      <c r="K649" s="13"/>
      <c r="L649" s="13"/>
      <c r="R649" s="13"/>
      <c r="S649" s="13"/>
      <c r="T649" s="13"/>
    </row>
    <row r="650">
      <c r="A650" s="13"/>
      <c r="K650" s="13"/>
      <c r="L650" s="13"/>
      <c r="R650" s="13"/>
      <c r="S650" s="13"/>
      <c r="T650" s="13"/>
    </row>
    <row r="651">
      <c r="A651" s="13"/>
      <c r="K651" s="13"/>
      <c r="L651" s="13"/>
      <c r="R651" s="13"/>
      <c r="S651" s="13"/>
      <c r="T651" s="13"/>
    </row>
    <row r="652">
      <c r="A652" s="13"/>
      <c r="K652" s="13"/>
      <c r="L652" s="13"/>
      <c r="R652" s="13"/>
      <c r="S652" s="13"/>
      <c r="T652" s="13"/>
    </row>
    <row r="653">
      <c r="A653" s="13"/>
      <c r="K653" s="13"/>
      <c r="L653" s="13"/>
      <c r="R653" s="13"/>
      <c r="S653" s="13"/>
      <c r="T653" s="13"/>
    </row>
    <row r="654">
      <c r="A654" s="13"/>
      <c r="K654" s="13"/>
      <c r="L654" s="13"/>
      <c r="R654" s="13"/>
      <c r="S654" s="13"/>
      <c r="T654" s="13"/>
    </row>
    <row r="655">
      <c r="A655" s="13"/>
      <c r="K655" s="13"/>
      <c r="L655" s="13"/>
      <c r="R655" s="13"/>
      <c r="S655" s="13"/>
      <c r="T655" s="13"/>
    </row>
    <row r="656">
      <c r="A656" s="13"/>
      <c r="K656" s="13"/>
      <c r="L656" s="13"/>
      <c r="R656" s="13"/>
      <c r="S656" s="13"/>
      <c r="T656" s="13"/>
    </row>
    <row r="657">
      <c r="A657" s="13"/>
      <c r="K657" s="13"/>
      <c r="L657" s="13"/>
      <c r="R657" s="13"/>
      <c r="S657" s="13"/>
      <c r="T657" s="13"/>
    </row>
    <row r="658">
      <c r="A658" s="13"/>
      <c r="K658" s="13"/>
      <c r="L658" s="13"/>
      <c r="R658" s="13"/>
      <c r="S658" s="13"/>
      <c r="T658" s="13"/>
    </row>
    <row r="659">
      <c r="A659" s="13"/>
      <c r="K659" s="13"/>
      <c r="L659" s="13"/>
      <c r="R659" s="13"/>
      <c r="S659" s="13"/>
      <c r="T659" s="13"/>
    </row>
    <row r="660">
      <c r="A660" s="13"/>
      <c r="K660" s="13"/>
      <c r="L660" s="13"/>
      <c r="R660" s="13"/>
      <c r="S660" s="13"/>
      <c r="T660" s="13"/>
    </row>
    <row r="661">
      <c r="A661" s="13"/>
      <c r="K661" s="13"/>
      <c r="L661" s="13"/>
      <c r="R661" s="13"/>
      <c r="S661" s="13"/>
      <c r="T661" s="13"/>
    </row>
    <row r="662">
      <c r="A662" s="13"/>
      <c r="K662" s="13"/>
      <c r="L662" s="13"/>
      <c r="R662" s="13"/>
      <c r="S662" s="13"/>
      <c r="T662" s="13"/>
    </row>
    <row r="663">
      <c r="A663" s="13"/>
      <c r="K663" s="13"/>
      <c r="L663" s="13"/>
      <c r="R663" s="13"/>
      <c r="S663" s="13"/>
      <c r="T663" s="13"/>
    </row>
    <row r="664">
      <c r="A664" s="13"/>
      <c r="K664" s="13"/>
      <c r="L664" s="13"/>
      <c r="R664" s="13"/>
      <c r="S664" s="13"/>
      <c r="T664" s="13"/>
    </row>
    <row r="665">
      <c r="A665" s="13"/>
      <c r="K665" s="13"/>
      <c r="L665" s="13"/>
      <c r="R665" s="13"/>
      <c r="S665" s="13"/>
      <c r="T665" s="13"/>
    </row>
    <row r="666">
      <c r="A666" s="13"/>
      <c r="K666" s="13"/>
      <c r="L666" s="13"/>
      <c r="R666" s="13"/>
      <c r="S666" s="13"/>
      <c r="T666" s="13"/>
    </row>
    <row r="667">
      <c r="A667" s="13"/>
      <c r="K667" s="13"/>
      <c r="L667" s="13"/>
      <c r="R667" s="13"/>
      <c r="S667" s="13"/>
      <c r="T667" s="13"/>
    </row>
    <row r="668">
      <c r="A668" s="13"/>
      <c r="K668" s="13"/>
      <c r="L668" s="13"/>
      <c r="R668" s="13"/>
      <c r="S668" s="13"/>
      <c r="T668" s="13"/>
    </row>
    <row r="669">
      <c r="A669" s="13"/>
      <c r="K669" s="13"/>
      <c r="L669" s="13"/>
      <c r="R669" s="13"/>
      <c r="S669" s="13"/>
      <c r="T669" s="13"/>
    </row>
    <row r="670">
      <c r="A670" s="13"/>
      <c r="K670" s="13"/>
      <c r="L670" s="13"/>
      <c r="R670" s="13"/>
      <c r="S670" s="13"/>
      <c r="T670" s="13"/>
    </row>
    <row r="671">
      <c r="A671" s="13"/>
      <c r="K671" s="13"/>
      <c r="L671" s="13"/>
      <c r="R671" s="13"/>
      <c r="S671" s="13"/>
      <c r="T671" s="13"/>
    </row>
    <row r="672">
      <c r="A672" s="13"/>
      <c r="K672" s="13"/>
      <c r="L672" s="13"/>
      <c r="R672" s="13"/>
      <c r="S672" s="13"/>
      <c r="T672" s="13"/>
    </row>
    <row r="673">
      <c r="A673" s="13"/>
      <c r="K673" s="13"/>
      <c r="L673" s="13"/>
      <c r="R673" s="13"/>
      <c r="S673" s="13"/>
      <c r="T673" s="13"/>
    </row>
    <row r="674">
      <c r="A674" s="13"/>
      <c r="K674" s="13"/>
      <c r="L674" s="13"/>
      <c r="R674" s="13"/>
      <c r="S674" s="13"/>
      <c r="T674" s="13"/>
    </row>
    <row r="675">
      <c r="A675" s="13"/>
      <c r="K675" s="13"/>
      <c r="L675" s="13"/>
      <c r="R675" s="13"/>
      <c r="S675" s="13"/>
      <c r="T675" s="13"/>
    </row>
    <row r="676">
      <c r="A676" s="13"/>
      <c r="K676" s="13"/>
      <c r="L676" s="13"/>
      <c r="R676" s="13"/>
      <c r="S676" s="13"/>
      <c r="T676" s="13"/>
    </row>
    <row r="677">
      <c r="A677" s="13"/>
      <c r="K677" s="13"/>
      <c r="L677" s="13"/>
      <c r="R677" s="13"/>
      <c r="S677" s="13"/>
      <c r="T677" s="13"/>
    </row>
    <row r="678">
      <c r="A678" s="13"/>
      <c r="K678" s="13"/>
      <c r="L678" s="13"/>
      <c r="R678" s="13"/>
      <c r="S678" s="13"/>
      <c r="T678" s="13"/>
    </row>
    <row r="679">
      <c r="A679" s="13"/>
      <c r="K679" s="13"/>
      <c r="L679" s="13"/>
      <c r="R679" s="13"/>
      <c r="S679" s="13"/>
      <c r="T679" s="13"/>
    </row>
    <row r="680">
      <c r="A680" s="13"/>
      <c r="K680" s="13"/>
      <c r="L680" s="13"/>
      <c r="R680" s="13"/>
      <c r="S680" s="13"/>
      <c r="T680" s="13"/>
    </row>
    <row r="681">
      <c r="A681" s="13"/>
      <c r="K681" s="13"/>
      <c r="L681" s="13"/>
      <c r="R681" s="13"/>
      <c r="S681" s="13"/>
      <c r="T681" s="13"/>
    </row>
    <row r="682">
      <c r="A682" s="13"/>
      <c r="K682" s="13"/>
      <c r="L682" s="13"/>
      <c r="R682" s="13"/>
      <c r="S682" s="13"/>
      <c r="T682" s="13"/>
    </row>
    <row r="683">
      <c r="A683" s="13"/>
      <c r="K683" s="13"/>
      <c r="L683" s="13"/>
      <c r="R683" s="13"/>
      <c r="S683" s="13"/>
      <c r="T683" s="13"/>
    </row>
    <row r="684">
      <c r="A684" s="13"/>
      <c r="K684" s="13"/>
      <c r="L684" s="13"/>
      <c r="R684" s="13"/>
      <c r="S684" s="13"/>
      <c r="T684" s="13"/>
    </row>
    <row r="685">
      <c r="A685" s="13"/>
      <c r="K685" s="13"/>
      <c r="L685" s="13"/>
      <c r="R685" s="13"/>
      <c r="S685" s="13"/>
      <c r="T685" s="13"/>
    </row>
    <row r="686">
      <c r="A686" s="13"/>
      <c r="K686" s="13"/>
      <c r="L686" s="13"/>
      <c r="R686" s="13"/>
      <c r="S686" s="13"/>
      <c r="T686" s="13"/>
    </row>
    <row r="687">
      <c r="A687" s="13"/>
      <c r="K687" s="13"/>
      <c r="L687" s="13"/>
      <c r="R687" s="13"/>
      <c r="S687" s="13"/>
      <c r="T687" s="13"/>
    </row>
    <row r="688">
      <c r="A688" s="13"/>
      <c r="K688" s="13"/>
      <c r="L688" s="13"/>
      <c r="R688" s="13"/>
      <c r="S688" s="13"/>
      <c r="T688" s="13"/>
    </row>
    <row r="689">
      <c r="A689" s="13"/>
      <c r="K689" s="13"/>
      <c r="L689" s="13"/>
      <c r="R689" s="13"/>
      <c r="S689" s="13"/>
      <c r="T689" s="13"/>
    </row>
    <row r="690">
      <c r="A690" s="13"/>
      <c r="K690" s="13"/>
      <c r="L690" s="13"/>
      <c r="R690" s="13"/>
      <c r="S690" s="13"/>
      <c r="T690" s="13"/>
    </row>
    <row r="691">
      <c r="A691" s="13"/>
      <c r="K691" s="13"/>
      <c r="L691" s="13"/>
      <c r="R691" s="13"/>
      <c r="S691" s="13"/>
      <c r="T691" s="13"/>
    </row>
    <row r="692">
      <c r="A692" s="13"/>
      <c r="K692" s="13"/>
      <c r="L692" s="13"/>
      <c r="R692" s="13"/>
      <c r="S692" s="13"/>
      <c r="T692" s="13"/>
    </row>
    <row r="693">
      <c r="A693" s="13"/>
      <c r="K693" s="13"/>
      <c r="L693" s="13"/>
      <c r="R693" s="13"/>
      <c r="S693" s="13"/>
      <c r="T693" s="13"/>
    </row>
    <row r="694">
      <c r="A694" s="13"/>
      <c r="K694" s="13"/>
      <c r="L694" s="13"/>
      <c r="R694" s="13"/>
      <c r="S694" s="13"/>
      <c r="T694" s="13"/>
    </row>
    <row r="695">
      <c r="A695" s="13"/>
      <c r="K695" s="13"/>
      <c r="L695" s="13"/>
      <c r="R695" s="13"/>
      <c r="S695" s="13"/>
      <c r="T695" s="13"/>
    </row>
    <row r="696">
      <c r="A696" s="13"/>
      <c r="K696" s="13"/>
      <c r="L696" s="13"/>
      <c r="R696" s="13"/>
      <c r="S696" s="13"/>
      <c r="T696" s="13"/>
    </row>
    <row r="697">
      <c r="A697" s="13"/>
      <c r="K697" s="13"/>
      <c r="L697" s="13"/>
      <c r="R697" s="13"/>
      <c r="S697" s="13"/>
      <c r="T697" s="13"/>
    </row>
    <row r="698">
      <c r="A698" s="13"/>
      <c r="K698" s="13"/>
      <c r="L698" s="13"/>
      <c r="R698" s="13"/>
      <c r="S698" s="13"/>
      <c r="T698" s="13"/>
    </row>
    <row r="699">
      <c r="A699" s="13"/>
      <c r="K699" s="13"/>
      <c r="L699" s="13"/>
      <c r="R699" s="13"/>
      <c r="S699" s="13"/>
      <c r="T699" s="13"/>
    </row>
    <row r="700">
      <c r="A700" s="13"/>
      <c r="K700" s="13"/>
      <c r="L700" s="13"/>
      <c r="R700" s="13"/>
      <c r="S700" s="13"/>
      <c r="T700" s="13"/>
    </row>
    <row r="701">
      <c r="A701" s="13"/>
      <c r="K701" s="13"/>
      <c r="L701" s="13"/>
      <c r="R701" s="13"/>
      <c r="S701" s="13"/>
      <c r="T701" s="13"/>
    </row>
    <row r="702">
      <c r="A702" s="13"/>
      <c r="K702" s="13"/>
      <c r="L702" s="13"/>
      <c r="R702" s="13"/>
      <c r="S702" s="13"/>
      <c r="T702" s="13"/>
    </row>
    <row r="703">
      <c r="A703" s="13"/>
      <c r="K703" s="13"/>
      <c r="L703" s="13"/>
      <c r="R703" s="13"/>
      <c r="S703" s="13"/>
      <c r="T703" s="13"/>
    </row>
    <row r="704">
      <c r="A704" s="13"/>
      <c r="K704" s="13"/>
      <c r="L704" s="13"/>
      <c r="R704" s="13"/>
      <c r="S704" s="13"/>
      <c r="T704" s="13"/>
    </row>
    <row r="705">
      <c r="A705" s="13"/>
      <c r="K705" s="13"/>
      <c r="L705" s="13"/>
      <c r="R705" s="13"/>
      <c r="S705" s="13"/>
      <c r="T705" s="13"/>
    </row>
    <row r="706">
      <c r="A706" s="13"/>
      <c r="K706" s="13"/>
      <c r="L706" s="13"/>
      <c r="R706" s="13"/>
      <c r="S706" s="13"/>
      <c r="T706" s="13"/>
    </row>
    <row r="707">
      <c r="A707" s="13"/>
      <c r="K707" s="13"/>
      <c r="L707" s="13"/>
      <c r="R707" s="13"/>
      <c r="S707" s="13"/>
      <c r="T707" s="13"/>
    </row>
    <row r="708">
      <c r="A708" s="13"/>
      <c r="K708" s="13"/>
      <c r="L708" s="13"/>
      <c r="R708" s="13"/>
      <c r="S708" s="13"/>
      <c r="T708" s="13"/>
    </row>
    <row r="709">
      <c r="A709" s="13"/>
      <c r="K709" s="13"/>
      <c r="L709" s="13"/>
      <c r="R709" s="13"/>
      <c r="S709" s="13"/>
      <c r="T709" s="13"/>
    </row>
    <row r="710">
      <c r="A710" s="13"/>
      <c r="K710" s="13"/>
      <c r="L710" s="13"/>
      <c r="R710" s="13"/>
      <c r="S710" s="13"/>
      <c r="T710" s="13"/>
    </row>
    <row r="711">
      <c r="A711" s="13"/>
      <c r="K711" s="13"/>
      <c r="L711" s="13"/>
      <c r="R711" s="13"/>
      <c r="S711" s="13"/>
      <c r="T711" s="13"/>
    </row>
    <row r="712">
      <c r="A712" s="13"/>
      <c r="K712" s="13"/>
      <c r="L712" s="13"/>
      <c r="R712" s="13"/>
      <c r="S712" s="13"/>
      <c r="T712" s="13"/>
    </row>
    <row r="713">
      <c r="A713" s="13"/>
      <c r="K713" s="13"/>
      <c r="L713" s="13"/>
      <c r="R713" s="13"/>
      <c r="S713" s="13"/>
      <c r="T713" s="13"/>
    </row>
    <row r="714">
      <c r="A714" s="13"/>
      <c r="K714" s="13"/>
      <c r="L714" s="13"/>
      <c r="R714" s="13"/>
      <c r="S714" s="13"/>
      <c r="T714" s="13"/>
    </row>
    <row r="715">
      <c r="A715" s="13"/>
      <c r="K715" s="13"/>
      <c r="L715" s="13"/>
      <c r="R715" s="13"/>
      <c r="S715" s="13"/>
      <c r="T715" s="13"/>
    </row>
    <row r="716">
      <c r="A716" s="13"/>
      <c r="K716" s="13"/>
      <c r="L716" s="13"/>
      <c r="R716" s="13"/>
      <c r="S716" s="13"/>
      <c r="T716" s="13"/>
    </row>
    <row r="717">
      <c r="A717" s="13"/>
      <c r="K717" s="13"/>
      <c r="L717" s="13"/>
      <c r="R717" s="13"/>
      <c r="S717" s="13"/>
      <c r="T717" s="13"/>
    </row>
    <row r="718">
      <c r="A718" s="13"/>
      <c r="K718" s="13"/>
      <c r="L718" s="13"/>
      <c r="R718" s="13"/>
      <c r="S718" s="13"/>
      <c r="T718" s="13"/>
    </row>
    <row r="719">
      <c r="A719" s="13"/>
      <c r="K719" s="13"/>
      <c r="L719" s="13"/>
      <c r="R719" s="13"/>
      <c r="S719" s="13"/>
      <c r="T719" s="13"/>
    </row>
    <row r="720">
      <c r="A720" s="13"/>
      <c r="K720" s="13"/>
      <c r="L720" s="13"/>
      <c r="R720" s="13"/>
      <c r="S720" s="13"/>
      <c r="T720" s="13"/>
    </row>
    <row r="721">
      <c r="A721" s="13"/>
      <c r="K721" s="13"/>
      <c r="L721" s="13"/>
      <c r="R721" s="13"/>
      <c r="S721" s="13"/>
      <c r="T721" s="13"/>
    </row>
    <row r="722">
      <c r="A722" s="13"/>
      <c r="K722" s="13"/>
      <c r="L722" s="13"/>
      <c r="R722" s="13"/>
      <c r="S722" s="13"/>
      <c r="T722" s="13"/>
    </row>
    <row r="723">
      <c r="A723" s="13"/>
      <c r="K723" s="13"/>
      <c r="L723" s="13"/>
      <c r="R723" s="13"/>
      <c r="S723" s="13"/>
      <c r="T723" s="13"/>
    </row>
    <row r="724">
      <c r="A724" s="13"/>
      <c r="K724" s="13"/>
      <c r="L724" s="13"/>
      <c r="R724" s="13"/>
      <c r="S724" s="13"/>
      <c r="T724" s="13"/>
    </row>
    <row r="725">
      <c r="A725" s="13"/>
      <c r="K725" s="13"/>
      <c r="L725" s="13"/>
      <c r="R725" s="13"/>
      <c r="S725" s="13"/>
      <c r="T725" s="13"/>
    </row>
    <row r="726">
      <c r="A726" s="13"/>
      <c r="K726" s="13"/>
      <c r="L726" s="13"/>
      <c r="R726" s="13"/>
      <c r="S726" s="13"/>
      <c r="T726" s="13"/>
    </row>
    <row r="727">
      <c r="A727" s="13"/>
      <c r="K727" s="13"/>
      <c r="L727" s="13"/>
      <c r="R727" s="13"/>
      <c r="S727" s="13"/>
      <c r="T727" s="13"/>
    </row>
    <row r="728">
      <c r="A728" s="13"/>
      <c r="K728" s="13"/>
      <c r="L728" s="13"/>
      <c r="R728" s="13"/>
      <c r="S728" s="13"/>
      <c r="T728" s="13"/>
    </row>
    <row r="729">
      <c r="A729" s="13"/>
      <c r="K729" s="13"/>
      <c r="L729" s="13"/>
      <c r="R729" s="13"/>
      <c r="S729" s="13"/>
      <c r="T729" s="13"/>
    </row>
    <row r="730">
      <c r="A730" s="13"/>
      <c r="K730" s="13"/>
      <c r="L730" s="13"/>
      <c r="R730" s="13"/>
      <c r="S730" s="13"/>
      <c r="T730" s="13"/>
    </row>
    <row r="731">
      <c r="A731" s="13"/>
      <c r="K731" s="13"/>
      <c r="L731" s="13"/>
      <c r="R731" s="13"/>
      <c r="S731" s="13"/>
      <c r="T731" s="13"/>
    </row>
    <row r="732">
      <c r="A732" s="13"/>
      <c r="K732" s="13"/>
      <c r="L732" s="13"/>
      <c r="R732" s="13"/>
      <c r="S732" s="13"/>
      <c r="T732" s="13"/>
    </row>
    <row r="733">
      <c r="A733" s="13"/>
      <c r="K733" s="13"/>
      <c r="L733" s="13"/>
      <c r="R733" s="13"/>
      <c r="S733" s="13"/>
      <c r="T733" s="13"/>
    </row>
    <row r="734">
      <c r="A734" s="13"/>
      <c r="K734" s="13"/>
      <c r="L734" s="13"/>
      <c r="R734" s="13"/>
      <c r="S734" s="13"/>
      <c r="T734" s="13"/>
    </row>
    <row r="735">
      <c r="A735" s="13"/>
      <c r="K735" s="13"/>
      <c r="L735" s="13"/>
      <c r="R735" s="13"/>
      <c r="S735" s="13"/>
      <c r="T735" s="13"/>
    </row>
    <row r="736">
      <c r="A736" s="13"/>
      <c r="K736" s="13"/>
      <c r="L736" s="13"/>
      <c r="R736" s="13"/>
      <c r="S736" s="13"/>
      <c r="T736" s="13"/>
    </row>
    <row r="737">
      <c r="A737" s="13"/>
      <c r="K737" s="13"/>
      <c r="L737" s="13"/>
      <c r="R737" s="13"/>
      <c r="S737" s="13"/>
      <c r="T737" s="13"/>
    </row>
    <row r="738">
      <c r="A738" s="13"/>
      <c r="K738" s="13"/>
      <c r="L738" s="13"/>
      <c r="R738" s="13"/>
      <c r="S738" s="13"/>
      <c r="T738" s="13"/>
    </row>
    <row r="739">
      <c r="A739" s="13"/>
      <c r="K739" s="13"/>
      <c r="L739" s="13"/>
      <c r="R739" s="13"/>
      <c r="S739" s="13"/>
      <c r="T739" s="13"/>
    </row>
    <row r="740">
      <c r="A740" s="13"/>
      <c r="K740" s="13"/>
      <c r="L740" s="13"/>
      <c r="R740" s="13"/>
      <c r="S740" s="13"/>
      <c r="T740" s="13"/>
    </row>
    <row r="741">
      <c r="A741" s="13"/>
      <c r="K741" s="13"/>
      <c r="L741" s="13"/>
      <c r="R741" s="13"/>
      <c r="S741" s="13"/>
      <c r="T741" s="13"/>
    </row>
    <row r="742">
      <c r="A742" s="13"/>
      <c r="K742" s="13"/>
      <c r="L742" s="13"/>
      <c r="R742" s="13"/>
      <c r="S742" s="13"/>
      <c r="T742" s="13"/>
    </row>
    <row r="743">
      <c r="A743" s="13"/>
      <c r="K743" s="13"/>
      <c r="L743" s="13"/>
      <c r="R743" s="13"/>
      <c r="S743" s="13"/>
      <c r="T743" s="13"/>
    </row>
    <row r="744">
      <c r="A744" s="13"/>
      <c r="K744" s="13"/>
      <c r="L744" s="13"/>
      <c r="R744" s="13"/>
      <c r="S744" s="13"/>
      <c r="T744" s="13"/>
    </row>
    <row r="745">
      <c r="A745" s="13"/>
      <c r="K745" s="13"/>
      <c r="L745" s="13"/>
      <c r="R745" s="13"/>
      <c r="S745" s="13"/>
      <c r="T745" s="13"/>
    </row>
    <row r="746">
      <c r="A746" s="13"/>
      <c r="K746" s="13"/>
      <c r="L746" s="13"/>
      <c r="R746" s="13"/>
      <c r="S746" s="13"/>
      <c r="T746" s="13"/>
    </row>
    <row r="747">
      <c r="A747" s="13"/>
      <c r="K747" s="13"/>
      <c r="L747" s="13"/>
      <c r="R747" s="13"/>
      <c r="S747" s="13"/>
      <c r="T747" s="13"/>
    </row>
    <row r="748">
      <c r="A748" s="13"/>
      <c r="K748" s="13"/>
      <c r="L748" s="13"/>
      <c r="R748" s="13"/>
      <c r="S748" s="13"/>
      <c r="T748" s="13"/>
    </row>
    <row r="749">
      <c r="A749" s="13"/>
      <c r="K749" s="13"/>
      <c r="L749" s="13"/>
      <c r="R749" s="13"/>
      <c r="S749" s="13"/>
      <c r="T749" s="13"/>
    </row>
    <row r="750">
      <c r="A750" s="13"/>
      <c r="K750" s="13"/>
      <c r="L750" s="13"/>
      <c r="R750" s="13"/>
      <c r="S750" s="13"/>
      <c r="T750" s="13"/>
    </row>
    <row r="751">
      <c r="A751" s="13"/>
      <c r="K751" s="13"/>
      <c r="L751" s="13"/>
      <c r="R751" s="13"/>
      <c r="S751" s="13"/>
      <c r="T751" s="13"/>
    </row>
    <row r="752">
      <c r="A752" s="13"/>
      <c r="K752" s="13"/>
      <c r="L752" s="13"/>
      <c r="R752" s="13"/>
      <c r="S752" s="13"/>
      <c r="T752" s="13"/>
    </row>
    <row r="753">
      <c r="A753" s="13"/>
      <c r="K753" s="13"/>
      <c r="L753" s="13"/>
      <c r="R753" s="13"/>
      <c r="S753" s="13"/>
      <c r="T753" s="13"/>
    </row>
    <row r="754">
      <c r="A754" s="13"/>
      <c r="K754" s="13"/>
      <c r="L754" s="13"/>
      <c r="R754" s="13"/>
      <c r="S754" s="13"/>
      <c r="T754" s="13"/>
    </row>
    <row r="755">
      <c r="A755" s="13"/>
      <c r="K755" s="13"/>
      <c r="L755" s="13"/>
      <c r="R755" s="13"/>
      <c r="S755" s="13"/>
      <c r="T755" s="13"/>
    </row>
    <row r="756">
      <c r="A756" s="13"/>
      <c r="K756" s="13"/>
      <c r="L756" s="13"/>
      <c r="R756" s="13"/>
      <c r="S756" s="13"/>
      <c r="T756" s="13"/>
    </row>
    <row r="757">
      <c r="A757" s="13"/>
      <c r="K757" s="13"/>
      <c r="L757" s="13"/>
      <c r="R757" s="13"/>
      <c r="S757" s="13"/>
      <c r="T757" s="13"/>
    </row>
    <row r="758">
      <c r="A758" s="13"/>
      <c r="K758" s="13"/>
      <c r="L758" s="13"/>
      <c r="R758" s="13"/>
      <c r="S758" s="13"/>
      <c r="T758" s="13"/>
    </row>
    <row r="759">
      <c r="A759" s="13"/>
      <c r="K759" s="13"/>
      <c r="L759" s="13"/>
      <c r="R759" s="13"/>
      <c r="S759" s="13"/>
      <c r="T759" s="13"/>
    </row>
    <row r="760">
      <c r="A760" s="13"/>
      <c r="K760" s="13"/>
      <c r="L760" s="13"/>
      <c r="R760" s="13"/>
      <c r="S760" s="13"/>
      <c r="T760" s="13"/>
    </row>
    <row r="761">
      <c r="A761" s="13"/>
      <c r="K761" s="13"/>
      <c r="L761" s="13"/>
      <c r="R761" s="13"/>
      <c r="S761" s="13"/>
      <c r="T761" s="13"/>
    </row>
    <row r="762">
      <c r="A762" s="13"/>
      <c r="K762" s="13"/>
      <c r="L762" s="13"/>
      <c r="R762" s="13"/>
      <c r="S762" s="13"/>
      <c r="T762" s="13"/>
    </row>
    <row r="763">
      <c r="A763" s="13"/>
      <c r="K763" s="13"/>
      <c r="L763" s="13"/>
      <c r="R763" s="13"/>
      <c r="S763" s="13"/>
      <c r="T763" s="13"/>
    </row>
    <row r="764">
      <c r="A764" s="13"/>
      <c r="K764" s="13"/>
      <c r="L764" s="13"/>
      <c r="R764" s="13"/>
      <c r="S764" s="13"/>
      <c r="T764" s="13"/>
    </row>
    <row r="765">
      <c r="A765" s="13"/>
      <c r="K765" s="13"/>
      <c r="L765" s="13"/>
      <c r="R765" s="13"/>
      <c r="S765" s="13"/>
      <c r="T765" s="13"/>
    </row>
    <row r="766">
      <c r="A766" s="13"/>
      <c r="K766" s="13"/>
      <c r="L766" s="13"/>
      <c r="R766" s="13"/>
      <c r="S766" s="13"/>
      <c r="T766" s="13"/>
    </row>
    <row r="767">
      <c r="A767" s="13"/>
      <c r="K767" s="13"/>
      <c r="L767" s="13"/>
      <c r="R767" s="13"/>
      <c r="S767" s="13"/>
      <c r="T767" s="13"/>
    </row>
    <row r="768">
      <c r="A768" s="13"/>
      <c r="K768" s="13"/>
      <c r="L768" s="13"/>
      <c r="R768" s="13"/>
      <c r="S768" s="13"/>
      <c r="T768" s="13"/>
    </row>
    <row r="769">
      <c r="A769" s="13"/>
      <c r="K769" s="13"/>
      <c r="L769" s="13"/>
      <c r="R769" s="13"/>
      <c r="S769" s="13"/>
      <c r="T769" s="13"/>
    </row>
    <row r="770">
      <c r="A770" s="13"/>
      <c r="K770" s="13"/>
      <c r="L770" s="13"/>
      <c r="R770" s="13"/>
      <c r="S770" s="13"/>
      <c r="T770" s="13"/>
    </row>
    <row r="771">
      <c r="A771" s="13"/>
      <c r="K771" s="13"/>
      <c r="L771" s="13"/>
      <c r="R771" s="13"/>
      <c r="S771" s="13"/>
      <c r="T771" s="13"/>
    </row>
    <row r="772">
      <c r="A772" s="13"/>
      <c r="K772" s="13"/>
      <c r="L772" s="13"/>
      <c r="R772" s="13"/>
      <c r="S772" s="13"/>
      <c r="T772" s="13"/>
    </row>
    <row r="773">
      <c r="A773" s="13"/>
      <c r="K773" s="13"/>
      <c r="L773" s="13"/>
      <c r="R773" s="13"/>
      <c r="S773" s="13"/>
      <c r="T773" s="13"/>
    </row>
    <row r="774">
      <c r="A774" s="13"/>
      <c r="K774" s="13"/>
      <c r="L774" s="13"/>
      <c r="R774" s="13"/>
      <c r="S774" s="13"/>
      <c r="T774" s="13"/>
    </row>
    <row r="775">
      <c r="A775" s="13"/>
      <c r="K775" s="13"/>
      <c r="L775" s="13"/>
      <c r="R775" s="13"/>
      <c r="S775" s="13"/>
      <c r="T775" s="13"/>
    </row>
    <row r="776">
      <c r="A776" s="13"/>
      <c r="K776" s="13"/>
      <c r="L776" s="13"/>
      <c r="R776" s="13"/>
      <c r="S776" s="13"/>
      <c r="T776" s="13"/>
    </row>
    <row r="777">
      <c r="A777" s="13"/>
      <c r="K777" s="13"/>
      <c r="L777" s="13"/>
      <c r="R777" s="13"/>
      <c r="S777" s="13"/>
      <c r="T777" s="13"/>
    </row>
    <row r="778">
      <c r="A778" s="13"/>
      <c r="K778" s="13"/>
      <c r="L778" s="13"/>
      <c r="R778" s="13"/>
      <c r="S778" s="13"/>
      <c r="T778" s="13"/>
    </row>
    <row r="779">
      <c r="A779" s="13"/>
      <c r="K779" s="13"/>
      <c r="L779" s="13"/>
      <c r="R779" s="13"/>
      <c r="S779" s="13"/>
      <c r="T779" s="13"/>
    </row>
    <row r="780">
      <c r="A780" s="13"/>
      <c r="K780" s="13"/>
      <c r="L780" s="13"/>
      <c r="R780" s="13"/>
      <c r="S780" s="13"/>
      <c r="T780" s="13"/>
    </row>
    <row r="781">
      <c r="A781" s="13"/>
      <c r="K781" s="13"/>
      <c r="L781" s="13"/>
      <c r="R781" s="13"/>
      <c r="S781" s="13"/>
      <c r="T781" s="13"/>
    </row>
    <row r="782">
      <c r="A782" s="13"/>
      <c r="K782" s="13"/>
      <c r="L782" s="13"/>
      <c r="R782" s="13"/>
      <c r="S782" s="13"/>
      <c r="T782" s="13"/>
    </row>
    <row r="783">
      <c r="A783" s="13"/>
      <c r="K783" s="13"/>
      <c r="L783" s="13"/>
      <c r="R783" s="13"/>
      <c r="S783" s="13"/>
      <c r="T783" s="13"/>
    </row>
    <row r="784">
      <c r="A784" s="13"/>
      <c r="K784" s="13"/>
      <c r="L784" s="13"/>
      <c r="R784" s="13"/>
      <c r="S784" s="13"/>
      <c r="T784" s="13"/>
    </row>
    <row r="785">
      <c r="A785" s="13"/>
      <c r="K785" s="13"/>
      <c r="L785" s="13"/>
      <c r="R785" s="13"/>
      <c r="S785" s="13"/>
      <c r="T785" s="13"/>
    </row>
    <row r="786">
      <c r="A786" s="13"/>
      <c r="K786" s="13"/>
      <c r="L786" s="13"/>
      <c r="R786" s="13"/>
      <c r="S786" s="13"/>
      <c r="T786" s="13"/>
    </row>
    <row r="787">
      <c r="A787" s="13"/>
      <c r="K787" s="13"/>
      <c r="L787" s="13"/>
      <c r="R787" s="13"/>
      <c r="S787" s="13"/>
      <c r="T787" s="13"/>
    </row>
    <row r="788">
      <c r="A788" s="13"/>
      <c r="K788" s="13"/>
      <c r="L788" s="13"/>
      <c r="R788" s="13"/>
      <c r="S788" s="13"/>
      <c r="T788" s="13"/>
    </row>
    <row r="789">
      <c r="A789" s="13"/>
      <c r="K789" s="13"/>
      <c r="L789" s="13"/>
      <c r="R789" s="13"/>
      <c r="S789" s="13"/>
      <c r="T789" s="13"/>
    </row>
    <row r="790">
      <c r="A790" s="13"/>
      <c r="K790" s="13"/>
      <c r="L790" s="13"/>
      <c r="R790" s="13"/>
      <c r="S790" s="13"/>
      <c r="T790" s="13"/>
    </row>
    <row r="791">
      <c r="A791" s="13"/>
      <c r="K791" s="13"/>
      <c r="L791" s="13"/>
      <c r="R791" s="13"/>
      <c r="S791" s="13"/>
      <c r="T791" s="13"/>
    </row>
    <row r="792">
      <c r="A792" s="13"/>
      <c r="K792" s="13"/>
      <c r="L792" s="13"/>
      <c r="R792" s="13"/>
      <c r="S792" s="13"/>
      <c r="T792" s="13"/>
    </row>
    <row r="793">
      <c r="A793" s="13"/>
      <c r="K793" s="13"/>
      <c r="L793" s="13"/>
      <c r="R793" s="13"/>
      <c r="S793" s="13"/>
      <c r="T793" s="13"/>
    </row>
    <row r="794">
      <c r="A794" s="13"/>
      <c r="K794" s="13"/>
      <c r="L794" s="13"/>
      <c r="R794" s="13"/>
      <c r="S794" s="13"/>
      <c r="T794" s="13"/>
    </row>
    <row r="795">
      <c r="A795" s="13"/>
      <c r="K795" s="13"/>
      <c r="L795" s="13"/>
      <c r="R795" s="13"/>
      <c r="S795" s="13"/>
      <c r="T795" s="13"/>
    </row>
    <row r="796">
      <c r="A796" s="13"/>
      <c r="K796" s="13"/>
      <c r="L796" s="13"/>
      <c r="R796" s="13"/>
      <c r="S796" s="13"/>
      <c r="T796" s="13"/>
    </row>
    <row r="797">
      <c r="A797" s="13"/>
      <c r="K797" s="13"/>
      <c r="L797" s="13"/>
      <c r="R797" s="13"/>
      <c r="S797" s="13"/>
      <c r="T797" s="13"/>
    </row>
    <row r="798">
      <c r="A798" s="13"/>
      <c r="K798" s="13"/>
      <c r="L798" s="13"/>
      <c r="R798" s="13"/>
      <c r="S798" s="13"/>
      <c r="T798" s="13"/>
    </row>
    <row r="799">
      <c r="A799" s="13"/>
      <c r="K799" s="13"/>
      <c r="L799" s="13"/>
      <c r="R799" s="13"/>
      <c r="S799" s="13"/>
      <c r="T799" s="13"/>
    </row>
    <row r="800">
      <c r="A800" s="13"/>
      <c r="K800" s="13"/>
      <c r="L800" s="13"/>
      <c r="R800" s="13"/>
      <c r="S800" s="13"/>
      <c r="T800" s="13"/>
    </row>
    <row r="801">
      <c r="A801" s="13"/>
      <c r="K801" s="13"/>
      <c r="L801" s="13"/>
      <c r="R801" s="13"/>
      <c r="S801" s="13"/>
      <c r="T801" s="13"/>
    </row>
    <row r="802">
      <c r="A802" s="13"/>
      <c r="K802" s="13"/>
      <c r="L802" s="13"/>
      <c r="R802" s="13"/>
      <c r="S802" s="13"/>
      <c r="T802" s="13"/>
    </row>
    <row r="803">
      <c r="A803" s="13"/>
      <c r="K803" s="13"/>
      <c r="L803" s="13"/>
      <c r="R803" s="13"/>
      <c r="S803" s="13"/>
      <c r="T803" s="13"/>
    </row>
    <row r="804">
      <c r="A804" s="13"/>
      <c r="K804" s="13"/>
      <c r="L804" s="13"/>
      <c r="R804" s="13"/>
      <c r="S804" s="13"/>
      <c r="T804" s="13"/>
    </row>
    <row r="805">
      <c r="A805" s="13"/>
      <c r="K805" s="13"/>
      <c r="L805" s="13"/>
      <c r="R805" s="13"/>
      <c r="S805" s="13"/>
      <c r="T805" s="13"/>
    </row>
    <row r="806">
      <c r="A806" s="13"/>
      <c r="K806" s="13"/>
      <c r="L806" s="13"/>
      <c r="R806" s="13"/>
      <c r="S806" s="13"/>
      <c r="T806" s="13"/>
    </row>
    <row r="807">
      <c r="A807" s="13"/>
      <c r="K807" s="13"/>
      <c r="L807" s="13"/>
      <c r="R807" s="13"/>
      <c r="S807" s="13"/>
      <c r="T807" s="13"/>
    </row>
    <row r="808">
      <c r="A808" s="13"/>
      <c r="K808" s="13"/>
      <c r="L808" s="13"/>
      <c r="R808" s="13"/>
      <c r="S808" s="13"/>
      <c r="T808" s="13"/>
    </row>
    <row r="809">
      <c r="A809" s="13"/>
      <c r="K809" s="13"/>
      <c r="L809" s="13"/>
      <c r="R809" s="13"/>
      <c r="S809" s="13"/>
      <c r="T809" s="13"/>
    </row>
    <row r="810">
      <c r="A810" s="13"/>
      <c r="K810" s="13"/>
      <c r="L810" s="13"/>
      <c r="R810" s="13"/>
      <c r="S810" s="13"/>
      <c r="T810" s="13"/>
    </row>
    <row r="811">
      <c r="A811" s="13"/>
      <c r="K811" s="13"/>
      <c r="L811" s="13"/>
      <c r="R811" s="13"/>
      <c r="S811" s="13"/>
      <c r="T811" s="13"/>
    </row>
    <row r="812">
      <c r="A812" s="13"/>
      <c r="K812" s="13"/>
      <c r="L812" s="13"/>
      <c r="R812" s="13"/>
      <c r="S812" s="13"/>
      <c r="T812" s="13"/>
    </row>
    <row r="813">
      <c r="A813" s="13"/>
      <c r="K813" s="13"/>
      <c r="L813" s="13"/>
      <c r="R813" s="13"/>
      <c r="S813" s="13"/>
      <c r="T813" s="13"/>
    </row>
    <row r="814">
      <c r="A814" s="13"/>
      <c r="K814" s="13"/>
      <c r="L814" s="13"/>
      <c r="R814" s="13"/>
      <c r="S814" s="13"/>
      <c r="T814" s="13"/>
    </row>
    <row r="815">
      <c r="A815" s="13"/>
      <c r="K815" s="13"/>
      <c r="L815" s="13"/>
      <c r="R815" s="13"/>
      <c r="S815" s="13"/>
      <c r="T815" s="13"/>
    </row>
    <row r="816">
      <c r="A816" s="13"/>
      <c r="K816" s="13"/>
      <c r="L816" s="13"/>
      <c r="R816" s="13"/>
      <c r="S816" s="13"/>
      <c r="T816" s="13"/>
    </row>
    <row r="817">
      <c r="A817" s="13"/>
      <c r="K817" s="13"/>
      <c r="L817" s="13"/>
      <c r="R817" s="13"/>
      <c r="S817" s="13"/>
      <c r="T817" s="13"/>
    </row>
    <row r="818">
      <c r="A818" s="13"/>
      <c r="K818" s="13"/>
      <c r="L818" s="13"/>
      <c r="R818" s="13"/>
      <c r="S818" s="13"/>
      <c r="T818" s="13"/>
    </row>
    <row r="819">
      <c r="A819" s="13"/>
      <c r="K819" s="13"/>
      <c r="L819" s="13"/>
      <c r="R819" s="13"/>
      <c r="S819" s="13"/>
      <c r="T819" s="13"/>
    </row>
    <row r="820">
      <c r="A820" s="13"/>
      <c r="K820" s="13"/>
      <c r="L820" s="13"/>
      <c r="R820" s="13"/>
      <c r="S820" s="13"/>
      <c r="T820" s="13"/>
    </row>
    <row r="821">
      <c r="A821" s="13"/>
      <c r="K821" s="13"/>
      <c r="L821" s="13"/>
      <c r="R821" s="13"/>
      <c r="S821" s="13"/>
      <c r="T821" s="13"/>
    </row>
    <row r="822">
      <c r="A822" s="13"/>
      <c r="K822" s="13"/>
      <c r="L822" s="13"/>
      <c r="R822" s="13"/>
      <c r="S822" s="13"/>
      <c r="T822" s="13"/>
    </row>
    <row r="823">
      <c r="A823" s="13"/>
      <c r="K823" s="13"/>
      <c r="L823" s="13"/>
      <c r="R823" s="13"/>
      <c r="S823" s="13"/>
      <c r="T823" s="13"/>
    </row>
    <row r="824">
      <c r="A824" s="13"/>
      <c r="K824" s="13"/>
      <c r="L824" s="13"/>
      <c r="R824" s="13"/>
      <c r="S824" s="13"/>
      <c r="T824" s="13"/>
    </row>
    <row r="825">
      <c r="A825" s="13"/>
      <c r="K825" s="13"/>
      <c r="L825" s="13"/>
      <c r="R825" s="13"/>
      <c r="S825" s="13"/>
      <c r="T825" s="13"/>
    </row>
    <row r="826">
      <c r="A826" s="13"/>
      <c r="K826" s="13"/>
      <c r="L826" s="13"/>
      <c r="R826" s="13"/>
      <c r="S826" s="13"/>
      <c r="T826" s="13"/>
    </row>
    <row r="827">
      <c r="A827" s="13"/>
      <c r="K827" s="13"/>
      <c r="L827" s="13"/>
      <c r="R827" s="13"/>
      <c r="S827" s="13"/>
      <c r="T827" s="13"/>
    </row>
    <row r="828">
      <c r="A828" s="13"/>
      <c r="K828" s="13"/>
      <c r="L828" s="13"/>
      <c r="R828" s="13"/>
      <c r="S828" s="13"/>
      <c r="T828" s="13"/>
    </row>
    <row r="829">
      <c r="A829" s="13"/>
      <c r="K829" s="13"/>
      <c r="L829" s="13"/>
      <c r="R829" s="13"/>
      <c r="S829" s="13"/>
      <c r="T829" s="13"/>
    </row>
    <row r="830">
      <c r="A830" s="13"/>
      <c r="K830" s="13"/>
      <c r="L830" s="13"/>
      <c r="R830" s="13"/>
      <c r="S830" s="13"/>
      <c r="T830" s="13"/>
    </row>
    <row r="831">
      <c r="A831" s="13"/>
      <c r="K831" s="13"/>
      <c r="L831" s="13"/>
      <c r="R831" s="13"/>
      <c r="S831" s="13"/>
      <c r="T831" s="13"/>
    </row>
    <row r="832">
      <c r="A832" s="13"/>
      <c r="K832" s="13"/>
      <c r="L832" s="13"/>
      <c r="R832" s="13"/>
      <c r="S832" s="13"/>
      <c r="T832" s="13"/>
    </row>
    <row r="833">
      <c r="A833" s="13"/>
      <c r="K833" s="13"/>
      <c r="L833" s="13"/>
      <c r="R833" s="13"/>
      <c r="S833" s="13"/>
      <c r="T833" s="13"/>
    </row>
    <row r="834">
      <c r="A834" s="13"/>
      <c r="K834" s="13"/>
      <c r="L834" s="13"/>
      <c r="R834" s="13"/>
      <c r="S834" s="13"/>
      <c r="T834" s="13"/>
    </row>
    <row r="835">
      <c r="A835" s="13"/>
      <c r="K835" s="13"/>
      <c r="L835" s="13"/>
      <c r="R835" s="13"/>
      <c r="S835" s="13"/>
      <c r="T835" s="13"/>
    </row>
    <row r="836">
      <c r="A836" s="13"/>
      <c r="K836" s="13"/>
      <c r="L836" s="13"/>
      <c r="R836" s="13"/>
      <c r="S836" s="13"/>
      <c r="T836" s="13"/>
    </row>
    <row r="837">
      <c r="A837" s="13"/>
      <c r="K837" s="13"/>
      <c r="L837" s="13"/>
      <c r="R837" s="13"/>
      <c r="S837" s="13"/>
      <c r="T837" s="13"/>
    </row>
    <row r="838">
      <c r="A838" s="13"/>
      <c r="K838" s="13"/>
      <c r="L838" s="13"/>
      <c r="R838" s="13"/>
      <c r="S838" s="13"/>
      <c r="T838" s="13"/>
    </row>
    <row r="839">
      <c r="A839" s="13"/>
      <c r="K839" s="13"/>
      <c r="L839" s="13"/>
      <c r="R839" s="13"/>
      <c r="S839" s="13"/>
      <c r="T839" s="13"/>
    </row>
    <row r="840">
      <c r="A840" s="13"/>
      <c r="K840" s="13"/>
      <c r="L840" s="13"/>
      <c r="R840" s="13"/>
      <c r="S840" s="13"/>
      <c r="T840" s="13"/>
    </row>
    <row r="841">
      <c r="A841" s="13"/>
      <c r="K841" s="13"/>
      <c r="L841" s="13"/>
      <c r="R841" s="13"/>
      <c r="S841" s="13"/>
      <c r="T841" s="13"/>
    </row>
    <row r="842">
      <c r="A842" s="13"/>
      <c r="K842" s="13"/>
      <c r="L842" s="13"/>
      <c r="R842" s="13"/>
      <c r="S842" s="13"/>
      <c r="T842" s="13"/>
    </row>
    <row r="843">
      <c r="A843" s="13"/>
      <c r="K843" s="13"/>
      <c r="L843" s="13"/>
      <c r="R843" s="13"/>
      <c r="S843" s="13"/>
      <c r="T843" s="13"/>
    </row>
    <row r="844">
      <c r="A844" s="13"/>
      <c r="K844" s="13"/>
      <c r="L844" s="13"/>
      <c r="R844" s="13"/>
      <c r="S844" s="13"/>
      <c r="T844" s="13"/>
    </row>
    <row r="845">
      <c r="A845" s="13"/>
      <c r="K845" s="13"/>
      <c r="L845" s="13"/>
      <c r="R845" s="13"/>
      <c r="S845" s="13"/>
      <c r="T845" s="13"/>
    </row>
    <row r="846">
      <c r="A846" s="13"/>
      <c r="K846" s="13"/>
      <c r="L846" s="13"/>
      <c r="R846" s="13"/>
      <c r="S846" s="13"/>
      <c r="T846" s="13"/>
    </row>
    <row r="847">
      <c r="A847" s="13"/>
      <c r="K847" s="13"/>
      <c r="L847" s="13"/>
      <c r="R847" s="13"/>
      <c r="S847" s="13"/>
      <c r="T847" s="13"/>
    </row>
    <row r="848">
      <c r="A848" s="13"/>
      <c r="K848" s="13"/>
      <c r="L848" s="13"/>
      <c r="R848" s="13"/>
      <c r="S848" s="13"/>
      <c r="T848" s="13"/>
    </row>
    <row r="849">
      <c r="A849" s="13"/>
      <c r="K849" s="13"/>
      <c r="L849" s="13"/>
      <c r="R849" s="13"/>
      <c r="S849" s="13"/>
      <c r="T849" s="13"/>
    </row>
    <row r="850">
      <c r="A850" s="13"/>
      <c r="K850" s="13"/>
      <c r="L850" s="13"/>
      <c r="R850" s="13"/>
      <c r="S850" s="13"/>
      <c r="T850" s="13"/>
    </row>
    <row r="851">
      <c r="A851" s="13"/>
      <c r="K851" s="13"/>
      <c r="L851" s="13"/>
      <c r="R851" s="13"/>
      <c r="S851" s="13"/>
      <c r="T851" s="13"/>
    </row>
    <row r="852">
      <c r="A852" s="13"/>
      <c r="K852" s="13"/>
      <c r="L852" s="13"/>
      <c r="R852" s="13"/>
      <c r="S852" s="13"/>
      <c r="T852" s="13"/>
    </row>
    <row r="853">
      <c r="A853" s="13"/>
      <c r="K853" s="13"/>
      <c r="L853" s="13"/>
      <c r="R853" s="13"/>
      <c r="S853" s="13"/>
      <c r="T853" s="13"/>
    </row>
    <row r="854">
      <c r="A854" s="13"/>
      <c r="K854" s="13"/>
      <c r="L854" s="13"/>
      <c r="R854" s="13"/>
      <c r="S854" s="13"/>
      <c r="T854" s="13"/>
    </row>
    <row r="855">
      <c r="A855" s="13"/>
      <c r="K855" s="13"/>
      <c r="L855" s="13"/>
      <c r="R855" s="13"/>
      <c r="S855" s="13"/>
      <c r="T855" s="13"/>
    </row>
    <row r="856">
      <c r="A856" s="13"/>
      <c r="K856" s="13"/>
      <c r="L856" s="13"/>
      <c r="R856" s="13"/>
      <c r="S856" s="13"/>
      <c r="T856" s="13"/>
    </row>
    <row r="857">
      <c r="A857" s="13"/>
      <c r="K857" s="13"/>
      <c r="L857" s="13"/>
      <c r="R857" s="13"/>
      <c r="S857" s="13"/>
      <c r="T857" s="13"/>
    </row>
    <row r="858">
      <c r="A858" s="13"/>
      <c r="K858" s="13"/>
      <c r="L858" s="13"/>
      <c r="R858" s="13"/>
      <c r="S858" s="13"/>
      <c r="T858" s="13"/>
    </row>
    <row r="859">
      <c r="A859" s="13"/>
      <c r="K859" s="13"/>
      <c r="L859" s="13"/>
      <c r="R859" s="13"/>
      <c r="S859" s="13"/>
      <c r="T859" s="13"/>
    </row>
    <row r="860">
      <c r="A860" s="13"/>
      <c r="K860" s="13"/>
      <c r="L860" s="13"/>
      <c r="R860" s="13"/>
      <c r="S860" s="13"/>
      <c r="T860" s="13"/>
    </row>
    <row r="861">
      <c r="A861" s="13"/>
      <c r="K861" s="13"/>
      <c r="L861" s="13"/>
      <c r="R861" s="13"/>
      <c r="S861" s="13"/>
      <c r="T861" s="13"/>
    </row>
    <row r="862">
      <c r="A862" s="13"/>
      <c r="K862" s="13"/>
      <c r="L862" s="13"/>
      <c r="R862" s="13"/>
      <c r="S862" s="13"/>
      <c r="T862" s="13"/>
    </row>
    <row r="863">
      <c r="A863" s="13"/>
      <c r="K863" s="13"/>
      <c r="L863" s="13"/>
      <c r="R863" s="13"/>
      <c r="S863" s="13"/>
      <c r="T863" s="13"/>
    </row>
    <row r="864">
      <c r="A864" s="13"/>
      <c r="K864" s="13"/>
      <c r="L864" s="13"/>
      <c r="R864" s="13"/>
      <c r="S864" s="13"/>
      <c r="T864" s="13"/>
    </row>
    <row r="865">
      <c r="A865" s="13"/>
      <c r="K865" s="13"/>
      <c r="L865" s="13"/>
      <c r="R865" s="13"/>
      <c r="S865" s="13"/>
      <c r="T865" s="13"/>
    </row>
    <row r="866">
      <c r="A866" s="13"/>
      <c r="K866" s="13"/>
      <c r="L866" s="13"/>
      <c r="R866" s="13"/>
      <c r="S866" s="13"/>
      <c r="T866" s="13"/>
    </row>
    <row r="867">
      <c r="A867" s="13"/>
      <c r="K867" s="13"/>
      <c r="L867" s="13"/>
      <c r="R867" s="13"/>
      <c r="S867" s="13"/>
      <c r="T867" s="13"/>
    </row>
    <row r="868">
      <c r="A868" s="13"/>
      <c r="K868" s="13"/>
      <c r="L868" s="13"/>
      <c r="R868" s="13"/>
      <c r="S868" s="13"/>
      <c r="T868" s="13"/>
    </row>
    <row r="869">
      <c r="A869" s="13"/>
      <c r="K869" s="13"/>
      <c r="L869" s="13"/>
      <c r="R869" s="13"/>
      <c r="S869" s="13"/>
      <c r="T869" s="13"/>
    </row>
    <row r="870">
      <c r="A870" s="13"/>
      <c r="K870" s="13"/>
      <c r="L870" s="13"/>
      <c r="R870" s="13"/>
      <c r="S870" s="13"/>
      <c r="T870" s="13"/>
    </row>
    <row r="871">
      <c r="A871" s="13"/>
      <c r="K871" s="13"/>
      <c r="L871" s="13"/>
      <c r="R871" s="13"/>
      <c r="S871" s="13"/>
      <c r="T871" s="13"/>
    </row>
    <row r="872">
      <c r="A872" s="13"/>
      <c r="K872" s="13"/>
      <c r="L872" s="13"/>
      <c r="R872" s="13"/>
      <c r="S872" s="13"/>
      <c r="T872" s="13"/>
    </row>
    <row r="873">
      <c r="A873" s="13"/>
      <c r="K873" s="13"/>
      <c r="L873" s="13"/>
      <c r="R873" s="13"/>
      <c r="S873" s="13"/>
      <c r="T873" s="13"/>
    </row>
    <row r="874">
      <c r="A874" s="13"/>
      <c r="K874" s="13"/>
      <c r="L874" s="13"/>
      <c r="R874" s="13"/>
      <c r="S874" s="13"/>
      <c r="T874" s="13"/>
    </row>
    <row r="875">
      <c r="A875" s="13"/>
      <c r="K875" s="13"/>
      <c r="L875" s="13"/>
      <c r="R875" s="13"/>
      <c r="S875" s="13"/>
      <c r="T875" s="13"/>
    </row>
    <row r="876">
      <c r="A876" s="13"/>
      <c r="K876" s="13"/>
      <c r="L876" s="13"/>
      <c r="R876" s="13"/>
      <c r="S876" s="13"/>
      <c r="T876" s="13"/>
    </row>
    <row r="877">
      <c r="A877" s="13"/>
      <c r="K877" s="13"/>
      <c r="L877" s="13"/>
      <c r="R877" s="13"/>
      <c r="S877" s="13"/>
      <c r="T877" s="13"/>
    </row>
    <row r="878">
      <c r="A878" s="13"/>
      <c r="K878" s="13"/>
      <c r="L878" s="13"/>
      <c r="R878" s="13"/>
      <c r="S878" s="13"/>
      <c r="T878" s="13"/>
    </row>
    <row r="879">
      <c r="A879" s="13"/>
      <c r="K879" s="13"/>
      <c r="L879" s="13"/>
      <c r="R879" s="13"/>
      <c r="S879" s="13"/>
      <c r="T879" s="13"/>
    </row>
    <row r="880">
      <c r="A880" s="13"/>
      <c r="K880" s="13"/>
      <c r="L880" s="13"/>
      <c r="R880" s="13"/>
      <c r="S880" s="13"/>
      <c r="T880" s="13"/>
    </row>
    <row r="881">
      <c r="A881" s="13"/>
      <c r="K881" s="13"/>
      <c r="L881" s="13"/>
      <c r="R881" s="13"/>
      <c r="S881" s="13"/>
      <c r="T881" s="13"/>
    </row>
    <row r="882">
      <c r="A882" s="13"/>
      <c r="K882" s="13"/>
      <c r="L882" s="13"/>
      <c r="R882" s="13"/>
      <c r="S882" s="13"/>
      <c r="T882" s="13"/>
    </row>
    <row r="883">
      <c r="A883" s="13"/>
      <c r="K883" s="13"/>
      <c r="L883" s="13"/>
      <c r="R883" s="13"/>
      <c r="S883" s="13"/>
      <c r="T883" s="13"/>
    </row>
    <row r="884">
      <c r="A884" s="13"/>
      <c r="K884" s="13"/>
      <c r="L884" s="13"/>
      <c r="R884" s="13"/>
      <c r="S884" s="13"/>
      <c r="T884" s="13"/>
    </row>
    <row r="885">
      <c r="A885" s="13"/>
      <c r="K885" s="13"/>
      <c r="L885" s="13"/>
      <c r="R885" s="13"/>
      <c r="S885" s="13"/>
      <c r="T885" s="13"/>
    </row>
    <row r="886">
      <c r="A886" s="13"/>
      <c r="K886" s="13"/>
      <c r="L886" s="13"/>
      <c r="R886" s="13"/>
      <c r="S886" s="13"/>
      <c r="T886" s="13"/>
    </row>
    <row r="887">
      <c r="A887" s="13"/>
      <c r="K887" s="13"/>
      <c r="L887" s="13"/>
      <c r="R887" s="13"/>
      <c r="S887" s="13"/>
      <c r="T887" s="13"/>
    </row>
    <row r="888">
      <c r="A888" s="13"/>
      <c r="K888" s="13"/>
      <c r="L888" s="13"/>
      <c r="R888" s="13"/>
      <c r="S888" s="13"/>
      <c r="T888" s="13"/>
    </row>
    <row r="889">
      <c r="A889" s="13"/>
      <c r="K889" s="13"/>
      <c r="L889" s="13"/>
      <c r="R889" s="13"/>
      <c r="S889" s="13"/>
      <c r="T889" s="13"/>
    </row>
    <row r="890">
      <c r="A890" s="13"/>
      <c r="K890" s="13"/>
      <c r="L890" s="13"/>
      <c r="R890" s="13"/>
      <c r="S890" s="13"/>
      <c r="T890" s="13"/>
    </row>
    <row r="891">
      <c r="A891" s="13"/>
      <c r="K891" s="13"/>
      <c r="L891" s="13"/>
      <c r="R891" s="13"/>
      <c r="S891" s="13"/>
      <c r="T891" s="13"/>
    </row>
    <row r="892">
      <c r="A892" s="13"/>
      <c r="K892" s="13"/>
      <c r="L892" s="13"/>
      <c r="R892" s="13"/>
      <c r="S892" s="13"/>
      <c r="T892" s="13"/>
    </row>
    <row r="893">
      <c r="A893" s="13"/>
      <c r="K893" s="13"/>
      <c r="L893" s="13"/>
      <c r="R893" s="13"/>
      <c r="S893" s="13"/>
      <c r="T893" s="13"/>
    </row>
    <row r="894">
      <c r="A894" s="13"/>
      <c r="K894" s="13"/>
      <c r="L894" s="13"/>
      <c r="R894" s="13"/>
      <c r="S894" s="13"/>
      <c r="T894" s="13"/>
    </row>
    <row r="895">
      <c r="A895" s="13"/>
      <c r="K895" s="13"/>
      <c r="L895" s="13"/>
      <c r="R895" s="13"/>
      <c r="S895" s="13"/>
      <c r="T895" s="13"/>
    </row>
    <row r="896">
      <c r="A896" s="13"/>
      <c r="K896" s="13"/>
      <c r="L896" s="13"/>
      <c r="R896" s="13"/>
      <c r="S896" s="13"/>
      <c r="T896" s="13"/>
    </row>
    <row r="897">
      <c r="A897" s="13"/>
      <c r="K897" s="13"/>
      <c r="L897" s="13"/>
      <c r="R897" s="13"/>
      <c r="S897" s="13"/>
      <c r="T897" s="13"/>
    </row>
    <row r="898">
      <c r="A898" s="13"/>
      <c r="K898" s="13"/>
      <c r="L898" s="13"/>
      <c r="R898" s="13"/>
      <c r="S898" s="13"/>
      <c r="T898" s="13"/>
    </row>
    <row r="899">
      <c r="A899" s="13"/>
      <c r="K899" s="13"/>
      <c r="L899" s="13"/>
      <c r="R899" s="13"/>
      <c r="S899" s="13"/>
      <c r="T899" s="13"/>
    </row>
    <row r="900">
      <c r="A900" s="13"/>
      <c r="K900" s="13"/>
      <c r="L900" s="13"/>
      <c r="R900" s="13"/>
      <c r="S900" s="13"/>
      <c r="T900" s="13"/>
    </row>
    <row r="901">
      <c r="A901" s="13"/>
      <c r="K901" s="13"/>
      <c r="L901" s="13"/>
      <c r="R901" s="13"/>
      <c r="S901" s="13"/>
      <c r="T901" s="13"/>
    </row>
    <row r="902">
      <c r="A902" s="13"/>
      <c r="K902" s="13"/>
      <c r="L902" s="13"/>
      <c r="R902" s="13"/>
      <c r="S902" s="13"/>
      <c r="T902" s="13"/>
    </row>
    <row r="903">
      <c r="A903" s="13"/>
      <c r="K903" s="13"/>
      <c r="L903" s="13"/>
      <c r="R903" s="13"/>
      <c r="S903" s="13"/>
      <c r="T903" s="13"/>
    </row>
    <row r="904">
      <c r="A904" s="13"/>
      <c r="K904" s="13"/>
      <c r="L904" s="13"/>
      <c r="R904" s="13"/>
      <c r="S904" s="13"/>
      <c r="T904" s="13"/>
    </row>
    <row r="905">
      <c r="A905" s="13"/>
      <c r="K905" s="13"/>
      <c r="L905" s="13"/>
      <c r="R905" s="13"/>
      <c r="S905" s="13"/>
      <c r="T905" s="13"/>
    </row>
    <row r="906">
      <c r="A906" s="13"/>
      <c r="K906" s="13"/>
      <c r="L906" s="13"/>
      <c r="R906" s="13"/>
      <c r="S906" s="13"/>
      <c r="T906" s="13"/>
    </row>
    <row r="907">
      <c r="A907" s="13"/>
      <c r="K907" s="13"/>
      <c r="L907" s="13"/>
      <c r="R907" s="13"/>
      <c r="S907" s="13"/>
      <c r="T907" s="13"/>
    </row>
    <row r="908">
      <c r="A908" s="13"/>
      <c r="K908" s="13"/>
      <c r="L908" s="13"/>
      <c r="R908" s="13"/>
      <c r="S908" s="13"/>
      <c r="T908" s="13"/>
    </row>
    <row r="909">
      <c r="A909" s="13"/>
      <c r="K909" s="13"/>
      <c r="L909" s="13"/>
      <c r="R909" s="13"/>
      <c r="S909" s="13"/>
      <c r="T909" s="13"/>
    </row>
    <row r="910">
      <c r="A910" s="13"/>
      <c r="K910" s="13"/>
      <c r="L910" s="13"/>
      <c r="R910" s="13"/>
      <c r="S910" s="13"/>
      <c r="T910" s="13"/>
    </row>
    <row r="911">
      <c r="A911" s="13"/>
      <c r="K911" s="13"/>
      <c r="L911" s="13"/>
      <c r="R911" s="13"/>
      <c r="S911" s="13"/>
      <c r="T911" s="13"/>
    </row>
    <row r="912">
      <c r="A912" s="13"/>
      <c r="K912" s="13"/>
      <c r="L912" s="13"/>
      <c r="R912" s="13"/>
      <c r="S912" s="13"/>
      <c r="T912" s="13"/>
    </row>
    <row r="913">
      <c r="A913" s="13"/>
      <c r="K913" s="13"/>
      <c r="L913" s="13"/>
      <c r="R913" s="13"/>
      <c r="S913" s="13"/>
      <c r="T913" s="13"/>
    </row>
    <row r="914">
      <c r="A914" s="13"/>
      <c r="K914" s="13"/>
      <c r="L914" s="13"/>
      <c r="R914" s="13"/>
      <c r="S914" s="13"/>
      <c r="T914" s="13"/>
    </row>
    <row r="915">
      <c r="A915" s="13"/>
      <c r="K915" s="13"/>
      <c r="L915" s="13"/>
      <c r="R915" s="13"/>
      <c r="S915" s="13"/>
      <c r="T915" s="13"/>
    </row>
    <row r="916">
      <c r="A916" s="13"/>
      <c r="K916" s="13"/>
      <c r="L916" s="13"/>
      <c r="R916" s="13"/>
      <c r="S916" s="13"/>
      <c r="T916" s="13"/>
    </row>
    <row r="917">
      <c r="A917" s="13"/>
      <c r="K917" s="13"/>
      <c r="L917" s="13"/>
      <c r="R917" s="13"/>
      <c r="S917" s="13"/>
      <c r="T917" s="13"/>
    </row>
    <row r="918">
      <c r="A918" s="13"/>
      <c r="K918" s="13"/>
      <c r="L918" s="13"/>
      <c r="R918" s="13"/>
      <c r="S918" s="13"/>
      <c r="T918" s="13"/>
    </row>
    <row r="919">
      <c r="A919" s="13"/>
      <c r="K919" s="13"/>
      <c r="L919" s="13"/>
      <c r="R919" s="13"/>
      <c r="S919" s="13"/>
      <c r="T919" s="13"/>
    </row>
    <row r="920">
      <c r="A920" s="13"/>
      <c r="K920" s="13"/>
      <c r="L920" s="13"/>
      <c r="R920" s="13"/>
      <c r="S920" s="13"/>
      <c r="T920" s="13"/>
    </row>
    <row r="921">
      <c r="A921" s="13"/>
      <c r="K921" s="13"/>
      <c r="L921" s="13"/>
      <c r="R921" s="13"/>
      <c r="S921" s="13"/>
      <c r="T921" s="13"/>
    </row>
    <row r="922">
      <c r="A922" s="13"/>
      <c r="K922" s="13"/>
      <c r="L922" s="13"/>
      <c r="R922" s="13"/>
      <c r="S922" s="13"/>
      <c r="T922" s="13"/>
    </row>
    <row r="923">
      <c r="A923" s="13"/>
      <c r="K923" s="13"/>
      <c r="L923" s="13"/>
      <c r="R923" s="13"/>
      <c r="S923" s="13"/>
      <c r="T923" s="13"/>
    </row>
    <row r="924">
      <c r="A924" s="13"/>
      <c r="K924" s="13"/>
      <c r="L924" s="13"/>
      <c r="R924" s="13"/>
      <c r="S924" s="13"/>
      <c r="T924" s="13"/>
    </row>
    <row r="925">
      <c r="A925" s="13"/>
      <c r="K925" s="13"/>
      <c r="L925" s="13"/>
      <c r="R925" s="13"/>
      <c r="S925" s="13"/>
      <c r="T925" s="13"/>
    </row>
    <row r="926">
      <c r="A926" s="13"/>
      <c r="K926" s="13"/>
      <c r="L926" s="13"/>
      <c r="R926" s="13"/>
      <c r="S926" s="13"/>
      <c r="T926" s="13"/>
    </row>
    <row r="927">
      <c r="A927" s="13"/>
      <c r="K927" s="13"/>
      <c r="L927" s="13"/>
      <c r="R927" s="13"/>
      <c r="S927" s="13"/>
      <c r="T927" s="13"/>
    </row>
    <row r="928">
      <c r="A928" s="13"/>
      <c r="K928" s="13"/>
      <c r="L928" s="13"/>
      <c r="R928" s="13"/>
      <c r="S928" s="13"/>
      <c r="T928" s="13"/>
    </row>
    <row r="929">
      <c r="A929" s="13"/>
      <c r="K929" s="13"/>
      <c r="L929" s="13"/>
      <c r="R929" s="13"/>
      <c r="S929" s="13"/>
      <c r="T929" s="13"/>
    </row>
    <row r="930">
      <c r="A930" s="13"/>
      <c r="K930" s="13"/>
      <c r="L930" s="13"/>
      <c r="R930" s="13"/>
      <c r="S930" s="13"/>
      <c r="T930" s="13"/>
    </row>
    <row r="931">
      <c r="A931" s="13"/>
      <c r="K931" s="13"/>
      <c r="L931" s="13"/>
      <c r="R931" s="13"/>
      <c r="S931" s="13"/>
      <c r="T931" s="13"/>
    </row>
    <row r="932">
      <c r="A932" s="13"/>
      <c r="K932" s="13"/>
      <c r="L932" s="13"/>
      <c r="R932" s="13"/>
      <c r="S932" s="13"/>
      <c r="T932" s="13"/>
    </row>
    <row r="933">
      <c r="A933" s="13"/>
      <c r="K933" s="13"/>
      <c r="L933" s="13"/>
      <c r="R933" s="13"/>
      <c r="S933" s="13"/>
      <c r="T933" s="13"/>
    </row>
    <row r="934">
      <c r="A934" s="13"/>
      <c r="K934" s="13"/>
      <c r="L934" s="13"/>
      <c r="R934" s="13"/>
      <c r="S934" s="13"/>
      <c r="T934" s="13"/>
    </row>
    <row r="935">
      <c r="A935" s="13"/>
      <c r="K935" s="13"/>
      <c r="L935" s="13"/>
      <c r="R935" s="13"/>
      <c r="S935" s="13"/>
      <c r="T935" s="13"/>
    </row>
    <row r="936">
      <c r="A936" s="13"/>
      <c r="K936" s="13"/>
      <c r="L936" s="13"/>
      <c r="R936" s="13"/>
      <c r="S936" s="13"/>
      <c r="T936" s="13"/>
    </row>
    <row r="937">
      <c r="A937" s="13"/>
      <c r="K937" s="13"/>
      <c r="L937" s="13"/>
      <c r="R937" s="13"/>
      <c r="S937" s="13"/>
      <c r="T937" s="13"/>
    </row>
    <row r="938">
      <c r="A938" s="13"/>
      <c r="K938" s="13"/>
      <c r="L938" s="13"/>
      <c r="R938" s="13"/>
      <c r="S938" s="13"/>
      <c r="T938" s="13"/>
    </row>
    <row r="939">
      <c r="A939" s="13"/>
      <c r="K939" s="13"/>
      <c r="L939" s="13"/>
      <c r="R939" s="13"/>
      <c r="S939" s="13"/>
      <c r="T939" s="13"/>
    </row>
    <row r="940">
      <c r="A940" s="13"/>
      <c r="K940" s="13"/>
      <c r="L940" s="13"/>
      <c r="R940" s="13"/>
      <c r="S940" s="13"/>
      <c r="T940" s="13"/>
    </row>
  </sheetData>
  <conditionalFormatting sqref="B2:B38 T3:T37">
    <cfRule type="cellIs" dxfId="0" priority="1" operator="equal">
      <formula>"TRUE"</formula>
    </cfRule>
  </conditionalFormatting>
  <conditionalFormatting sqref="B2:B38 T3:T37">
    <cfRule type="cellIs" dxfId="1" priority="2" operator="equal">
      <formula>"FALSE"</formula>
    </cfRule>
  </conditionalFormatting>
  <conditionalFormatting sqref="D38:S38 K43 R43">
    <cfRule type="cellIs" dxfId="0" priority="3" operator="equal">
      <formula>"TRUE"</formula>
    </cfRule>
  </conditionalFormatting>
  <conditionalFormatting sqref="D43:S43">
    <cfRule type="cellIs" dxfId="0" priority="4" operator="equal">
      <formula>"TRUE"</formula>
    </cfRule>
  </conditionalFormatting>
  <conditionalFormatting sqref="K38 R38 D43:S43">
    <cfRule type="cellIs" dxfId="1" priority="5" operator="equal">
      <formula>"FALSE"</formula>
    </cfRule>
  </conditionalFormatting>
  <conditionalFormatting sqref="D38:S38">
    <cfRule type="cellIs" dxfId="1" priority="6" operator="equal">
      <formula>"FALSE"</formula>
    </cfRule>
  </conditionalFormatting>
  <conditionalFormatting sqref="K3:K33 L3:L37 R3:S37">
    <cfRule type="cellIs" dxfId="0" priority="7" operator="equal">
      <formula>"TRUE"</formula>
    </cfRule>
  </conditionalFormatting>
  <conditionalFormatting sqref="K3:K33 L3:L37 R3:S37">
    <cfRule type="cellIs" dxfId="1" priority="8" operator="equal">
      <formula>"FALSE"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0.57"/>
    <col customWidth="1" min="2" max="2" width="16.29"/>
    <col customWidth="1" min="3" max="3" width="20.43"/>
    <col customWidth="1" min="4" max="4" width="24.86"/>
    <col customWidth="1" min="5" max="5" width="14.0"/>
    <col customWidth="1" min="6" max="6" width="36.43"/>
    <col hidden="1" min="7" max="9" width="14.43"/>
    <col customWidth="1" hidden="1" min="10" max="10" width="31.14"/>
    <col customWidth="1" min="13" max="13" width="36.0"/>
    <col hidden="1" min="14" max="16" width="14.43"/>
    <col customWidth="1" hidden="1" min="17" max="17" width="24.29"/>
    <col hidden="1" min="18" max="18" width="14.43"/>
  </cols>
  <sheetData>
    <row r="1">
      <c r="A1" s="19" t="s">
        <v>104</v>
      </c>
      <c r="B1" s="20" t="s">
        <v>251</v>
      </c>
      <c r="C1" s="21" t="s">
        <v>105</v>
      </c>
      <c r="D1" s="21" t="s">
        <v>106</v>
      </c>
      <c r="E1" s="22"/>
      <c r="F1" s="23" t="s">
        <v>106</v>
      </c>
      <c r="G1" s="22"/>
      <c r="H1" s="22"/>
      <c r="I1" s="22"/>
      <c r="J1" s="24"/>
      <c r="K1" s="24"/>
      <c r="L1" s="22"/>
      <c r="M1" s="23" t="s">
        <v>105</v>
      </c>
      <c r="N1" s="22"/>
      <c r="O1" s="22"/>
      <c r="P1" s="22"/>
      <c r="Q1" s="24"/>
      <c r="R1" s="24"/>
      <c r="S1" s="24"/>
      <c r="T1" s="22"/>
      <c r="U1" s="22"/>
      <c r="V1" s="22"/>
      <c r="W1" s="22"/>
      <c r="X1" s="22"/>
    </row>
    <row r="2">
      <c r="A2" s="25" t="s">
        <v>327</v>
      </c>
      <c r="B2" s="26" t="b">
        <f>COUNTIF('Match esperado'!M:M, A2) &gt; 0
</f>
        <v>1</v>
      </c>
      <c r="C2" s="22" t="str">
        <f t="shared" ref="C2:C30" si="1">iferror(left(A2,((FIND(":",A2))-1)),"")</f>
        <v>Nome da Empresa</v>
      </c>
      <c r="D2" s="22" t="str">
        <f t="shared" ref="D2:D30" si="2">iferror(right(A2,(len(A2)-FIND(":",A2))-1),"")</f>
        <v>Nome da Empresa</v>
      </c>
      <c r="E2" s="22"/>
      <c r="F2" s="23" t="s">
        <v>328</v>
      </c>
      <c r="G2" s="22"/>
      <c r="H2" s="22"/>
      <c r="I2" s="22"/>
      <c r="J2" s="24"/>
      <c r="K2" s="24"/>
      <c r="L2" s="22"/>
      <c r="M2" s="23" t="s">
        <v>328</v>
      </c>
      <c r="N2" s="22"/>
      <c r="O2" s="22"/>
      <c r="P2" s="22"/>
      <c r="Q2" s="24"/>
      <c r="R2" s="24"/>
      <c r="S2" s="24"/>
      <c r="T2" s="22"/>
      <c r="U2" s="22"/>
      <c r="V2" s="22"/>
      <c r="W2" s="22"/>
      <c r="X2" s="22"/>
    </row>
    <row r="3">
      <c r="A3" s="25" t="s">
        <v>329</v>
      </c>
      <c r="B3" s="26" t="b">
        <f>COUNTIF('Match esperado'!M:M, A3) &gt; 0
</f>
        <v>1</v>
      </c>
      <c r="C3" s="22" t="str">
        <f t="shared" si="1"/>
        <v>Modelo de Mercado</v>
      </c>
      <c r="D3" s="22" t="str">
        <f t="shared" si="2"/>
        <v>Modelo de Mercado</v>
      </c>
      <c r="E3" s="22"/>
      <c r="F3" s="23" t="s">
        <v>330</v>
      </c>
      <c r="G3" s="22">
        <f>IFERROR(__xludf.DUMMYFUNCTION("iferror(SPLIT(REGEXREPLACE(F3, ""\s{2,}"", ""|""), ""|""),"""")
"),0.0)</f>
        <v>0</v>
      </c>
      <c r="H3" s="22" t="str">
        <f>IFERROR(__xludf.DUMMYFUNCTION("""COMPUTED_VALUE"""),"Data da Criação")</f>
        <v>Data da Criação</v>
      </c>
      <c r="I3" s="22" t="str">
        <f>IFERROR(__xludf.DUMMYFUNCTION("""COMPUTED_VALUE"""),"Data")</f>
        <v>Data</v>
      </c>
      <c r="J3" s="24" t="str">
        <f t="shared" ref="J3:J29" si="3">H3&amp;": "&amp;I3</f>
        <v>Data da Criação: Data</v>
      </c>
      <c r="K3" s="24" t="str">
        <f t="array" ref="K3">iferror(if(F3&lt;&gt;"", if(XLOOKUP(H3,'Match esperado'!$H:$H,'Match esperado'!$K:$K)=J3,"TRUE","FALSE"),""),"FALSE")</f>
        <v>TRUE</v>
      </c>
      <c r="L3" s="22"/>
      <c r="M3" s="23" t="s">
        <v>331</v>
      </c>
      <c r="N3" s="22">
        <f>IFERROR(__xludf.DUMMYFUNCTION("iferror(SPLIT(REGEXREPLACE(M3, ""\s{2,}"", ""|""), ""|""),"""")
"),0.0)</f>
        <v>0</v>
      </c>
      <c r="O3" s="22" t="str">
        <f>IFERROR(__xludf.DUMMYFUNCTION("""COMPUTED_VALUE"""),"Created At")</f>
        <v>Created At</v>
      </c>
      <c r="P3" s="22" t="str">
        <f>IFERROR(__xludf.DUMMYFUNCTION("""COMPUTED_VALUE"""),"Data")</f>
        <v>Data</v>
      </c>
      <c r="Q3" s="24" t="str">
        <f t="shared" ref="Q3:Q29" si="4">O3&amp;": "&amp;P3</f>
        <v>Created At: Data</v>
      </c>
      <c r="R3" s="24" t="str">
        <f t="array" ref="R3">iferror(if(M3&lt;&gt;"", if(XLOOKUP(O3,'Match esperado'!$I:$I,'Match esperado'!$L:$L)=Q3,"TRUE","FALSE"),""),"FALSE")</f>
        <v>TRUE</v>
      </c>
      <c r="S3" s="24" t="str">
        <f t="shared" ref="S3:S29" si="5">if(P3="Null","TRUE",R3)</f>
        <v>TRUE</v>
      </c>
      <c r="T3" s="22"/>
      <c r="U3" s="22"/>
      <c r="V3" s="22"/>
      <c r="W3" s="22"/>
      <c r="X3" s="22"/>
    </row>
    <row r="4">
      <c r="A4" s="25" t="s">
        <v>332</v>
      </c>
      <c r="B4" s="26" t="b">
        <f>COUNTIF('Match esperado'!M:M, A4) &gt; 0
</f>
        <v>1</v>
      </c>
      <c r="C4" s="22" t="str">
        <f t="shared" si="1"/>
        <v>ID da Empresa</v>
      </c>
      <c r="D4" s="22" t="str">
        <f t="shared" si="2"/>
        <v>ID da Empresa</v>
      </c>
      <c r="E4" s="22"/>
      <c r="F4" s="23" t="s">
        <v>333</v>
      </c>
      <c r="G4" s="22">
        <f>IFERROR(__xludf.DUMMYFUNCTION("iferror(SPLIT(REGEXREPLACE(F4, ""\s{2,}"", ""|""), ""|""),"""")
"),1.0)</f>
        <v>1</v>
      </c>
      <c r="H4" s="22" t="str">
        <f>IFERROR(__xludf.DUMMYFUNCTION("""COMPUTED_VALUE"""),"Data da Última Atualização")</f>
        <v>Data da Última Atualização</v>
      </c>
      <c r="I4" s="22" t="str">
        <f>IFERROR(__xludf.DUMMYFUNCTION("""COMPUTED_VALUE"""),"Data")</f>
        <v>Data</v>
      </c>
      <c r="J4" s="24" t="str">
        <f t="shared" si="3"/>
        <v>Data da Última Atualização: Data</v>
      </c>
      <c r="K4" s="24" t="str">
        <f t="array" ref="K4">iferror(if(F4&lt;&gt;"", if(XLOOKUP(H4,'Match esperado'!$H:$H,'Match esperado'!$K:$K)=J4,"TRUE","FALSE"),""),"FALSE")</f>
        <v>TRUE</v>
      </c>
      <c r="L4" s="22"/>
      <c r="M4" s="23" t="s">
        <v>334</v>
      </c>
      <c r="N4" s="22">
        <f>IFERROR(__xludf.DUMMYFUNCTION("iferror(SPLIT(REGEXREPLACE(M4, ""\s{2,}"", ""|""), ""|""),"""")
"),1.0)</f>
        <v>1</v>
      </c>
      <c r="O4" s="22" t="str">
        <f>IFERROR(__xludf.DUMMYFUNCTION("""COMPUTED_VALUE"""),"Atualizado em")</f>
        <v>Atualizado em</v>
      </c>
      <c r="P4" s="22" t="str">
        <f>IFERROR(__xludf.DUMMYFUNCTION("""COMPUTED_VALUE"""),"Data")</f>
        <v>Data</v>
      </c>
      <c r="Q4" s="24" t="str">
        <f t="shared" si="4"/>
        <v>Atualizado em: Data</v>
      </c>
      <c r="R4" s="24" t="str">
        <f t="array" ref="R4">iferror(if(M4&lt;&gt;"", if(XLOOKUP(O4,'Match esperado'!$I:$I,'Match esperado'!$L:$L)=Q4,"TRUE","FALSE"),""),"FALSE")</f>
        <v>TRUE</v>
      </c>
      <c r="S4" s="24" t="str">
        <f t="shared" si="5"/>
        <v>TRUE</v>
      </c>
      <c r="T4" s="22"/>
      <c r="U4" s="22"/>
      <c r="V4" s="22"/>
      <c r="W4" s="22"/>
      <c r="X4" s="22"/>
    </row>
    <row r="5">
      <c r="A5" s="25" t="s">
        <v>122</v>
      </c>
      <c r="B5" s="26" t="b">
        <f>COUNTIF('Match esperado'!M:M, A5) &gt; 0
</f>
        <v>1</v>
      </c>
      <c r="C5" s="22" t="str">
        <f t="shared" si="1"/>
        <v>Instagram</v>
      </c>
      <c r="D5" s="22" t="str">
        <f t="shared" si="2"/>
        <v>Instagram</v>
      </c>
      <c r="E5" s="22"/>
      <c r="F5" s="23" t="s">
        <v>335</v>
      </c>
      <c r="G5" s="22">
        <f>IFERROR(__xludf.DUMMYFUNCTION("iferror(SPLIT(REGEXREPLACE(F5, ""\s{2,}"", ""|""), ""|""),"""")
"),2.0)</f>
        <v>2</v>
      </c>
      <c r="H5" s="22" t="str">
        <f>IFERROR(__xludf.DUMMYFUNCTION("""COMPUTED_VALUE"""),"Endereço")</f>
        <v>Endereço</v>
      </c>
      <c r="I5" s="22" t="str">
        <f>IFERROR(__xludf.DUMMYFUNCTION("""COMPUTED_VALUE"""),"Endereço")</f>
        <v>Endereço</v>
      </c>
      <c r="J5" s="24" t="str">
        <f t="shared" si="3"/>
        <v>Endereço: Endereço</v>
      </c>
      <c r="K5" s="24" t="str">
        <f t="array" ref="K5">iferror(if(F5&lt;&gt;"", if(XLOOKUP(H5,'Match esperado'!$H:$H,'Match esperado'!$K:$K)=J5,"TRUE","FALSE"),""),"FALSE")</f>
        <v>TRUE</v>
      </c>
      <c r="L5" s="22"/>
      <c r="M5" s="23" t="s">
        <v>336</v>
      </c>
      <c r="N5" s="22">
        <f>IFERROR(__xludf.DUMMYFUNCTION("iferror(SPLIT(REGEXREPLACE(M5, ""\s{2,}"", ""|""), ""|""),"""")
"),2.0)</f>
        <v>2</v>
      </c>
      <c r="O5" s="22" t="str">
        <f>IFERROR(__xludf.DUMMYFUNCTION("""COMPUTED_VALUE"""),"Endereço")</f>
        <v>Endereço</v>
      </c>
      <c r="P5" s="22" t="str">
        <f>IFERROR(__xludf.DUMMYFUNCTION("""COMPUTED_VALUE"""),"Endereço")</f>
        <v>Endereço</v>
      </c>
      <c r="Q5" s="24" t="str">
        <f t="shared" si="4"/>
        <v>Endereço: Endereço</v>
      </c>
      <c r="R5" s="24" t="str">
        <f t="array" ref="R5">iferror(if(M5&lt;&gt;"", if(XLOOKUP(O5,'Match esperado'!$I:$I,'Match esperado'!$L:$L)=Q5,"TRUE","FALSE"),""),"FALSE")</f>
        <v>TRUE</v>
      </c>
      <c r="S5" s="24" t="str">
        <f t="shared" si="5"/>
        <v>TRUE</v>
      </c>
      <c r="T5" s="22"/>
      <c r="U5" s="22"/>
      <c r="V5" s="22"/>
      <c r="W5" s="22"/>
      <c r="X5" s="22"/>
    </row>
    <row r="6">
      <c r="A6" s="25" t="s">
        <v>337</v>
      </c>
      <c r="B6" s="26" t="b">
        <f>COUNTIF('Match esperado'!M:M, A6) &gt; 0
</f>
        <v>1</v>
      </c>
      <c r="C6" s="22" t="str">
        <f t="shared" si="1"/>
        <v>Telefone</v>
      </c>
      <c r="D6" s="22" t="str">
        <f t="shared" si="2"/>
        <v>Telefone</v>
      </c>
      <c r="E6" s="22"/>
      <c r="F6" s="23" t="s">
        <v>338</v>
      </c>
      <c r="G6" s="22">
        <f>IFERROR(__xludf.DUMMYFUNCTION("iferror(SPLIT(REGEXREPLACE(F6, ""\s{2,}"", ""|""), ""|""),"""")
"),3.0)</f>
        <v>3</v>
      </c>
      <c r="H6" s="22" t="str">
        <f>IFERROR(__xludf.DUMMYFUNCTION("""COMPUTED_VALUE"""),"Faturamento Anual")</f>
        <v>Faturamento Anual</v>
      </c>
      <c r="I6" s="22" t="str">
        <f>IFERROR(__xludf.DUMMYFUNCTION("""COMPUTED_VALUE"""),"Valor (range)")</f>
        <v>Valor (range)</v>
      </c>
      <c r="J6" s="24" t="str">
        <f t="shared" si="3"/>
        <v>Faturamento Anual: Valor (range)</v>
      </c>
      <c r="K6" s="24" t="str">
        <f t="array" ref="K6">iferror(if(F6&lt;&gt;"", if(XLOOKUP(H6,'Match esperado'!$H:$H,'Match esperado'!$K:$K)=J6,"TRUE","FALSE"),""),"FALSE")</f>
        <v>TRUE</v>
      </c>
      <c r="L6" s="22"/>
      <c r="M6" s="23" t="s">
        <v>339</v>
      </c>
      <c r="N6" s="22">
        <f>IFERROR(__xludf.DUMMYFUNCTION("iferror(SPLIT(REGEXREPLACE(M6, ""\s{2,}"", ""|""), ""|""),"""")
"),3.0)</f>
        <v>3</v>
      </c>
      <c r="O6" s="22" t="str">
        <f>IFERROR(__xludf.DUMMYFUNCTION("""COMPUTED_VALUE"""),"Receita Anual")</f>
        <v>Receita Anual</v>
      </c>
      <c r="P6" s="22" t="str">
        <f>IFERROR(__xludf.DUMMYFUNCTION("""COMPUTED_VALUE"""),"Valor (range)")</f>
        <v>Valor (range)</v>
      </c>
      <c r="Q6" s="24" t="str">
        <f t="shared" si="4"/>
        <v>Receita Anual: Valor (range)</v>
      </c>
      <c r="R6" s="24" t="str">
        <f t="array" ref="R6">iferror(if(M6&lt;&gt;"", if(XLOOKUP(O6,'Match esperado'!$I:$I,'Match esperado'!$L:$L)=Q6,"TRUE","FALSE"),""),"FALSE")</f>
        <v>TRUE</v>
      </c>
      <c r="S6" s="24" t="str">
        <f t="shared" si="5"/>
        <v>TRUE</v>
      </c>
      <c r="T6" s="22"/>
      <c r="U6" s="22"/>
      <c r="V6" s="22"/>
      <c r="W6" s="22"/>
      <c r="X6" s="22"/>
    </row>
    <row r="7">
      <c r="A7" s="25" t="s">
        <v>340</v>
      </c>
      <c r="B7" s="26" t="b">
        <f>COUNTIF('Match esperado'!M:M, A7) &gt; 0
</f>
        <v>1</v>
      </c>
      <c r="C7" s="22" t="str">
        <f t="shared" si="1"/>
        <v>Segmento</v>
      </c>
      <c r="D7" s="22" t="str">
        <f t="shared" si="2"/>
        <v>Segmento</v>
      </c>
      <c r="E7" s="22"/>
      <c r="F7" s="23" t="s">
        <v>341</v>
      </c>
      <c r="G7" s="22">
        <f>IFERROR(__xludf.DUMMYFUNCTION("iferror(SPLIT(REGEXREPLACE(F7, ""\s{2,}"", ""|""), ""|""),"""")
"),4.0)</f>
        <v>4</v>
      </c>
      <c r="H7" s="22" t="str">
        <f>IFERROR(__xludf.DUMMYFUNCTION("""COMPUTED_VALUE"""),"CNPJ")</f>
        <v>CNPJ</v>
      </c>
      <c r="I7" s="22" t="str">
        <f>IFERROR(__xludf.DUMMYFUNCTION("""COMPUTED_VALUE"""),"CNPJ")</f>
        <v>CNPJ</v>
      </c>
      <c r="J7" s="24" t="str">
        <f t="shared" si="3"/>
        <v>CNPJ: CNPJ</v>
      </c>
      <c r="K7" s="24" t="str">
        <f t="array" ref="K7">iferror(if(F7&lt;&gt;"", if(XLOOKUP(H7,'Match esperado'!$H:$H,'Match esperado'!$K:$K)=J7,"TRUE","FALSE"),""),"FALSE")</f>
        <v>TRUE</v>
      </c>
      <c r="L7" s="22"/>
      <c r="M7" s="23" t="s">
        <v>342</v>
      </c>
      <c r="N7" s="22">
        <f>IFERROR(__xludf.DUMMYFUNCTION("iferror(SPLIT(REGEXREPLACE(M7, ""\s{2,}"", ""|""), ""|""),"""")
"),4.0)</f>
        <v>4</v>
      </c>
      <c r="O7" s="22" t="str">
        <f>IFERROR(__xludf.DUMMYFUNCTION("""COMPUTED_VALUE"""),"CNPJ")</f>
        <v>CNPJ</v>
      </c>
      <c r="P7" s="22" t="str">
        <f>IFERROR(__xludf.DUMMYFUNCTION("""COMPUTED_VALUE"""),"CNPJ")</f>
        <v>CNPJ</v>
      </c>
      <c r="Q7" s="24" t="str">
        <f t="shared" si="4"/>
        <v>CNPJ: CNPJ</v>
      </c>
      <c r="R7" s="24" t="str">
        <f t="array" ref="R7">iferror(if(M7&lt;&gt;"", if(XLOOKUP(O7,'Match esperado'!$I:$I,'Match esperado'!$L:$L)=Q7,"TRUE","FALSE"),""),"FALSE")</f>
        <v>TRUE</v>
      </c>
      <c r="S7" s="24" t="str">
        <f t="shared" si="5"/>
        <v>TRUE</v>
      </c>
      <c r="T7" s="22"/>
      <c r="U7" s="22"/>
      <c r="V7" s="22"/>
      <c r="W7" s="22"/>
      <c r="X7" s="22"/>
    </row>
    <row r="8">
      <c r="A8" s="25" t="s">
        <v>343</v>
      </c>
      <c r="B8" s="26" t="b">
        <f>COUNTIF('Match esperado'!M:M, A8) &gt; 0
</f>
        <v>1</v>
      </c>
      <c r="C8" s="22" t="str">
        <f t="shared" si="1"/>
        <v>Modelo de Negócio</v>
      </c>
      <c r="D8" s="22" t="str">
        <f t="shared" si="2"/>
        <v>Modelo de Negócio</v>
      </c>
      <c r="E8" s="22"/>
      <c r="F8" s="23" t="s">
        <v>344</v>
      </c>
      <c r="G8" s="22">
        <f>IFERROR(__xludf.DUMMYFUNCTION("iferror(SPLIT(REGEXREPLACE(F8, ""\s{2,}"", ""|""), ""|""),"""")
"),5.0)</f>
        <v>5</v>
      </c>
      <c r="H8" s="22" t="str">
        <f>IFERROR(__xludf.DUMMYFUNCTION("""COMPUTED_VALUE"""),"Telefone")</f>
        <v>Telefone</v>
      </c>
      <c r="I8" s="22" t="str">
        <f>IFERROR(__xludf.DUMMYFUNCTION("""COMPUTED_VALUE"""),"Telefone")</f>
        <v>Telefone</v>
      </c>
      <c r="J8" s="24" t="str">
        <f t="shared" si="3"/>
        <v>Telefone: Telefone</v>
      </c>
      <c r="K8" s="24" t="str">
        <f t="array" ref="K8">iferror(if(F8&lt;&gt;"", if(XLOOKUP(H8,'Match esperado'!$H:$H,'Match esperado'!$K:$K)=J8,"TRUE","FALSE"),""),"FALSE")</f>
        <v>TRUE</v>
      </c>
      <c r="L8" s="22"/>
      <c r="M8" s="23" t="s">
        <v>345</v>
      </c>
      <c r="N8" s="22">
        <f>IFERROR(__xludf.DUMMYFUNCTION("iferror(SPLIT(REGEXREPLACE(M8, ""\s{2,}"", ""|""), ""|""),"""")
"),5.0)</f>
        <v>5</v>
      </c>
      <c r="O8" s="22" t="str">
        <f>IFERROR(__xludf.DUMMYFUNCTION("""COMPUTED_VALUE"""),"URL do Site")</f>
        <v>URL do Site</v>
      </c>
      <c r="P8" s="22" t="str">
        <f>IFERROR(__xludf.DUMMYFUNCTION("""COMPUTED_VALUE"""),"Site")</f>
        <v>Site</v>
      </c>
      <c r="Q8" s="24" t="str">
        <f t="shared" si="4"/>
        <v>URL do Site: Site</v>
      </c>
      <c r="R8" s="24" t="str">
        <f t="array" ref="R8">iferror(if(M8&lt;&gt;"", if(XLOOKUP(O8,'Match esperado'!$I:$I,'Match esperado'!$L:$L)=Q8,"TRUE","FALSE"),""),"FALSE")</f>
        <v>TRUE</v>
      </c>
      <c r="S8" s="24" t="str">
        <f t="shared" si="5"/>
        <v>TRUE</v>
      </c>
      <c r="T8" s="22"/>
      <c r="U8" s="22"/>
      <c r="V8" s="22"/>
      <c r="W8" s="22"/>
      <c r="X8" s="22"/>
    </row>
    <row r="9">
      <c r="A9" s="25" t="s">
        <v>346</v>
      </c>
      <c r="B9" s="26" t="b">
        <f>COUNTIF('Match esperado'!M:M, A9) &gt; 0
</f>
        <v>1</v>
      </c>
      <c r="C9" s="22" t="str">
        <f t="shared" si="1"/>
        <v>Modelo de Receita</v>
      </c>
      <c r="D9" s="22" t="str">
        <f t="shared" si="2"/>
        <v>Modelo de Receita</v>
      </c>
      <c r="E9" s="22"/>
      <c r="F9" s="23" t="s">
        <v>347</v>
      </c>
      <c r="G9" s="22">
        <f>IFERROR(__xludf.DUMMYFUNCTION("iferror(SPLIT(REGEXREPLACE(F9, ""\s{2,}"", ""|""), ""|""),"""")
"),6.0)</f>
        <v>6</v>
      </c>
      <c r="H9" s="22" t="str">
        <f>IFERROR(__xludf.DUMMYFUNCTION("""COMPUTED_VALUE"""),"Site")</f>
        <v>Site</v>
      </c>
      <c r="I9" s="22" t="str">
        <f>IFERROR(__xludf.DUMMYFUNCTION("""COMPUTED_VALUE"""),"Site")</f>
        <v>Site</v>
      </c>
      <c r="J9" s="24" t="str">
        <f t="shared" si="3"/>
        <v>Site: Site</v>
      </c>
      <c r="K9" s="24" t="str">
        <f t="array" ref="K9">iferror(if(F9&lt;&gt;"", if(XLOOKUP(H9,'Match esperado'!$H:$H,'Match esperado'!$K:$K)=J9,"TRUE","FALSE"),""),"FALSE")</f>
        <v>TRUE</v>
      </c>
      <c r="L9" s="22"/>
      <c r="M9" s="23" t="s">
        <v>348</v>
      </c>
      <c r="N9" s="22">
        <f>IFERROR(__xludf.DUMMYFUNCTION("iferror(SPLIT(REGEXREPLACE(M9, ""\s{2,}"", ""|""), ""|""),"""")
"),6.0)</f>
        <v>6</v>
      </c>
      <c r="O9" s="22" t="str">
        <f>IFERROR(__xludf.DUMMYFUNCTION("""COMPUTED_VALUE"""),"Página do Linkedin da Empresa")</f>
        <v>Página do Linkedin da Empresa</v>
      </c>
      <c r="P9" s="22" t="str">
        <f>IFERROR(__xludf.DUMMYFUNCTION("""COMPUTED_VALUE"""),"Linkedin")</f>
        <v>Linkedin</v>
      </c>
      <c r="Q9" s="24" t="str">
        <f t="shared" si="4"/>
        <v>Página do Linkedin da Empresa: Linkedin</v>
      </c>
      <c r="R9" s="24" t="str">
        <f t="array" ref="R9">iferror(if(M9&lt;&gt;"", if(XLOOKUP(O9,'Match esperado'!$I:$I,'Match esperado'!$L:$L)=Q9,"TRUE","FALSE"),""),"FALSE")</f>
        <v>TRUE</v>
      </c>
      <c r="S9" s="24" t="str">
        <f t="shared" si="5"/>
        <v>TRUE</v>
      </c>
      <c r="T9" s="22"/>
      <c r="U9" s="22"/>
      <c r="V9" s="22"/>
      <c r="W9" s="22"/>
      <c r="X9" s="22"/>
    </row>
    <row r="10">
      <c r="A10" s="25" t="s">
        <v>349</v>
      </c>
      <c r="B10" s="26" t="b">
        <f>COUNTIF('Match esperado'!M:M, A10) &gt; 0
</f>
        <v>1</v>
      </c>
      <c r="C10" s="22" t="str">
        <f t="shared" si="1"/>
        <v>CNAE</v>
      </c>
      <c r="D10" s="22" t="str">
        <f t="shared" si="2"/>
        <v>CNAE</v>
      </c>
      <c r="E10" s="22"/>
      <c r="F10" s="23" t="s">
        <v>350</v>
      </c>
      <c r="G10" s="22">
        <f>IFERROR(__xludf.DUMMYFUNCTION("iferror(SPLIT(REGEXREPLACE(F10, ""\s{2,}"", ""|""), ""|""),"""")
"),7.0)</f>
        <v>7</v>
      </c>
      <c r="H10" s="22" t="str">
        <f>IFERROR(__xludf.DUMMYFUNCTION("""COMPUTED_VALUE"""),"LinkedIn")</f>
        <v>LinkedIn</v>
      </c>
      <c r="I10" s="22" t="str">
        <f>IFERROR(__xludf.DUMMYFUNCTION("""COMPUTED_VALUE"""),"Linkedin")</f>
        <v>Linkedin</v>
      </c>
      <c r="J10" s="24" t="str">
        <f t="shared" si="3"/>
        <v>LinkedIn: Linkedin</v>
      </c>
      <c r="K10" s="24" t="str">
        <f t="array" ref="K10">iferror(if(F10&lt;&gt;"", if(XLOOKUP(H10,'Match esperado'!$H:$H,'Match esperado'!$K:$K)=J10,"TRUE","FALSE"),""),"FALSE")</f>
        <v>TRUE</v>
      </c>
      <c r="L10" s="22"/>
      <c r="M10" s="23" t="s">
        <v>351</v>
      </c>
      <c r="N10" s="22">
        <f>IFERROR(__xludf.DUMMYFUNCTION("iferror(SPLIT(REGEXREPLACE(M10, ""\s{2,}"", ""|""), ""|""),"""")
"),7.0)</f>
        <v>7</v>
      </c>
      <c r="O10" s="22" t="str">
        <f>IFERROR(__xludf.DUMMYFUNCTION("""COMPUTED_VALUE"""),"Instagram")</f>
        <v>Instagram</v>
      </c>
      <c r="P10" s="22" t="str">
        <f>IFERROR(__xludf.DUMMYFUNCTION("""COMPUTED_VALUE"""),"Instagram")</f>
        <v>Instagram</v>
      </c>
      <c r="Q10" s="24" t="str">
        <f t="shared" si="4"/>
        <v>Instagram: Instagram</v>
      </c>
      <c r="R10" s="24" t="str">
        <f t="array" ref="R10">iferror(if(M10&lt;&gt;"", if(XLOOKUP(O10,'Match esperado'!$I:$I,'Match esperado'!$L:$L)=Q10,"TRUE","FALSE"),""),"FALSE")</f>
        <v>TRUE</v>
      </c>
      <c r="S10" s="24" t="str">
        <f t="shared" si="5"/>
        <v>TRUE</v>
      </c>
      <c r="T10" s="22"/>
      <c r="U10" s="22"/>
      <c r="V10" s="22"/>
      <c r="W10" s="22"/>
      <c r="X10" s="22"/>
    </row>
    <row r="11">
      <c r="A11" s="25" t="s">
        <v>352</v>
      </c>
      <c r="B11" s="26" t="b">
        <f>COUNTIF('Match esperado'!M:M, A11) &gt; 0
</f>
        <v>1</v>
      </c>
      <c r="C11" s="22" t="str">
        <f t="shared" si="1"/>
        <v>Estágio de escala</v>
      </c>
      <c r="D11" s="22" t="str">
        <f t="shared" si="2"/>
        <v>Estágio de escala</v>
      </c>
      <c r="E11" s="22"/>
      <c r="F11" s="23" t="s">
        <v>353</v>
      </c>
      <c r="G11" s="22">
        <f>IFERROR(__xludf.DUMMYFUNCTION("iferror(SPLIT(REGEXREPLACE(F11, ""\s{2,}"", ""|""), ""|""),"""")
"),8.0)</f>
        <v>8</v>
      </c>
      <c r="H11" s="22" t="str">
        <f>IFERROR(__xludf.DUMMYFUNCTION("""COMPUTED_VALUE"""),"Instagram")</f>
        <v>Instagram</v>
      </c>
      <c r="I11" s="22" t="str">
        <f>IFERROR(__xludf.DUMMYFUNCTION("""COMPUTED_VALUE"""),"Instagram")</f>
        <v>Instagram</v>
      </c>
      <c r="J11" s="24" t="str">
        <f t="shared" si="3"/>
        <v>Instagram: Instagram</v>
      </c>
      <c r="K11" s="24" t="str">
        <f t="array" ref="K11">iferror(if(F11&lt;&gt;"", if(XLOOKUP(H11,'Match esperado'!$H:$H,'Match esperado'!$K:$K)=J11,"TRUE","FALSE"),""),"FALSE")</f>
        <v>TRUE</v>
      </c>
      <c r="L11" s="22"/>
      <c r="M11" s="23" t="s">
        <v>354</v>
      </c>
      <c r="N11" s="22">
        <f>IFERROR(__xludf.DUMMYFUNCTION("iferror(SPLIT(REGEXREPLACE(M11, ""\s{2,}"", ""|""), ""|""),"""")
"),8.0)</f>
        <v>8</v>
      </c>
      <c r="O11" s="22" t="str">
        <f>IFERROR(__xludf.DUMMYFUNCTION("""COMPUTED_VALUE"""),"Número de Funcionários")</f>
        <v>Número de Funcionários</v>
      </c>
      <c r="P11" s="22" t="str">
        <f>IFERROR(__xludf.DUMMYFUNCTION("""COMPUTED_VALUE"""),"Número (range)")</f>
        <v>Número (range)</v>
      </c>
      <c r="Q11" s="24" t="str">
        <f t="shared" si="4"/>
        <v>Número de Funcionários: Número (range)</v>
      </c>
      <c r="R11" s="24" t="str">
        <f t="array" ref="R11">iferror(if(M11&lt;&gt;"", if(XLOOKUP(O11,'Match esperado'!$I:$I,'Match esperado'!$L:$L)=Q11,"TRUE","FALSE"),""),"FALSE")</f>
        <v>TRUE</v>
      </c>
      <c r="S11" s="24" t="str">
        <f t="shared" si="5"/>
        <v>TRUE</v>
      </c>
      <c r="T11" s="22"/>
      <c r="U11" s="22"/>
      <c r="V11" s="22"/>
      <c r="W11" s="22"/>
      <c r="X11" s="22"/>
    </row>
    <row r="12">
      <c r="A12" s="25" t="s">
        <v>355</v>
      </c>
      <c r="B12" s="26" t="b">
        <f>COUNTIF('Match esperado'!M:M, A12) &gt; 0
</f>
        <v>1</v>
      </c>
      <c r="C12" s="22" t="str">
        <f t="shared" si="1"/>
        <v>Número de Funcionários</v>
      </c>
      <c r="D12" s="22" t="str">
        <f t="shared" si="2"/>
        <v>Número de Funcionários</v>
      </c>
      <c r="E12" s="22"/>
      <c r="F12" s="23" t="s">
        <v>356</v>
      </c>
      <c r="G12" s="22">
        <f>IFERROR(__xludf.DUMMYFUNCTION("iferror(SPLIT(REGEXREPLACE(F12, ""\s{2,}"", ""|""), ""|""),"""")
"),9.0)</f>
        <v>9</v>
      </c>
      <c r="H12" s="22" t="str">
        <f>IFERROR(__xludf.DUMMYFUNCTION("""COMPUTED_VALUE"""),"CNAE")</f>
        <v>CNAE</v>
      </c>
      <c r="I12" s="22" t="str">
        <f>IFERROR(__xludf.DUMMYFUNCTION("""COMPUTED_VALUE"""),"CNAE")</f>
        <v>CNAE</v>
      </c>
      <c r="J12" s="24" t="str">
        <f t="shared" si="3"/>
        <v>CNAE: CNAE</v>
      </c>
      <c r="K12" s="24" t="str">
        <f t="array" ref="K12">iferror(if(F12&lt;&gt;"", if(XLOOKUP(H12,'Match esperado'!$H:$H,'Match esperado'!$K:$K)=J12,"TRUE","FALSE"),""),"FALSE")</f>
        <v>TRUE</v>
      </c>
      <c r="L12" s="22"/>
      <c r="M12" s="23" t="s">
        <v>357</v>
      </c>
      <c r="N12" s="22">
        <f>IFERROR(__xludf.DUMMYFUNCTION("iferror(SPLIT(REGEXREPLACE(M12, ""\s{2,}"", ""|""), ""|""),"""")
"),9.0)</f>
        <v>9</v>
      </c>
      <c r="O12" s="22" t="str">
        <f>IFERROR(__xludf.DUMMYFUNCTION("""COMPUTED_VALUE"""),"ID da Empresa")</f>
        <v>ID da Empresa</v>
      </c>
      <c r="P12" s="22" t="str">
        <f>IFERROR(__xludf.DUMMYFUNCTION("""COMPUTED_VALUE"""),"Número")</f>
        <v>Número</v>
      </c>
      <c r="Q12" s="24" t="str">
        <f t="shared" si="4"/>
        <v>ID da Empresa: Número</v>
      </c>
      <c r="R12" s="24" t="str">
        <f t="array" ref="R12">iferror(if(M12&lt;&gt;"", if(XLOOKUP(O12,'Match esperado'!$I:$I,'Match esperado'!$L:$L)=Q12,"TRUE","FALSE"),""),"FALSE")</f>
        <v>TRUE</v>
      </c>
      <c r="S12" s="24" t="str">
        <f t="shared" si="5"/>
        <v>TRUE</v>
      </c>
      <c r="T12" s="22"/>
      <c r="U12" s="22"/>
      <c r="V12" s="22"/>
      <c r="W12" s="22"/>
      <c r="X12" s="22"/>
    </row>
    <row r="13">
      <c r="A13" s="25" t="s">
        <v>358</v>
      </c>
      <c r="B13" s="26" t="b">
        <f>COUNTIF('Match esperado'!M:M, A13) &gt; 0
</f>
        <v>1</v>
      </c>
      <c r="C13" s="22" t="str">
        <f t="shared" si="1"/>
        <v>Número de CNPJs vinculados</v>
      </c>
      <c r="D13" s="22" t="str">
        <f t="shared" si="2"/>
        <v>Número de CNPJs vinculados</v>
      </c>
      <c r="E13" s="22"/>
      <c r="F13" s="23" t="s">
        <v>359</v>
      </c>
      <c r="G13" s="22">
        <f>IFERROR(__xludf.DUMMYFUNCTION("iferror(SPLIT(REGEXREPLACE(F13, ""\s{2,}"", ""|""), ""|""),"""")
"),10.0)</f>
        <v>10</v>
      </c>
      <c r="H13" s="22" t="str">
        <f>IFERROR(__xludf.DUMMYFUNCTION("""COMPUTED_VALUE"""),"Número de Funcionários")</f>
        <v>Número de Funcionários</v>
      </c>
      <c r="I13" s="22" t="str">
        <f>IFERROR(__xludf.DUMMYFUNCTION("""COMPUTED_VALUE"""),"Número (range)")</f>
        <v>Número (range)</v>
      </c>
      <c r="J13" s="24" t="str">
        <f t="shared" si="3"/>
        <v>Número de Funcionários: Número (range)</v>
      </c>
      <c r="K13" s="24" t="str">
        <f t="array" ref="K13">iferror(if(F13&lt;&gt;"", if(XLOOKUP(H13,'Match esperado'!$H:$H,'Match esperado'!$K:$K)=J13,"TRUE","FALSE"),""),"FALSE")</f>
        <v>TRUE</v>
      </c>
      <c r="L13" s="22"/>
      <c r="M13" s="23" t="s">
        <v>360</v>
      </c>
      <c r="N13" s="22">
        <f>IFERROR(__xludf.DUMMYFUNCTION("iferror(SPLIT(REGEXREPLACE(M13, ""\s{2,}"", ""|""), ""|""),"""")
"),10.0)</f>
        <v>10</v>
      </c>
      <c r="O13" s="22" t="str">
        <f>IFERROR(__xludf.DUMMYFUNCTION("""COMPUTED_VALUE"""),"Nome da Empresa")</f>
        <v>Nome da Empresa</v>
      </c>
      <c r="P13" s="22" t="str">
        <f>IFERROR(__xludf.DUMMYFUNCTION("""COMPUTED_VALUE"""),"Texto")</f>
        <v>Texto</v>
      </c>
      <c r="Q13" s="24" t="str">
        <f t="shared" si="4"/>
        <v>Nome da Empresa: Texto</v>
      </c>
      <c r="R13" s="24" t="str">
        <f t="array" ref="R13">iferror(if(M13&lt;&gt;"", if(XLOOKUP(O13,'Match esperado'!$I:$I,'Match esperado'!$L:$L)=Q13,"TRUE","FALSE"),""),"FALSE")</f>
        <v>TRUE</v>
      </c>
      <c r="S13" s="24" t="str">
        <f t="shared" si="5"/>
        <v>TRUE</v>
      </c>
      <c r="T13" s="22"/>
      <c r="U13" s="22"/>
      <c r="V13" s="22"/>
      <c r="W13" s="22"/>
      <c r="X13" s="22"/>
    </row>
    <row r="14">
      <c r="A14" s="25" t="s">
        <v>361</v>
      </c>
      <c r="B14" s="26" t="b">
        <f>COUNTIF('Match esperado'!M:M, A14) &gt; 0
</f>
        <v>1</v>
      </c>
      <c r="C14" s="22" t="str">
        <f t="shared" si="1"/>
        <v>CNPJ</v>
      </c>
      <c r="D14" s="22" t="str">
        <f t="shared" si="2"/>
        <v>CNPJ</v>
      </c>
      <c r="E14" s="22"/>
      <c r="F14" s="23" t="s">
        <v>362</v>
      </c>
      <c r="G14" s="22">
        <f>IFERROR(__xludf.DUMMYFUNCTION("iferror(SPLIT(REGEXREPLACE(F14, ""\s{2,}"", ""|""), ""|""),"""")
"),11.0)</f>
        <v>11</v>
      </c>
      <c r="H14" s="22" t="str">
        <f>IFERROR(__xludf.DUMMYFUNCTION("""COMPUTED_VALUE"""),"ID da Empresa")</f>
        <v>ID da Empresa</v>
      </c>
      <c r="I14" s="22" t="str">
        <f>IFERROR(__xludf.DUMMYFUNCTION("""COMPUTED_VALUE"""),"Número")</f>
        <v>Número</v>
      </c>
      <c r="J14" s="24" t="str">
        <f t="shared" si="3"/>
        <v>ID da Empresa: Número</v>
      </c>
      <c r="K14" s="24" t="str">
        <f t="array" ref="K14">iferror(if(F14&lt;&gt;"", if(XLOOKUP(H14,'Match esperado'!$H:$H,'Match esperado'!$K:$K)=J14,"TRUE","FALSE"),""),"FALSE")</f>
        <v>TRUE</v>
      </c>
      <c r="L14" s="22"/>
      <c r="M14" s="23" t="s">
        <v>363</v>
      </c>
      <c r="N14" s="22">
        <f>IFERROR(__xludf.DUMMYFUNCTION("iferror(SPLIT(REGEXREPLACE(M14, ""\s{2,}"", ""|""), ""|""),"""")
"),11.0)</f>
        <v>11</v>
      </c>
      <c r="O14" s="22" t="str">
        <f>IFERROR(__xludf.DUMMYFUNCTION("""COMPUTED_VALUE"""),"Responsável")</f>
        <v>Responsável</v>
      </c>
      <c r="P14" s="22" t="str">
        <f>IFERROR(__xludf.DUMMYFUNCTION("""COMPUTED_VALUE"""),"Texto")</f>
        <v>Texto</v>
      </c>
      <c r="Q14" s="24" t="str">
        <f t="shared" si="4"/>
        <v>Responsável: Texto</v>
      </c>
      <c r="R14" s="24" t="str">
        <f t="array" ref="R14">iferror(if(M14&lt;&gt;"", if(XLOOKUP(O14,'Match esperado'!$I:$I,'Match esperado'!$L:$L)=Q14,"TRUE","FALSE"),""),"FALSE")</f>
        <v>TRUE</v>
      </c>
      <c r="S14" s="24" t="str">
        <f t="shared" si="5"/>
        <v>TRUE</v>
      </c>
      <c r="T14" s="22"/>
      <c r="U14" s="22"/>
      <c r="V14" s="22"/>
      <c r="W14" s="22"/>
      <c r="X14" s="22"/>
    </row>
    <row r="15">
      <c r="A15" s="25" t="s">
        <v>364</v>
      </c>
      <c r="B15" s="26" t="b">
        <f>COUNTIF('Match esperado'!M:M, A15) &gt; 0
</f>
        <v>1</v>
      </c>
      <c r="C15" s="22" t="str">
        <f t="shared" si="1"/>
        <v>Razão Social</v>
      </c>
      <c r="D15" s="22" t="str">
        <f t="shared" si="2"/>
        <v>Razão Social</v>
      </c>
      <c r="E15" s="22"/>
      <c r="F15" s="23" t="s">
        <v>365</v>
      </c>
      <c r="G15" s="22">
        <f>IFERROR(__xludf.DUMMYFUNCTION("iferror(SPLIT(REGEXREPLACE(F15, ""\s{2,}"", ""|""), ""|""),"""")
"),12.0)</f>
        <v>12</v>
      </c>
      <c r="H15" s="22" t="str">
        <f>IFERROR(__xludf.DUMMYFUNCTION("""COMPUTED_VALUE"""),"Categoria de Stakeholder")</f>
        <v>Categoria de Stakeholder</v>
      </c>
      <c r="I15" s="22" t="str">
        <f>IFERROR(__xludf.DUMMYFUNCTION("""COMPUTED_VALUE"""),"Texto")</f>
        <v>Texto</v>
      </c>
      <c r="J15" s="24" t="str">
        <f t="shared" si="3"/>
        <v>Categoria de Stakeholder: Texto</v>
      </c>
      <c r="K15" s="24" t="str">
        <f t="array" ref="K15">iferror(if(F15&lt;&gt;"", if(XLOOKUP(H15,'Match esperado'!$H:$H,'Match esperado'!$K:$K)=J15,"TRUE","FALSE"),""),"FALSE")</f>
        <v>TRUE</v>
      </c>
      <c r="L15" s="22"/>
      <c r="M15" s="23" t="s">
        <v>366</v>
      </c>
      <c r="N15" s="22">
        <f>IFERROR(__xludf.DUMMYFUNCTION("iferror(SPLIT(REGEXREPLACE(M15, ""\s{2,}"", ""|""), ""|""),"""")
"),12.0)</f>
        <v>12</v>
      </c>
      <c r="O15" s="22" t="str">
        <f>IFERROR(__xludf.DUMMYFUNCTION("""COMPUTED_VALUE"""),"Equipe Responsável")</f>
        <v>Equipe Responsável</v>
      </c>
      <c r="P15" s="22" t="str">
        <f>IFERROR(__xludf.DUMMYFUNCTION("""COMPUTED_VALUE"""),"Texto")</f>
        <v>Texto</v>
      </c>
      <c r="Q15" s="24" t="str">
        <f t="shared" si="4"/>
        <v>Equipe Responsável: Texto</v>
      </c>
      <c r="R15" s="24" t="str">
        <f t="array" ref="R15">iferror(if(M15&lt;&gt;"", if(XLOOKUP(O15,'Match esperado'!$I:$I,'Match esperado'!$L:$L)=Q15,"TRUE","FALSE"),""),"FALSE")</f>
        <v>TRUE</v>
      </c>
      <c r="S15" s="24" t="str">
        <f t="shared" si="5"/>
        <v>TRUE</v>
      </c>
      <c r="T15" s="22"/>
      <c r="U15" s="22"/>
      <c r="V15" s="22"/>
      <c r="W15" s="22"/>
      <c r="X15" s="22"/>
    </row>
    <row r="16">
      <c r="A16" s="25" t="s">
        <v>367</v>
      </c>
      <c r="B16" s="26" t="b">
        <f>COUNTIF('Match esperado'!M:M, A16) &gt; 0
</f>
        <v>1</v>
      </c>
      <c r="C16" s="22" t="str">
        <f t="shared" si="1"/>
        <v>Setor</v>
      </c>
      <c r="D16" s="22" t="str">
        <f t="shared" si="2"/>
        <v>Setor</v>
      </c>
      <c r="E16" s="22"/>
      <c r="F16" s="23" t="s">
        <v>368</v>
      </c>
      <c r="G16" s="22">
        <f>IFERROR(__xludf.DUMMYFUNCTION("iferror(SPLIT(REGEXREPLACE(F16, ""\s{2,}"", ""|""), ""|""),"""")
"),13.0)</f>
        <v>13</v>
      </c>
      <c r="H16" s="22" t="str">
        <f>IFERROR(__xludf.DUMMYFUNCTION("""COMPUTED_VALUE"""),"Nome da Empresa")</f>
        <v>Nome da Empresa</v>
      </c>
      <c r="I16" s="22" t="str">
        <f>IFERROR(__xludf.DUMMYFUNCTION("""COMPUTED_VALUE"""),"Texto")</f>
        <v>Texto</v>
      </c>
      <c r="J16" s="24" t="str">
        <f t="shared" si="3"/>
        <v>Nome da Empresa: Texto</v>
      </c>
      <c r="K16" s="24" t="str">
        <f t="array" ref="K16">iferror(if(F16&lt;&gt;"", if(XLOOKUP(H16,'Match esperado'!$H:$H,'Match esperado'!$K:$K)=J16,"TRUE","FALSE"),""),"FALSE")</f>
        <v>TRUE</v>
      </c>
      <c r="L16" s="22"/>
      <c r="M16" s="23" t="s">
        <v>369</v>
      </c>
      <c r="N16" s="22">
        <f>IFERROR(__xludf.DUMMYFUNCTION("iferror(SPLIT(REGEXREPLACE(M16, ""\s{2,}"", ""|""), ""|""),"""")
"),13.0)</f>
        <v>13</v>
      </c>
      <c r="O16" s="22" t="str">
        <f>IFERROR(__xludf.DUMMYFUNCTION("""COMPUTED_VALUE"""),"Razão Social")</f>
        <v>Razão Social</v>
      </c>
      <c r="P16" s="22" t="str">
        <f>IFERROR(__xludf.DUMMYFUNCTION("""COMPUTED_VALUE"""),"Texto")</f>
        <v>Texto</v>
      </c>
      <c r="Q16" s="24" t="str">
        <f t="shared" si="4"/>
        <v>Razão Social: Texto</v>
      </c>
      <c r="R16" s="24" t="str">
        <f t="array" ref="R16">iferror(if(M16&lt;&gt;"", if(XLOOKUP(O16,'Match esperado'!$I:$I,'Match esperado'!$L:$L)=Q16,"TRUE","FALSE"),""),"FALSE")</f>
        <v>TRUE</v>
      </c>
      <c r="S16" s="24" t="str">
        <f t="shared" si="5"/>
        <v>TRUE</v>
      </c>
      <c r="T16" s="22"/>
      <c r="U16" s="22"/>
      <c r="V16" s="22"/>
      <c r="W16" s="22"/>
      <c r="X16" s="22"/>
    </row>
    <row r="17">
      <c r="A17" s="25" t="s">
        <v>124</v>
      </c>
      <c r="B17" s="26" t="b">
        <f>COUNTIF('Match esperado'!M:M, A17) &gt; 0
</f>
        <v>1</v>
      </c>
      <c r="C17" s="22" t="str">
        <f t="shared" si="1"/>
        <v>Endereço</v>
      </c>
      <c r="D17" s="22" t="str">
        <f t="shared" si="2"/>
        <v>Endereço</v>
      </c>
      <c r="E17" s="22"/>
      <c r="F17" s="23" t="s">
        <v>370</v>
      </c>
      <c r="G17" s="22">
        <f>IFERROR(__xludf.DUMMYFUNCTION("iferror(SPLIT(REGEXREPLACE(F17, ""\s{2,}"", ""|""), ""|""),"""")
"),14.0)</f>
        <v>14</v>
      </c>
      <c r="H17" s="22" t="str">
        <f>IFERROR(__xludf.DUMMYFUNCTION("""COMPUTED_VALUE"""),"Proprietário da Empresa")</f>
        <v>Proprietário da Empresa</v>
      </c>
      <c r="I17" s="22" t="str">
        <f>IFERROR(__xludf.DUMMYFUNCTION("""COMPUTED_VALUE"""),"Texto")</f>
        <v>Texto</v>
      </c>
      <c r="J17" s="24" t="str">
        <f t="shared" si="3"/>
        <v>Proprietário da Empresa: Texto</v>
      </c>
      <c r="K17" s="24" t="str">
        <f t="array" ref="K17">iferror(if(F17&lt;&gt;"", if(XLOOKUP(H17,'Match esperado'!$H:$H,'Match esperado'!$K:$K)=J17,"TRUE","FALSE"),""),"FALSE")</f>
        <v>TRUE</v>
      </c>
      <c r="L17" s="22"/>
      <c r="M17" s="23" t="s">
        <v>371</v>
      </c>
      <c r="N17" s="22">
        <f>IFERROR(__xludf.DUMMYFUNCTION("iferror(SPLIT(REGEXREPLACE(M17, ""\s{2,}"", ""|""), ""|""),"""")
"),14.0)</f>
        <v>14</v>
      </c>
      <c r="O17" s="22" t="str">
        <f>IFERROR(__xludf.DUMMYFUNCTION("""COMPUTED_VALUE"""),"Modelo de Mercado")</f>
        <v>Modelo de Mercado</v>
      </c>
      <c r="P17" s="22" t="str">
        <f>IFERROR(__xludf.DUMMYFUNCTION("""COMPUTED_VALUE"""),"Texto")</f>
        <v>Texto</v>
      </c>
      <c r="Q17" s="24" t="str">
        <f t="shared" si="4"/>
        <v>Modelo de Mercado: Texto</v>
      </c>
      <c r="R17" s="24" t="str">
        <f t="array" ref="R17">iferror(if(M17&lt;&gt;"", if(XLOOKUP(O17,'Match esperado'!$I:$I,'Match esperado'!$L:$L)=Q17,"TRUE","FALSE"),""),"FALSE")</f>
        <v>TRUE</v>
      </c>
      <c r="S17" s="24" t="str">
        <f t="shared" si="5"/>
        <v>TRUE</v>
      </c>
      <c r="T17" s="22"/>
      <c r="U17" s="22"/>
      <c r="V17" s="22"/>
      <c r="W17" s="22"/>
      <c r="X17" s="22"/>
    </row>
    <row r="18">
      <c r="A18" s="25" t="s">
        <v>372</v>
      </c>
      <c r="B18" s="26" t="b">
        <f>COUNTIF('Match esperado'!M:M, A18) &gt; 0
</f>
        <v>1</v>
      </c>
      <c r="C18" s="22" t="str">
        <f t="shared" si="1"/>
        <v>Ano de Fundação</v>
      </c>
      <c r="D18" s="22" t="str">
        <f t="shared" si="2"/>
        <v>Ano de Fundação</v>
      </c>
      <c r="E18" s="22"/>
      <c r="F18" s="23" t="s">
        <v>373</v>
      </c>
      <c r="G18" s="22">
        <f>IFERROR(__xludf.DUMMYFUNCTION("iferror(SPLIT(REGEXREPLACE(F18, ""\s{2,}"", ""|""), ""|""),"""")
"),15.0)</f>
        <v>15</v>
      </c>
      <c r="H18" s="22" t="str">
        <f>IFERROR(__xludf.DUMMYFUNCTION("""COMPUTED_VALUE"""),"Equipe Proprietária da Empresa")</f>
        <v>Equipe Proprietária da Empresa</v>
      </c>
      <c r="I18" s="22" t="str">
        <f>IFERROR(__xludf.DUMMYFUNCTION("""COMPUTED_VALUE"""),"Texto")</f>
        <v>Texto</v>
      </c>
      <c r="J18" s="24" t="str">
        <f t="shared" si="3"/>
        <v>Equipe Proprietária da Empresa: Texto</v>
      </c>
      <c r="K18" s="24" t="str">
        <f t="array" ref="K18">iferror(if(F18&lt;&gt;"", if(XLOOKUP(H18,'Match esperado'!$H:$H,'Match esperado'!$K:$K)=J18,"TRUE","FALSE"),""),"FALSE")</f>
        <v>TRUE</v>
      </c>
      <c r="L18" s="22"/>
      <c r="M18" s="23" t="s">
        <v>374</v>
      </c>
      <c r="N18" s="22">
        <f>IFERROR(__xludf.DUMMYFUNCTION("iferror(SPLIT(REGEXREPLACE(M18, ""\s{2,}"", ""|""), ""|""),"""")
"),15.0)</f>
        <v>15</v>
      </c>
      <c r="O18" s="22" t="str">
        <f>IFERROR(__xludf.DUMMYFUNCTION("""COMPUTED_VALUE"""),"Setor")</f>
        <v>Setor</v>
      </c>
      <c r="P18" s="22" t="str">
        <f>IFERROR(__xludf.DUMMYFUNCTION("""COMPUTED_VALUE"""),"Texto")</f>
        <v>Texto</v>
      </c>
      <c r="Q18" s="24" t="str">
        <f t="shared" si="4"/>
        <v>Setor: Texto</v>
      </c>
      <c r="R18" s="24" t="str">
        <f t="array" ref="R18">iferror(if(M18&lt;&gt;"", if(XLOOKUP(O18,'Match esperado'!$I:$I,'Match esperado'!$L:$L)=Q18,"TRUE","FALSE"),""),"FALSE")</f>
        <v>TRUE</v>
      </c>
      <c r="S18" s="24" t="str">
        <f t="shared" si="5"/>
        <v>TRUE</v>
      </c>
      <c r="T18" s="22"/>
      <c r="U18" s="22"/>
      <c r="V18" s="22"/>
      <c r="W18" s="22"/>
      <c r="X18" s="22"/>
    </row>
    <row r="19">
      <c r="A19" s="25" t="s">
        <v>375</v>
      </c>
      <c r="B19" s="26" t="b">
        <f>COUNTIF('Match esperado'!M:M, A19) &gt; 0
</f>
        <v>1</v>
      </c>
      <c r="C19" s="22" t="str">
        <f t="shared" si="1"/>
        <v>Indústria</v>
      </c>
      <c r="D19" s="22" t="str">
        <f t="shared" si="2"/>
        <v>Indústria</v>
      </c>
      <c r="E19" s="22"/>
      <c r="F19" s="23" t="s">
        <v>376</v>
      </c>
      <c r="G19" s="22">
        <f>IFERROR(__xludf.DUMMYFUNCTION("iferror(SPLIT(REGEXREPLACE(F19, ""\s{2,}"", ""|""), ""|""),"""")
"),16.0)</f>
        <v>16</v>
      </c>
      <c r="H19" s="22" t="str">
        <f>IFERROR(__xludf.DUMMYFUNCTION("""COMPUTED_VALUE"""),"Ano de Fundação")</f>
        <v>Ano de Fundação</v>
      </c>
      <c r="I19" s="22" t="str">
        <f>IFERROR(__xludf.DUMMYFUNCTION("""COMPUTED_VALUE"""),"Número")</f>
        <v>Número</v>
      </c>
      <c r="J19" s="24" t="str">
        <f t="shared" si="3"/>
        <v>Ano de Fundação: Número</v>
      </c>
      <c r="K19" s="24" t="str">
        <f t="array" ref="K19">iferror(if(F19&lt;&gt;"", if(XLOOKUP(H19,'Match esperado'!$H:$H,'Match esperado'!$K:$K)=J19,"TRUE","FALSE"),""),"FALSE")</f>
        <v>TRUE</v>
      </c>
      <c r="L19" s="22"/>
      <c r="M19" s="23" t="s">
        <v>377</v>
      </c>
      <c r="N19" s="22">
        <f>IFERROR(__xludf.DUMMYFUNCTION("iferror(SPLIT(REGEXREPLACE(M19, ""\s{2,}"", ""|""), ""|""),"""")
"),16.0)</f>
        <v>16</v>
      </c>
      <c r="O19" s="22" t="str">
        <f>IFERROR(__xludf.DUMMYFUNCTION("""COMPUTED_VALUE"""),"Indústria")</f>
        <v>Indústria</v>
      </c>
      <c r="P19" s="22" t="str">
        <f>IFERROR(__xludf.DUMMYFUNCTION("""COMPUTED_VALUE"""),"Texto")</f>
        <v>Texto</v>
      </c>
      <c r="Q19" s="24" t="str">
        <f t="shared" si="4"/>
        <v>Indústria: Texto</v>
      </c>
      <c r="R19" s="24" t="str">
        <f t="array" ref="R19">iferror(if(M19&lt;&gt;"", if(XLOOKUP(O19,'Match esperado'!$I:$I,'Match esperado'!$L:$L)=Q19,"TRUE","FALSE"),""),"FALSE")</f>
        <v>TRUE</v>
      </c>
      <c r="S19" s="24" t="str">
        <f t="shared" si="5"/>
        <v>TRUE</v>
      </c>
      <c r="T19" s="22"/>
      <c r="U19" s="22"/>
      <c r="V19" s="22"/>
      <c r="W19" s="22"/>
      <c r="X19" s="22"/>
    </row>
    <row r="20">
      <c r="A20" s="25" t="s">
        <v>378</v>
      </c>
      <c r="B20" s="26" t="b">
        <f>COUNTIF('Match esperado'!M:M, A20) &gt; 0
</f>
        <v>1</v>
      </c>
      <c r="C20" s="22" t="str">
        <f t="shared" si="1"/>
        <v>Porte da Empresa</v>
      </c>
      <c r="D20" s="22" t="str">
        <f t="shared" si="2"/>
        <v>Porte da Empresa</v>
      </c>
      <c r="E20" s="22"/>
      <c r="F20" s="23" t="s">
        <v>379</v>
      </c>
      <c r="G20" s="22">
        <f>IFERROR(__xludf.DUMMYFUNCTION("iferror(SPLIT(REGEXREPLACE(F20, ""\s{2,}"", ""|""), ""|""),"""")
"),17.0)</f>
        <v>17</v>
      </c>
      <c r="H20" s="22" t="str">
        <f>IFERROR(__xludf.DUMMYFUNCTION("""COMPUTED_VALUE"""),"Razão Social")</f>
        <v>Razão Social</v>
      </c>
      <c r="I20" s="22" t="str">
        <f>IFERROR(__xludf.DUMMYFUNCTION("""COMPUTED_VALUE"""),"Texto")</f>
        <v>Texto</v>
      </c>
      <c r="J20" s="24" t="str">
        <f t="shared" si="3"/>
        <v>Razão Social: Texto</v>
      </c>
      <c r="K20" s="24" t="str">
        <f t="array" ref="K20">iferror(if(F20&lt;&gt;"", if(XLOOKUP(H20,'Match esperado'!$H:$H,'Match esperado'!$K:$K)=J20,"TRUE","FALSE"),""),"FALSE")</f>
        <v>TRUE</v>
      </c>
      <c r="L20" s="22"/>
      <c r="M20" s="23" t="s">
        <v>380</v>
      </c>
      <c r="N20" s="22">
        <f>IFERROR(__xludf.DUMMYFUNCTION("iferror(SPLIT(REGEXREPLACE(M20, ""\s{2,}"", ""|""), ""|""),"""")
"),17.0)</f>
        <v>17</v>
      </c>
      <c r="O20" s="22" t="str">
        <f>IFERROR(__xludf.DUMMYFUNCTION("""COMPUTED_VALUE"""),"Segmento")</f>
        <v>Segmento</v>
      </c>
      <c r="P20" s="22" t="str">
        <f>IFERROR(__xludf.DUMMYFUNCTION("""COMPUTED_VALUE"""),"Texto")</f>
        <v>Texto</v>
      </c>
      <c r="Q20" s="24" t="str">
        <f t="shared" si="4"/>
        <v>Segmento: Texto</v>
      </c>
      <c r="R20" s="24" t="str">
        <f t="array" ref="R20">iferror(if(M20&lt;&gt;"", if(XLOOKUP(O20,'Match esperado'!$I:$I,'Match esperado'!$L:$L)=Q20,"TRUE","FALSE"),""),"FALSE")</f>
        <v>TRUE</v>
      </c>
      <c r="S20" s="24" t="str">
        <f t="shared" si="5"/>
        <v>TRUE</v>
      </c>
      <c r="T20" s="22"/>
      <c r="U20" s="22"/>
      <c r="V20" s="22"/>
      <c r="W20" s="22"/>
      <c r="X20" s="22"/>
    </row>
    <row r="21">
      <c r="A21" s="25" t="s">
        <v>306</v>
      </c>
      <c r="B21" s="26" t="b">
        <f>COUNTIF('Match esperado'!M:M, A21) &gt; 0
</f>
        <v>1</v>
      </c>
      <c r="C21" s="22" t="str">
        <f t="shared" si="1"/>
        <v>Data da Última Atualização</v>
      </c>
      <c r="D21" s="22" t="str">
        <f t="shared" si="2"/>
        <v>Atualizado em</v>
      </c>
      <c r="E21" s="22"/>
      <c r="F21" s="23" t="s">
        <v>381</v>
      </c>
      <c r="G21" s="22">
        <f>IFERROR(__xludf.DUMMYFUNCTION("iferror(SPLIT(REGEXREPLACE(F21, ""\s{2,}"", ""|""), ""|""),"""")
"),18.0)</f>
        <v>18</v>
      </c>
      <c r="H21" s="22" t="str">
        <f>IFERROR(__xludf.DUMMYFUNCTION("""COMPUTED_VALUE"""),"Modelo de Mercado")</f>
        <v>Modelo de Mercado</v>
      </c>
      <c r="I21" s="22" t="str">
        <f>IFERROR(__xludf.DUMMYFUNCTION("""COMPUTED_VALUE"""),"Texto")</f>
        <v>Texto</v>
      </c>
      <c r="J21" s="24" t="str">
        <f t="shared" si="3"/>
        <v>Modelo de Mercado: Texto</v>
      </c>
      <c r="K21" s="24" t="str">
        <f t="array" ref="K21">iferror(if(F21&lt;&gt;"", if(XLOOKUP(H21,'Match esperado'!$H:$H,'Match esperado'!$K:$K)=J21,"TRUE","FALSE"),""),"FALSE")</f>
        <v>TRUE</v>
      </c>
      <c r="L21" s="22"/>
      <c r="M21" s="23" t="s">
        <v>382</v>
      </c>
      <c r="N21" s="22">
        <f>IFERROR(__xludf.DUMMYFUNCTION("iferror(SPLIT(REGEXREPLACE(M21, ""\s{2,}"", ""|""), ""|""),"""")
"),18.0)</f>
        <v>18</v>
      </c>
      <c r="O21" s="22" t="str">
        <f>IFERROR(__xludf.DUMMYFUNCTION("""COMPUTED_VALUE"""),"Modelo de Negócio")</f>
        <v>Modelo de Negócio</v>
      </c>
      <c r="P21" s="22" t="str">
        <f>IFERROR(__xludf.DUMMYFUNCTION("""COMPUTED_VALUE"""),"Null")</f>
        <v>Null</v>
      </c>
      <c r="Q21" s="24" t="str">
        <f t="shared" si="4"/>
        <v>Modelo de Negócio: Null</v>
      </c>
      <c r="R21" s="24" t="str">
        <f t="array" ref="R21">iferror(if(M21&lt;&gt;"", if(XLOOKUP(O21,'Match esperado'!$I:$I,'Match esperado'!$L:$L)=Q21,"TRUE","FALSE"),""),"FALSE")</f>
        <v>FALSE</v>
      </c>
      <c r="S21" s="24" t="str">
        <f t="shared" si="5"/>
        <v>TRUE</v>
      </c>
      <c r="T21" s="22"/>
      <c r="U21" s="22"/>
      <c r="V21" s="22"/>
      <c r="W21" s="22"/>
      <c r="X21" s="22"/>
    </row>
    <row r="22">
      <c r="A22" s="25" t="s">
        <v>383</v>
      </c>
      <c r="B22" s="26" t="b">
        <f>COUNTIF('Match esperado'!M:M, A22) &gt; 0
</f>
        <v>1</v>
      </c>
      <c r="C22" s="22" t="str">
        <f t="shared" si="1"/>
        <v>Faturamento Anual</v>
      </c>
      <c r="D22" s="22" t="str">
        <f t="shared" si="2"/>
        <v>Receita Anual</v>
      </c>
      <c r="E22" s="22"/>
      <c r="F22" s="23" t="s">
        <v>384</v>
      </c>
      <c r="G22" s="22">
        <f>IFERROR(__xludf.DUMMYFUNCTION("iferror(SPLIT(REGEXREPLACE(F22, ""\s{2,}"", ""|""), ""|""),"""")
"),19.0)</f>
        <v>19</v>
      </c>
      <c r="H22" s="22" t="str">
        <f>IFERROR(__xludf.DUMMYFUNCTION("""COMPUTED_VALUE"""),"Setor")</f>
        <v>Setor</v>
      </c>
      <c r="I22" s="22" t="str">
        <f>IFERROR(__xludf.DUMMYFUNCTION("""COMPUTED_VALUE"""),"Texto")</f>
        <v>Texto</v>
      </c>
      <c r="J22" s="24" t="str">
        <f t="shared" si="3"/>
        <v>Setor: Texto</v>
      </c>
      <c r="K22" s="24" t="str">
        <f t="array" ref="K22">iferror(if(F22&lt;&gt;"", if(XLOOKUP(H22,'Match esperado'!$H:$H,'Match esperado'!$K:$K)=J22,"TRUE","FALSE"),""),"FALSE")</f>
        <v>TRUE</v>
      </c>
      <c r="L22" s="22"/>
      <c r="M22" s="23" t="s">
        <v>385</v>
      </c>
      <c r="N22" s="22">
        <f>IFERROR(__xludf.DUMMYFUNCTION("iferror(SPLIT(REGEXREPLACE(M22, ""\s{2,}"", ""|""), ""|""),"""")
"),19.0)</f>
        <v>19</v>
      </c>
      <c r="O22" s="22" t="str">
        <f>IFERROR(__xludf.DUMMYFUNCTION("""COMPUTED_VALUE"""),"Modelo de Receita")</f>
        <v>Modelo de Receita</v>
      </c>
      <c r="P22" s="22" t="str">
        <f>IFERROR(__xludf.DUMMYFUNCTION("""COMPUTED_VALUE"""),"Null")</f>
        <v>Null</v>
      </c>
      <c r="Q22" s="24" t="str">
        <f t="shared" si="4"/>
        <v>Modelo de Receita: Null</v>
      </c>
      <c r="R22" s="24" t="str">
        <f t="array" ref="R22">iferror(if(M22&lt;&gt;"", if(XLOOKUP(O22,'Match esperado'!$I:$I,'Match esperado'!$L:$L)=Q22,"TRUE","FALSE"),""),"FALSE")</f>
        <v>FALSE</v>
      </c>
      <c r="S22" s="24" t="str">
        <f t="shared" si="5"/>
        <v>TRUE</v>
      </c>
      <c r="T22" s="22"/>
      <c r="U22" s="22"/>
      <c r="V22" s="22"/>
      <c r="W22" s="22"/>
      <c r="X22" s="22"/>
    </row>
    <row r="23">
      <c r="A23" s="25" t="s">
        <v>386</v>
      </c>
      <c r="B23" s="26" t="b">
        <f>COUNTIF('Match esperado'!M:M, A23) &gt; 0
</f>
        <v>1</v>
      </c>
      <c r="C23" s="22" t="str">
        <f t="shared" si="1"/>
        <v>Site</v>
      </c>
      <c r="D23" s="22" t="str">
        <f t="shared" si="2"/>
        <v>URL do Site</v>
      </c>
      <c r="E23" s="22"/>
      <c r="F23" s="23" t="s">
        <v>387</v>
      </c>
      <c r="G23" s="22">
        <f>IFERROR(__xludf.DUMMYFUNCTION("iferror(SPLIT(REGEXREPLACE(F23, ""\s{2,}"", ""|""), ""|""),"""")
"),20.0)</f>
        <v>20</v>
      </c>
      <c r="H23" s="22" t="str">
        <f>IFERROR(__xludf.DUMMYFUNCTION("""COMPUTED_VALUE"""),"Indústria")</f>
        <v>Indústria</v>
      </c>
      <c r="I23" s="22" t="str">
        <f>IFERROR(__xludf.DUMMYFUNCTION("""COMPUTED_VALUE"""),"Texto")</f>
        <v>Texto</v>
      </c>
      <c r="J23" s="24" t="str">
        <f t="shared" si="3"/>
        <v>Indústria: Texto</v>
      </c>
      <c r="K23" s="24" t="str">
        <f t="array" ref="K23">iferror(if(F23&lt;&gt;"", if(XLOOKUP(H23,'Match esperado'!$H:$H,'Match esperado'!$K:$K)=J23,"TRUE","FALSE"),""),"FALSE")</f>
        <v>TRUE</v>
      </c>
      <c r="L23" s="22"/>
      <c r="M23" s="23" t="s">
        <v>388</v>
      </c>
      <c r="N23" s="22">
        <f>IFERROR(__xludf.DUMMYFUNCTION("iferror(SPLIT(REGEXREPLACE(M23, ""\s{2,}"", ""|""), ""|""),"""")
"),20.0)</f>
        <v>20</v>
      </c>
      <c r="O23" s="22" t="str">
        <f>IFERROR(__xludf.DUMMYFUNCTION("""COMPUTED_VALUE"""),"CNAE")</f>
        <v>CNAE</v>
      </c>
      <c r="P23" s="22" t="str">
        <f>IFERROR(__xludf.DUMMYFUNCTION("""COMPUTED_VALUE"""),"Null")</f>
        <v>Null</v>
      </c>
      <c r="Q23" s="24" t="str">
        <f t="shared" si="4"/>
        <v>CNAE: Null</v>
      </c>
      <c r="R23" s="24" t="str">
        <f t="array" ref="R23">iferror(if(M23&lt;&gt;"", if(XLOOKUP(O23,'Match esperado'!$I:$I,'Match esperado'!$L:$L)=Q23,"TRUE","FALSE"),""),"FALSE")</f>
        <v>FALSE</v>
      </c>
      <c r="S23" s="24" t="str">
        <f t="shared" si="5"/>
        <v>TRUE</v>
      </c>
      <c r="T23" s="22"/>
      <c r="U23" s="22"/>
      <c r="V23" s="22"/>
      <c r="W23" s="22"/>
      <c r="X23" s="22"/>
    </row>
    <row r="24">
      <c r="A24" s="25" t="s">
        <v>389</v>
      </c>
      <c r="B24" s="26" t="b">
        <f>COUNTIF('Match esperado'!M:M, A24) &gt; 0
</f>
        <v>1</v>
      </c>
      <c r="C24" s="22" t="str">
        <f t="shared" si="1"/>
        <v>LinkedIn</v>
      </c>
      <c r="D24" s="22" t="str">
        <f t="shared" si="2"/>
        <v>Página do Linkedin da Empresa</v>
      </c>
      <c r="E24" s="22"/>
      <c r="F24" s="23" t="s">
        <v>390</v>
      </c>
      <c r="G24" s="22">
        <f>IFERROR(__xludf.DUMMYFUNCTION("iferror(SPLIT(REGEXREPLACE(F24, ""\s{2,}"", ""|""), ""|""),"""")
"),21.0)</f>
        <v>21</v>
      </c>
      <c r="H24" s="22" t="str">
        <f>IFERROR(__xludf.DUMMYFUNCTION("""COMPUTED_VALUE"""),"Segmento")</f>
        <v>Segmento</v>
      </c>
      <c r="I24" s="22" t="str">
        <f>IFERROR(__xludf.DUMMYFUNCTION("""COMPUTED_VALUE"""),"Texto")</f>
        <v>Texto</v>
      </c>
      <c r="J24" s="24" t="str">
        <f t="shared" si="3"/>
        <v>Segmento: Texto</v>
      </c>
      <c r="K24" s="24" t="str">
        <f t="array" ref="K24">iferror(if(F24&lt;&gt;"", if(XLOOKUP(H24,'Match esperado'!$H:$H,'Match esperado'!$K:$K)=J24,"TRUE","FALSE"),""),"FALSE")</f>
        <v>TRUE</v>
      </c>
      <c r="L24" s="22"/>
      <c r="M24" s="23" t="s">
        <v>391</v>
      </c>
      <c r="N24" s="22">
        <f>IFERROR(__xludf.DUMMYFUNCTION("iferror(SPLIT(REGEXREPLACE(M24, ""\s{2,}"", ""|""), ""|""),"""")
"),21.0)</f>
        <v>21</v>
      </c>
      <c r="O24" s="22" t="str">
        <f>IFERROR(__xludf.DUMMYFUNCTION("""COMPUTED_VALUE"""),"Estágio de escala")</f>
        <v>Estágio de escala</v>
      </c>
      <c r="P24" s="22" t="str">
        <f>IFERROR(__xludf.DUMMYFUNCTION("""COMPUTED_VALUE"""),"Null")</f>
        <v>Null</v>
      </c>
      <c r="Q24" s="24" t="str">
        <f t="shared" si="4"/>
        <v>Estágio de escala: Null</v>
      </c>
      <c r="R24" s="24" t="str">
        <f t="array" ref="R24">iferror(if(M24&lt;&gt;"", if(XLOOKUP(O24,'Match esperado'!$I:$I,'Match esperado'!$L:$L)=Q24,"TRUE","FALSE"),""),"FALSE")</f>
        <v>FALSE</v>
      </c>
      <c r="S24" s="24" t="str">
        <f t="shared" si="5"/>
        <v>TRUE</v>
      </c>
      <c r="T24" s="22"/>
      <c r="U24" s="22"/>
      <c r="V24" s="22"/>
      <c r="W24" s="22"/>
      <c r="X24" s="22"/>
    </row>
    <row r="25">
      <c r="A25" s="25" t="s">
        <v>392</v>
      </c>
      <c r="B25" s="26" t="b">
        <f>COUNTIF('Match esperado'!M:M, A25) &gt; 0
</f>
        <v>1</v>
      </c>
      <c r="C25" s="22" t="str">
        <f t="shared" si="1"/>
        <v>Equipe Proprietária da Empresa</v>
      </c>
      <c r="D25" s="22" t="str">
        <f t="shared" si="2"/>
        <v>Equipe Responsável</v>
      </c>
      <c r="E25" s="22"/>
      <c r="F25" s="23" t="s">
        <v>393</v>
      </c>
      <c r="G25" s="22">
        <f>IFERROR(__xludf.DUMMYFUNCTION("iferror(SPLIT(REGEXREPLACE(F25, ""\s{2,}"", ""|""), ""|""),"""")
"),22.0)</f>
        <v>22</v>
      </c>
      <c r="H25" s="22" t="str">
        <f>IFERROR(__xludf.DUMMYFUNCTION("""COMPUTED_VALUE"""),"Modelo de Negócio")</f>
        <v>Modelo de Negócio</v>
      </c>
      <c r="I25" s="22" t="str">
        <f>IFERROR(__xludf.DUMMYFUNCTION("""COMPUTED_VALUE"""),"Texto")</f>
        <v>Texto</v>
      </c>
      <c r="J25" s="24" t="str">
        <f t="shared" si="3"/>
        <v>Modelo de Negócio: Texto</v>
      </c>
      <c r="K25" s="24" t="str">
        <f t="array" ref="K25">iferror(if(F25&lt;&gt;"", if(XLOOKUP(H25,'Match esperado'!$H:$H,'Match esperado'!$K:$K)=J25,"TRUE","FALSE"),""),"FALSE")</f>
        <v>TRUE</v>
      </c>
      <c r="L25" s="22"/>
      <c r="M25" s="23" t="s">
        <v>394</v>
      </c>
      <c r="N25" s="22">
        <f>IFERROR(__xludf.DUMMYFUNCTION("iferror(SPLIT(REGEXREPLACE(M25, ""\s{2,}"", ""|""), ""|""),"""")
"),22.0)</f>
        <v>22</v>
      </c>
      <c r="O25" s="22" t="str">
        <f>IFERROR(__xludf.DUMMYFUNCTION("""COMPUTED_VALUE"""),"Porte da Empresa")</f>
        <v>Porte da Empresa</v>
      </c>
      <c r="P25" s="22" t="str">
        <f>IFERROR(__xludf.DUMMYFUNCTION("""COMPUTED_VALUE"""),"Texto")</f>
        <v>Texto</v>
      </c>
      <c r="Q25" s="24" t="str">
        <f t="shared" si="4"/>
        <v>Porte da Empresa: Texto</v>
      </c>
      <c r="R25" s="24" t="str">
        <f t="array" ref="R25">iferror(if(M25&lt;&gt;"", if(XLOOKUP(O25,'Match esperado'!$I:$I,'Match esperado'!$L:$L)=Q25,"TRUE","FALSE"),""),"FALSE")</f>
        <v>TRUE</v>
      </c>
      <c r="S25" s="24" t="str">
        <f t="shared" si="5"/>
        <v>TRUE</v>
      </c>
      <c r="T25" s="22"/>
      <c r="U25" s="22"/>
      <c r="V25" s="22"/>
      <c r="W25" s="22"/>
      <c r="X25" s="22"/>
    </row>
    <row r="26">
      <c r="A26" s="25" t="s">
        <v>395</v>
      </c>
      <c r="B26" s="26" t="b">
        <f>COUNTIF('Match esperado'!M:M, A26) &gt; 0
</f>
        <v>1</v>
      </c>
      <c r="C26" s="22" t="str">
        <f t="shared" si="1"/>
        <v>Data da Criação</v>
      </c>
      <c r="D26" s="22" t="str">
        <f t="shared" si="2"/>
        <v>Created At</v>
      </c>
      <c r="E26" s="22"/>
      <c r="F26" s="23" t="s">
        <v>396</v>
      </c>
      <c r="G26" s="22">
        <f>IFERROR(__xludf.DUMMYFUNCTION("iferror(SPLIT(REGEXREPLACE(F26, ""\s{2,}"", ""|""), ""|""),"""")
"),23.0)</f>
        <v>23</v>
      </c>
      <c r="H26" s="22" t="str">
        <f>IFERROR(__xludf.DUMMYFUNCTION("""COMPUTED_VALUE"""),"Modelo de Receita")</f>
        <v>Modelo de Receita</v>
      </c>
      <c r="I26" s="22" t="str">
        <f>IFERROR(__xludf.DUMMYFUNCTION("""COMPUTED_VALUE"""),"Texto")</f>
        <v>Texto</v>
      </c>
      <c r="J26" s="24" t="str">
        <f t="shared" si="3"/>
        <v>Modelo de Receita: Texto</v>
      </c>
      <c r="K26" s="24" t="str">
        <f t="array" ref="K26">iferror(if(F26&lt;&gt;"", if(XLOOKUP(H26,'Match esperado'!$H:$H,'Match esperado'!$K:$K)=J26,"TRUE","FALSE"),""),"FALSE")</f>
        <v>TRUE</v>
      </c>
      <c r="L26" s="22"/>
      <c r="M26" s="23" t="s">
        <v>397</v>
      </c>
      <c r="N26" s="22">
        <f>IFERROR(__xludf.DUMMYFUNCTION("iferror(SPLIT(REGEXREPLACE(M26, ""\s{2,}"", ""|""), ""|""),"""")
"),23.0)</f>
        <v>23</v>
      </c>
      <c r="O26" s="22" t="str">
        <f>IFERROR(__xludf.DUMMYFUNCTION("""COMPUTED_VALUE"""),"Ano de Fundação")</f>
        <v>Ano de Fundação</v>
      </c>
      <c r="P26" s="22" t="str">
        <f>IFERROR(__xludf.DUMMYFUNCTION("""COMPUTED_VALUE"""),"Número")</f>
        <v>Número</v>
      </c>
      <c r="Q26" s="24" t="str">
        <f t="shared" si="4"/>
        <v>Ano de Fundação: Número</v>
      </c>
      <c r="R26" s="24" t="str">
        <f t="array" ref="R26">iferror(if(M26&lt;&gt;"", if(XLOOKUP(O26,'Match esperado'!$I:$I,'Match esperado'!$L:$L)=Q26,"TRUE","FALSE"),""),"FALSE")</f>
        <v>TRUE</v>
      </c>
      <c r="S26" s="24" t="str">
        <f t="shared" si="5"/>
        <v>TRUE</v>
      </c>
      <c r="T26" s="22"/>
      <c r="U26" s="22"/>
      <c r="V26" s="22"/>
      <c r="W26" s="22"/>
      <c r="X26" s="22"/>
    </row>
    <row r="27">
      <c r="A27" s="25" t="s">
        <v>398</v>
      </c>
      <c r="B27" s="26" t="b">
        <f>COUNTIF('Match esperado'!M:M, A27) &gt; 0
</f>
        <v>1</v>
      </c>
      <c r="C27" s="22" t="str">
        <f t="shared" si="1"/>
        <v>Proprietário da Empresa</v>
      </c>
      <c r="D27" s="22" t="str">
        <f t="shared" si="2"/>
        <v>Responsável</v>
      </c>
      <c r="E27" s="22"/>
      <c r="F27" s="23" t="s">
        <v>399</v>
      </c>
      <c r="G27" s="22">
        <f>IFERROR(__xludf.DUMMYFUNCTION("iferror(SPLIT(REGEXREPLACE(F27, ""\s{2,}"", ""|""), ""|""),"""")
"),24.0)</f>
        <v>24</v>
      </c>
      <c r="H27" s="22" t="str">
        <f>IFERROR(__xludf.DUMMYFUNCTION("""COMPUTED_VALUE"""),"Estágio de escala")</f>
        <v>Estágio de escala</v>
      </c>
      <c r="I27" s="22" t="str">
        <f>IFERROR(__xludf.DUMMYFUNCTION("""COMPUTED_VALUE"""),"Texto")</f>
        <v>Texto</v>
      </c>
      <c r="J27" s="24" t="str">
        <f t="shared" si="3"/>
        <v>Estágio de escala: Texto</v>
      </c>
      <c r="K27" s="24" t="str">
        <f t="array" ref="K27">iferror(if(F27&lt;&gt;"", if(XLOOKUP(H27,'Match esperado'!$H:$H,'Match esperado'!$K:$K)=J27,"TRUE","FALSE"),""),"FALSE")</f>
        <v>TRUE</v>
      </c>
      <c r="L27" s="22"/>
      <c r="M27" s="23" t="s">
        <v>400</v>
      </c>
      <c r="N27" s="22">
        <f>IFERROR(__xludf.DUMMYFUNCTION("iferror(SPLIT(REGEXREPLACE(M27, ""\s{2,}"", ""|""), ""|""),"""")
"),24.0)</f>
        <v>24</v>
      </c>
      <c r="O27" s="22" t="str">
        <f>IFERROR(__xludf.DUMMYFUNCTION("""COMPUTED_VALUE"""),"Telefone")</f>
        <v>Telefone</v>
      </c>
      <c r="P27" s="22" t="str">
        <f>IFERROR(__xludf.DUMMYFUNCTION("""COMPUTED_VALUE"""),"Null")</f>
        <v>Null</v>
      </c>
      <c r="Q27" s="24" t="str">
        <f t="shared" si="4"/>
        <v>Telefone: Null</v>
      </c>
      <c r="R27" s="24" t="str">
        <f t="array" ref="R27">iferror(if(M27&lt;&gt;"", if(XLOOKUP(O27,'Match esperado'!$I:$I,'Match esperado'!$L:$L)=Q27,"TRUE","FALSE"),""),"FALSE")</f>
        <v>FALSE</v>
      </c>
      <c r="S27" s="24" t="str">
        <f t="shared" si="5"/>
        <v>TRUE</v>
      </c>
      <c r="T27" s="22"/>
      <c r="U27" s="22"/>
      <c r="V27" s="22"/>
      <c r="W27" s="22"/>
      <c r="X27" s="22"/>
    </row>
    <row r="28">
      <c r="A28" s="25"/>
      <c r="B28" s="26"/>
      <c r="C28" s="22" t="str">
        <f t="shared" si="1"/>
        <v/>
      </c>
      <c r="D28" s="22" t="str">
        <f t="shared" si="2"/>
        <v/>
      </c>
      <c r="E28" s="22"/>
      <c r="F28" s="23" t="s">
        <v>401</v>
      </c>
      <c r="G28" s="22">
        <f>IFERROR(__xludf.DUMMYFUNCTION("iferror(SPLIT(REGEXREPLACE(F28, ""\s{2,}"", ""|""), ""|""),"""")
"),25.0)</f>
        <v>25</v>
      </c>
      <c r="H28" s="22" t="str">
        <f>IFERROR(__xludf.DUMMYFUNCTION("""COMPUTED_VALUE"""),"Porte da Empresa")</f>
        <v>Porte da Empresa</v>
      </c>
      <c r="I28" s="22" t="str">
        <f>IFERROR(__xludf.DUMMYFUNCTION("""COMPUTED_VALUE"""),"Texto")</f>
        <v>Texto</v>
      </c>
      <c r="J28" s="24" t="str">
        <f t="shared" si="3"/>
        <v>Porte da Empresa: Texto</v>
      </c>
      <c r="K28" s="24" t="str">
        <f t="array" ref="K28">iferror(if(F28&lt;&gt;"", if(XLOOKUP(H28,'Match esperado'!$H:$H,'Match esperado'!$K:$K)=J28,"TRUE","FALSE"),""),"FALSE")</f>
        <v>TRUE</v>
      </c>
      <c r="L28" s="22"/>
      <c r="M28" s="23" t="s">
        <v>402</v>
      </c>
      <c r="N28" s="22">
        <f>IFERROR(__xludf.DUMMYFUNCTION("iferror(SPLIT(REGEXREPLACE(M28, ""\s{2,}"", ""|""), ""|""),"""")
"),25.0)</f>
        <v>25</v>
      </c>
      <c r="O28" s="22" t="str">
        <f>IFERROR(__xludf.DUMMYFUNCTION("""COMPUTED_VALUE"""),"Número de CNPJs vinculados")</f>
        <v>Número de CNPJs vinculados</v>
      </c>
      <c r="P28" s="22" t="str">
        <f>IFERROR(__xludf.DUMMYFUNCTION("""COMPUTED_VALUE"""),"Número")</f>
        <v>Número</v>
      </c>
      <c r="Q28" s="24" t="str">
        <f t="shared" si="4"/>
        <v>Número de CNPJs vinculados: Número</v>
      </c>
      <c r="R28" s="24" t="str">
        <f t="array" ref="R28">iferror(if(M28&lt;&gt;"", if(XLOOKUP(O28,'Match esperado'!$I:$I,'Match esperado'!$L:$L)=Q28,"TRUE","FALSE"),""),"FALSE")</f>
        <v>TRUE</v>
      </c>
      <c r="S28" s="24" t="str">
        <f t="shared" si="5"/>
        <v>TRUE</v>
      </c>
      <c r="T28" s="22"/>
      <c r="U28" s="22"/>
      <c r="V28" s="22"/>
      <c r="W28" s="22"/>
      <c r="X28" s="22"/>
    </row>
    <row r="29">
      <c r="A29" s="25"/>
      <c r="B29" s="26"/>
      <c r="C29" s="22" t="str">
        <f t="shared" si="1"/>
        <v/>
      </c>
      <c r="D29" s="22" t="str">
        <f t="shared" si="2"/>
        <v/>
      </c>
      <c r="E29" s="22"/>
      <c r="F29" s="23" t="s">
        <v>403</v>
      </c>
      <c r="G29" s="22">
        <f>IFERROR(__xludf.DUMMYFUNCTION("iferror(SPLIT(REGEXREPLACE(F29, ""\s{2,}"", ""|""), ""|""),"""")
"),26.0)</f>
        <v>26</v>
      </c>
      <c r="H29" s="22" t="str">
        <f>IFERROR(__xludf.DUMMYFUNCTION("""COMPUTED_VALUE"""),"Número de CNPJs vinculados")</f>
        <v>Número de CNPJs vinculados</v>
      </c>
      <c r="I29" s="22" t="str">
        <f>IFERROR(__xludf.DUMMYFUNCTION("""COMPUTED_VALUE"""),"Número")</f>
        <v>Número</v>
      </c>
      <c r="J29" s="24" t="str">
        <f t="shared" si="3"/>
        <v>Número de CNPJs vinculados: Número</v>
      </c>
      <c r="K29" s="24" t="str">
        <f t="array" ref="K29">iferror(if(F29&lt;&gt;"", if(XLOOKUP(H29,'Match esperado'!$H:$H,'Match esperado'!$K:$K)=J29,"TRUE","FALSE"),""),"FALSE")</f>
        <v>TRUE</v>
      </c>
      <c r="L29" s="22"/>
      <c r="M29" s="22"/>
      <c r="N29" s="22" t="str">
        <f>IFERROR(__xludf.DUMMYFUNCTION("iferror(SPLIT(REGEXREPLACE(M29, ""\s{2,}"", ""|""), ""|""),"""")
"),"")</f>
        <v/>
      </c>
      <c r="O29" s="22"/>
      <c r="P29" s="22"/>
      <c r="Q29" s="24" t="str">
        <f t="shared" si="4"/>
        <v>: </v>
      </c>
      <c r="R29" s="24" t="str">
        <f t="array" ref="R29">iferror(if(M29&lt;&gt;"", if(XLOOKUP(O29,'Match esperado'!$I:$I,'Match esperado'!$L:$L)=Q29,"TRUE","FALSE"),""),"FALSE")</f>
        <v/>
      </c>
      <c r="S29" s="24" t="str">
        <f t="shared" si="5"/>
        <v/>
      </c>
      <c r="T29" s="22"/>
      <c r="U29" s="22"/>
      <c r="V29" s="22"/>
      <c r="W29" s="22"/>
      <c r="X29" s="22"/>
    </row>
    <row r="30">
      <c r="A30" s="25"/>
      <c r="B30" s="26"/>
      <c r="C30" s="22" t="str">
        <f t="shared" si="1"/>
        <v/>
      </c>
      <c r="D30" s="22" t="str">
        <f t="shared" si="2"/>
        <v/>
      </c>
      <c r="E30" s="22"/>
      <c r="F30" s="22"/>
      <c r="G30" s="22" t="str">
        <f>IFERROR(__xludf.DUMMYFUNCTION("iferror(SPLIT(REGEXREPLACE(F30, ""\s{2,}"", ""|""), ""|""),"""")
"),"")</f>
        <v/>
      </c>
      <c r="H30" s="22"/>
      <c r="I30" s="22"/>
      <c r="J30" s="24"/>
      <c r="K30" s="24" t="str">
        <f t="array" ref="K30">iferror(if(F30&lt;&gt;"", if(XLOOKUP(H30,'Match esperado'!$H:$H,'Match esperado'!$K:$K)=J30,"TRUE","FALSE"),""),"FALSE")</f>
        <v/>
      </c>
      <c r="L30" s="22"/>
      <c r="M30" s="22"/>
      <c r="N30" s="22" t="str">
        <f>IFERROR(__xludf.DUMMYFUNCTION("iferror(SPLIT(REGEXREPLACE(M30, ""\s{2,}"", ""|""), ""|""),"""")
"),"")</f>
        <v/>
      </c>
      <c r="O30" s="22"/>
      <c r="P30" s="22"/>
      <c r="Q30" s="24"/>
      <c r="R30" s="24" t="str">
        <f t="array" ref="R30">iferror(if(M30&lt;&gt;"", if(XLOOKUP(O30,'Match esperado'!$I:$I,'Match esperado'!$L:$L)=Q30,"TRUE","FALSE"),""),"FALSE")</f>
        <v/>
      </c>
      <c r="S30" s="24"/>
      <c r="T30" s="22"/>
      <c r="U30" s="22"/>
      <c r="V30" s="22"/>
      <c r="W30" s="22"/>
      <c r="X30" s="22"/>
    </row>
    <row r="31">
      <c r="A31" s="25"/>
      <c r="B31" s="26"/>
      <c r="C31" s="22"/>
      <c r="D31" s="22"/>
      <c r="E31" s="22"/>
      <c r="F31" s="22"/>
      <c r="G31" s="22" t="str">
        <f>IFERROR(__xludf.DUMMYFUNCTION("iferror(SPLIT(REGEXREPLACE(F31, ""\s{2,}"", ""|""), ""|""),"""")
"),"")</f>
        <v/>
      </c>
      <c r="H31" s="22"/>
      <c r="I31" s="22"/>
      <c r="J31" s="24"/>
      <c r="K31" s="24" t="str">
        <f t="array" ref="K31">iferror(if(F31&lt;&gt;"", if(XLOOKUP(H31,'Match esperado'!$H:$H,'Match esperado'!$K:$K)=J31,"TRUE","FALSE"),""),"FALSE")</f>
        <v/>
      </c>
      <c r="L31" s="22"/>
      <c r="M31" s="22"/>
      <c r="N31" s="22" t="str">
        <f>IFERROR(__xludf.DUMMYFUNCTION("iferror(SPLIT(REGEXREPLACE(M31, ""\s{2,}"", ""|""), ""|""),"""")
"),"")</f>
        <v/>
      </c>
      <c r="O31" s="22"/>
      <c r="P31" s="22"/>
      <c r="Q31" s="24"/>
      <c r="R31" s="24" t="str">
        <f t="array" ref="R31">iferror(if(M31&lt;&gt;"", if(XLOOKUP(O31,'Match esperado'!$I:$I,'Match esperado'!$L:$L)=Q31,"TRUE","FALSE"),""),"FALSE")</f>
        <v/>
      </c>
      <c r="S31" s="24"/>
      <c r="T31" s="22"/>
      <c r="U31" s="22"/>
      <c r="V31" s="22"/>
      <c r="W31" s="22"/>
      <c r="X31" s="22"/>
    </row>
    <row r="32">
      <c r="A32" s="24"/>
      <c r="B32" s="22"/>
      <c r="C32" s="22"/>
      <c r="D32" s="22"/>
      <c r="E32" s="22"/>
      <c r="F32" s="22"/>
      <c r="G32" s="22"/>
      <c r="H32" s="22"/>
      <c r="I32" s="22"/>
      <c r="J32" s="24"/>
      <c r="K32" s="24"/>
      <c r="L32" s="22"/>
      <c r="M32" s="22"/>
      <c r="N32" s="22"/>
      <c r="O32" s="22"/>
      <c r="P32" s="22"/>
      <c r="Q32" s="24"/>
      <c r="R32" s="24"/>
      <c r="S32" s="24"/>
      <c r="T32" s="22"/>
      <c r="U32" s="22"/>
      <c r="V32" s="22"/>
      <c r="W32" s="22"/>
      <c r="X32" s="22"/>
    </row>
    <row r="33">
      <c r="A33" s="24"/>
      <c r="B33" s="24"/>
      <c r="C33" s="24"/>
      <c r="D33" s="28" t="str">
        <f t="array" ref="D33">iferror(if(D35&lt;&gt;"", if(XLOOKUP(D34,'Match esperado'!$H:$H,'Match esperado'!$M:$M)="","TRUE","FALSE"),""),"")</f>
        <v>TRUE</v>
      </c>
      <c r="E33" s="28" t="str">
        <f t="array" ref="E33">iferror(if(E35&lt;&gt;"", if(XLOOKUP(E34,'Match esperado'!$H:$H,'Match esperado'!$M:$M)="","TRUE","FALSE"),""),"")</f>
        <v/>
      </c>
      <c r="F33" s="29" t="str">
        <f t="array" ref="F33">iferror(if(F35&lt;&gt;"", if(XLOOKUP(F34,'Match esperado'!$A:$A,'Match esperado'!$F:$F)="","TRUE","FALSE"),""),"")</f>
        <v/>
      </c>
      <c r="G33" s="29" t="str">
        <f t="array" ref="G33">iferror(if(G35&lt;&gt;"", if(XLOOKUP(G34,'Match esperado'!$A:$A,'Match esperado'!$F:$F)="","TRUE","FALSE"),""),"")</f>
        <v/>
      </c>
      <c r="H33" s="29" t="str">
        <f t="array" ref="H33">iferror(if(H35&lt;&gt;"", if(XLOOKUP(H34,'Match esperado'!$A:$A,'Match esperado'!$F:$F)="","TRUE","FALSE"),""),"")</f>
        <v/>
      </c>
      <c r="I33" s="29" t="str">
        <f t="array" ref="I33">iferror(if(I35&lt;&gt;"", if(XLOOKUP(I34,'Match esperado'!$A:$A,'Match esperado'!$F:$F)="","TRUE","FALSE"),""),"")</f>
        <v/>
      </c>
      <c r="J33" s="29"/>
      <c r="K33" s="29"/>
      <c r="L33" s="29" t="str">
        <f t="array" ref="L33">iferror(if(L35&lt;&gt;"", if(XLOOKUP(L34,'Match esperado'!$A:$A,'Match esperado'!$F:$F)="","TRUE","FALSE"),""),"")</f>
        <v/>
      </c>
      <c r="M33" s="30" t="str">
        <f t="array" ref="M33">iferror(if(M35&lt;&gt;"", if(XLOOKUP(M34,'Match esperado'!$A:$A,'Match esperado'!$F:$F)="","TRUE","FALSE"),""),"")</f>
        <v/>
      </c>
      <c r="N33" s="24" t="str">
        <f t="array" ref="N33">iferror(if(N35&lt;&gt;"", if(XLOOKUP(N34,'Match esperado'!$A:$A,'Match esperado'!$F:$F)="","TRUE","FALSE"),""),"")</f>
        <v/>
      </c>
      <c r="O33" s="24"/>
      <c r="P33" s="24"/>
      <c r="Q33" s="29"/>
      <c r="R33" s="29"/>
      <c r="S33" s="29"/>
      <c r="T33" s="24"/>
      <c r="U33" s="24"/>
    </row>
    <row r="34" hidden="1">
      <c r="A34" s="24"/>
      <c r="B34" s="22"/>
      <c r="C34" s="22"/>
      <c r="D34" s="22" t="str">
        <f>if(D35&lt;&gt;"", SUBSTITUTE(D35,"'",""),"")</f>
        <v>Categoria de Stakeholder</v>
      </c>
      <c r="E34" s="22" t="str">
        <f t="shared" ref="E34:H34" si="6">if(E35&lt;&gt;"", IF(LEFT((SUBSTITUTE(E35,"'","")),1)=" ", MID((SUBSTITUTE(E35,"'","")),2,LEN((SUBSTITUTE(E35,"'","")))), (SUBSTITUTE(E35,"'",""))),"")</f>
        <v/>
      </c>
      <c r="F34" s="22" t="str">
        <f t="shared" si="6"/>
        <v/>
      </c>
      <c r="G34" s="22" t="str">
        <f t="shared" si="6"/>
        <v/>
      </c>
      <c r="H34" s="22" t="str">
        <f t="shared" si="6"/>
        <v/>
      </c>
      <c r="I34" s="22"/>
      <c r="J34" s="24"/>
      <c r="K34" s="24"/>
      <c r="L34" s="22"/>
      <c r="M34" s="22"/>
      <c r="N34" s="22"/>
      <c r="O34" s="22"/>
      <c r="P34" s="22"/>
      <c r="Q34" s="24"/>
      <c r="R34" s="24"/>
      <c r="S34" s="24"/>
      <c r="T34" s="22"/>
      <c r="U34" s="22"/>
    </row>
    <row r="35">
      <c r="A35" s="25" t="s">
        <v>106</v>
      </c>
      <c r="B35" s="23" t="s">
        <v>404</v>
      </c>
      <c r="C35" s="23" t="str">
        <f>mid(B35,(FIND("{'", B35)+1),(len(B35)-(FIND("{'", B35)+1)))</f>
        <v>'Categoria de Stakeholder'</v>
      </c>
      <c r="D35" s="22" t="str">
        <f>IFERROR(__xludf.DUMMYFUNCTION("SPLIT(C35, "","")
"),"Categoria de Stakeholder'")</f>
        <v>Categoria de Stakeholder'</v>
      </c>
      <c r="E35" s="22"/>
      <c r="F35" s="22"/>
      <c r="G35" s="22"/>
      <c r="H35" s="22"/>
      <c r="I35" s="22"/>
      <c r="J35" s="24"/>
      <c r="K35" s="24"/>
      <c r="L35" s="22"/>
      <c r="M35" s="22"/>
      <c r="N35" s="22"/>
      <c r="O35" s="22"/>
      <c r="P35" s="22"/>
      <c r="Q35" s="24"/>
      <c r="R35" s="24"/>
      <c r="S35" s="24"/>
      <c r="T35" s="22"/>
      <c r="U35" s="22"/>
    </row>
    <row r="36">
      <c r="A36" s="25" t="s">
        <v>105</v>
      </c>
      <c r="B36" s="23"/>
      <c r="C36" s="23" t="str">
        <f>iferror(mid(B36,(FIND("{'", B36)+1),(len(B36)-(FIND("{'", B36)+1))),"")</f>
        <v/>
      </c>
      <c r="D36" s="22" t="str">
        <f>IFERROR(__xludf.DUMMYFUNCTION("iferror(SPLIT(C36, "",""),"""")
"),"")</f>
        <v/>
      </c>
      <c r="E36" s="22"/>
      <c r="F36" s="22"/>
      <c r="G36" s="22"/>
      <c r="H36" s="22"/>
      <c r="I36" s="22"/>
      <c r="J36" s="24"/>
      <c r="K36" s="24"/>
      <c r="L36" s="22"/>
      <c r="M36" s="22"/>
      <c r="N36" s="22"/>
      <c r="O36" s="22"/>
      <c r="P36" s="22"/>
      <c r="Q36" s="24"/>
      <c r="R36" s="24"/>
      <c r="S36" s="24"/>
      <c r="T36" s="22"/>
      <c r="U36" s="22"/>
    </row>
    <row r="37" hidden="1">
      <c r="A37" s="13"/>
      <c r="D37" s="14" t="str">
        <f>if(D36&lt;&gt;"", SUBSTITUTE(D36,"'",""),"")</f>
        <v/>
      </c>
      <c r="E37" s="14" t="str">
        <f>if(E36&lt;&gt;"", IF(LEFT((SUBSTITUTE(E36,"'","")),1)=" ", MID((SUBSTITUTE(E36,"'","")),2,LEN((SUBSTITUTE(E36,"'","")))), (SUBSTITUTE(E36,"'",""))),"")</f>
        <v/>
      </c>
      <c r="F37" s="14" t="str">
        <f t="shared" ref="F37:I37" si="7">if(F36&lt;&gt;"", SUBSTITUTE(F36,"'",""),"")</f>
        <v/>
      </c>
      <c r="G37" s="14" t="str">
        <f t="shared" si="7"/>
        <v/>
      </c>
      <c r="H37" s="14" t="str">
        <f t="shared" si="7"/>
        <v/>
      </c>
      <c r="I37" s="14" t="str">
        <f t="shared" si="7"/>
        <v/>
      </c>
      <c r="J37" s="13"/>
      <c r="K37" s="13"/>
      <c r="Q37" s="13"/>
      <c r="R37" s="13"/>
      <c r="S37" s="13"/>
    </row>
    <row r="38">
      <c r="A38" s="13"/>
      <c r="B38" s="13"/>
      <c r="C38" s="13"/>
      <c r="D38" s="32" t="str">
        <f t="array" ref="D38">iferror(if(D36&lt;&gt;"", if(XLOOKUP(D37,'Match esperado'!$I:$I,'Match esperado'!$M:$M)="","TRUE","FALSE"),""),"")</f>
        <v/>
      </c>
      <c r="E38" s="32" t="str">
        <f t="array" ref="E38">iferror(if(E36&lt;&gt;"", if(XLOOKUP(E37,'Match esperado'!$I:$I,'Match esperado'!$M:$M)="","TRUE","FALSE"),""),"")</f>
        <v/>
      </c>
      <c r="F38" s="32" t="str">
        <f t="array" ref="F38">iferror(if(F36&lt;&gt;"", if(XLOOKUP(F37,'Match esperado'!$I:$I,'Match esperado'!$M:$M)="","TRUE","FALSE"),""),"")</f>
        <v/>
      </c>
      <c r="G38" s="33" t="str">
        <f t="array" ref="G38">iferror(if(G36&lt;&gt;"", if(XLOOKUP(G37,'Match esperado'!$B:$B,'Match esperado'!$F:$F)="","TRUE","FALSE"),""),"")</f>
        <v/>
      </c>
      <c r="H38" s="33" t="str">
        <f t="array" ref="H38">iferror(if(H36&lt;&gt;"", if(XLOOKUP(H37,'Match esperado'!$B:$B,'Match esperado'!$F:$F)="","TRUE","FALSE"),""),"")</f>
        <v/>
      </c>
      <c r="I38" s="33" t="str">
        <f t="array" ref="I38">iferror(if(I36&lt;&gt;"", if(XLOOKUP(I37,'Match esperado'!$B:$B,'Match esperado'!$F:$F)="","TRUE","FALSE"),""),"")</f>
        <v/>
      </c>
      <c r="J38" s="33"/>
      <c r="K38" s="33"/>
      <c r="L38" s="33" t="str">
        <f t="array" ref="L38">iferror(if(L36&lt;&gt;"", if(XLOOKUP(L37,'Match esperado'!$B:$B,'Match esperado'!$F:$F)="","TRUE","FALSE"),""),"")</f>
        <v/>
      </c>
      <c r="M38" s="34" t="str">
        <f t="array" ref="M38">iferror(if(M36&lt;&gt;"", if(XLOOKUP(M37,'Match esperado'!$B:$B,'Match esperado'!$F:$F)="","TRUE","FALSE"),""),"")</f>
        <v/>
      </c>
      <c r="N38" s="13" t="str">
        <f t="array" ref="N38">iferror(if(N36&lt;&gt;"", if(XLOOKUP(N37,'Match esperado'!$B:$B,'Match esperado'!$F:$F)="","TRUE","FALSE"),""),"")</f>
        <v/>
      </c>
      <c r="O38" s="13"/>
      <c r="P38" s="13"/>
      <c r="Q38" s="33"/>
      <c r="R38" s="33"/>
      <c r="S38" s="33"/>
      <c r="T38" s="13"/>
      <c r="U38" s="13"/>
    </row>
    <row r="39">
      <c r="A39" s="13"/>
      <c r="J39" s="13"/>
      <c r="K39" s="13"/>
      <c r="Q39" s="13"/>
      <c r="R39" s="13"/>
      <c r="S39" s="13"/>
    </row>
    <row r="40">
      <c r="A40" s="13"/>
      <c r="J40" s="13"/>
      <c r="K40" s="13"/>
      <c r="Q40" s="13"/>
      <c r="R40" s="13"/>
      <c r="S40" s="13"/>
    </row>
    <row r="41">
      <c r="A41" s="13"/>
      <c r="J41" s="13"/>
      <c r="K41" s="13"/>
      <c r="Q41" s="13"/>
      <c r="R41" s="13"/>
      <c r="S41" s="13"/>
    </row>
    <row r="42">
      <c r="A42" s="13"/>
      <c r="J42" s="13"/>
      <c r="K42" s="13"/>
      <c r="Q42" s="13"/>
      <c r="R42" s="13"/>
      <c r="S42" s="13"/>
    </row>
    <row r="43">
      <c r="A43" s="13"/>
      <c r="J43" s="13"/>
      <c r="K43" s="13"/>
      <c r="Q43" s="13"/>
      <c r="R43" s="13"/>
      <c r="S43" s="13"/>
    </row>
    <row r="44">
      <c r="A44" s="13"/>
      <c r="J44" s="13"/>
      <c r="K44" s="13"/>
      <c r="Q44" s="13"/>
      <c r="R44" s="13"/>
      <c r="S44" s="13"/>
    </row>
    <row r="45">
      <c r="A45" s="13"/>
      <c r="J45" s="13"/>
      <c r="K45" s="13"/>
      <c r="Q45" s="13"/>
      <c r="R45" s="13"/>
      <c r="S45" s="13"/>
    </row>
    <row r="46">
      <c r="A46" s="13"/>
      <c r="J46" s="13"/>
      <c r="K46" s="13"/>
      <c r="Q46" s="13"/>
      <c r="R46" s="13"/>
      <c r="S46" s="13"/>
    </row>
    <row r="47">
      <c r="A47" s="13"/>
      <c r="J47" s="13"/>
      <c r="K47" s="13"/>
      <c r="Q47" s="13"/>
      <c r="R47" s="13"/>
      <c r="S47" s="13"/>
    </row>
    <row r="48">
      <c r="A48" s="13"/>
      <c r="J48" s="13"/>
      <c r="K48" s="13"/>
      <c r="Q48" s="13"/>
      <c r="R48" s="13"/>
      <c r="S48" s="13"/>
    </row>
    <row r="49">
      <c r="A49" s="13"/>
      <c r="J49" s="13"/>
      <c r="K49" s="13"/>
      <c r="Q49" s="13"/>
      <c r="R49" s="13"/>
      <c r="S49" s="13"/>
    </row>
    <row r="50">
      <c r="A50" s="13"/>
      <c r="J50" s="13"/>
      <c r="K50" s="13"/>
      <c r="Q50" s="13"/>
      <c r="R50" s="13"/>
      <c r="S50" s="13"/>
    </row>
    <row r="51">
      <c r="A51" s="13"/>
      <c r="J51" s="13"/>
      <c r="K51" s="13"/>
      <c r="Q51" s="13"/>
      <c r="R51" s="13"/>
      <c r="S51" s="13"/>
    </row>
    <row r="52">
      <c r="A52" s="13"/>
      <c r="J52" s="13"/>
      <c r="K52" s="13"/>
      <c r="Q52" s="13"/>
      <c r="R52" s="13"/>
      <c r="S52" s="13"/>
    </row>
    <row r="53">
      <c r="A53" s="13"/>
      <c r="J53" s="13"/>
      <c r="K53" s="13"/>
      <c r="Q53" s="13"/>
      <c r="R53" s="13"/>
      <c r="S53" s="13"/>
    </row>
    <row r="54">
      <c r="A54" s="13"/>
      <c r="J54" s="13"/>
      <c r="K54" s="13"/>
      <c r="Q54" s="13"/>
      <c r="R54" s="13"/>
      <c r="S54" s="13"/>
    </row>
    <row r="55">
      <c r="A55" s="13"/>
      <c r="J55" s="13"/>
      <c r="K55" s="13"/>
      <c r="Q55" s="13"/>
      <c r="R55" s="13"/>
      <c r="S55" s="13"/>
    </row>
    <row r="56">
      <c r="A56" s="13"/>
      <c r="J56" s="13"/>
      <c r="K56" s="13"/>
      <c r="Q56" s="13"/>
      <c r="R56" s="13"/>
      <c r="S56" s="13"/>
    </row>
    <row r="57">
      <c r="A57" s="13"/>
      <c r="J57" s="13"/>
      <c r="K57" s="13"/>
      <c r="Q57" s="13"/>
      <c r="R57" s="13"/>
      <c r="S57" s="13"/>
    </row>
    <row r="58">
      <c r="A58" s="13"/>
      <c r="J58" s="13"/>
      <c r="K58" s="13"/>
      <c r="Q58" s="13"/>
      <c r="R58" s="13"/>
      <c r="S58" s="13"/>
    </row>
    <row r="59">
      <c r="A59" s="13"/>
      <c r="J59" s="13"/>
      <c r="K59" s="13"/>
      <c r="Q59" s="13"/>
      <c r="R59" s="13"/>
      <c r="S59" s="13"/>
    </row>
    <row r="60">
      <c r="A60" s="13"/>
      <c r="J60" s="13"/>
      <c r="K60" s="13"/>
      <c r="Q60" s="13"/>
      <c r="R60" s="13"/>
      <c r="S60" s="13"/>
    </row>
    <row r="61">
      <c r="A61" s="13"/>
      <c r="J61" s="13"/>
      <c r="K61" s="13"/>
      <c r="Q61" s="13"/>
      <c r="R61" s="13"/>
      <c r="S61" s="13"/>
    </row>
    <row r="62">
      <c r="A62" s="13"/>
      <c r="J62" s="13"/>
      <c r="K62" s="13"/>
      <c r="Q62" s="13"/>
      <c r="R62" s="13"/>
      <c r="S62" s="13"/>
    </row>
    <row r="63">
      <c r="A63" s="13"/>
      <c r="J63" s="13"/>
      <c r="K63" s="13"/>
      <c r="Q63" s="13"/>
      <c r="R63" s="13"/>
      <c r="S63" s="13"/>
    </row>
    <row r="64">
      <c r="A64" s="13"/>
      <c r="J64" s="13"/>
      <c r="K64" s="13"/>
      <c r="Q64" s="13"/>
      <c r="R64" s="13"/>
      <c r="S64" s="13"/>
    </row>
    <row r="65">
      <c r="A65" s="13"/>
      <c r="J65" s="13"/>
      <c r="K65" s="13"/>
      <c r="Q65" s="13"/>
      <c r="R65" s="13"/>
      <c r="S65" s="13"/>
    </row>
    <row r="66">
      <c r="A66" s="13"/>
      <c r="J66" s="13"/>
      <c r="K66" s="13"/>
      <c r="Q66" s="13"/>
      <c r="R66" s="13"/>
      <c r="S66" s="13"/>
    </row>
    <row r="67">
      <c r="A67" s="13"/>
      <c r="J67" s="13"/>
      <c r="K67" s="13"/>
      <c r="Q67" s="13"/>
      <c r="R67" s="13"/>
      <c r="S67" s="13"/>
    </row>
    <row r="68">
      <c r="A68" s="13"/>
      <c r="J68" s="13"/>
      <c r="K68" s="13"/>
      <c r="Q68" s="13"/>
      <c r="R68" s="13"/>
      <c r="S68" s="13"/>
    </row>
    <row r="69">
      <c r="A69" s="13"/>
      <c r="J69" s="13"/>
      <c r="K69" s="13"/>
      <c r="Q69" s="13"/>
      <c r="R69" s="13"/>
      <c r="S69" s="13"/>
    </row>
    <row r="70">
      <c r="A70" s="13"/>
      <c r="J70" s="13"/>
      <c r="K70" s="13"/>
      <c r="Q70" s="13"/>
      <c r="R70" s="13"/>
      <c r="S70" s="13"/>
    </row>
    <row r="71">
      <c r="A71" s="13"/>
      <c r="J71" s="13"/>
      <c r="K71" s="13"/>
      <c r="Q71" s="13"/>
      <c r="R71" s="13"/>
      <c r="S71" s="13"/>
    </row>
    <row r="72">
      <c r="A72" s="13"/>
      <c r="J72" s="13"/>
      <c r="K72" s="13"/>
      <c r="Q72" s="13"/>
      <c r="R72" s="13"/>
      <c r="S72" s="13"/>
    </row>
    <row r="73">
      <c r="A73" s="13"/>
      <c r="J73" s="13"/>
      <c r="K73" s="13"/>
      <c r="Q73" s="13"/>
      <c r="R73" s="13"/>
      <c r="S73" s="13"/>
    </row>
    <row r="74">
      <c r="A74" s="13"/>
      <c r="J74" s="13"/>
      <c r="K74" s="13"/>
      <c r="Q74" s="13"/>
      <c r="R74" s="13"/>
      <c r="S74" s="13"/>
    </row>
    <row r="75">
      <c r="A75" s="13"/>
      <c r="J75" s="13"/>
      <c r="K75" s="13"/>
      <c r="Q75" s="13"/>
      <c r="R75" s="13"/>
      <c r="S75" s="13"/>
    </row>
    <row r="76">
      <c r="A76" s="13"/>
      <c r="J76" s="13"/>
      <c r="K76" s="13"/>
      <c r="Q76" s="13"/>
      <c r="R76" s="13"/>
      <c r="S76" s="13"/>
    </row>
    <row r="77">
      <c r="A77" s="13"/>
      <c r="J77" s="13"/>
      <c r="K77" s="13"/>
      <c r="Q77" s="13"/>
      <c r="R77" s="13"/>
      <c r="S77" s="13"/>
    </row>
    <row r="78">
      <c r="A78" s="13"/>
      <c r="J78" s="13"/>
      <c r="K78" s="13"/>
      <c r="Q78" s="13"/>
      <c r="R78" s="13"/>
      <c r="S78" s="13"/>
    </row>
    <row r="79">
      <c r="A79" s="13"/>
      <c r="J79" s="13"/>
      <c r="K79" s="13"/>
      <c r="Q79" s="13"/>
      <c r="R79" s="13"/>
      <c r="S79" s="13"/>
    </row>
    <row r="80">
      <c r="A80" s="13"/>
      <c r="J80" s="13"/>
      <c r="K80" s="13"/>
      <c r="Q80" s="13"/>
      <c r="R80" s="13"/>
      <c r="S80" s="13"/>
    </row>
    <row r="81">
      <c r="A81" s="13"/>
      <c r="J81" s="13"/>
      <c r="K81" s="13"/>
      <c r="Q81" s="13"/>
      <c r="R81" s="13"/>
      <c r="S81" s="13"/>
    </row>
    <row r="82">
      <c r="A82" s="13"/>
      <c r="J82" s="13"/>
      <c r="K82" s="13"/>
      <c r="Q82" s="13"/>
      <c r="R82" s="13"/>
      <c r="S82" s="13"/>
    </row>
    <row r="83">
      <c r="A83" s="13"/>
      <c r="J83" s="13"/>
      <c r="K83" s="13"/>
      <c r="Q83" s="13"/>
      <c r="R83" s="13"/>
      <c r="S83" s="13"/>
    </row>
    <row r="84">
      <c r="A84" s="13"/>
      <c r="J84" s="13"/>
      <c r="K84" s="13"/>
      <c r="Q84" s="13"/>
      <c r="R84" s="13"/>
      <c r="S84" s="13"/>
    </row>
    <row r="85">
      <c r="A85" s="13"/>
      <c r="J85" s="13"/>
      <c r="K85" s="13"/>
      <c r="Q85" s="13"/>
      <c r="R85" s="13"/>
      <c r="S85" s="13"/>
    </row>
    <row r="86">
      <c r="A86" s="13"/>
      <c r="J86" s="13"/>
      <c r="K86" s="13"/>
      <c r="Q86" s="13"/>
      <c r="R86" s="13"/>
      <c r="S86" s="13"/>
    </row>
    <row r="87">
      <c r="A87" s="13"/>
      <c r="J87" s="13"/>
      <c r="K87" s="13"/>
      <c r="Q87" s="13"/>
      <c r="R87" s="13"/>
      <c r="S87" s="13"/>
    </row>
    <row r="88">
      <c r="A88" s="13"/>
      <c r="J88" s="13"/>
      <c r="K88" s="13"/>
      <c r="Q88" s="13"/>
      <c r="R88" s="13"/>
      <c r="S88" s="13"/>
    </row>
    <row r="89">
      <c r="A89" s="13"/>
      <c r="J89" s="13"/>
      <c r="K89" s="13"/>
      <c r="Q89" s="13"/>
      <c r="R89" s="13"/>
      <c r="S89" s="13"/>
    </row>
    <row r="90">
      <c r="A90" s="13"/>
      <c r="J90" s="13"/>
      <c r="K90" s="13"/>
      <c r="Q90" s="13"/>
      <c r="R90" s="13"/>
      <c r="S90" s="13"/>
    </row>
    <row r="91">
      <c r="A91" s="13"/>
      <c r="J91" s="13"/>
      <c r="K91" s="13"/>
      <c r="Q91" s="13"/>
      <c r="R91" s="13"/>
      <c r="S91" s="13"/>
    </row>
    <row r="92">
      <c r="A92" s="13"/>
      <c r="J92" s="13"/>
      <c r="K92" s="13"/>
      <c r="Q92" s="13"/>
      <c r="R92" s="13"/>
      <c r="S92" s="13"/>
    </row>
    <row r="93">
      <c r="A93" s="13"/>
      <c r="J93" s="13"/>
      <c r="K93" s="13"/>
      <c r="Q93" s="13"/>
      <c r="R93" s="13"/>
      <c r="S93" s="13"/>
    </row>
    <row r="94">
      <c r="A94" s="13"/>
      <c r="J94" s="13"/>
      <c r="K94" s="13"/>
      <c r="Q94" s="13"/>
      <c r="R94" s="13"/>
      <c r="S94" s="13"/>
    </row>
    <row r="95">
      <c r="A95" s="13"/>
      <c r="J95" s="13"/>
      <c r="K95" s="13"/>
      <c r="Q95" s="13"/>
      <c r="R95" s="13"/>
      <c r="S95" s="13"/>
    </row>
    <row r="96">
      <c r="A96" s="13"/>
      <c r="J96" s="13"/>
      <c r="K96" s="13"/>
      <c r="Q96" s="13"/>
      <c r="R96" s="13"/>
      <c r="S96" s="13"/>
    </row>
    <row r="97">
      <c r="A97" s="13"/>
      <c r="J97" s="13"/>
      <c r="K97" s="13"/>
      <c r="Q97" s="13"/>
      <c r="R97" s="13"/>
      <c r="S97" s="13"/>
    </row>
    <row r="98">
      <c r="A98" s="13"/>
      <c r="J98" s="13"/>
      <c r="K98" s="13"/>
      <c r="Q98" s="13"/>
      <c r="R98" s="13"/>
      <c r="S98" s="13"/>
    </row>
    <row r="99">
      <c r="A99" s="13"/>
      <c r="J99" s="13"/>
      <c r="K99" s="13"/>
      <c r="Q99" s="13"/>
      <c r="R99" s="13"/>
      <c r="S99" s="13"/>
    </row>
    <row r="100">
      <c r="A100" s="13"/>
      <c r="J100" s="13"/>
      <c r="K100" s="13"/>
      <c r="Q100" s="13"/>
      <c r="R100" s="13"/>
      <c r="S100" s="13"/>
    </row>
    <row r="101">
      <c r="A101" s="13"/>
      <c r="J101" s="13"/>
      <c r="K101" s="13"/>
      <c r="Q101" s="13"/>
      <c r="R101" s="13"/>
      <c r="S101" s="13"/>
    </row>
    <row r="102">
      <c r="A102" s="13"/>
      <c r="J102" s="13"/>
      <c r="K102" s="13"/>
      <c r="Q102" s="13"/>
      <c r="R102" s="13"/>
      <c r="S102" s="13"/>
    </row>
    <row r="103">
      <c r="A103" s="13"/>
      <c r="J103" s="13"/>
      <c r="K103" s="13"/>
      <c r="Q103" s="13"/>
      <c r="R103" s="13"/>
      <c r="S103" s="13"/>
    </row>
    <row r="104">
      <c r="A104" s="13"/>
      <c r="J104" s="13"/>
      <c r="K104" s="13"/>
      <c r="Q104" s="13"/>
      <c r="R104" s="13"/>
      <c r="S104" s="13"/>
    </row>
    <row r="105">
      <c r="A105" s="13"/>
      <c r="J105" s="13"/>
      <c r="K105" s="13"/>
      <c r="Q105" s="13"/>
      <c r="R105" s="13"/>
      <c r="S105" s="13"/>
    </row>
    <row r="106">
      <c r="A106" s="13"/>
      <c r="J106" s="13"/>
      <c r="K106" s="13"/>
      <c r="Q106" s="13"/>
      <c r="R106" s="13"/>
      <c r="S106" s="13"/>
    </row>
    <row r="107">
      <c r="A107" s="13"/>
      <c r="J107" s="13"/>
      <c r="K107" s="13"/>
      <c r="Q107" s="13"/>
      <c r="R107" s="13"/>
      <c r="S107" s="13"/>
    </row>
    <row r="108">
      <c r="A108" s="13"/>
      <c r="J108" s="13"/>
      <c r="K108" s="13"/>
      <c r="Q108" s="13"/>
      <c r="R108" s="13"/>
      <c r="S108" s="13"/>
    </row>
    <row r="109">
      <c r="A109" s="13"/>
      <c r="J109" s="13"/>
      <c r="K109" s="13"/>
      <c r="Q109" s="13"/>
      <c r="R109" s="13"/>
      <c r="S109" s="13"/>
    </row>
    <row r="110">
      <c r="A110" s="13"/>
      <c r="J110" s="13"/>
      <c r="K110" s="13"/>
      <c r="Q110" s="13"/>
      <c r="R110" s="13"/>
      <c r="S110" s="13"/>
    </row>
    <row r="111">
      <c r="A111" s="13"/>
      <c r="J111" s="13"/>
      <c r="K111" s="13"/>
      <c r="Q111" s="13"/>
      <c r="R111" s="13"/>
      <c r="S111" s="13"/>
    </row>
    <row r="112">
      <c r="A112" s="13"/>
      <c r="J112" s="13"/>
      <c r="K112" s="13"/>
      <c r="Q112" s="13"/>
      <c r="R112" s="13"/>
      <c r="S112" s="13"/>
    </row>
    <row r="113">
      <c r="A113" s="13"/>
      <c r="J113" s="13"/>
      <c r="K113" s="13"/>
      <c r="Q113" s="13"/>
      <c r="R113" s="13"/>
      <c r="S113" s="13"/>
    </row>
    <row r="114">
      <c r="A114" s="13"/>
      <c r="J114" s="13"/>
      <c r="K114" s="13"/>
      <c r="Q114" s="13"/>
      <c r="R114" s="13"/>
      <c r="S114" s="13"/>
    </row>
    <row r="115">
      <c r="A115" s="13"/>
      <c r="J115" s="13"/>
      <c r="K115" s="13"/>
      <c r="Q115" s="13"/>
      <c r="R115" s="13"/>
      <c r="S115" s="13"/>
    </row>
    <row r="116">
      <c r="A116" s="13"/>
      <c r="J116" s="13"/>
      <c r="K116" s="13"/>
      <c r="Q116" s="13"/>
      <c r="R116" s="13"/>
      <c r="S116" s="13"/>
    </row>
    <row r="117">
      <c r="A117" s="13"/>
      <c r="J117" s="13"/>
      <c r="K117" s="13"/>
      <c r="Q117" s="13"/>
      <c r="R117" s="13"/>
      <c r="S117" s="13"/>
    </row>
    <row r="118">
      <c r="A118" s="13"/>
      <c r="J118" s="13"/>
      <c r="K118" s="13"/>
      <c r="Q118" s="13"/>
      <c r="R118" s="13"/>
      <c r="S118" s="13"/>
    </row>
    <row r="119">
      <c r="A119" s="13"/>
      <c r="J119" s="13"/>
      <c r="K119" s="13"/>
      <c r="Q119" s="13"/>
      <c r="R119" s="13"/>
      <c r="S119" s="13"/>
    </row>
    <row r="120">
      <c r="A120" s="13"/>
      <c r="J120" s="13"/>
      <c r="K120" s="13"/>
      <c r="Q120" s="13"/>
      <c r="R120" s="13"/>
      <c r="S120" s="13"/>
    </row>
    <row r="121">
      <c r="A121" s="13"/>
      <c r="J121" s="13"/>
      <c r="K121" s="13"/>
      <c r="Q121" s="13"/>
      <c r="R121" s="13"/>
      <c r="S121" s="13"/>
    </row>
    <row r="122">
      <c r="A122" s="13"/>
      <c r="J122" s="13"/>
      <c r="K122" s="13"/>
      <c r="Q122" s="13"/>
      <c r="R122" s="13"/>
      <c r="S122" s="13"/>
    </row>
    <row r="123">
      <c r="A123" s="13"/>
      <c r="J123" s="13"/>
      <c r="K123" s="13"/>
      <c r="Q123" s="13"/>
      <c r="R123" s="13"/>
      <c r="S123" s="13"/>
    </row>
    <row r="124">
      <c r="A124" s="13"/>
      <c r="J124" s="13"/>
      <c r="K124" s="13"/>
      <c r="Q124" s="13"/>
      <c r="R124" s="13"/>
      <c r="S124" s="13"/>
    </row>
    <row r="125">
      <c r="A125" s="13"/>
      <c r="J125" s="13"/>
      <c r="K125" s="13"/>
      <c r="Q125" s="13"/>
      <c r="R125" s="13"/>
      <c r="S125" s="13"/>
    </row>
    <row r="126">
      <c r="A126" s="13"/>
      <c r="J126" s="13"/>
      <c r="K126" s="13"/>
      <c r="Q126" s="13"/>
      <c r="R126" s="13"/>
      <c r="S126" s="13"/>
    </row>
    <row r="127">
      <c r="A127" s="13"/>
      <c r="J127" s="13"/>
      <c r="K127" s="13"/>
      <c r="Q127" s="13"/>
      <c r="R127" s="13"/>
      <c r="S127" s="13"/>
    </row>
    <row r="128">
      <c r="A128" s="13"/>
      <c r="J128" s="13"/>
      <c r="K128" s="13"/>
      <c r="Q128" s="13"/>
      <c r="R128" s="13"/>
      <c r="S128" s="13"/>
    </row>
    <row r="129">
      <c r="A129" s="13"/>
      <c r="J129" s="13"/>
      <c r="K129" s="13"/>
      <c r="Q129" s="13"/>
      <c r="R129" s="13"/>
      <c r="S129" s="13"/>
    </row>
    <row r="130">
      <c r="A130" s="13"/>
      <c r="J130" s="13"/>
      <c r="K130" s="13"/>
      <c r="Q130" s="13"/>
      <c r="R130" s="13"/>
      <c r="S130" s="13"/>
    </row>
    <row r="131">
      <c r="A131" s="13"/>
      <c r="J131" s="13"/>
      <c r="K131" s="13"/>
      <c r="Q131" s="13"/>
      <c r="R131" s="13"/>
      <c r="S131" s="13"/>
    </row>
    <row r="132">
      <c r="A132" s="13"/>
      <c r="J132" s="13"/>
      <c r="K132" s="13"/>
      <c r="Q132" s="13"/>
      <c r="R132" s="13"/>
      <c r="S132" s="13"/>
    </row>
    <row r="133">
      <c r="A133" s="13"/>
      <c r="J133" s="13"/>
      <c r="K133" s="13"/>
      <c r="Q133" s="13"/>
      <c r="R133" s="13"/>
      <c r="S133" s="13"/>
    </row>
    <row r="134">
      <c r="A134" s="13"/>
      <c r="J134" s="13"/>
      <c r="K134" s="13"/>
      <c r="Q134" s="13"/>
      <c r="R134" s="13"/>
      <c r="S134" s="13"/>
    </row>
    <row r="135">
      <c r="A135" s="13"/>
      <c r="J135" s="13"/>
      <c r="K135" s="13"/>
      <c r="Q135" s="13"/>
      <c r="R135" s="13"/>
      <c r="S135" s="13"/>
    </row>
    <row r="136">
      <c r="A136" s="13"/>
      <c r="J136" s="13"/>
      <c r="K136" s="13"/>
      <c r="Q136" s="13"/>
      <c r="R136" s="13"/>
      <c r="S136" s="13"/>
    </row>
    <row r="137">
      <c r="A137" s="13"/>
      <c r="J137" s="13"/>
      <c r="K137" s="13"/>
      <c r="Q137" s="13"/>
      <c r="R137" s="13"/>
      <c r="S137" s="13"/>
    </row>
    <row r="138">
      <c r="A138" s="13"/>
      <c r="J138" s="13"/>
      <c r="K138" s="13"/>
      <c r="Q138" s="13"/>
      <c r="R138" s="13"/>
      <c r="S138" s="13"/>
    </row>
    <row r="139">
      <c r="A139" s="13"/>
      <c r="J139" s="13"/>
      <c r="K139" s="13"/>
      <c r="Q139" s="13"/>
      <c r="R139" s="13"/>
      <c r="S139" s="13"/>
    </row>
    <row r="140">
      <c r="A140" s="13"/>
      <c r="J140" s="13"/>
      <c r="K140" s="13"/>
      <c r="Q140" s="13"/>
      <c r="R140" s="13"/>
      <c r="S140" s="13"/>
    </row>
    <row r="141">
      <c r="A141" s="13"/>
      <c r="J141" s="13"/>
      <c r="K141" s="13"/>
      <c r="Q141" s="13"/>
      <c r="R141" s="13"/>
      <c r="S141" s="13"/>
    </row>
    <row r="142">
      <c r="A142" s="13"/>
      <c r="J142" s="13"/>
      <c r="K142" s="13"/>
      <c r="Q142" s="13"/>
      <c r="R142" s="13"/>
      <c r="S142" s="13"/>
    </row>
    <row r="143">
      <c r="A143" s="13"/>
      <c r="J143" s="13"/>
      <c r="K143" s="13"/>
      <c r="Q143" s="13"/>
      <c r="R143" s="13"/>
      <c r="S143" s="13"/>
    </row>
    <row r="144">
      <c r="A144" s="13"/>
      <c r="J144" s="13"/>
      <c r="K144" s="13"/>
      <c r="Q144" s="13"/>
      <c r="R144" s="13"/>
      <c r="S144" s="13"/>
    </row>
    <row r="145">
      <c r="A145" s="13"/>
      <c r="J145" s="13"/>
      <c r="K145" s="13"/>
      <c r="Q145" s="13"/>
      <c r="R145" s="13"/>
      <c r="S145" s="13"/>
    </row>
    <row r="146">
      <c r="A146" s="13"/>
      <c r="J146" s="13"/>
      <c r="K146" s="13"/>
      <c r="Q146" s="13"/>
      <c r="R146" s="13"/>
      <c r="S146" s="13"/>
    </row>
    <row r="147">
      <c r="A147" s="13"/>
      <c r="J147" s="13"/>
      <c r="K147" s="13"/>
      <c r="Q147" s="13"/>
      <c r="R147" s="13"/>
      <c r="S147" s="13"/>
    </row>
    <row r="148">
      <c r="A148" s="13"/>
      <c r="J148" s="13"/>
      <c r="K148" s="13"/>
      <c r="Q148" s="13"/>
      <c r="R148" s="13"/>
      <c r="S148" s="13"/>
    </row>
    <row r="149">
      <c r="A149" s="13"/>
      <c r="J149" s="13"/>
      <c r="K149" s="13"/>
      <c r="Q149" s="13"/>
      <c r="R149" s="13"/>
      <c r="S149" s="13"/>
    </row>
    <row r="150">
      <c r="A150" s="13"/>
      <c r="J150" s="13"/>
      <c r="K150" s="13"/>
      <c r="Q150" s="13"/>
      <c r="R150" s="13"/>
      <c r="S150" s="13"/>
    </row>
    <row r="151">
      <c r="A151" s="13"/>
      <c r="J151" s="13"/>
      <c r="K151" s="13"/>
      <c r="Q151" s="13"/>
      <c r="R151" s="13"/>
      <c r="S151" s="13"/>
    </row>
    <row r="152">
      <c r="A152" s="13"/>
      <c r="J152" s="13"/>
      <c r="K152" s="13"/>
      <c r="Q152" s="13"/>
      <c r="R152" s="13"/>
      <c r="S152" s="13"/>
    </row>
    <row r="153">
      <c r="A153" s="13"/>
      <c r="J153" s="13"/>
      <c r="K153" s="13"/>
      <c r="Q153" s="13"/>
      <c r="R153" s="13"/>
      <c r="S153" s="13"/>
    </row>
    <row r="154">
      <c r="A154" s="13"/>
      <c r="J154" s="13"/>
      <c r="K154" s="13"/>
      <c r="Q154" s="13"/>
      <c r="R154" s="13"/>
      <c r="S154" s="13"/>
    </row>
    <row r="155">
      <c r="A155" s="13"/>
      <c r="J155" s="13"/>
      <c r="K155" s="13"/>
      <c r="Q155" s="13"/>
      <c r="R155" s="13"/>
      <c r="S155" s="13"/>
    </row>
    <row r="156">
      <c r="A156" s="13"/>
      <c r="J156" s="13"/>
      <c r="K156" s="13"/>
      <c r="Q156" s="13"/>
      <c r="R156" s="13"/>
      <c r="S156" s="13"/>
    </row>
    <row r="157">
      <c r="A157" s="13"/>
      <c r="J157" s="13"/>
      <c r="K157" s="13"/>
      <c r="Q157" s="13"/>
      <c r="R157" s="13"/>
      <c r="S157" s="13"/>
    </row>
    <row r="158">
      <c r="A158" s="13"/>
      <c r="J158" s="13"/>
      <c r="K158" s="13"/>
      <c r="Q158" s="13"/>
      <c r="R158" s="13"/>
      <c r="S158" s="13"/>
    </row>
    <row r="159">
      <c r="A159" s="13"/>
      <c r="J159" s="13"/>
      <c r="K159" s="13"/>
      <c r="Q159" s="13"/>
      <c r="R159" s="13"/>
      <c r="S159" s="13"/>
    </row>
    <row r="160">
      <c r="A160" s="13"/>
      <c r="J160" s="13"/>
      <c r="K160" s="13"/>
      <c r="Q160" s="13"/>
      <c r="R160" s="13"/>
      <c r="S160" s="13"/>
    </row>
    <row r="161">
      <c r="A161" s="13"/>
      <c r="J161" s="13"/>
      <c r="K161" s="13"/>
      <c r="Q161" s="13"/>
      <c r="R161" s="13"/>
      <c r="S161" s="13"/>
    </row>
    <row r="162">
      <c r="A162" s="13"/>
      <c r="J162" s="13"/>
      <c r="K162" s="13"/>
      <c r="Q162" s="13"/>
      <c r="R162" s="13"/>
      <c r="S162" s="13"/>
    </row>
    <row r="163">
      <c r="A163" s="13"/>
      <c r="J163" s="13"/>
      <c r="K163" s="13"/>
      <c r="Q163" s="13"/>
      <c r="R163" s="13"/>
      <c r="S163" s="13"/>
    </row>
    <row r="164">
      <c r="A164" s="13"/>
      <c r="J164" s="13"/>
      <c r="K164" s="13"/>
      <c r="Q164" s="13"/>
      <c r="R164" s="13"/>
      <c r="S164" s="13"/>
    </row>
    <row r="165">
      <c r="A165" s="13"/>
      <c r="J165" s="13"/>
      <c r="K165" s="13"/>
      <c r="Q165" s="13"/>
      <c r="R165" s="13"/>
      <c r="S165" s="13"/>
    </row>
    <row r="166">
      <c r="A166" s="13"/>
      <c r="J166" s="13"/>
      <c r="K166" s="13"/>
      <c r="Q166" s="13"/>
      <c r="R166" s="13"/>
      <c r="S166" s="13"/>
    </row>
    <row r="167">
      <c r="A167" s="13"/>
      <c r="J167" s="13"/>
      <c r="K167" s="13"/>
      <c r="Q167" s="13"/>
      <c r="R167" s="13"/>
      <c r="S167" s="13"/>
    </row>
    <row r="168">
      <c r="A168" s="13"/>
      <c r="J168" s="13"/>
      <c r="K168" s="13"/>
      <c r="Q168" s="13"/>
      <c r="R168" s="13"/>
      <c r="S168" s="13"/>
    </row>
    <row r="169">
      <c r="A169" s="13"/>
      <c r="J169" s="13"/>
      <c r="K169" s="13"/>
      <c r="Q169" s="13"/>
      <c r="R169" s="13"/>
      <c r="S169" s="13"/>
    </row>
    <row r="170">
      <c r="A170" s="13"/>
      <c r="J170" s="13"/>
      <c r="K170" s="13"/>
      <c r="Q170" s="13"/>
      <c r="R170" s="13"/>
      <c r="S170" s="13"/>
    </row>
    <row r="171">
      <c r="A171" s="13"/>
      <c r="J171" s="13"/>
      <c r="K171" s="13"/>
      <c r="Q171" s="13"/>
      <c r="R171" s="13"/>
      <c r="S171" s="13"/>
    </row>
    <row r="172">
      <c r="A172" s="13"/>
      <c r="J172" s="13"/>
      <c r="K172" s="13"/>
      <c r="Q172" s="13"/>
      <c r="R172" s="13"/>
      <c r="S172" s="13"/>
    </row>
    <row r="173">
      <c r="A173" s="13"/>
      <c r="J173" s="13"/>
      <c r="K173" s="13"/>
      <c r="Q173" s="13"/>
      <c r="R173" s="13"/>
      <c r="S173" s="13"/>
    </row>
    <row r="174">
      <c r="A174" s="13"/>
      <c r="J174" s="13"/>
      <c r="K174" s="13"/>
      <c r="Q174" s="13"/>
      <c r="R174" s="13"/>
      <c r="S174" s="13"/>
    </row>
    <row r="175">
      <c r="A175" s="13"/>
      <c r="J175" s="13"/>
      <c r="K175" s="13"/>
      <c r="Q175" s="13"/>
      <c r="R175" s="13"/>
      <c r="S175" s="13"/>
    </row>
    <row r="176">
      <c r="A176" s="13"/>
      <c r="J176" s="13"/>
      <c r="K176" s="13"/>
      <c r="Q176" s="13"/>
      <c r="R176" s="13"/>
      <c r="S176" s="13"/>
    </row>
    <row r="177">
      <c r="A177" s="13"/>
      <c r="J177" s="13"/>
      <c r="K177" s="13"/>
      <c r="Q177" s="13"/>
      <c r="R177" s="13"/>
      <c r="S177" s="13"/>
    </row>
    <row r="178">
      <c r="A178" s="13"/>
      <c r="J178" s="13"/>
      <c r="K178" s="13"/>
      <c r="Q178" s="13"/>
      <c r="R178" s="13"/>
      <c r="S178" s="13"/>
    </row>
    <row r="179">
      <c r="A179" s="13"/>
      <c r="J179" s="13"/>
      <c r="K179" s="13"/>
      <c r="Q179" s="13"/>
      <c r="R179" s="13"/>
      <c r="S179" s="13"/>
    </row>
    <row r="180">
      <c r="A180" s="13"/>
      <c r="J180" s="13"/>
      <c r="K180" s="13"/>
      <c r="Q180" s="13"/>
      <c r="R180" s="13"/>
      <c r="S180" s="13"/>
    </row>
    <row r="181">
      <c r="A181" s="13"/>
      <c r="J181" s="13"/>
      <c r="K181" s="13"/>
      <c r="Q181" s="13"/>
      <c r="R181" s="13"/>
      <c r="S181" s="13"/>
    </row>
    <row r="182">
      <c r="A182" s="13"/>
      <c r="J182" s="13"/>
      <c r="K182" s="13"/>
      <c r="Q182" s="13"/>
      <c r="R182" s="13"/>
      <c r="S182" s="13"/>
    </row>
    <row r="183">
      <c r="A183" s="13"/>
      <c r="J183" s="13"/>
      <c r="K183" s="13"/>
      <c r="Q183" s="13"/>
      <c r="R183" s="13"/>
      <c r="S183" s="13"/>
    </row>
    <row r="184">
      <c r="A184" s="13"/>
      <c r="J184" s="13"/>
      <c r="K184" s="13"/>
      <c r="Q184" s="13"/>
      <c r="R184" s="13"/>
      <c r="S184" s="13"/>
    </row>
    <row r="185">
      <c r="A185" s="13"/>
      <c r="J185" s="13"/>
      <c r="K185" s="13"/>
      <c r="Q185" s="13"/>
      <c r="R185" s="13"/>
      <c r="S185" s="13"/>
    </row>
    <row r="186">
      <c r="A186" s="13"/>
      <c r="J186" s="13"/>
      <c r="K186" s="13"/>
      <c r="Q186" s="13"/>
      <c r="R186" s="13"/>
      <c r="S186" s="13"/>
    </row>
    <row r="187">
      <c r="A187" s="13"/>
      <c r="J187" s="13"/>
      <c r="K187" s="13"/>
      <c r="Q187" s="13"/>
      <c r="R187" s="13"/>
      <c r="S187" s="13"/>
    </row>
    <row r="188">
      <c r="A188" s="13"/>
      <c r="J188" s="13"/>
      <c r="K188" s="13"/>
      <c r="Q188" s="13"/>
      <c r="R188" s="13"/>
      <c r="S188" s="13"/>
    </row>
    <row r="189">
      <c r="A189" s="13"/>
      <c r="J189" s="13"/>
      <c r="K189" s="13"/>
      <c r="Q189" s="13"/>
      <c r="R189" s="13"/>
      <c r="S189" s="13"/>
    </row>
    <row r="190">
      <c r="A190" s="13"/>
      <c r="J190" s="13"/>
      <c r="K190" s="13"/>
      <c r="Q190" s="13"/>
      <c r="R190" s="13"/>
      <c r="S190" s="13"/>
    </row>
    <row r="191">
      <c r="A191" s="13"/>
      <c r="J191" s="13"/>
      <c r="K191" s="13"/>
      <c r="Q191" s="13"/>
      <c r="R191" s="13"/>
      <c r="S191" s="13"/>
    </row>
    <row r="192">
      <c r="A192" s="13"/>
      <c r="J192" s="13"/>
      <c r="K192" s="13"/>
      <c r="Q192" s="13"/>
      <c r="R192" s="13"/>
      <c r="S192" s="13"/>
    </row>
    <row r="193">
      <c r="A193" s="13"/>
      <c r="J193" s="13"/>
      <c r="K193" s="13"/>
      <c r="Q193" s="13"/>
      <c r="R193" s="13"/>
      <c r="S193" s="13"/>
    </row>
    <row r="194">
      <c r="A194" s="13"/>
      <c r="J194" s="13"/>
      <c r="K194" s="13"/>
      <c r="Q194" s="13"/>
      <c r="R194" s="13"/>
      <c r="S194" s="13"/>
    </row>
    <row r="195">
      <c r="A195" s="13"/>
      <c r="J195" s="13"/>
      <c r="K195" s="13"/>
      <c r="Q195" s="13"/>
      <c r="R195" s="13"/>
      <c r="S195" s="13"/>
    </row>
    <row r="196">
      <c r="A196" s="13"/>
      <c r="J196" s="13"/>
      <c r="K196" s="13"/>
      <c r="Q196" s="13"/>
      <c r="R196" s="13"/>
      <c r="S196" s="13"/>
    </row>
    <row r="197">
      <c r="A197" s="13"/>
      <c r="J197" s="13"/>
      <c r="K197" s="13"/>
      <c r="Q197" s="13"/>
      <c r="R197" s="13"/>
      <c r="S197" s="13"/>
    </row>
    <row r="198">
      <c r="A198" s="13"/>
      <c r="J198" s="13"/>
      <c r="K198" s="13"/>
      <c r="Q198" s="13"/>
      <c r="R198" s="13"/>
      <c r="S198" s="13"/>
    </row>
    <row r="199">
      <c r="A199" s="13"/>
      <c r="J199" s="13"/>
      <c r="K199" s="13"/>
      <c r="Q199" s="13"/>
      <c r="R199" s="13"/>
      <c r="S199" s="13"/>
    </row>
    <row r="200">
      <c r="A200" s="13"/>
      <c r="J200" s="13"/>
      <c r="K200" s="13"/>
      <c r="Q200" s="13"/>
      <c r="R200" s="13"/>
      <c r="S200" s="13"/>
    </row>
    <row r="201">
      <c r="A201" s="13"/>
      <c r="J201" s="13"/>
      <c r="K201" s="13"/>
      <c r="Q201" s="13"/>
      <c r="R201" s="13"/>
      <c r="S201" s="13"/>
    </row>
    <row r="202">
      <c r="A202" s="13"/>
      <c r="J202" s="13"/>
      <c r="K202" s="13"/>
      <c r="Q202" s="13"/>
      <c r="R202" s="13"/>
      <c r="S202" s="13"/>
    </row>
    <row r="203">
      <c r="A203" s="13"/>
      <c r="J203" s="13"/>
      <c r="K203" s="13"/>
      <c r="Q203" s="13"/>
      <c r="R203" s="13"/>
      <c r="S203" s="13"/>
    </row>
    <row r="204">
      <c r="A204" s="13"/>
      <c r="J204" s="13"/>
      <c r="K204" s="13"/>
      <c r="Q204" s="13"/>
      <c r="R204" s="13"/>
      <c r="S204" s="13"/>
    </row>
    <row r="205">
      <c r="A205" s="13"/>
      <c r="J205" s="13"/>
      <c r="K205" s="13"/>
      <c r="Q205" s="13"/>
      <c r="R205" s="13"/>
      <c r="S205" s="13"/>
    </row>
    <row r="206">
      <c r="A206" s="13"/>
      <c r="J206" s="13"/>
      <c r="K206" s="13"/>
      <c r="Q206" s="13"/>
      <c r="R206" s="13"/>
      <c r="S206" s="13"/>
    </row>
    <row r="207">
      <c r="A207" s="13"/>
      <c r="J207" s="13"/>
      <c r="K207" s="13"/>
      <c r="Q207" s="13"/>
      <c r="R207" s="13"/>
      <c r="S207" s="13"/>
    </row>
    <row r="208">
      <c r="A208" s="13"/>
      <c r="J208" s="13"/>
      <c r="K208" s="13"/>
      <c r="Q208" s="13"/>
      <c r="R208" s="13"/>
      <c r="S208" s="13"/>
    </row>
    <row r="209">
      <c r="A209" s="13"/>
      <c r="J209" s="13"/>
      <c r="K209" s="13"/>
      <c r="Q209" s="13"/>
      <c r="R209" s="13"/>
      <c r="S209" s="13"/>
    </row>
    <row r="210">
      <c r="A210" s="13"/>
      <c r="J210" s="13"/>
      <c r="K210" s="13"/>
      <c r="Q210" s="13"/>
      <c r="R210" s="13"/>
      <c r="S210" s="13"/>
    </row>
    <row r="211">
      <c r="A211" s="13"/>
      <c r="J211" s="13"/>
      <c r="K211" s="13"/>
      <c r="Q211" s="13"/>
      <c r="R211" s="13"/>
      <c r="S211" s="13"/>
    </row>
    <row r="212">
      <c r="A212" s="13"/>
      <c r="J212" s="13"/>
      <c r="K212" s="13"/>
      <c r="Q212" s="13"/>
      <c r="R212" s="13"/>
      <c r="S212" s="13"/>
    </row>
    <row r="213">
      <c r="A213" s="13"/>
      <c r="J213" s="13"/>
      <c r="K213" s="13"/>
      <c r="Q213" s="13"/>
      <c r="R213" s="13"/>
      <c r="S213" s="13"/>
    </row>
    <row r="214">
      <c r="A214" s="13"/>
      <c r="J214" s="13"/>
      <c r="K214" s="13"/>
      <c r="Q214" s="13"/>
      <c r="R214" s="13"/>
      <c r="S214" s="13"/>
    </row>
    <row r="215">
      <c r="A215" s="13"/>
      <c r="J215" s="13"/>
      <c r="K215" s="13"/>
      <c r="Q215" s="13"/>
      <c r="R215" s="13"/>
      <c r="S215" s="13"/>
    </row>
    <row r="216">
      <c r="A216" s="13"/>
      <c r="J216" s="13"/>
      <c r="K216" s="13"/>
      <c r="Q216" s="13"/>
      <c r="R216" s="13"/>
      <c r="S216" s="13"/>
    </row>
    <row r="217">
      <c r="A217" s="13"/>
      <c r="J217" s="13"/>
      <c r="K217" s="13"/>
      <c r="Q217" s="13"/>
      <c r="R217" s="13"/>
      <c r="S217" s="13"/>
    </row>
    <row r="218">
      <c r="A218" s="13"/>
      <c r="J218" s="13"/>
      <c r="K218" s="13"/>
      <c r="Q218" s="13"/>
      <c r="R218" s="13"/>
      <c r="S218" s="13"/>
    </row>
    <row r="219">
      <c r="A219" s="13"/>
      <c r="J219" s="13"/>
      <c r="K219" s="13"/>
      <c r="Q219" s="13"/>
      <c r="R219" s="13"/>
      <c r="S219" s="13"/>
    </row>
    <row r="220">
      <c r="A220" s="13"/>
      <c r="J220" s="13"/>
      <c r="K220" s="13"/>
      <c r="Q220" s="13"/>
      <c r="R220" s="13"/>
      <c r="S220" s="13"/>
    </row>
    <row r="221">
      <c r="A221" s="13"/>
      <c r="J221" s="13"/>
      <c r="K221" s="13"/>
      <c r="Q221" s="13"/>
      <c r="R221" s="13"/>
      <c r="S221" s="13"/>
    </row>
    <row r="222">
      <c r="A222" s="13"/>
      <c r="J222" s="13"/>
      <c r="K222" s="13"/>
      <c r="Q222" s="13"/>
      <c r="R222" s="13"/>
      <c r="S222" s="13"/>
    </row>
    <row r="223">
      <c r="A223" s="13"/>
      <c r="J223" s="13"/>
      <c r="K223" s="13"/>
      <c r="Q223" s="13"/>
      <c r="R223" s="13"/>
      <c r="S223" s="13"/>
    </row>
    <row r="224">
      <c r="A224" s="13"/>
      <c r="J224" s="13"/>
      <c r="K224" s="13"/>
      <c r="Q224" s="13"/>
      <c r="R224" s="13"/>
      <c r="S224" s="13"/>
    </row>
    <row r="225">
      <c r="A225" s="13"/>
      <c r="J225" s="13"/>
      <c r="K225" s="13"/>
      <c r="Q225" s="13"/>
      <c r="R225" s="13"/>
      <c r="S225" s="13"/>
    </row>
    <row r="226">
      <c r="A226" s="13"/>
      <c r="J226" s="13"/>
      <c r="K226" s="13"/>
      <c r="Q226" s="13"/>
      <c r="R226" s="13"/>
      <c r="S226" s="13"/>
    </row>
    <row r="227">
      <c r="A227" s="13"/>
      <c r="J227" s="13"/>
      <c r="K227" s="13"/>
      <c r="Q227" s="13"/>
      <c r="R227" s="13"/>
      <c r="S227" s="13"/>
    </row>
    <row r="228">
      <c r="A228" s="13"/>
      <c r="J228" s="13"/>
      <c r="K228" s="13"/>
      <c r="Q228" s="13"/>
      <c r="R228" s="13"/>
      <c r="S228" s="13"/>
    </row>
    <row r="229">
      <c r="A229" s="13"/>
      <c r="J229" s="13"/>
      <c r="K229" s="13"/>
      <c r="Q229" s="13"/>
      <c r="R229" s="13"/>
      <c r="S229" s="13"/>
    </row>
    <row r="230">
      <c r="A230" s="13"/>
      <c r="J230" s="13"/>
      <c r="K230" s="13"/>
      <c r="Q230" s="13"/>
      <c r="R230" s="13"/>
      <c r="S230" s="13"/>
    </row>
    <row r="231">
      <c r="A231" s="13"/>
      <c r="J231" s="13"/>
      <c r="K231" s="13"/>
      <c r="Q231" s="13"/>
      <c r="R231" s="13"/>
      <c r="S231" s="13"/>
    </row>
    <row r="232">
      <c r="A232" s="13"/>
      <c r="J232" s="13"/>
      <c r="K232" s="13"/>
      <c r="Q232" s="13"/>
      <c r="R232" s="13"/>
      <c r="S232" s="13"/>
    </row>
    <row r="233">
      <c r="A233" s="13"/>
      <c r="J233" s="13"/>
      <c r="K233" s="13"/>
      <c r="Q233" s="13"/>
      <c r="R233" s="13"/>
      <c r="S233" s="13"/>
    </row>
    <row r="234">
      <c r="A234" s="13"/>
      <c r="J234" s="13"/>
      <c r="K234" s="13"/>
      <c r="Q234" s="13"/>
      <c r="R234" s="13"/>
      <c r="S234" s="13"/>
    </row>
    <row r="235">
      <c r="A235" s="13"/>
      <c r="J235" s="13"/>
      <c r="K235" s="13"/>
      <c r="Q235" s="13"/>
      <c r="R235" s="13"/>
      <c r="S235" s="13"/>
    </row>
    <row r="236">
      <c r="A236" s="13"/>
      <c r="J236" s="13"/>
      <c r="K236" s="13"/>
      <c r="Q236" s="13"/>
      <c r="R236" s="13"/>
      <c r="S236" s="13"/>
    </row>
    <row r="237">
      <c r="A237" s="13"/>
      <c r="J237" s="13"/>
      <c r="K237" s="13"/>
      <c r="Q237" s="13"/>
      <c r="R237" s="13"/>
      <c r="S237" s="13"/>
    </row>
    <row r="238">
      <c r="A238" s="13"/>
      <c r="J238" s="13"/>
      <c r="K238" s="13"/>
      <c r="Q238" s="13"/>
      <c r="R238" s="13"/>
      <c r="S238" s="13"/>
    </row>
    <row r="239">
      <c r="A239" s="13"/>
      <c r="J239" s="13"/>
      <c r="K239" s="13"/>
      <c r="Q239" s="13"/>
      <c r="R239" s="13"/>
      <c r="S239" s="13"/>
    </row>
    <row r="240">
      <c r="A240" s="13"/>
      <c r="J240" s="13"/>
      <c r="K240" s="13"/>
      <c r="Q240" s="13"/>
      <c r="R240" s="13"/>
      <c r="S240" s="13"/>
    </row>
    <row r="241">
      <c r="A241" s="13"/>
      <c r="J241" s="13"/>
      <c r="K241" s="13"/>
      <c r="Q241" s="13"/>
      <c r="R241" s="13"/>
      <c r="S241" s="13"/>
    </row>
    <row r="242">
      <c r="A242" s="13"/>
      <c r="J242" s="13"/>
      <c r="K242" s="13"/>
      <c r="Q242" s="13"/>
      <c r="R242" s="13"/>
      <c r="S242" s="13"/>
    </row>
    <row r="243">
      <c r="A243" s="13"/>
      <c r="J243" s="13"/>
      <c r="K243" s="13"/>
      <c r="Q243" s="13"/>
      <c r="R243" s="13"/>
      <c r="S243" s="13"/>
    </row>
    <row r="244">
      <c r="A244" s="13"/>
      <c r="J244" s="13"/>
      <c r="K244" s="13"/>
      <c r="Q244" s="13"/>
      <c r="R244" s="13"/>
      <c r="S244" s="13"/>
    </row>
    <row r="245">
      <c r="A245" s="13"/>
      <c r="J245" s="13"/>
      <c r="K245" s="13"/>
      <c r="Q245" s="13"/>
      <c r="R245" s="13"/>
      <c r="S245" s="13"/>
    </row>
    <row r="246">
      <c r="A246" s="13"/>
      <c r="J246" s="13"/>
      <c r="K246" s="13"/>
      <c r="Q246" s="13"/>
      <c r="R246" s="13"/>
      <c r="S246" s="13"/>
    </row>
    <row r="247">
      <c r="A247" s="13"/>
      <c r="J247" s="13"/>
      <c r="K247" s="13"/>
      <c r="Q247" s="13"/>
      <c r="R247" s="13"/>
      <c r="S247" s="13"/>
    </row>
    <row r="248">
      <c r="A248" s="13"/>
      <c r="J248" s="13"/>
      <c r="K248" s="13"/>
      <c r="Q248" s="13"/>
      <c r="R248" s="13"/>
      <c r="S248" s="13"/>
    </row>
    <row r="249">
      <c r="A249" s="13"/>
      <c r="J249" s="13"/>
      <c r="K249" s="13"/>
      <c r="Q249" s="13"/>
      <c r="R249" s="13"/>
      <c r="S249" s="13"/>
    </row>
    <row r="250">
      <c r="A250" s="13"/>
      <c r="J250" s="13"/>
      <c r="K250" s="13"/>
      <c r="Q250" s="13"/>
      <c r="R250" s="13"/>
      <c r="S250" s="13"/>
    </row>
    <row r="251">
      <c r="A251" s="13"/>
      <c r="J251" s="13"/>
      <c r="K251" s="13"/>
      <c r="Q251" s="13"/>
      <c r="R251" s="13"/>
      <c r="S251" s="13"/>
    </row>
    <row r="252">
      <c r="A252" s="13"/>
      <c r="J252" s="13"/>
      <c r="K252" s="13"/>
      <c r="Q252" s="13"/>
      <c r="R252" s="13"/>
      <c r="S252" s="13"/>
    </row>
    <row r="253">
      <c r="A253" s="13"/>
      <c r="J253" s="13"/>
      <c r="K253" s="13"/>
      <c r="Q253" s="13"/>
      <c r="R253" s="13"/>
      <c r="S253" s="13"/>
    </row>
    <row r="254">
      <c r="A254" s="13"/>
      <c r="J254" s="13"/>
      <c r="K254" s="13"/>
      <c r="Q254" s="13"/>
      <c r="R254" s="13"/>
      <c r="S254" s="13"/>
    </row>
    <row r="255">
      <c r="A255" s="13"/>
      <c r="J255" s="13"/>
      <c r="K255" s="13"/>
      <c r="Q255" s="13"/>
      <c r="R255" s="13"/>
      <c r="S255" s="13"/>
    </row>
    <row r="256">
      <c r="A256" s="13"/>
      <c r="J256" s="13"/>
      <c r="K256" s="13"/>
      <c r="Q256" s="13"/>
      <c r="R256" s="13"/>
      <c r="S256" s="13"/>
    </row>
    <row r="257">
      <c r="A257" s="13"/>
      <c r="J257" s="13"/>
      <c r="K257" s="13"/>
      <c r="Q257" s="13"/>
      <c r="R257" s="13"/>
      <c r="S257" s="13"/>
    </row>
    <row r="258">
      <c r="A258" s="13"/>
      <c r="J258" s="13"/>
      <c r="K258" s="13"/>
      <c r="Q258" s="13"/>
      <c r="R258" s="13"/>
      <c r="S258" s="13"/>
    </row>
    <row r="259">
      <c r="A259" s="13"/>
      <c r="J259" s="13"/>
      <c r="K259" s="13"/>
      <c r="Q259" s="13"/>
      <c r="R259" s="13"/>
      <c r="S259" s="13"/>
    </row>
    <row r="260">
      <c r="A260" s="13"/>
      <c r="J260" s="13"/>
      <c r="K260" s="13"/>
      <c r="Q260" s="13"/>
      <c r="R260" s="13"/>
      <c r="S260" s="13"/>
    </row>
    <row r="261">
      <c r="A261" s="13"/>
      <c r="J261" s="13"/>
      <c r="K261" s="13"/>
      <c r="Q261" s="13"/>
      <c r="R261" s="13"/>
      <c r="S261" s="13"/>
    </row>
    <row r="262">
      <c r="A262" s="13"/>
      <c r="J262" s="13"/>
      <c r="K262" s="13"/>
      <c r="Q262" s="13"/>
      <c r="R262" s="13"/>
      <c r="S262" s="13"/>
    </row>
    <row r="263">
      <c r="A263" s="13"/>
      <c r="J263" s="13"/>
      <c r="K263" s="13"/>
      <c r="Q263" s="13"/>
      <c r="R263" s="13"/>
      <c r="S263" s="13"/>
    </row>
    <row r="264">
      <c r="A264" s="13"/>
      <c r="J264" s="13"/>
      <c r="K264" s="13"/>
      <c r="Q264" s="13"/>
      <c r="R264" s="13"/>
      <c r="S264" s="13"/>
    </row>
    <row r="265">
      <c r="A265" s="13"/>
      <c r="J265" s="13"/>
      <c r="K265" s="13"/>
      <c r="Q265" s="13"/>
      <c r="R265" s="13"/>
      <c r="S265" s="13"/>
    </row>
    <row r="266">
      <c r="A266" s="13"/>
      <c r="J266" s="13"/>
      <c r="K266" s="13"/>
      <c r="Q266" s="13"/>
      <c r="R266" s="13"/>
      <c r="S266" s="13"/>
    </row>
    <row r="267">
      <c r="A267" s="13"/>
      <c r="J267" s="13"/>
      <c r="K267" s="13"/>
      <c r="Q267" s="13"/>
      <c r="R267" s="13"/>
      <c r="S267" s="13"/>
    </row>
    <row r="268">
      <c r="A268" s="13"/>
      <c r="J268" s="13"/>
      <c r="K268" s="13"/>
      <c r="Q268" s="13"/>
      <c r="R268" s="13"/>
      <c r="S268" s="13"/>
    </row>
    <row r="269">
      <c r="A269" s="13"/>
      <c r="J269" s="13"/>
      <c r="K269" s="13"/>
      <c r="Q269" s="13"/>
      <c r="R269" s="13"/>
      <c r="S269" s="13"/>
    </row>
    <row r="270">
      <c r="A270" s="13"/>
      <c r="J270" s="13"/>
      <c r="K270" s="13"/>
      <c r="Q270" s="13"/>
      <c r="R270" s="13"/>
      <c r="S270" s="13"/>
    </row>
    <row r="271">
      <c r="A271" s="13"/>
      <c r="J271" s="13"/>
      <c r="K271" s="13"/>
      <c r="Q271" s="13"/>
      <c r="R271" s="13"/>
      <c r="S271" s="13"/>
    </row>
    <row r="272">
      <c r="A272" s="13"/>
      <c r="J272" s="13"/>
      <c r="K272" s="13"/>
      <c r="Q272" s="13"/>
      <c r="R272" s="13"/>
      <c r="S272" s="13"/>
    </row>
    <row r="273">
      <c r="A273" s="13"/>
      <c r="J273" s="13"/>
      <c r="K273" s="13"/>
      <c r="Q273" s="13"/>
      <c r="R273" s="13"/>
      <c r="S273" s="13"/>
    </row>
    <row r="274">
      <c r="A274" s="13"/>
      <c r="J274" s="13"/>
      <c r="K274" s="13"/>
      <c r="Q274" s="13"/>
      <c r="R274" s="13"/>
      <c r="S274" s="13"/>
    </row>
    <row r="275">
      <c r="A275" s="13"/>
      <c r="J275" s="13"/>
      <c r="K275" s="13"/>
      <c r="Q275" s="13"/>
      <c r="R275" s="13"/>
      <c r="S275" s="13"/>
    </row>
    <row r="276">
      <c r="A276" s="13"/>
      <c r="J276" s="13"/>
      <c r="K276" s="13"/>
      <c r="Q276" s="13"/>
      <c r="R276" s="13"/>
      <c r="S276" s="13"/>
    </row>
    <row r="277">
      <c r="A277" s="13"/>
      <c r="J277" s="13"/>
      <c r="K277" s="13"/>
      <c r="Q277" s="13"/>
      <c r="R277" s="13"/>
      <c r="S277" s="13"/>
    </row>
    <row r="278">
      <c r="A278" s="13"/>
      <c r="J278" s="13"/>
      <c r="K278" s="13"/>
      <c r="Q278" s="13"/>
      <c r="R278" s="13"/>
      <c r="S278" s="13"/>
    </row>
    <row r="279">
      <c r="A279" s="13"/>
      <c r="J279" s="13"/>
      <c r="K279" s="13"/>
      <c r="Q279" s="13"/>
      <c r="R279" s="13"/>
      <c r="S279" s="13"/>
    </row>
    <row r="280">
      <c r="A280" s="13"/>
      <c r="J280" s="13"/>
      <c r="K280" s="13"/>
      <c r="Q280" s="13"/>
      <c r="R280" s="13"/>
      <c r="S280" s="13"/>
    </row>
    <row r="281">
      <c r="A281" s="13"/>
      <c r="J281" s="13"/>
      <c r="K281" s="13"/>
      <c r="Q281" s="13"/>
      <c r="R281" s="13"/>
      <c r="S281" s="13"/>
    </row>
    <row r="282">
      <c r="A282" s="13"/>
      <c r="J282" s="13"/>
      <c r="K282" s="13"/>
      <c r="Q282" s="13"/>
      <c r="R282" s="13"/>
      <c r="S282" s="13"/>
    </row>
    <row r="283">
      <c r="A283" s="13"/>
      <c r="J283" s="13"/>
      <c r="K283" s="13"/>
      <c r="Q283" s="13"/>
      <c r="R283" s="13"/>
      <c r="S283" s="13"/>
    </row>
    <row r="284">
      <c r="A284" s="13"/>
      <c r="J284" s="13"/>
      <c r="K284" s="13"/>
      <c r="Q284" s="13"/>
      <c r="R284" s="13"/>
      <c r="S284" s="13"/>
    </row>
    <row r="285">
      <c r="A285" s="13"/>
      <c r="J285" s="13"/>
      <c r="K285" s="13"/>
      <c r="Q285" s="13"/>
      <c r="R285" s="13"/>
      <c r="S285" s="13"/>
    </row>
    <row r="286">
      <c r="A286" s="13"/>
      <c r="J286" s="13"/>
      <c r="K286" s="13"/>
      <c r="Q286" s="13"/>
      <c r="R286" s="13"/>
      <c r="S286" s="13"/>
    </row>
    <row r="287">
      <c r="A287" s="13"/>
      <c r="J287" s="13"/>
      <c r="K287" s="13"/>
      <c r="Q287" s="13"/>
      <c r="R287" s="13"/>
      <c r="S287" s="13"/>
    </row>
    <row r="288">
      <c r="A288" s="13"/>
      <c r="J288" s="13"/>
      <c r="K288" s="13"/>
      <c r="Q288" s="13"/>
      <c r="R288" s="13"/>
      <c r="S288" s="13"/>
    </row>
    <row r="289">
      <c r="A289" s="13"/>
      <c r="J289" s="13"/>
      <c r="K289" s="13"/>
      <c r="Q289" s="13"/>
      <c r="R289" s="13"/>
      <c r="S289" s="13"/>
    </row>
    <row r="290">
      <c r="A290" s="13"/>
      <c r="J290" s="13"/>
      <c r="K290" s="13"/>
      <c r="Q290" s="13"/>
      <c r="R290" s="13"/>
      <c r="S290" s="13"/>
    </row>
    <row r="291">
      <c r="A291" s="13"/>
      <c r="J291" s="13"/>
      <c r="K291" s="13"/>
      <c r="Q291" s="13"/>
      <c r="R291" s="13"/>
      <c r="S291" s="13"/>
    </row>
    <row r="292">
      <c r="A292" s="13"/>
      <c r="J292" s="13"/>
      <c r="K292" s="13"/>
      <c r="Q292" s="13"/>
      <c r="R292" s="13"/>
      <c r="S292" s="13"/>
    </row>
    <row r="293">
      <c r="A293" s="13"/>
      <c r="J293" s="13"/>
      <c r="K293" s="13"/>
      <c r="Q293" s="13"/>
      <c r="R293" s="13"/>
      <c r="S293" s="13"/>
    </row>
    <row r="294">
      <c r="A294" s="13"/>
      <c r="J294" s="13"/>
      <c r="K294" s="13"/>
      <c r="Q294" s="13"/>
      <c r="R294" s="13"/>
      <c r="S294" s="13"/>
    </row>
    <row r="295">
      <c r="A295" s="13"/>
      <c r="J295" s="13"/>
      <c r="K295" s="13"/>
      <c r="Q295" s="13"/>
      <c r="R295" s="13"/>
      <c r="S295" s="13"/>
    </row>
    <row r="296">
      <c r="A296" s="13"/>
      <c r="J296" s="13"/>
      <c r="K296" s="13"/>
      <c r="Q296" s="13"/>
      <c r="R296" s="13"/>
      <c r="S296" s="13"/>
    </row>
    <row r="297">
      <c r="A297" s="13"/>
      <c r="J297" s="13"/>
      <c r="K297" s="13"/>
      <c r="Q297" s="13"/>
      <c r="R297" s="13"/>
      <c r="S297" s="13"/>
    </row>
    <row r="298">
      <c r="A298" s="13"/>
      <c r="J298" s="13"/>
      <c r="K298" s="13"/>
      <c r="Q298" s="13"/>
      <c r="R298" s="13"/>
      <c r="S298" s="13"/>
    </row>
    <row r="299">
      <c r="A299" s="13"/>
      <c r="J299" s="13"/>
      <c r="K299" s="13"/>
      <c r="Q299" s="13"/>
      <c r="R299" s="13"/>
      <c r="S299" s="13"/>
    </row>
    <row r="300">
      <c r="A300" s="13"/>
      <c r="J300" s="13"/>
      <c r="K300" s="13"/>
      <c r="Q300" s="13"/>
      <c r="R300" s="13"/>
      <c r="S300" s="13"/>
    </row>
    <row r="301">
      <c r="A301" s="13"/>
      <c r="J301" s="13"/>
      <c r="K301" s="13"/>
      <c r="Q301" s="13"/>
      <c r="R301" s="13"/>
      <c r="S301" s="13"/>
    </row>
    <row r="302">
      <c r="A302" s="13"/>
      <c r="J302" s="13"/>
      <c r="K302" s="13"/>
      <c r="Q302" s="13"/>
      <c r="R302" s="13"/>
      <c r="S302" s="13"/>
    </row>
    <row r="303">
      <c r="A303" s="13"/>
      <c r="J303" s="13"/>
      <c r="K303" s="13"/>
      <c r="Q303" s="13"/>
      <c r="R303" s="13"/>
      <c r="S303" s="13"/>
    </row>
    <row r="304">
      <c r="A304" s="13"/>
      <c r="J304" s="13"/>
      <c r="K304" s="13"/>
      <c r="Q304" s="13"/>
      <c r="R304" s="13"/>
      <c r="S304" s="13"/>
    </row>
    <row r="305">
      <c r="A305" s="13"/>
      <c r="J305" s="13"/>
      <c r="K305" s="13"/>
      <c r="Q305" s="13"/>
      <c r="R305" s="13"/>
      <c r="S305" s="13"/>
    </row>
    <row r="306">
      <c r="A306" s="13"/>
      <c r="J306" s="13"/>
      <c r="K306" s="13"/>
      <c r="Q306" s="13"/>
      <c r="R306" s="13"/>
      <c r="S306" s="13"/>
    </row>
    <row r="307">
      <c r="A307" s="13"/>
      <c r="J307" s="13"/>
      <c r="K307" s="13"/>
      <c r="Q307" s="13"/>
      <c r="R307" s="13"/>
      <c r="S307" s="13"/>
    </row>
    <row r="308">
      <c r="A308" s="13"/>
      <c r="J308" s="13"/>
      <c r="K308" s="13"/>
      <c r="Q308" s="13"/>
      <c r="R308" s="13"/>
      <c r="S308" s="13"/>
    </row>
    <row r="309">
      <c r="A309" s="13"/>
      <c r="J309" s="13"/>
      <c r="K309" s="13"/>
      <c r="Q309" s="13"/>
      <c r="R309" s="13"/>
      <c r="S309" s="13"/>
    </row>
    <row r="310">
      <c r="A310" s="13"/>
      <c r="J310" s="13"/>
      <c r="K310" s="13"/>
      <c r="Q310" s="13"/>
      <c r="R310" s="13"/>
      <c r="S310" s="13"/>
    </row>
    <row r="311">
      <c r="A311" s="13"/>
      <c r="J311" s="13"/>
      <c r="K311" s="13"/>
      <c r="Q311" s="13"/>
      <c r="R311" s="13"/>
      <c r="S311" s="13"/>
    </row>
    <row r="312">
      <c r="A312" s="13"/>
      <c r="J312" s="13"/>
      <c r="K312" s="13"/>
      <c r="Q312" s="13"/>
      <c r="R312" s="13"/>
      <c r="S312" s="13"/>
    </row>
    <row r="313">
      <c r="A313" s="13"/>
      <c r="J313" s="13"/>
      <c r="K313" s="13"/>
      <c r="Q313" s="13"/>
      <c r="R313" s="13"/>
      <c r="S313" s="13"/>
    </row>
    <row r="314">
      <c r="A314" s="13"/>
      <c r="J314" s="13"/>
      <c r="K314" s="13"/>
      <c r="Q314" s="13"/>
      <c r="R314" s="13"/>
      <c r="S314" s="13"/>
    </row>
    <row r="315">
      <c r="A315" s="13"/>
      <c r="J315" s="13"/>
      <c r="K315" s="13"/>
      <c r="Q315" s="13"/>
      <c r="R315" s="13"/>
      <c r="S315" s="13"/>
    </row>
    <row r="316">
      <c r="A316" s="13"/>
      <c r="J316" s="13"/>
      <c r="K316" s="13"/>
      <c r="Q316" s="13"/>
      <c r="R316" s="13"/>
      <c r="S316" s="13"/>
    </row>
    <row r="317">
      <c r="A317" s="13"/>
      <c r="J317" s="13"/>
      <c r="K317" s="13"/>
      <c r="Q317" s="13"/>
      <c r="R317" s="13"/>
      <c r="S317" s="13"/>
    </row>
    <row r="318">
      <c r="A318" s="13"/>
      <c r="J318" s="13"/>
      <c r="K318" s="13"/>
      <c r="Q318" s="13"/>
      <c r="R318" s="13"/>
      <c r="S318" s="13"/>
    </row>
    <row r="319">
      <c r="A319" s="13"/>
      <c r="J319" s="13"/>
      <c r="K319" s="13"/>
      <c r="Q319" s="13"/>
      <c r="R319" s="13"/>
      <c r="S319" s="13"/>
    </row>
    <row r="320">
      <c r="A320" s="13"/>
      <c r="J320" s="13"/>
      <c r="K320" s="13"/>
      <c r="Q320" s="13"/>
      <c r="R320" s="13"/>
      <c r="S320" s="13"/>
    </row>
    <row r="321">
      <c r="A321" s="13"/>
      <c r="J321" s="13"/>
      <c r="K321" s="13"/>
      <c r="Q321" s="13"/>
      <c r="R321" s="13"/>
      <c r="S321" s="13"/>
    </row>
    <row r="322">
      <c r="A322" s="13"/>
      <c r="J322" s="13"/>
      <c r="K322" s="13"/>
      <c r="Q322" s="13"/>
      <c r="R322" s="13"/>
      <c r="S322" s="13"/>
    </row>
    <row r="323">
      <c r="A323" s="13"/>
      <c r="J323" s="13"/>
      <c r="K323" s="13"/>
      <c r="Q323" s="13"/>
      <c r="R323" s="13"/>
      <c r="S323" s="13"/>
    </row>
    <row r="324">
      <c r="A324" s="13"/>
      <c r="J324" s="13"/>
      <c r="K324" s="13"/>
      <c r="Q324" s="13"/>
      <c r="R324" s="13"/>
      <c r="S324" s="13"/>
    </row>
    <row r="325">
      <c r="A325" s="13"/>
      <c r="J325" s="13"/>
      <c r="K325" s="13"/>
      <c r="Q325" s="13"/>
      <c r="R325" s="13"/>
      <c r="S325" s="13"/>
    </row>
    <row r="326">
      <c r="A326" s="13"/>
      <c r="J326" s="13"/>
      <c r="K326" s="13"/>
      <c r="Q326" s="13"/>
      <c r="R326" s="13"/>
      <c r="S326" s="13"/>
    </row>
    <row r="327">
      <c r="A327" s="13"/>
      <c r="J327" s="13"/>
      <c r="K327" s="13"/>
      <c r="Q327" s="13"/>
      <c r="R327" s="13"/>
      <c r="S327" s="13"/>
    </row>
    <row r="328">
      <c r="A328" s="13"/>
      <c r="J328" s="13"/>
      <c r="K328" s="13"/>
      <c r="Q328" s="13"/>
      <c r="R328" s="13"/>
      <c r="S328" s="13"/>
    </row>
    <row r="329">
      <c r="A329" s="13"/>
      <c r="J329" s="13"/>
      <c r="K329" s="13"/>
      <c r="Q329" s="13"/>
      <c r="R329" s="13"/>
      <c r="S329" s="13"/>
    </row>
    <row r="330">
      <c r="A330" s="13"/>
      <c r="J330" s="13"/>
      <c r="K330" s="13"/>
      <c r="Q330" s="13"/>
      <c r="R330" s="13"/>
      <c r="S330" s="13"/>
    </row>
    <row r="331">
      <c r="A331" s="13"/>
      <c r="J331" s="13"/>
      <c r="K331" s="13"/>
      <c r="Q331" s="13"/>
      <c r="R331" s="13"/>
      <c r="S331" s="13"/>
    </row>
    <row r="332">
      <c r="A332" s="13"/>
      <c r="J332" s="13"/>
      <c r="K332" s="13"/>
      <c r="Q332" s="13"/>
      <c r="R332" s="13"/>
      <c r="S332" s="13"/>
    </row>
    <row r="333">
      <c r="A333" s="13"/>
      <c r="J333" s="13"/>
      <c r="K333" s="13"/>
      <c r="Q333" s="13"/>
      <c r="R333" s="13"/>
      <c r="S333" s="13"/>
    </row>
    <row r="334">
      <c r="A334" s="13"/>
      <c r="J334" s="13"/>
      <c r="K334" s="13"/>
      <c r="Q334" s="13"/>
      <c r="R334" s="13"/>
      <c r="S334" s="13"/>
    </row>
    <row r="335">
      <c r="A335" s="13"/>
      <c r="J335" s="13"/>
      <c r="K335" s="13"/>
      <c r="Q335" s="13"/>
      <c r="R335" s="13"/>
      <c r="S335" s="13"/>
    </row>
    <row r="336">
      <c r="A336" s="13"/>
      <c r="J336" s="13"/>
      <c r="K336" s="13"/>
      <c r="Q336" s="13"/>
      <c r="R336" s="13"/>
      <c r="S336" s="13"/>
    </row>
    <row r="337">
      <c r="A337" s="13"/>
      <c r="J337" s="13"/>
      <c r="K337" s="13"/>
      <c r="Q337" s="13"/>
      <c r="R337" s="13"/>
      <c r="S337" s="13"/>
    </row>
    <row r="338">
      <c r="A338" s="13"/>
      <c r="J338" s="13"/>
      <c r="K338" s="13"/>
      <c r="Q338" s="13"/>
      <c r="R338" s="13"/>
      <c r="S338" s="13"/>
    </row>
    <row r="339">
      <c r="A339" s="13"/>
      <c r="J339" s="13"/>
      <c r="K339" s="13"/>
      <c r="Q339" s="13"/>
      <c r="R339" s="13"/>
      <c r="S339" s="13"/>
    </row>
    <row r="340">
      <c r="A340" s="13"/>
      <c r="J340" s="13"/>
      <c r="K340" s="13"/>
      <c r="Q340" s="13"/>
      <c r="R340" s="13"/>
      <c r="S340" s="13"/>
    </row>
    <row r="341">
      <c r="A341" s="13"/>
      <c r="J341" s="13"/>
      <c r="K341" s="13"/>
      <c r="Q341" s="13"/>
      <c r="R341" s="13"/>
      <c r="S341" s="13"/>
    </row>
    <row r="342">
      <c r="A342" s="13"/>
      <c r="J342" s="13"/>
      <c r="K342" s="13"/>
      <c r="Q342" s="13"/>
      <c r="R342" s="13"/>
      <c r="S342" s="13"/>
    </row>
    <row r="343">
      <c r="A343" s="13"/>
      <c r="J343" s="13"/>
      <c r="K343" s="13"/>
      <c r="Q343" s="13"/>
      <c r="R343" s="13"/>
      <c r="S343" s="13"/>
    </row>
    <row r="344">
      <c r="A344" s="13"/>
      <c r="J344" s="13"/>
      <c r="K344" s="13"/>
      <c r="Q344" s="13"/>
      <c r="R344" s="13"/>
      <c r="S344" s="13"/>
    </row>
    <row r="345">
      <c r="A345" s="13"/>
      <c r="J345" s="13"/>
      <c r="K345" s="13"/>
      <c r="Q345" s="13"/>
      <c r="R345" s="13"/>
      <c r="S345" s="13"/>
    </row>
    <row r="346">
      <c r="A346" s="13"/>
      <c r="J346" s="13"/>
      <c r="K346" s="13"/>
      <c r="Q346" s="13"/>
      <c r="R346" s="13"/>
      <c r="S346" s="13"/>
    </row>
    <row r="347">
      <c r="A347" s="13"/>
      <c r="J347" s="13"/>
      <c r="K347" s="13"/>
      <c r="Q347" s="13"/>
      <c r="R347" s="13"/>
      <c r="S347" s="13"/>
    </row>
    <row r="348">
      <c r="A348" s="13"/>
      <c r="J348" s="13"/>
      <c r="K348" s="13"/>
      <c r="Q348" s="13"/>
      <c r="R348" s="13"/>
      <c r="S348" s="13"/>
    </row>
    <row r="349">
      <c r="A349" s="13"/>
      <c r="J349" s="13"/>
      <c r="K349" s="13"/>
      <c r="Q349" s="13"/>
      <c r="R349" s="13"/>
      <c r="S349" s="13"/>
    </row>
    <row r="350">
      <c r="A350" s="13"/>
      <c r="J350" s="13"/>
      <c r="K350" s="13"/>
      <c r="Q350" s="13"/>
      <c r="R350" s="13"/>
      <c r="S350" s="13"/>
    </row>
    <row r="351">
      <c r="A351" s="13"/>
      <c r="J351" s="13"/>
      <c r="K351" s="13"/>
      <c r="Q351" s="13"/>
      <c r="R351" s="13"/>
      <c r="S351" s="13"/>
    </row>
    <row r="352">
      <c r="A352" s="13"/>
      <c r="J352" s="13"/>
      <c r="K352" s="13"/>
      <c r="Q352" s="13"/>
      <c r="R352" s="13"/>
      <c r="S352" s="13"/>
    </row>
    <row r="353">
      <c r="A353" s="13"/>
      <c r="J353" s="13"/>
      <c r="K353" s="13"/>
      <c r="Q353" s="13"/>
      <c r="R353" s="13"/>
      <c r="S353" s="13"/>
    </row>
    <row r="354">
      <c r="A354" s="13"/>
      <c r="J354" s="13"/>
      <c r="K354" s="13"/>
      <c r="Q354" s="13"/>
      <c r="R354" s="13"/>
      <c r="S354" s="13"/>
    </row>
    <row r="355">
      <c r="A355" s="13"/>
      <c r="J355" s="13"/>
      <c r="K355" s="13"/>
      <c r="Q355" s="13"/>
      <c r="R355" s="13"/>
      <c r="S355" s="13"/>
    </row>
    <row r="356">
      <c r="A356" s="13"/>
      <c r="J356" s="13"/>
      <c r="K356" s="13"/>
      <c r="Q356" s="13"/>
      <c r="R356" s="13"/>
      <c r="S356" s="13"/>
    </row>
    <row r="357">
      <c r="A357" s="13"/>
      <c r="J357" s="13"/>
      <c r="K357" s="13"/>
      <c r="Q357" s="13"/>
      <c r="R357" s="13"/>
      <c r="S357" s="13"/>
    </row>
    <row r="358">
      <c r="A358" s="13"/>
      <c r="J358" s="13"/>
      <c r="K358" s="13"/>
      <c r="Q358" s="13"/>
      <c r="R358" s="13"/>
      <c r="S358" s="13"/>
    </row>
    <row r="359">
      <c r="A359" s="13"/>
      <c r="J359" s="13"/>
      <c r="K359" s="13"/>
      <c r="Q359" s="13"/>
      <c r="R359" s="13"/>
      <c r="S359" s="13"/>
    </row>
    <row r="360">
      <c r="A360" s="13"/>
      <c r="J360" s="13"/>
      <c r="K360" s="13"/>
      <c r="Q360" s="13"/>
      <c r="R360" s="13"/>
      <c r="S360" s="13"/>
    </row>
    <row r="361">
      <c r="A361" s="13"/>
      <c r="J361" s="13"/>
      <c r="K361" s="13"/>
      <c r="Q361" s="13"/>
      <c r="R361" s="13"/>
      <c r="S361" s="13"/>
    </row>
    <row r="362">
      <c r="A362" s="13"/>
      <c r="J362" s="13"/>
      <c r="K362" s="13"/>
      <c r="Q362" s="13"/>
      <c r="R362" s="13"/>
      <c r="S362" s="13"/>
    </row>
    <row r="363">
      <c r="A363" s="13"/>
      <c r="J363" s="13"/>
      <c r="K363" s="13"/>
      <c r="Q363" s="13"/>
      <c r="R363" s="13"/>
      <c r="S363" s="13"/>
    </row>
    <row r="364">
      <c r="A364" s="13"/>
      <c r="J364" s="13"/>
      <c r="K364" s="13"/>
      <c r="Q364" s="13"/>
      <c r="R364" s="13"/>
      <c r="S364" s="13"/>
    </row>
    <row r="365">
      <c r="A365" s="13"/>
      <c r="J365" s="13"/>
      <c r="K365" s="13"/>
      <c r="Q365" s="13"/>
      <c r="R365" s="13"/>
      <c r="S365" s="13"/>
    </row>
    <row r="366">
      <c r="A366" s="13"/>
      <c r="J366" s="13"/>
      <c r="K366" s="13"/>
      <c r="Q366" s="13"/>
      <c r="R366" s="13"/>
      <c r="S366" s="13"/>
    </row>
    <row r="367">
      <c r="A367" s="13"/>
      <c r="J367" s="13"/>
      <c r="K367" s="13"/>
      <c r="Q367" s="13"/>
      <c r="R367" s="13"/>
      <c r="S367" s="13"/>
    </row>
    <row r="368">
      <c r="A368" s="13"/>
      <c r="J368" s="13"/>
      <c r="K368" s="13"/>
      <c r="Q368" s="13"/>
      <c r="R368" s="13"/>
      <c r="S368" s="13"/>
    </row>
    <row r="369">
      <c r="A369" s="13"/>
      <c r="J369" s="13"/>
      <c r="K369" s="13"/>
      <c r="Q369" s="13"/>
      <c r="R369" s="13"/>
      <c r="S369" s="13"/>
    </row>
    <row r="370">
      <c r="A370" s="13"/>
      <c r="J370" s="13"/>
      <c r="K370" s="13"/>
      <c r="Q370" s="13"/>
      <c r="R370" s="13"/>
      <c r="S370" s="13"/>
    </row>
    <row r="371">
      <c r="A371" s="13"/>
      <c r="J371" s="13"/>
      <c r="K371" s="13"/>
      <c r="Q371" s="13"/>
      <c r="R371" s="13"/>
      <c r="S371" s="13"/>
    </row>
    <row r="372">
      <c r="A372" s="13"/>
      <c r="J372" s="13"/>
      <c r="K372" s="13"/>
      <c r="Q372" s="13"/>
      <c r="R372" s="13"/>
      <c r="S372" s="13"/>
    </row>
    <row r="373">
      <c r="A373" s="13"/>
      <c r="J373" s="13"/>
      <c r="K373" s="13"/>
      <c r="Q373" s="13"/>
      <c r="R373" s="13"/>
      <c r="S373" s="13"/>
    </row>
    <row r="374">
      <c r="A374" s="13"/>
      <c r="J374" s="13"/>
      <c r="K374" s="13"/>
      <c r="Q374" s="13"/>
      <c r="R374" s="13"/>
      <c r="S374" s="13"/>
    </row>
    <row r="375">
      <c r="A375" s="13"/>
      <c r="J375" s="13"/>
      <c r="K375" s="13"/>
      <c r="Q375" s="13"/>
      <c r="R375" s="13"/>
      <c r="S375" s="13"/>
    </row>
    <row r="376">
      <c r="A376" s="13"/>
      <c r="J376" s="13"/>
      <c r="K376" s="13"/>
      <c r="Q376" s="13"/>
      <c r="R376" s="13"/>
      <c r="S376" s="13"/>
    </row>
    <row r="377">
      <c r="A377" s="13"/>
      <c r="J377" s="13"/>
      <c r="K377" s="13"/>
      <c r="Q377" s="13"/>
      <c r="R377" s="13"/>
      <c r="S377" s="13"/>
    </row>
    <row r="378">
      <c r="A378" s="13"/>
      <c r="J378" s="13"/>
      <c r="K378" s="13"/>
      <c r="Q378" s="13"/>
      <c r="R378" s="13"/>
      <c r="S378" s="13"/>
    </row>
    <row r="379">
      <c r="A379" s="13"/>
      <c r="J379" s="13"/>
      <c r="K379" s="13"/>
      <c r="Q379" s="13"/>
      <c r="R379" s="13"/>
      <c r="S379" s="13"/>
    </row>
    <row r="380">
      <c r="A380" s="13"/>
      <c r="J380" s="13"/>
      <c r="K380" s="13"/>
      <c r="Q380" s="13"/>
      <c r="R380" s="13"/>
      <c r="S380" s="13"/>
    </row>
    <row r="381">
      <c r="A381" s="13"/>
      <c r="J381" s="13"/>
      <c r="K381" s="13"/>
      <c r="Q381" s="13"/>
      <c r="R381" s="13"/>
      <c r="S381" s="13"/>
    </row>
    <row r="382">
      <c r="A382" s="13"/>
      <c r="J382" s="13"/>
      <c r="K382" s="13"/>
      <c r="Q382" s="13"/>
      <c r="R382" s="13"/>
      <c r="S382" s="13"/>
    </row>
    <row r="383">
      <c r="A383" s="13"/>
      <c r="J383" s="13"/>
      <c r="K383" s="13"/>
      <c r="Q383" s="13"/>
      <c r="R383" s="13"/>
      <c r="S383" s="13"/>
    </row>
    <row r="384">
      <c r="A384" s="13"/>
      <c r="J384" s="13"/>
      <c r="K384" s="13"/>
      <c r="Q384" s="13"/>
      <c r="R384" s="13"/>
      <c r="S384" s="13"/>
    </row>
    <row r="385">
      <c r="A385" s="13"/>
      <c r="J385" s="13"/>
      <c r="K385" s="13"/>
      <c r="Q385" s="13"/>
      <c r="R385" s="13"/>
      <c r="S385" s="13"/>
    </row>
    <row r="386">
      <c r="A386" s="13"/>
      <c r="J386" s="13"/>
      <c r="K386" s="13"/>
      <c r="Q386" s="13"/>
      <c r="R386" s="13"/>
      <c r="S386" s="13"/>
    </row>
    <row r="387">
      <c r="A387" s="13"/>
      <c r="J387" s="13"/>
      <c r="K387" s="13"/>
      <c r="Q387" s="13"/>
      <c r="R387" s="13"/>
      <c r="S387" s="13"/>
    </row>
    <row r="388">
      <c r="A388" s="13"/>
      <c r="J388" s="13"/>
      <c r="K388" s="13"/>
      <c r="Q388" s="13"/>
      <c r="R388" s="13"/>
      <c r="S388" s="13"/>
    </row>
    <row r="389">
      <c r="A389" s="13"/>
      <c r="J389" s="13"/>
      <c r="K389" s="13"/>
      <c r="Q389" s="13"/>
      <c r="R389" s="13"/>
      <c r="S389" s="13"/>
    </row>
    <row r="390">
      <c r="A390" s="13"/>
      <c r="J390" s="13"/>
      <c r="K390" s="13"/>
      <c r="Q390" s="13"/>
      <c r="R390" s="13"/>
      <c r="S390" s="13"/>
    </row>
    <row r="391">
      <c r="A391" s="13"/>
      <c r="J391" s="13"/>
      <c r="K391" s="13"/>
      <c r="Q391" s="13"/>
      <c r="R391" s="13"/>
      <c r="S391" s="13"/>
    </row>
    <row r="392">
      <c r="A392" s="13"/>
      <c r="J392" s="13"/>
      <c r="K392" s="13"/>
      <c r="Q392" s="13"/>
      <c r="R392" s="13"/>
      <c r="S392" s="13"/>
    </row>
    <row r="393">
      <c r="A393" s="13"/>
      <c r="J393" s="13"/>
      <c r="K393" s="13"/>
      <c r="Q393" s="13"/>
      <c r="R393" s="13"/>
      <c r="S393" s="13"/>
    </row>
    <row r="394">
      <c r="A394" s="13"/>
      <c r="J394" s="13"/>
      <c r="K394" s="13"/>
      <c r="Q394" s="13"/>
      <c r="R394" s="13"/>
      <c r="S394" s="13"/>
    </row>
    <row r="395">
      <c r="A395" s="13"/>
      <c r="J395" s="13"/>
      <c r="K395" s="13"/>
      <c r="Q395" s="13"/>
      <c r="R395" s="13"/>
      <c r="S395" s="13"/>
    </row>
    <row r="396">
      <c r="A396" s="13"/>
      <c r="J396" s="13"/>
      <c r="K396" s="13"/>
      <c r="Q396" s="13"/>
      <c r="R396" s="13"/>
      <c r="S396" s="13"/>
    </row>
    <row r="397">
      <c r="A397" s="13"/>
      <c r="J397" s="13"/>
      <c r="K397" s="13"/>
      <c r="Q397" s="13"/>
      <c r="R397" s="13"/>
      <c r="S397" s="13"/>
    </row>
    <row r="398">
      <c r="A398" s="13"/>
      <c r="J398" s="13"/>
      <c r="K398" s="13"/>
      <c r="Q398" s="13"/>
      <c r="R398" s="13"/>
      <c r="S398" s="13"/>
    </row>
    <row r="399">
      <c r="A399" s="13"/>
      <c r="J399" s="13"/>
      <c r="K399" s="13"/>
      <c r="Q399" s="13"/>
      <c r="R399" s="13"/>
      <c r="S399" s="13"/>
    </row>
    <row r="400">
      <c r="A400" s="13"/>
      <c r="J400" s="13"/>
      <c r="K400" s="13"/>
      <c r="Q400" s="13"/>
      <c r="R400" s="13"/>
      <c r="S400" s="13"/>
    </row>
    <row r="401">
      <c r="A401" s="13"/>
      <c r="J401" s="13"/>
      <c r="K401" s="13"/>
      <c r="Q401" s="13"/>
      <c r="R401" s="13"/>
      <c r="S401" s="13"/>
    </row>
    <row r="402">
      <c r="A402" s="13"/>
      <c r="J402" s="13"/>
      <c r="K402" s="13"/>
      <c r="Q402" s="13"/>
      <c r="R402" s="13"/>
      <c r="S402" s="13"/>
    </row>
    <row r="403">
      <c r="A403" s="13"/>
      <c r="J403" s="13"/>
      <c r="K403" s="13"/>
      <c r="Q403" s="13"/>
      <c r="R403" s="13"/>
      <c r="S403" s="13"/>
    </row>
    <row r="404">
      <c r="A404" s="13"/>
      <c r="J404" s="13"/>
      <c r="K404" s="13"/>
      <c r="Q404" s="13"/>
      <c r="R404" s="13"/>
      <c r="S404" s="13"/>
    </row>
    <row r="405">
      <c r="A405" s="13"/>
      <c r="J405" s="13"/>
      <c r="K405" s="13"/>
      <c r="Q405" s="13"/>
      <c r="R405" s="13"/>
      <c r="S405" s="13"/>
    </row>
    <row r="406">
      <c r="A406" s="13"/>
      <c r="J406" s="13"/>
      <c r="K406" s="13"/>
      <c r="Q406" s="13"/>
      <c r="R406" s="13"/>
      <c r="S406" s="13"/>
    </row>
    <row r="407">
      <c r="A407" s="13"/>
      <c r="J407" s="13"/>
      <c r="K407" s="13"/>
      <c r="Q407" s="13"/>
      <c r="R407" s="13"/>
      <c r="S407" s="13"/>
    </row>
    <row r="408">
      <c r="A408" s="13"/>
      <c r="J408" s="13"/>
      <c r="K408" s="13"/>
      <c r="Q408" s="13"/>
      <c r="R408" s="13"/>
      <c r="S408" s="13"/>
    </row>
    <row r="409">
      <c r="A409" s="13"/>
      <c r="J409" s="13"/>
      <c r="K409" s="13"/>
      <c r="Q409" s="13"/>
      <c r="R409" s="13"/>
      <c r="S409" s="13"/>
    </row>
    <row r="410">
      <c r="A410" s="13"/>
      <c r="J410" s="13"/>
      <c r="K410" s="13"/>
      <c r="Q410" s="13"/>
      <c r="R410" s="13"/>
      <c r="S410" s="13"/>
    </row>
    <row r="411">
      <c r="A411" s="13"/>
      <c r="J411" s="13"/>
      <c r="K411" s="13"/>
      <c r="Q411" s="13"/>
      <c r="R411" s="13"/>
      <c r="S411" s="13"/>
    </row>
    <row r="412">
      <c r="A412" s="13"/>
      <c r="J412" s="13"/>
      <c r="K412" s="13"/>
      <c r="Q412" s="13"/>
      <c r="R412" s="13"/>
      <c r="S412" s="13"/>
    </row>
    <row r="413">
      <c r="A413" s="13"/>
      <c r="J413" s="13"/>
      <c r="K413" s="13"/>
      <c r="Q413" s="13"/>
      <c r="R413" s="13"/>
      <c r="S413" s="13"/>
    </row>
    <row r="414">
      <c r="A414" s="13"/>
      <c r="J414" s="13"/>
      <c r="K414" s="13"/>
      <c r="Q414" s="13"/>
      <c r="R414" s="13"/>
      <c r="S414" s="13"/>
    </row>
    <row r="415">
      <c r="A415" s="13"/>
      <c r="J415" s="13"/>
      <c r="K415" s="13"/>
      <c r="Q415" s="13"/>
      <c r="R415" s="13"/>
      <c r="S415" s="13"/>
    </row>
    <row r="416">
      <c r="A416" s="13"/>
      <c r="J416" s="13"/>
      <c r="K416" s="13"/>
      <c r="Q416" s="13"/>
      <c r="R416" s="13"/>
      <c r="S416" s="13"/>
    </row>
    <row r="417">
      <c r="A417" s="13"/>
      <c r="J417" s="13"/>
      <c r="K417" s="13"/>
      <c r="Q417" s="13"/>
      <c r="R417" s="13"/>
      <c r="S417" s="13"/>
    </row>
    <row r="418">
      <c r="A418" s="13"/>
      <c r="J418" s="13"/>
      <c r="K418" s="13"/>
      <c r="Q418" s="13"/>
      <c r="R418" s="13"/>
      <c r="S418" s="13"/>
    </row>
    <row r="419">
      <c r="A419" s="13"/>
      <c r="J419" s="13"/>
      <c r="K419" s="13"/>
      <c r="Q419" s="13"/>
      <c r="R419" s="13"/>
      <c r="S419" s="13"/>
    </row>
    <row r="420">
      <c r="A420" s="13"/>
      <c r="J420" s="13"/>
      <c r="K420" s="13"/>
      <c r="Q420" s="13"/>
      <c r="R420" s="13"/>
      <c r="S420" s="13"/>
    </row>
    <row r="421">
      <c r="A421" s="13"/>
      <c r="J421" s="13"/>
      <c r="K421" s="13"/>
      <c r="Q421" s="13"/>
      <c r="R421" s="13"/>
      <c r="S421" s="13"/>
    </row>
    <row r="422">
      <c r="A422" s="13"/>
      <c r="J422" s="13"/>
      <c r="K422" s="13"/>
      <c r="Q422" s="13"/>
      <c r="R422" s="13"/>
      <c r="S422" s="13"/>
    </row>
    <row r="423">
      <c r="A423" s="13"/>
      <c r="J423" s="13"/>
      <c r="K423" s="13"/>
      <c r="Q423" s="13"/>
      <c r="R423" s="13"/>
      <c r="S423" s="13"/>
    </row>
    <row r="424">
      <c r="A424" s="13"/>
      <c r="J424" s="13"/>
      <c r="K424" s="13"/>
      <c r="Q424" s="13"/>
      <c r="R424" s="13"/>
      <c r="S424" s="13"/>
    </row>
    <row r="425">
      <c r="A425" s="13"/>
      <c r="J425" s="13"/>
      <c r="K425" s="13"/>
      <c r="Q425" s="13"/>
      <c r="R425" s="13"/>
      <c r="S425" s="13"/>
    </row>
    <row r="426">
      <c r="A426" s="13"/>
      <c r="J426" s="13"/>
      <c r="K426" s="13"/>
      <c r="Q426" s="13"/>
      <c r="R426" s="13"/>
      <c r="S426" s="13"/>
    </row>
    <row r="427">
      <c r="A427" s="13"/>
      <c r="J427" s="13"/>
      <c r="K427" s="13"/>
      <c r="Q427" s="13"/>
      <c r="R427" s="13"/>
      <c r="S427" s="13"/>
    </row>
    <row r="428">
      <c r="A428" s="13"/>
      <c r="J428" s="13"/>
      <c r="K428" s="13"/>
      <c r="Q428" s="13"/>
      <c r="R428" s="13"/>
      <c r="S428" s="13"/>
    </row>
    <row r="429">
      <c r="A429" s="13"/>
      <c r="J429" s="13"/>
      <c r="K429" s="13"/>
      <c r="Q429" s="13"/>
      <c r="R429" s="13"/>
      <c r="S429" s="13"/>
    </row>
    <row r="430">
      <c r="A430" s="13"/>
      <c r="J430" s="13"/>
      <c r="K430" s="13"/>
      <c r="Q430" s="13"/>
      <c r="R430" s="13"/>
      <c r="S430" s="13"/>
    </row>
    <row r="431">
      <c r="A431" s="13"/>
      <c r="J431" s="13"/>
      <c r="K431" s="13"/>
      <c r="Q431" s="13"/>
      <c r="R431" s="13"/>
      <c r="S431" s="13"/>
    </row>
    <row r="432">
      <c r="A432" s="13"/>
      <c r="J432" s="13"/>
      <c r="K432" s="13"/>
      <c r="Q432" s="13"/>
      <c r="R432" s="13"/>
      <c r="S432" s="13"/>
    </row>
    <row r="433">
      <c r="A433" s="13"/>
      <c r="J433" s="13"/>
      <c r="K433" s="13"/>
      <c r="Q433" s="13"/>
      <c r="R433" s="13"/>
      <c r="S433" s="13"/>
    </row>
    <row r="434">
      <c r="A434" s="13"/>
      <c r="J434" s="13"/>
      <c r="K434" s="13"/>
      <c r="Q434" s="13"/>
      <c r="R434" s="13"/>
      <c r="S434" s="13"/>
    </row>
    <row r="435">
      <c r="A435" s="13"/>
      <c r="J435" s="13"/>
      <c r="K435" s="13"/>
      <c r="Q435" s="13"/>
      <c r="R435" s="13"/>
      <c r="S435" s="13"/>
    </row>
    <row r="436">
      <c r="A436" s="13"/>
      <c r="J436" s="13"/>
      <c r="K436" s="13"/>
      <c r="Q436" s="13"/>
      <c r="R436" s="13"/>
      <c r="S436" s="13"/>
    </row>
    <row r="437">
      <c r="A437" s="13"/>
      <c r="J437" s="13"/>
      <c r="K437" s="13"/>
      <c r="Q437" s="13"/>
      <c r="R437" s="13"/>
      <c r="S437" s="13"/>
    </row>
    <row r="438">
      <c r="A438" s="13"/>
      <c r="J438" s="13"/>
      <c r="K438" s="13"/>
      <c r="Q438" s="13"/>
      <c r="R438" s="13"/>
      <c r="S438" s="13"/>
    </row>
    <row r="439">
      <c r="A439" s="13"/>
      <c r="J439" s="13"/>
      <c r="K439" s="13"/>
      <c r="Q439" s="13"/>
      <c r="R439" s="13"/>
      <c r="S439" s="13"/>
    </row>
    <row r="440">
      <c r="A440" s="13"/>
      <c r="J440" s="13"/>
      <c r="K440" s="13"/>
      <c r="Q440" s="13"/>
      <c r="R440" s="13"/>
      <c r="S440" s="13"/>
    </row>
    <row r="441">
      <c r="A441" s="13"/>
      <c r="J441" s="13"/>
      <c r="K441" s="13"/>
      <c r="Q441" s="13"/>
      <c r="R441" s="13"/>
      <c r="S441" s="13"/>
    </row>
    <row r="442">
      <c r="A442" s="13"/>
      <c r="J442" s="13"/>
      <c r="K442" s="13"/>
      <c r="Q442" s="13"/>
      <c r="R442" s="13"/>
      <c r="S442" s="13"/>
    </row>
    <row r="443">
      <c r="A443" s="13"/>
      <c r="J443" s="13"/>
      <c r="K443" s="13"/>
      <c r="Q443" s="13"/>
      <c r="R443" s="13"/>
      <c r="S443" s="13"/>
    </row>
    <row r="444">
      <c r="A444" s="13"/>
      <c r="J444" s="13"/>
      <c r="K444" s="13"/>
      <c r="Q444" s="13"/>
      <c r="R444" s="13"/>
      <c r="S444" s="13"/>
    </row>
    <row r="445">
      <c r="A445" s="13"/>
      <c r="J445" s="13"/>
      <c r="K445" s="13"/>
      <c r="Q445" s="13"/>
      <c r="R445" s="13"/>
      <c r="S445" s="13"/>
    </row>
    <row r="446">
      <c r="A446" s="13"/>
      <c r="J446" s="13"/>
      <c r="K446" s="13"/>
      <c r="Q446" s="13"/>
      <c r="R446" s="13"/>
      <c r="S446" s="13"/>
    </row>
    <row r="447">
      <c r="A447" s="13"/>
      <c r="J447" s="13"/>
      <c r="K447" s="13"/>
      <c r="Q447" s="13"/>
      <c r="R447" s="13"/>
      <c r="S447" s="13"/>
    </row>
    <row r="448">
      <c r="A448" s="13"/>
      <c r="J448" s="13"/>
      <c r="K448" s="13"/>
      <c r="Q448" s="13"/>
      <c r="R448" s="13"/>
      <c r="S448" s="13"/>
    </row>
    <row r="449">
      <c r="A449" s="13"/>
      <c r="J449" s="13"/>
      <c r="K449" s="13"/>
      <c r="Q449" s="13"/>
      <c r="R449" s="13"/>
      <c r="S449" s="13"/>
    </row>
    <row r="450">
      <c r="A450" s="13"/>
      <c r="J450" s="13"/>
      <c r="K450" s="13"/>
      <c r="Q450" s="13"/>
      <c r="R450" s="13"/>
      <c r="S450" s="13"/>
    </row>
    <row r="451">
      <c r="A451" s="13"/>
      <c r="J451" s="13"/>
      <c r="K451" s="13"/>
      <c r="Q451" s="13"/>
      <c r="R451" s="13"/>
      <c r="S451" s="13"/>
    </row>
    <row r="452">
      <c r="A452" s="13"/>
      <c r="J452" s="13"/>
      <c r="K452" s="13"/>
      <c r="Q452" s="13"/>
      <c r="R452" s="13"/>
      <c r="S452" s="13"/>
    </row>
    <row r="453">
      <c r="A453" s="13"/>
      <c r="J453" s="13"/>
      <c r="K453" s="13"/>
      <c r="Q453" s="13"/>
      <c r="R453" s="13"/>
      <c r="S453" s="13"/>
    </row>
    <row r="454">
      <c r="A454" s="13"/>
      <c r="J454" s="13"/>
      <c r="K454" s="13"/>
      <c r="Q454" s="13"/>
      <c r="R454" s="13"/>
      <c r="S454" s="13"/>
    </row>
    <row r="455">
      <c r="A455" s="13"/>
      <c r="J455" s="13"/>
      <c r="K455" s="13"/>
      <c r="Q455" s="13"/>
      <c r="R455" s="13"/>
      <c r="S455" s="13"/>
    </row>
    <row r="456">
      <c r="A456" s="13"/>
      <c r="J456" s="13"/>
      <c r="K456" s="13"/>
      <c r="Q456" s="13"/>
      <c r="R456" s="13"/>
      <c r="S456" s="13"/>
    </row>
    <row r="457">
      <c r="A457" s="13"/>
      <c r="J457" s="13"/>
      <c r="K457" s="13"/>
      <c r="Q457" s="13"/>
      <c r="R457" s="13"/>
      <c r="S457" s="13"/>
    </row>
    <row r="458">
      <c r="A458" s="13"/>
      <c r="J458" s="13"/>
      <c r="K458" s="13"/>
      <c r="Q458" s="13"/>
      <c r="R458" s="13"/>
      <c r="S458" s="13"/>
    </row>
    <row r="459">
      <c r="A459" s="13"/>
      <c r="J459" s="13"/>
      <c r="K459" s="13"/>
      <c r="Q459" s="13"/>
      <c r="R459" s="13"/>
      <c r="S459" s="13"/>
    </row>
    <row r="460">
      <c r="A460" s="13"/>
      <c r="J460" s="13"/>
      <c r="K460" s="13"/>
      <c r="Q460" s="13"/>
      <c r="R460" s="13"/>
      <c r="S460" s="13"/>
    </row>
    <row r="461">
      <c r="A461" s="13"/>
      <c r="J461" s="13"/>
      <c r="K461" s="13"/>
      <c r="Q461" s="13"/>
      <c r="R461" s="13"/>
      <c r="S461" s="13"/>
    </row>
    <row r="462">
      <c r="A462" s="13"/>
      <c r="J462" s="13"/>
      <c r="K462" s="13"/>
      <c r="Q462" s="13"/>
      <c r="R462" s="13"/>
      <c r="S462" s="13"/>
    </row>
    <row r="463">
      <c r="A463" s="13"/>
      <c r="J463" s="13"/>
      <c r="K463" s="13"/>
      <c r="Q463" s="13"/>
      <c r="R463" s="13"/>
      <c r="S463" s="13"/>
    </row>
    <row r="464">
      <c r="A464" s="13"/>
      <c r="J464" s="13"/>
      <c r="K464" s="13"/>
      <c r="Q464" s="13"/>
      <c r="R464" s="13"/>
      <c r="S464" s="13"/>
    </row>
    <row r="465">
      <c r="A465" s="13"/>
      <c r="J465" s="13"/>
      <c r="K465" s="13"/>
      <c r="Q465" s="13"/>
      <c r="R465" s="13"/>
      <c r="S465" s="13"/>
    </row>
    <row r="466">
      <c r="A466" s="13"/>
      <c r="J466" s="13"/>
      <c r="K466" s="13"/>
      <c r="Q466" s="13"/>
      <c r="R466" s="13"/>
      <c r="S466" s="13"/>
    </row>
    <row r="467">
      <c r="A467" s="13"/>
      <c r="J467" s="13"/>
      <c r="K467" s="13"/>
      <c r="Q467" s="13"/>
      <c r="R467" s="13"/>
      <c r="S467" s="13"/>
    </row>
    <row r="468">
      <c r="A468" s="13"/>
      <c r="J468" s="13"/>
      <c r="K468" s="13"/>
      <c r="Q468" s="13"/>
      <c r="R468" s="13"/>
      <c r="S468" s="13"/>
    </row>
    <row r="469">
      <c r="A469" s="13"/>
      <c r="J469" s="13"/>
      <c r="K469" s="13"/>
      <c r="Q469" s="13"/>
      <c r="R469" s="13"/>
      <c r="S469" s="13"/>
    </row>
    <row r="470">
      <c r="A470" s="13"/>
      <c r="J470" s="13"/>
      <c r="K470" s="13"/>
      <c r="Q470" s="13"/>
      <c r="R470" s="13"/>
      <c r="S470" s="13"/>
    </row>
    <row r="471">
      <c r="A471" s="13"/>
      <c r="J471" s="13"/>
      <c r="K471" s="13"/>
      <c r="Q471" s="13"/>
      <c r="R471" s="13"/>
      <c r="S471" s="13"/>
    </row>
    <row r="472">
      <c r="A472" s="13"/>
      <c r="J472" s="13"/>
      <c r="K472" s="13"/>
      <c r="Q472" s="13"/>
      <c r="R472" s="13"/>
      <c r="S472" s="13"/>
    </row>
    <row r="473">
      <c r="A473" s="13"/>
      <c r="J473" s="13"/>
      <c r="K473" s="13"/>
      <c r="Q473" s="13"/>
      <c r="R473" s="13"/>
      <c r="S473" s="13"/>
    </row>
    <row r="474">
      <c r="A474" s="13"/>
      <c r="J474" s="13"/>
      <c r="K474" s="13"/>
      <c r="Q474" s="13"/>
      <c r="R474" s="13"/>
      <c r="S474" s="13"/>
    </row>
    <row r="475">
      <c r="A475" s="13"/>
      <c r="J475" s="13"/>
      <c r="K475" s="13"/>
      <c r="Q475" s="13"/>
      <c r="R475" s="13"/>
      <c r="S475" s="13"/>
    </row>
    <row r="476">
      <c r="A476" s="13"/>
      <c r="J476" s="13"/>
      <c r="K476" s="13"/>
      <c r="Q476" s="13"/>
      <c r="R476" s="13"/>
      <c r="S476" s="13"/>
    </row>
    <row r="477">
      <c r="A477" s="13"/>
      <c r="J477" s="13"/>
      <c r="K477" s="13"/>
      <c r="Q477" s="13"/>
      <c r="R477" s="13"/>
      <c r="S477" s="13"/>
    </row>
    <row r="478">
      <c r="A478" s="13"/>
      <c r="J478" s="13"/>
      <c r="K478" s="13"/>
      <c r="Q478" s="13"/>
      <c r="R478" s="13"/>
      <c r="S478" s="13"/>
    </row>
    <row r="479">
      <c r="A479" s="13"/>
      <c r="J479" s="13"/>
      <c r="K479" s="13"/>
      <c r="Q479" s="13"/>
      <c r="R479" s="13"/>
      <c r="S479" s="13"/>
    </row>
    <row r="480">
      <c r="A480" s="13"/>
      <c r="J480" s="13"/>
      <c r="K480" s="13"/>
      <c r="Q480" s="13"/>
      <c r="R480" s="13"/>
      <c r="S480" s="13"/>
    </row>
    <row r="481">
      <c r="A481" s="13"/>
      <c r="J481" s="13"/>
      <c r="K481" s="13"/>
      <c r="Q481" s="13"/>
      <c r="R481" s="13"/>
      <c r="S481" s="13"/>
    </row>
    <row r="482">
      <c r="A482" s="13"/>
      <c r="J482" s="13"/>
      <c r="K482" s="13"/>
      <c r="Q482" s="13"/>
      <c r="R482" s="13"/>
      <c r="S482" s="13"/>
    </row>
    <row r="483">
      <c r="A483" s="13"/>
      <c r="J483" s="13"/>
      <c r="K483" s="13"/>
      <c r="Q483" s="13"/>
      <c r="R483" s="13"/>
      <c r="S483" s="13"/>
    </row>
    <row r="484">
      <c r="A484" s="13"/>
      <c r="J484" s="13"/>
      <c r="K484" s="13"/>
      <c r="Q484" s="13"/>
      <c r="R484" s="13"/>
      <c r="S484" s="13"/>
    </row>
    <row r="485">
      <c r="A485" s="13"/>
      <c r="J485" s="13"/>
      <c r="K485" s="13"/>
      <c r="Q485" s="13"/>
      <c r="R485" s="13"/>
      <c r="S485" s="13"/>
    </row>
    <row r="486">
      <c r="A486" s="13"/>
      <c r="J486" s="13"/>
      <c r="K486" s="13"/>
      <c r="Q486" s="13"/>
      <c r="R486" s="13"/>
      <c r="S486" s="13"/>
    </row>
    <row r="487">
      <c r="A487" s="13"/>
      <c r="J487" s="13"/>
      <c r="K487" s="13"/>
      <c r="Q487" s="13"/>
      <c r="R487" s="13"/>
      <c r="S487" s="13"/>
    </row>
    <row r="488">
      <c r="A488" s="13"/>
      <c r="J488" s="13"/>
      <c r="K488" s="13"/>
      <c r="Q488" s="13"/>
      <c r="R488" s="13"/>
      <c r="S488" s="13"/>
    </row>
    <row r="489">
      <c r="A489" s="13"/>
      <c r="J489" s="13"/>
      <c r="K489" s="13"/>
      <c r="Q489" s="13"/>
      <c r="R489" s="13"/>
      <c r="S489" s="13"/>
    </row>
    <row r="490">
      <c r="A490" s="13"/>
      <c r="J490" s="13"/>
      <c r="K490" s="13"/>
      <c r="Q490" s="13"/>
      <c r="R490" s="13"/>
      <c r="S490" s="13"/>
    </row>
    <row r="491">
      <c r="A491" s="13"/>
      <c r="J491" s="13"/>
      <c r="K491" s="13"/>
      <c r="Q491" s="13"/>
      <c r="R491" s="13"/>
      <c r="S491" s="13"/>
    </row>
    <row r="492">
      <c r="A492" s="13"/>
      <c r="J492" s="13"/>
      <c r="K492" s="13"/>
      <c r="Q492" s="13"/>
      <c r="R492" s="13"/>
      <c r="S492" s="13"/>
    </row>
    <row r="493">
      <c r="A493" s="13"/>
      <c r="J493" s="13"/>
      <c r="K493" s="13"/>
      <c r="Q493" s="13"/>
      <c r="R493" s="13"/>
      <c r="S493" s="13"/>
    </row>
    <row r="494">
      <c r="A494" s="13"/>
      <c r="J494" s="13"/>
      <c r="K494" s="13"/>
      <c r="Q494" s="13"/>
      <c r="R494" s="13"/>
      <c r="S494" s="13"/>
    </row>
    <row r="495">
      <c r="A495" s="13"/>
      <c r="J495" s="13"/>
      <c r="K495" s="13"/>
      <c r="Q495" s="13"/>
      <c r="R495" s="13"/>
      <c r="S495" s="13"/>
    </row>
    <row r="496">
      <c r="A496" s="13"/>
      <c r="J496" s="13"/>
      <c r="K496" s="13"/>
      <c r="Q496" s="13"/>
      <c r="R496" s="13"/>
      <c r="S496" s="13"/>
    </row>
    <row r="497">
      <c r="A497" s="13"/>
      <c r="J497" s="13"/>
      <c r="K497" s="13"/>
      <c r="Q497" s="13"/>
      <c r="R497" s="13"/>
      <c r="S497" s="13"/>
    </row>
    <row r="498">
      <c r="A498" s="13"/>
      <c r="J498" s="13"/>
      <c r="K498" s="13"/>
      <c r="Q498" s="13"/>
      <c r="R498" s="13"/>
      <c r="S498" s="13"/>
    </row>
    <row r="499">
      <c r="A499" s="13"/>
      <c r="J499" s="13"/>
      <c r="K499" s="13"/>
      <c r="Q499" s="13"/>
      <c r="R499" s="13"/>
      <c r="S499" s="13"/>
    </row>
    <row r="500">
      <c r="A500" s="13"/>
      <c r="J500" s="13"/>
      <c r="K500" s="13"/>
      <c r="Q500" s="13"/>
      <c r="R500" s="13"/>
      <c r="S500" s="13"/>
    </row>
    <row r="501">
      <c r="A501" s="13"/>
      <c r="J501" s="13"/>
      <c r="K501" s="13"/>
      <c r="Q501" s="13"/>
      <c r="R501" s="13"/>
      <c r="S501" s="13"/>
    </row>
    <row r="502">
      <c r="A502" s="13"/>
      <c r="J502" s="13"/>
      <c r="K502" s="13"/>
      <c r="Q502" s="13"/>
      <c r="R502" s="13"/>
      <c r="S502" s="13"/>
    </row>
    <row r="503">
      <c r="A503" s="13"/>
      <c r="J503" s="13"/>
      <c r="K503" s="13"/>
      <c r="Q503" s="13"/>
      <c r="R503" s="13"/>
      <c r="S503" s="13"/>
    </row>
    <row r="504">
      <c r="A504" s="13"/>
      <c r="J504" s="13"/>
      <c r="K504" s="13"/>
      <c r="Q504" s="13"/>
      <c r="R504" s="13"/>
      <c r="S504" s="13"/>
    </row>
    <row r="505">
      <c r="A505" s="13"/>
      <c r="J505" s="13"/>
      <c r="K505" s="13"/>
      <c r="Q505" s="13"/>
      <c r="R505" s="13"/>
      <c r="S505" s="13"/>
    </row>
    <row r="506">
      <c r="A506" s="13"/>
      <c r="J506" s="13"/>
      <c r="K506" s="13"/>
      <c r="Q506" s="13"/>
      <c r="R506" s="13"/>
      <c r="S506" s="13"/>
    </row>
    <row r="507">
      <c r="A507" s="13"/>
      <c r="J507" s="13"/>
      <c r="K507" s="13"/>
      <c r="Q507" s="13"/>
      <c r="R507" s="13"/>
      <c r="S507" s="13"/>
    </row>
    <row r="508">
      <c r="A508" s="13"/>
      <c r="J508" s="13"/>
      <c r="K508" s="13"/>
      <c r="Q508" s="13"/>
      <c r="R508" s="13"/>
      <c r="S508" s="13"/>
    </row>
    <row r="509">
      <c r="A509" s="13"/>
      <c r="J509" s="13"/>
      <c r="K509" s="13"/>
      <c r="Q509" s="13"/>
      <c r="R509" s="13"/>
      <c r="S509" s="13"/>
    </row>
    <row r="510">
      <c r="A510" s="13"/>
      <c r="J510" s="13"/>
      <c r="K510" s="13"/>
      <c r="Q510" s="13"/>
      <c r="R510" s="13"/>
      <c r="S510" s="13"/>
    </row>
    <row r="511">
      <c r="A511" s="13"/>
      <c r="J511" s="13"/>
      <c r="K511" s="13"/>
      <c r="Q511" s="13"/>
      <c r="R511" s="13"/>
      <c r="S511" s="13"/>
    </row>
    <row r="512">
      <c r="A512" s="13"/>
      <c r="J512" s="13"/>
      <c r="K512" s="13"/>
      <c r="Q512" s="13"/>
      <c r="R512" s="13"/>
      <c r="S512" s="13"/>
    </row>
    <row r="513">
      <c r="A513" s="13"/>
      <c r="J513" s="13"/>
      <c r="K513" s="13"/>
      <c r="Q513" s="13"/>
      <c r="R513" s="13"/>
      <c r="S513" s="13"/>
    </row>
    <row r="514">
      <c r="A514" s="13"/>
      <c r="J514" s="13"/>
      <c r="K514" s="13"/>
      <c r="Q514" s="13"/>
      <c r="R514" s="13"/>
      <c r="S514" s="13"/>
    </row>
    <row r="515">
      <c r="A515" s="13"/>
      <c r="J515" s="13"/>
      <c r="K515" s="13"/>
      <c r="Q515" s="13"/>
      <c r="R515" s="13"/>
      <c r="S515" s="13"/>
    </row>
    <row r="516">
      <c r="A516" s="13"/>
      <c r="J516" s="13"/>
      <c r="K516" s="13"/>
      <c r="Q516" s="13"/>
      <c r="R516" s="13"/>
      <c r="S516" s="13"/>
    </row>
    <row r="517">
      <c r="A517" s="13"/>
      <c r="J517" s="13"/>
      <c r="K517" s="13"/>
      <c r="Q517" s="13"/>
      <c r="R517" s="13"/>
      <c r="S517" s="13"/>
    </row>
    <row r="518">
      <c r="A518" s="13"/>
      <c r="J518" s="13"/>
      <c r="K518" s="13"/>
      <c r="Q518" s="13"/>
      <c r="R518" s="13"/>
      <c r="S518" s="13"/>
    </row>
    <row r="519">
      <c r="A519" s="13"/>
      <c r="J519" s="13"/>
      <c r="K519" s="13"/>
      <c r="Q519" s="13"/>
      <c r="R519" s="13"/>
      <c r="S519" s="13"/>
    </row>
    <row r="520">
      <c r="A520" s="13"/>
      <c r="J520" s="13"/>
      <c r="K520" s="13"/>
      <c r="Q520" s="13"/>
      <c r="R520" s="13"/>
      <c r="S520" s="13"/>
    </row>
    <row r="521">
      <c r="A521" s="13"/>
      <c r="J521" s="13"/>
      <c r="K521" s="13"/>
      <c r="Q521" s="13"/>
      <c r="R521" s="13"/>
      <c r="S521" s="13"/>
    </row>
    <row r="522">
      <c r="A522" s="13"/>
      <c r="J522" s="13"/>
      <c r="K522" s="13"/>
      <c r="Q522" s="13"/>
      <c r="R522" s="13"/>
      <c r="S522" s="13"/>
    </row>
    <row r="523">
      <c r="A523" s="13"/>
      <c r="J523" s="13"/>
      <c r="K523" s="13"/>
      <c r="Q523" s="13"/>
      <c r="R523" s="13"/>
      <c r="S523" s="13"/>
    </row>
    <row r="524">
      <c r="A524" s="13"/>
      <c r="J524" s="13"/>
      <c r="K524" s="13"/>
      <c r="Q524" s="13"/>
      <c r="R524" s="13"/>
      <c r="S524" s="13"/>
    </row>
    <row r="525">
      <c r="A525" s="13"/>
      <c r="J525" s="13"/>
      <c r="K525" s="13"/>
      <c r="Q525" s="13"/>
      <c r="R525" s="13"/>
      <c r="S525" s="13"/>
    </row>
    <row r="526">
      <c r="A526" s="13"/>
      <c r="J526" s="13"/>
      <c r="K526" s="13"/>
      <c r="Q526" s="13"/>
      <c r="R526" s="13"/>
      <c r="S526" s="13"/>
    </row>
    <row r="527">
      <c r="A527" s="13"/>
      <c r="J527" s="13"/>
      <c r="K527" s="13"/>
      <c r="Q527" s="13"/>
      <c r="R527" s="13"/>
      <c r="S527" s="13"/>
    </row>
    <row r="528">
      <c r="A528" s="13"/>
      <c r="J528" s="13"/>
      <c r="K528" s="13"/>
      <c r="Q528" s="13"/>
      <c r="R528" s="13"/>
      <c r="S528" s="13"/>
    </row>
    <row r="529">
      <c r="A529" s="13"/>
      <c r="J529" s="13"/>
      <c r="K529" s="13"/>
      <c r="Q529" s="13"/>
      <c r="R529" s="13"/>
      <c r="S529" s="13"/>
    </row>
    <row r="530">
      <c r="A530" s="13"/>
      <c r="J530" s="13"/>
      <c r="K530" s="13"/>
      <c r="Q530" s="13"/>
      <c r="R530" s="13"/>
      <c r="S530" s="13"/>
    </row>
    <row r="531">
      <c r="A531" s="13"/>
      <c r="J531" s="13"/>
      <c r="K531" s="13"/>
      <c r="Q531" s="13"/>
      <c r="R531" s="13"/>
      <c r="S531" s="13"/>
    </row>
    <row r="532">
      <c r="A532" s="13"/>
      <c r="J532" s="13"/>
      <c r="K532" s="13"/>
      <c r="Q532" s="13"/>
      <c r="R532" s="13"/>
      <c r="S532" s="13"/>
    </row>
    <row r="533">
      <c r="A533" s="13"/>
      <c r="J533" s="13"/>
      <c r="K533" s="13"/>
      <c r="Q533" s="13"/>
      <c r="R533" s="13"/>
      <c r="S533" s="13"/>
    </row>
    <row r="534">
      <c r="A534" s="13"/>
      <c r="J534" s="13"/>
      <c r="K534" s="13"/>
      <c r="Q534" s="13"/>
      <c r="R534" s="13"/>
      <c r="S534" s="13"/>
    </row>
    <row r="535">
      <c r="A535" s="13"/>
      <c r="J535" s="13"/>
      <c r="K535" s="13"/>
      <c r="Q535" s="13"/>
      <c r="R535" s="13"/>
      <c r="S535" s="13"/>
    </row>
    <row r="536">
      <c r="A536" s="13"/>
      <c r="J536" s="13"/>
      <c r="K536" s="13"/>
      <c r="Q536" s="13"/>
      <c r="R536" s="13"/>
      <c r="S536" s="13"/>
    </row>
    <row r="537">
      <c r="A537" s="13"/>
      <c r="J537" s="13"/>
      <c r="K537" s="13"/>
      <c r="Q537" s="13"/>
      <c r="R537" s="13"/>
      <c r="S537" s="13"/>
    </row>
    <row r="538">
      <c r="A538" s="13"/>
      <c r="J538" s="13"/>
      <c r="K538" s="13"/>
      <c r="Q538" s="13"/>
      <c r="R538" s="13"/>
      <c r="S538" s="13"/>
    </row>
    <row r="539">
      <c r="A539" s="13"/>
      <c r="J539" s="13"/>
      <c r="K539" s="13"/>
      <c r="Q539" s="13"/>
      <c r="R539" s="13"/>
      <c r="S539" s="13"/>
    </row>
    <row r="540">
      <c r="A540" s="13"/>
      <c r="J540" s="13"/>
      <c r="K540" s="13"/>
      <c r="Q540" s="13"/>
      <c r="R540" s="13"/>
      <c r="S540" s="13"/>
    </row>
    <row r="541">
      <c r="A541" s="13"/>
      <c r="J541" s="13"/>
      <c r="K541" s="13"/>
      <c r="Q541" s="13"/>
      <c r="R541" s="13"/>
      <c r="S541" s="13"/>
    </row>
    <row r="542">
      <c r="A542" s="13"/>
      <c r="J542" s="13"/>
      <c r="K542" s="13"/>
      <c r="Q542" s="13"/>
      <c r="R542" s="13"/>
      <c r="S542" s="13"/>
    </row>
    <row r="543">
      <c r="A543" s="13"/>
      <c r="J543" s="13"/>
      <c r="K543" s="13"/>
      <c r="Q543" s="13"/>
      <c r="R543" s="13"/>
      <c r="S543" s="13"/>
    </row>
    <row r="544">
      <c r="A544" s="13"/>
      <c r="J544" s="13"/>
      <c r="K544" s="13"/>
      <c r="Q544" s="13"/>
      <c r="R544" s="13"/>
      <c r="S544" s="13"/>
    </row>
    <row r="545">
      <c r="A545" s="13"/>
      <c r="J545" s="13"/>
      <c r="K545" s="13"/>
      <c r="Q545" s="13"/>
      <c r="R545" s="13"/>
      <c r="S545" s="13"/>
    </row>
    <row r="546">
      <c r="A546" s="13"/>
      <c r="J546" s="13"/>
      <c r="K546" s="13"/>
      <c r="Q546" s="13"/>
      <c r="R546" s="13"/>
      <c r="S546" s="13"/>
    </row>
    <row r="547">
      <c r="A547" s="13"/>
      <c r="J547" s="13"/>
      <c r="K547" s="13"/>
      <c r="Q547" s="13"/>
      <c r="R547" s="13"/>
      <c r="S547" s="13"/>
    </row>
    <row r="548">
      <c r="A548" s="13"/>
      <c r="J548" s="13"/>
      <c r="K548" s="13"/>
      <c r="Q548" s="13"/>
      <c r="R548" s="13"/>
      <c r="S548" s="13"/>
    </row>
    <row r="549">
      <c r="A549" s="13"/>
      <c r="J549" s="13"/>
      <c r="K549" s="13"/>
      <c r="Q549" s="13"/>
      <c r="R549" s="13"/>
      <c r="S549" s="13"/>
    </row>
    <row r="550">
      <c r="A550" s="13"/>
      <c r="J550" s="13"/>
      <c r="K550" s="13"/>
      <c r="Q550" s="13"/>
      <c r="R550" s="13"/>
      <c r="S550" s="13"/>
    </row>
    <row r="551">
      <c r="A551" s="13"/>
      <c r="J551" s="13"/>
      <c r="K551" s="13"/>
      <c r="Q551" s="13"/>
      <c r="R551" s="13"/>
      <c r="S551" s="13"/>
    </row>
    <row r="552">
      <c r="A552" s="13"/>
      <c r="J552" s="13"/>
      <c r="K552" s="13"/>
      <c r="Q552" s="13"/>
      <c r="R552" s="13"/>
      <c r="S552" s="13"/>
    </row>
    <row r="553">
      <c r="A553" s="13"/>
      <c r="J553" s="13"/>
      <c r="K553" s="13"/>
      <c r="Q553" s="13"/>
      <c r="R553" s="13"/>
      <c r="S553" s="13"/>
    </row>
    <row r="554">
      <c r="A554" s="13"/>
      <c r="J554" s="13"/>
      <c r="K554" s="13"/>
      <c r="Q554" s="13"/>
      <c r="R554" s="13"/>
      <c r="S554" s="13"/>
    </row>
    <row r="555">
      <c r="A555" s="13"/>
      <c r="J555" s="13"/>
      <c r="K555" s="13"/>
      <c r="Q555" s="13"/>
      <c r="R555" s="13"/>
      <c r="S555" s="13"/>
    </row>
    <row r="556">
      <c r="A556" s="13"/>
      <c r="J556" s="13"/>
      <c r="K556" s="13"/>
      <c r="Q556" s="13"/>
      <c r="R556" s="13"/>
      <c r="S556" s="13"/>
    </row>
    <row r="557">
      <c r="A557" s="13"/>
      <c r="J557" s="13"/>
      <c r="K557" s="13"/>
      <c r="Q557" s="13"/>
      <c r="R557" s="13"/>
      <c r="S557" s="13"/>
    </row>
    <row r="558">
      <c r="A558" s="13"/>
      <c r="J558" s="13"/>
      <c r="K558" s="13"/>
      <c r="Q558" s="13"/>
      <c r="R558" s="13"/>
      <c r="S558" s="13"/>
    </row>
    <row r="559">
      <c r="A559" s="13"/>
      <c r="J559" s="13"/>
      <c r="K559" s="13"/>
      <c r="Q559" s="13"/>
      <c r="R559" s="13"/>
      <c r="S559" s="13"/>
    </row>
    <row r="560">
      <c r="A560" s="13"/>
      <c r="J560" s="13"/>
      <c r="K560" s="13"/>
      <c r="Q560" s="13"/>
      <c r="R560" s="13"/>
      <c r="S560" s="13"/>
    </row>
    <row r="561">
      <c r="A561" s="13"/>
      <c r="J561" s="13"/>
      <c r="K561" s="13"/>
      <c r="Q561" s="13"/>
      <c r="R561" s="13"/>
      <c r="S561" s="13"/>
    </row>
    <row r="562">
      <c r="A562" s="13"/>
      <c r="J562" s="13"/>
      <c r="K562" s="13"/>
      <c r="Q562" s="13"/>
      <c r="R562" s="13"/>
      <c r="S562" s="13"/>
    </row>
    <row r="563">
      <c r="A563" s="13"/>
      <c r="J563" s="13"/>
      <c r="K563" s="13"/>
      <c r="Q563" s="13"/>
      <c r="R563" s="13"/>
      <c r="S563" s="13"/>
    </row>
    <row r="564">
      <c r="A564" s="13"/>
      <c r="J564" s="13"/>
      <c r="K564" s="13"/>
      <c r="Q564" s="13"/>
      <c r="R564" s="13"/>
      <c r="S564" s="13"/>
    </row>
    <row r="565">
      <c r="A565" s="13"/>
      <c r="J565" s="13"/>
      <c r="K565" s="13"/>
      <c r="Q565" s="13"/>
      <c r="R565" s="13"/>
      <c r="S565" s="13"/>
    </row>
    <row r="566">
      <c r="A566" s="13"/>
      <c r="J566" s="13"/>
      <c r="K566" s="13"/>
      <c r="Q566" s="13"/>
      <c r="R566" s="13"/>
      <c r="S566" s="13"/>
    </row>
    <row r="567">
      <c r="A567" s="13"/>
      <c r="J567" s="13"/>
      <c r="K567" s="13"/>
      <c r="Q567" s="13"/>
      <c r="R567" s="13"/>
      <c r="S567" s="13"/>
    </row>
    <row r="568">
      <c r="A568" s="13"/>
      <c r="J568" s="13"/>
      <c r="K568" s="13"/>
      <c r="Q568" s="13"/>
      <c r="R568" s="13"/>
      <c r="S568" s="13"/>
    </row>
    <row r="569">
      <c r="A569" s="13"/>
      <c r="J569" s="13"/>
      <c r="K569" s="13"/>
      <c r="Q569" s="13"/>
      <c r="R569" s="13"/>
      <c r="S569" s="13"/>
    </row>
    <row r="570">
      <c r="A570" s="13"/>
      <c r="J570" s="13"/>
      <c r="K570" s="13"/>
      <c r="Q570" s="13"/>
      <c r="R570" s="13"/>
      <c r="S570" s="13"/>
    </row>
    <row r="571">
      <c r="A571" s="13"/>
      <c r="J571" s="13"/>
      <c r="K571" s="13"/>
      <c r="Q571" s="13"/>
      <c r="R571" s="13"/>
      <c r="S571" s="13"/>
    </row>
    <row r="572">
      <c r="A572" s="13"/>
      <c r="J572" s="13"/>
      <c r="K572" s="13"/>
      <c r="Q572" s="13"/>
      <c r="R572" s="13"/>
      <c r="S572" s="13"/>
    </row>
    <row r="573">
      <c r="A573" s="13"/>
      <c r="J573" s="13"/>
      <c r="K573" s="13"/>
      <c r="Q573" s="13"/>
      <c r="R573" s="13"/>
      <c r="S573" s="13"/>
    </row>
    <row r="574">
      <c r="A574" s="13"/>
      <c r="J574" s="13"/>
      <c r="K574" s="13"/>
      <c r="Q574" s="13"/>
      <c r="R574" s="13"/>
      <c r="S574" s="13"/>
    </row>
    <row r="575">
      <c r="A575" s="13"/>
      <c r="J575" s="13"/>
      <c r="K575" s="13"/>
      <c r="Q575" s="13"/>
      <c r="R575" s="13"/>
      <c r="S575" s="13"/>
    </row>
    <row r="576">
      <c r="A576" s="13"/>
      <c r="J576" s="13"/>
      <c r="K576" s="13"/>
      <c r="Q576" s="13"/>
      <c r="R576" s="13"/>
      <c r="S576" s="13"/>
    </row>
    <row r="577">
      <c r="A577" s="13"/>
      <c r="J577" s="13"/>
      <c r="K577" s="13"/>
      <c r="Q577" s="13"/>
      <c r="R577" s="13"/>
      <c r="S577" s="13"/>
    </row>
    <row r="578">
      <c r="A578" s="13"/>
      <c r="J578" s="13"/>
      <c r="K578" s="13"/>
      <c r="Q578" s="13"/>
      <c r="R578" s="13"/>
      <c r="S578" s="13"/>
    </row>
    <row r="579">
      <c r="A579" s="13"/>
      <c r="J579" s="13"/>
      <c r="K579" s="13"/>
      <c r="Q579" s="13"/>
      <c r="R579" s="13"/>
      <c r="S579" s="13"/>
    </row>
    <row r="580">
      <c r="A580" s="13"/>
      <c r="J580" s="13"/>
      <c r="K580" s="13"/>
      <c r="Q580" s="13"/>
      <c r="R580" s="13"/>
      <c r="S580" s="13"/>
    </row>
    <row r="581">
      <c r="A581" s="13"/>
      <c r="J581" s="13"/>
      <c r="K581" s="13"/>
      <c r="Q581" s="13"/>
      <c r="R581" s="13"/>
      <c r="S581" s="13"/>
    </row>
    <row r="582">
      <c r="A582" s="13"/>
      <c r="J582" s="13"/>
      <c r="K582" s="13"/>
      <c r="Q582" s="13"/>
      <c r="R582" s="13"/>
      <c r="S582" s="13"/>
    </row>
    <row r="583">
      <c r="A583" s="13"/>
      <c r="J583" s="13"/>
      <c r="K583" s="13"/>
      <c r="Q583" s="13"/>
      <c r="R583" s="13"/>
      <c r="S583" s="13"/>
    </row>
    <row r="584">
      <c r="A584" s="13"/>
      <c r="J584" s="13"/>
      <c r="K584" s="13"/>
      <c r="Q584" s="13"/>
      <c r="R584" s="13"/>
      <c r="S584" s="13"/>
    </row>
    <row r="585">
      <c r="A585" s="13"/>
      <c r="J585" s="13"/>
      <c r="K585" s="13"/>
      <c r="Q585" s="13"/>
      <c r="R585" s="13"/>
      <c r="S585" s="13"/>
    </row>
    <row r="586">
      <c r="A586" s="13"/>
      <c r="J586" s="13"/>
      <c r="K586" s="13"/>
      <c r="Q586" s="13"/>
      <c r="R586" s="13"/>
      <c r="S586" s="13"/>
    </row>
    <row r="587">
      <c r="A587" s="13"/>
      <c r="J587" s="13"/>
      <c r="K587" s="13"/>
      <c r="Q587" s="13"/>
      <c r="R587" s="13"/>
      <c r="S587" s="13"/>
    </row>
    <row r="588">
      <c r="A588" s="13"/>
      <c r="J588" s="13"/>
      <c r="K588" s="13"/>
      <c r="Q588" s="13"/>
      <c r="R588" s="13"/>
      <c r="S588" s="13"/>
    </row>
    <row r="589">
      <c r="A589" s="13"/>
      <c r="J589" s="13"/>
      <c r="K589" s="13"/>
      <c r="Q589" s="13"/>
      <c r="R589" s="13"/>
      <c r="S589" s="13"/>
    </row>
    <row r="590">
      <c r="A590" s="13"/>
      <c r="J590" s="13"/>
      <c r="K590" s="13"/>
      <c r="Q590" s="13"/>
      <c r="R590" s="13"/>
      <c r="S590" s="13"/>
    </row>
    <row r="591">
      <c r="A591" s="13"/>
      <c r="J591" s="13"/>
      <c r="K591" s="13"/>
      <c r="Q591" s="13"/>
      <c r="R591" s="13"/>
      <c r="S591" s="13"/>
    </row>
    <row r="592">
      <c r="A592" s="13"/>
      <c r="J592" s="13"/>
      <c r="K592" s="13"/>
      <c r="Q592" s="13"/>
      <c r="R592" s="13"/>
      <c r="S592" s="13"/>
    </row>
    <row r="593">
      <c r="A593" s="13"/>
      <c r="J593" s="13"/>
      <c r="K593" s="13"/>
      <c r="Q593" s="13"/>
      <c r="R593" s="13"/>
      <c r="S593" s="13"/>
    </row>
    <row r="594">
      <c r="A594" s="13"/>
      <c r="J594" s="13"/>
      <c r="K594" s="13"/>
      <c r="Q594" s="13"/>
      <c r="R594" s="13"/>
      <c r="S594" s="13"/>
    </row>
    <row r="595">
      <c r="A595" s="13"/>
      <c r="J595" s="13"/>
      <c r="K595" s="13"/>
      <c r="Q595" s="13"/>
      <c r="R595" s="13"/>
      <c r="S595" s="13"/>
    </row>
    <row r="596">
      <c r="A596" s="13"/>
      <c r="J596" s="13"/>
      <c r="K596" s="13"/>
      <c r="Q596" s="13"/>
      <c r="R596" s="13"/>
      <c r="S596" s="13"/>
    </row>
    <row r="597">
      <c r="A597" s="13"/>
      <c r="J597" s="13"/>
      <c r="K597" s="13"/>
      <c r="Q597" s="13"/>
      <c r="R597" s="13"/>
      <c r="S597" s="13"/>
    </row>
    <row r="598">
      <c r="A598" s="13"/>
      <c r="J598" s="13"/>
      <c r="K598" s="13"/>
      <c r="Q598" s="13"/>
      <c r="R598" s="13"/>
      <c r="S598" s="13"/>
    </row>
    <row r="599">
      <c r="A599" s="13"/>
      <c r="J599" s="13"/>
      <c r="K599" s="13"/>
      <c r="Q599" s="13"/>
      <c r="R599" s="13"/>
      <c r="S599" s="13"/>
    </row>
    <row r="600">
      <c r="A600" s="13"/>
      <c r="J600" s="13"/>
      <c r="K600" s="13"/>
      <c r="Q600" s="13"/>
      <c r="R600" s="13"/>
      <c r="S600" s="13"/>
    </row>
    <row r="601">
      <c r="A601" s="13"/>
      <c r="J601" s="13"/>
      <c r="K601" s="13"/>
      <c r="Q601" s="13"/>
      <c r="R601" s="13"/>
      <c r="S601" s="13"/>
    </row>
    <row r="602">
      <c r="A602" s="13"/>
      <c r="J602" s="13"/>
      <c r="K602" s="13"/>
      <c r="Q602" s="13"/>
      <c r="R602" s="13"/>
      <c r="S602" s="13"/>
    </row>
    <row r="603">
      <c r="A603" s="13"/>
      <c r="J603" s="13"/>
      <c r="K603" s="13"/>
      <c r="Q603" s="13"/>
      <c r="R603" s="13"/>
      <c r="S603" s="13"/>
    </row>
    <row r="604">
      <c r="A604" s="13"/>
      <c r="J604" s="13"/>
      <c r="K604" s="13"/>
      <c r="Q604" s="13"/>
      <c r="R604" s="13"/>
      <c r="S604" s="13"/>
    </row>
    <row r="605">
      <c r="A605" s="13"/>
      <c r="J605" s="13"/>
      <c r="K605" s="13"/>
      <c r="Q605" s="13"/>
      <c r="R605" s="13"/>
      <c r="S605" s="13"/>
    </row>
    <row r="606">
      <c r="A606" s="13"/>
      <c r="J606" s="13"/>
      <c r="K606" s="13"/>
      <c r="Q606" s="13"/>
      <c r="R606" s="13"/>
      <c r="S606" s="13"/>
    </row>
    <row r="607">
      <c r="A607" s="13"/>
      <c r="J607" s="13"/>
      <c r="K607" s="13"/>
      <c r="Q607" s="13"/>
      <c r="R607" s="13"/>
      <c r="S607" s="13"/>
    </row>
    <row r="608">
      <c r="A608" s="13"/>
      <c r="J608" s="13"/>
      <c r="K608" s="13"/>
      <c r="Q608" s="13"/>
      <c r="R608" s="13"/>
      <c r="S608" s="13"/>
    </row>
    <row r="609">
      <c r="A609" s="13"/>
      <c r="J609" s="13"/>
      <c r="K609" s="13"/>
      <c r="Q609" s="13"/>
      <c r="R609" s="13"/>
      <c r="S609" s="13"/>
    </row>
    <row r="610">
      <c r="A610" s="13"/>
      <c r="J610" s="13"/>
      <c r="K610" s="13"/>
      <c r="Q610" s="13"/>
      <c r="R610" s="13"/>
      <c r="S610" s="13"/>
    </row>
    <row r="611">
      <c r="A611" s="13"/>
      <c r="J611" s="13"/>
      <c r="K611" s="13"/>
      <c r="Q611" s="13"/>
      <c r="R611" s="13"/>
      <c r="S611" s="13"/>
    </row>
    <row r="612">
      <c r="A612" s="13"/>
      <c r="J612" s="13"/>
      <c r="K612" s="13"/>
      <c r="Q612" s="13"/>
      <c r="R612" s="13"/>
      <c r="S612" s="13"/>
    </row>
    <row r="613">
      <c r="A613" s="13"/>
      <c r="J613" s="13"/>
      <c r="K613" s="13"/>
      <c r="Q613" s="13"/>
      <c r="R613" s="13"/>
      <c r="S613" s="13"/>
    </row>
    <row r="614">
      <c r="A614" s="13"/>
      <c r="J614" s="13"/>
      <c r="K614" s="13"/>
      <c r="Q614" s="13"/>
      <c r="R614" s="13"/>
      <c r="S614" s="13"/>
    </row>
    <row r="615">
      <c r="A615" s="13"/>
      <c r="J615" s="13"/>
      <c r="K615" s="13"/>
      <c r="Q615" s="13"/>
      <c r="R615" s="13"/>
      <c r="S615" s="13"/>
    </row>
    <row r="616">
      <c r="A616" s="13"/>
      <c r="J616" s="13"/>
      <c r="K616" s="13"/>
      <c r="Q616" s="13"/>
      <c r="R616" s="13"/>
      <c r="S616" s="13"/>
    </row>
    <row r="617">
      <c r="A617" s="13"/>
      <c r="J617" s="13"/>
      <c r="K617" s="13"/>
      <c r="Q617" s="13"/>
      <c r="R617" s="13"/>
      <c r="S617" s="13"/>
    </row>
    <row r="618">
      <c r="A618" s="13"/>
      <c r="J618" s="13"/>
      <c r="K618" s="13"/>
      <c r="Q618" s="13"/>
      <c r="R618" s="13"/>
      <c r="S618" s="13"/>
    </row>
    <row r="619">
      <c r="A619" s="13"/>
      <c r="J619" s="13"/>
      <c r="K619" s="13"/>
      <c r="Q619" s="13"/>
      <c r="R619" s="13"/>
      <c r="S619" s="13"/>
    </row>
    <row r="620">
      <c r="A620" s="13"/>
      <c r="J620" s="13"/>
      <c r="K620" s="13"/>
      <c r="Q620" s="13"/>
      <c r="R620" s="13"/>
      <c r="S620" s="13"/>
    </row>
    <row r="621">
      <c r="A621" s="13"/>
      <c r="J621" s="13"/>
      <c r="K621" s="13"/>
      <c r="Q621" s="13"/>
      <c r="R621" s="13"/>
      <c r="S621" s="13"/>
    </row>
    <row r="622">
      <c r="A622" s="13"/>
      <c r="J622" s="13"/>
      <c r="K622" s="13"/>
      <c r="Q622" s="13"/>
      <c r="R622" s="13"/>
      <c r="S622" s="13"/>
    </row>
    <row r="623">
      <c r="A623" s="13"/>
      <c r="J623" s="13"/>
      <c r="K623" s="13"/>
      <c r="Q623" s="13"/>
      <c r="R623" s="13"/>
      <c r="S623" s="13"/>
    </row>
    <row r="624">
      <c r="A624" s="13"/>
      <c r="J624" s="13"/>
      <c r="K624" s="13"/>
      <c r="Q624" s="13"/>
      <c r="R624" s="13"/>
      <c r="S624" s="13"/>
    </row>
    <row r="625">
      <c r="A625" s="13"/>
      <c r="J625" s="13"/>
      <c r="K625" s="13"/>
      <c r="Q625" s="13"/>
      <c r="R625" s="13"/>
      <c r="S625" s="13"/>
    </row>
    <row r="626">
      <c r="A626" s="13"/>
      <c r="J626" s="13"/>
      <c r="K626" s="13"/>
      <c r="Q626" s="13"/>
      <c r="R626" s="13"/>
      <c r="S626" s="13"/>
    </row>
    <row r="627">
      <c r="A627" s="13"/>
      <c r="J627" s="13"/>
      <c r="K627" s="13"/>
      <c r="Q627" s="13"/>
      <c r="R627" s="13"/>
      <c r="S627" s="13"/>
    </row>
    <row r="628">
      <c r="A628" s="13"/>
      <c r="J628" s="13"/>
      <c r="K628" s="13"/>
      <c r="Q628" s="13"/>
      <c r="R628" s="13"/>
      <c r="S628" s="13"/>
    </row>
    <row r="629">
      <c r="A629" s="13"/>
      <c r="J629" s="13"/>
      <c r="K629" s="13"/>
      <c r="Q629" s="13"/>
      <c r="R629" s="13"/>
      <c r="S629" s="13"/>
    </row>
    <row r="630">
      <c r="A630" s="13"/>
      <c r="J630" s="13"/>
      <c r="K630" s="13"/>
      <c r="Q630" s="13"/>
      <c r="R630" s="13"/>
      <c r="S630" s="13"/>
    </row>
    <row r="631">
      <c r="A631" s="13"/>
      <c r="J631" s="13"/>
      <c r="K631" s="13"/>
      <c r="Q631" s="13"/>
      <c r="R631" s="13"/>
      <c r="S631" s="13"/>
    </row>
    <row r="632">
      <c r="A632" s="13"/>
      <c r="J632" s="13"/>
      <c r="K632" s="13"/>
      <c r="Q632" s="13"/>
      <c r="R632" s="13"/>
      <c r="S632" s="13"/>
    </row>
    <row r="633">
      <c r="A633" s="13"/>
      <c r="J633" s="13"/>
      <c r="K633" s="13"/>
      <c r="Q633" s="13"/>
      <c r="R633" s="13"/>
      <c r="S633" s="13"/>
    </row>
    <row r="634">
      <c r="A634" s="13"/>
      <c r="J634" s="13"/>
      <c r="K634" s="13"/>
      <c r="Q634" s="13"/>
      <c r="R634" s="13"/>
      <c r="S634" s="13"/>
    </row>
    <row r="635">
      <c r="A635" s="13"/>
      <c r="J635" s="13"/>
      <c r="K635" s="13"/>
      <c r="Q635" s="13"/>
      <c r="R635" s="13"/>
      <c r="S635" s="13"/>
    </row>
    <row r="636">
      <c r="A636" s="13"/>
      <c r="J636" s="13"/>
      <c r="K636" s="13"/>
      <c r="Q636" s="13"/>
      <c r="R636" s="13"/>
      <c r="S636" s="13"/>
    </row>
    <row r="637">
      <c r="A637" s="13"/>
      <c r="J637" s="13"/>
      <c r="K637" s="13"/>
      <c r="Q637" s="13"/>
      <c r="R637" s="13"/>
      <c r="S637" s="13"/>
    </row>
    <row r="638">
      <c r="A638" s="13"/>
      <c r="J638" s="13"/>
      <c r="K638" s="13"/>
      <c r="Q638" s="13"/>
      <c r="R638" s="13"/>
      <c r="S638" s="13"/>
    </row>
    <row r="639">
      <c r="A639" s="13"/>
      <c r="J639" s="13"/>
      <c r="K639" s="13"/>
      <c r="Q639" s="13"/>
      <c r="R639" s="13"/>
      <c r="S639" s="13"/>
    </row>
    <row r="640">
      <c r="A640" s="13"/>
      <c r="J640" s="13"/>
      <c r="K640" s="13"/>
      <c r="Q640" s="13"/>
      <c r="R640" s="13"/>
      <c r="S640" s="13"/>
    </row>
    <row r="641">
      <c r="A641" s="13"/>
      <c r="J641" s="13"/>
      <c r="K641" s="13"/>
      <c r="Q641" s="13"/>
      <c r="R641" s="13"/>
      <c r="S641" s="13"/>
    </row>
    <row r="642">
      <c r="A642" s="13"/>
      <c r="J642" s="13"/>
      <c r="K642" s="13"/>
      <c r="Q642" s="13"/>
      <c r="R642" s="13"/>
      <c r="S642" s="13"/>
    </row>
    <row r="643">
      <c r="A643" s="13"/>
      <c r="J643" s="13"/>
      <c r="K643" s="13"/>
      <c r="Q643" s="13"/>
      <c r="R643" s="13"/>
      <c r="S643" s="13"/>
    </row>
    <row r="644">
      <c r="A644" s="13"/>
      <c r="J644" s="13"/>
      <c r="K644" s="13"/>
      <c r="Q644" s="13"/>
      <c r="R644" s="13"/>
      <c r="S644" s="13"/>
    </row>
    <row r="645">
      <c r="A645" s="13"/>
      <c r="J645" s="13"/>
      <c r="K645" s="13"/>
      <c r="Q645" s="13"/>
      <c r="R645" s="13"/>
      <c r="S645" s="13"/>
    </row>
    <row r="646">
      <c r="A646" s="13"/>
      <c r="J646" s="13"/>
      <c r="K646" s="13"/>
      <c r="Q646" s="13"/>
      <c r="R646" s="13"/>
      <c r="S646" s="13"/>
    </row>
    <row r="647">
      <c r="A647" s="13"/>
      <c r="J647" s="13"/>
      <c r="K647" s="13"/>
      <c r="Q647" s="13"/>
      <c r="R647" s="13"/>
      <c r="S647" s="13"/>
    </row>
    <row r="648">
      <c r="A648" s="13"/>
      <c r="J648" s="13"/>
      <c r="K648" s="13"/>
      <c r="Q648" s="13"/>
      <c r="R648" s="13"/>
      <c r="S648" s="13"/>
    </row>
    <row r="649">
      <c r="A649" s="13"/>
      <c r="J649" s="13"/>
      <c r="K649" s="13"/>
      <c r="Q649" s="13"/>
      <c r="R649" s="13"/>
      <c r="S649" s="13"/>
    </row>
    <row r="650">
      <c r="A650" s="13"/>
      <c r="J650" s="13"/>
      <c r="K650" s="13"/>
      <c r="Q650" s="13"/>
      <c r="R650" s="13"/>
      <c r="S650" s="13"/>
    </row>
    <row r="651">
      <c r="A651" s="13"/>
      <c r="J651" s="13"/>
      <c r="K651" s="13"/>
      <c r="Q651" s="13"/>
      <c r="R651" s="13"/>
      <c r="S651" s="13"/>
    </row>
    <row r="652">
      <c r="A652" s="13"/>
      <c r="J652" s="13"/>
      <c r="K652" s="13"/>
      <c r="Q652" s="13"/>
      <c r="R652" s="13"/>
      <c r="S652" s="13"/>
    </row>
    <row r="653">
      <c r="A653" s="13"/>
      <c r="J653" s="13"/>
      <c r="K653" s="13"/>
      <c r="Q653" s="13"/>
      <c r="R653" s="13"/>
      <c r="S653" s="13"/>
    </row>
    <row r="654">
      <c r="A654" s="13"/>
      <c r="J654" s="13"/>
      <c r="K654" s="13"/>
      <c r="Q654" s="13"/>
      <c r="R654" s="13"/>
      <c r="S654" s="13"/>
    </row>
    <row r="655">
      <c r="A655" s="13"/>
      <c r="J655" s="13"/>
      <c r="K655" s="13"/>
      <c r="Q655" s="13"/>
      <c r="R655" s="13"/>
      <c r="S655" s="13"/>
    </row>
    <row r="656">
      <c r="A656" s="13"/>
      <c r="J656" s="13"/>
      <c r="K656" s="13"/>
      <c r="Q656" s="13"/>
      <c r="R656" s="13"/>
      <c r="S656" s="13"/>
    </row>
    <row r="657">
      <c r="A657" s="13"/>
      <c r="J657" s="13"/>
      <c r="K657" s="13"/>
      <c r="Q657" s="13"/>
      <c r="R657" s="13"/>
      <c r="S657" s="13"/>
    </row>
    <row r="658">
      <c r="A658" s="13"/>
      <c r="J658" s="13"/>
      <c r="K658" s="13"/>
      <c r="Q658" s="13"/>
      <c r="R658" s="13"/>
      <c r="S658" s="13"/>
    </row>
    <row r="659">
      <c r="A659" s="13"/>
      <c r="J659" s="13"/>
      <c r="K659" s="13"/>
      <c r="Q659" s="13"/>
      <c r="R659" s="13"/>
      <c r="S659" s="13"/>
    </row>
    <row r="660">
      <c r="A660" s="13"/>
      <c r="J660" s="13"/>
      <c r="K660" s="13"/>
      <c r="Q660" s="13"/>
      <c r="R660" s="13"/>
      <c r="S660" s="13"/>
    </row>
    <row r="661">
      <c r="A661" s="13"/>
      <c r="J661" s="13"/>
      <c r="K661" s="13"/>
      <c r="Q661" s="13"/>
      <c r="R661" s="13"/>
      <c r="S661" s="13"/>
    </row>
    <row r="662">
      <c r="A662" s="13"/>
      <c r="J662" s="13"/>
      <c r="K662" s="13"/>
      <c r="Q662" s="13"/>
      <c r="R662" s="13"/>
      <c r="S662" s="13"/>
    </row>
    <row r="663">
      <c r="A663" s="13"/>
      <c r="J663" s="13"/>
      <c r="K663" s="13"/>
      <c r="Q663" s="13"/>
      <c r="R663" s="13"/>
      <c r="S663" s="13"/>
    </row>
    <row r="664">
      <c r="A664" s="13"/>
      <c r="J664" s="13"/>
      <c r="K664" s="13"/>
      <c r="Q664" s="13"/>
      <c r="R664" s="13"/>
      <c r="S664" s="13"/>
    </row>
    <row r="665">
      <c r="A665" s="13"/>
      <c r="J665" s="13"/>
      <c r="K665" s="13"/>
      <c r="Q665" s="13"/>
      <c r="R665" s="13"/>
      <c r="S665" s="13"/>
    </row>
    <row r="666">
      <c r="A666" s="13"/>
      <c r="J666" s="13"/>
      <c r="K666" s="13"/>
      <c r="Q666" s="13"/>
      <c r="R666" s="13"/>
      <c r="S666" s="13"/>
    </row>
    <row r="667">
      <c r="A667" s="13"/>
      <c r="J667" s="13"/>
      <c r="K667" s="13"/>
      <c r="Q667" s="13"/>
      <c r="R667" s="13"/>
      <c r="S667" s="13"/>
    </row>
    <row r="668">
      <c r="A668" s="13"/>
      <c r="J668" s="13"/>
      <c r="K668" s="13"/>
      <c r="Q668" s="13"/>
      <c r="R668" s="13"/>
      <c r="S668" s="13"/>
    </row>
    <row r="669">
      <c r="A669" s="13"/>
      <c r="J669" s="13"/>
      <c r="K669" s="13"/>
      <c r="Q669" s="13"/>
      <c r="R669" s="13"/>
      <c r="S669" s="13"/>
    </row>
    <row r="670">
      <c r="A670" s="13"/>
      <c r="J670" s="13"/>
      <c r="K670" s="13"/>
      <c r="Q670" s="13"/>
      <c r="R670" s="13"/>
      <c r="S670" s="13"/>
    </row>
    <row r="671">
      <c r="A671" s="13"/>
      <c r="J671" s="13"/>
      <c r="K671" s="13"/>
      <c r="Q671" s="13"/>
      <c r="R671" s="13"/>
      <c r="S671" s="13"/>
    </row>
    <row r="672">
      <c r="A672" s="13"/>
      <c r="J672" s="13"/>
      <c r="K672" s="13"/>
      <c r="Q672" s="13"/>
      <c r="R672" s="13"/>
      <c r="S672" s="13"/>
    </row>
    <row r="673">
      <c r="A673" s="13"/>
      <c r="J673" s="13"/>
      <c r="K673" s="13"/>
      <c r="Q673" s="13"/>
      <c r="R673" s="13"/>
      <c r="S673" s="13"/>
    </row>
    <row r="674">
      <c r="A674" s="13"/>
      <c r="J674" s="13"/>
      <c r="K674" s="13"/>
      <c r="Q674" s="13"/>
      <c r="R674" s="13"/>
      <c r="S674" s="13"/>
    </row>
    <row r="675">
      <c r="A675" s="13"/>
      <c r="J675" s="13"/>
      <c r="K675" s="13"/>
      <c r="Q675" s="13"/>
      <c r="R675" s="13"/>
      <c r="S675" s="13"/>
    </row>
    <row r="676">
      <c r="A676" s="13"/>
      <c r="J676" s="13"/>
      <c r="K676" s="13"/>
      <c r="Q676" s="13"/>
      <c r="R676" s="13"/>
      <c r="S676" s="13"/>
    </row>
    <row r="677">
      <c r="A677" s="13"/>
      <c r="J677" s="13"/>
      <c r="K677" s="13"/>
      <c r="Q677" s="13"/>
      <c r="R677" s="13"/>
      <c r="S677" s="13"/>
    </row>
    <row r="678">
      <c r="A678" s="13"/>
      <c r="J678" s="13"/>
      <c r="K678" s="13"/>
      <c r="Q678" s="13"/>
      <c r="R678" s="13"/>
      <c r="S678" s="13"/>
    </row>
    <row r="679">
      <c r="A679" s="13"/>
      <c r="J679" s="13"/>
      <c r="K679" s="13"/>
      <c r="Q679" s="13"/>
      <c r="R679" s="13"/>
      <c r="S679" s="13"/>
    </row>
    <row r="680">
      <c r="A680" s="13"/>
      <c r="J680" s="13"/>
      <c r="K680" s="13"/>
      <c r="Q680" s="13"/>
      <c r="R680" s="13"/>
      <c r="S680" s="13"/>
    </row>
    <row r="681">
      <c r="A681" s="13"/>
      <c r="J681" s="13"/>
      <c r="K681" s="13"/>
      <c r="Q681" s="13"/>
      <c r="R681" s="13"/>
      <c r="S681" s="13"/>
    </row>
    <row r="682">
      <c r="A682" s="13"/>
      <c r="J682" s="13"/>
      <c r="K682" s="13"/>
      <c r="Q682" s="13"/>
      <c r="R682" s="13"/>
      <c r="S682" s="13"/>
    </row>
    <row r="683">
      <c r="A683" s="13"/>
      <c r="J683" s="13"/>
      <c r="K683" s="13"/>
      <c r="Q683" s="13"/>
      <c r="R683" s="13"/>
      <c r="S683" s="13"/>
    </row>
    <row r="684">
      <c r="A684" s="13"/>
      <c r="J684" s="13"/>
      <c r="K684" s="13"/>
      <c r="Q684" s="13"/>
      <c r="R684" s="13"/>
      <c r="S684" s="13"/>
    </row>
    <row r="685">
      <c r="A685" s="13"/>
      <c r="J685" s="13"/>
      <c r="K685" s="13"/>
      <c r="Q685" s="13"/>
      <c r="R685" s="13"/>
      <c r="S685" s="13"/>
    </row>
    <row r="686">
      <c r="A686" s="13"/>
      <c r="J686" s="13"/>
      <c r="K686" s="13"/>
      <c r="Q686" s="13"/>
      <c r="R686" s="13"/>
      <c r="S686" s="13"/>
    </row>
    <row r="687">
      <c r="A687" s="13"/>
      <c r="J687" s="13"/>
      <c r="K687" s="13"/>
      <c r="Q687" s="13"/>
      <c r="R687" s="13"/>
      <c r="S687" s="13"/>
    </row>
    <row r="688">
      <c r="A688" s="13"/>
      <c r="J688" s="13"/>
      <c r="K688" s="13"/>
      <c r="Q688" s="13"/>
      <c r="R688" s="13"/>
      <c r="S688" s="13"/>
    </row>
    <row r="689">
      <c r="A689" s="13"/>
      <c r="J689" s="13"/>
      <c r="K689" s="13"/>
      <c r="Q689" s="13"/>
      <c r="R689" s="13"/>
      <c r="S689" s="13"/>
    </row>
    <row r="690">
      <c r="A690" s="13"/>
      <c r="J690" s="13"/>
      <c r="K690" s="13"/>
      <c r="Q690" s="13"/>
      <c r="R690" s="13"/>
      <c r="S690" s="13"/>
    </row>
    <row r="691">
      <c r="A691" s="13"/>
      <c r="J691" s="13"/>
      <c r="K691" s="13"/>
      <c r="Q691" s="13"/>
      <c r="R691" s="13"/>
      <c r="S691" s="13"/>
    </row>
    <row r="692">
      <c r="A692" s="13"/>
      <c r="J692" s="13"/>
      <c r="K692" s="13"/>
      <c r="Q692" s="13"/>
      <c r="R692" s="13"/>
      <c r="S692" s="13"/>
    </row>
    <row r="693">
      <c r="A693" s="13"/>
      <c r="J693" s="13"/>
      <c r="K693" s="13"/>
      <c r="Q693" s="13"/>
      <c r="R693" s="13"/>
      <c r="S693" s="13"/>
    </row>
    <row r="694">
      <c r="A694" s="13"/>
      <c r="J694" s="13"/>
      <c r="K694" s="13"/>
      <c r="Q694" s="13"/>
      <c r="R694" s="13"/>
      <c r="S694" s="13"/>
    </row>
    <row r="695">
      <c r="A695" s="13"/>
      <c r="J695" s="13"/>
      <c r="K695" s="13"/>
      <c r="Q695" s="13"/>
      <c r="R695" s="13"/>
      <c r="S695" s="13"/>
    </row>
    <row r="696">
      <c r="A696" s="13"/>
      <c r="J696" s="13"/>
      <c r="K696" s="13"/>
      <c r="Q696" s="13"/>
      <c r="R696" s="13"/>
      <c r="S696" s="13"/>
    </row>
    <row r="697">
      <c r="A697" s="13"/>
      <c r="J697" s="13"/>
      <c r="K697" s="13"/>
      <c r="Q697" s="13"/>
      <c r="R697" s="13"/>
      <c r="S697" s="13"/>
    </row>
    <row r="698">
      <c r="A698" s="13"/>
      <c r="J698" s="13"/>
      <c r="K698" s="13"/>
      <c r="Q698" s="13"/>
      <c r="R698" s="13"/>
      <c r="S698" s="13"/>
    </row>
    <row r="699">
      <c r="A699" s="13"/>
      <c r="J699" s="13"/>
      <c r="K699" s="13"/>
      <c r="Q699" s="13"/>
      <c r="R699" s="13"/>
      <c r="S699" s="13"/>
    </row>
    <row r="700">
      <c r="A700" s="13"/>
      <c r="J700" s="13"/>
      <c r="K700" s="13"/>
      <c r="Q700" s="13"/>
      <c r="R700" s="13"/>
      <c r="S700" s="13"/>
    </row>
    <row r="701">
      <c r="A701" s="13"/>
      <c r="J701" s="13"/>
      <c r="K701" s="13"/>
      <c r="Q701" s="13"/>
      <c r="R701" s="13"/>
      <c r="S701" s="13"/>
    </row>
    <row r="702">
      <c r="A702" s="13"/>
      <c r="J702" s="13"/>
      <c r="K702" s="13"/>
      <c r="Q702" s="13"/>
      <c r="R702" s="13"/>
      <c r="S702" s="13"/>
    </row>
    <row r="703">
      <c r="A703" s="13"/>
      <c r="J703" s="13"/>
      <c r="K703" s="13"/>
      <c r="Q703" s="13"/>
      <c r="R703" s="13"/>
      <c r="S703" s="13"/>
    </row>
    <row r="704">
      <c r="A704" s="13"/>
      <c r="J704" s="13"/>
      <c r="K704" s="13"/>
      <c r="Q704" s="13"/>
      <c r="R704" s="13"/>
      <c r="S704" s="13"/>
    </row>
    <row r="705">
      <c r="A705" s="13"/>
      <c r="J705" s="13"/>
      <c r="K705" s="13"/>
      <c r="Q705" s="13"/>
      <c r="R705" s="13"/>
      <c r="S705" s="13"/>
    </row>
    <row r="706">
      <c r="A706" s="13"/>
      <c r="J706" s="13"/>
      <c r="K706" s="13"/>
      <c r="Q706" s="13"/>
      <c r="R706" s="13"/>
      <c r="S706" s="13"/>
    </row>
    <row r="707">
      <c r="A707" s="13"/>
      <c r="J707" s="13"/>
      <c r="K707" s="13"/>
      <c r="Q707" s="13"/>
      <c r="R707" s="13"/>
      <c r="S707" s="13"/>
    </row>
    <row r="708">
      <c r="A708" s="13"/>
      <c r="J708" s="13"/>
      <c r="K708" s="13"/>
      <c r="Q708" s="13"/>
      <c r="R708" s="13"/>
      <c r="S708" s="13"/>
    </row>
    <row r="709">
      <c r="A709" s="13"/>
      <c r="J709" s="13"/>
      <c r="K709" s="13"/>
      <c r="Q709" s="13"/>
      <c r="R709" s="13"/>
      <c r="S709" s="13"/>
    </row>
    <row r="710">
      <c r="A710" s="13"/>
      <c r="J710" s="13"/>
      <c r="K710" s="13"/>
      <c r="Q710" s="13"/>
      <c r="R710" s="13"/>
      <c r="S710" s="13"/>
    </row>
    <row r="711">
      <c r="A711" s="13"/>
      <c r="J711" s="13"/>
      <c r="K711" s="13"/>
      <c r="Q711" s="13"/>
      <c r="R711" s="13"/>
      <c r="S711" s="13"/>
    </row>
    <row r="712">
      <c r="A712" s="13"/>
      <c r="J712" s="13"/>
      <c r="K712" s="13"/>
      <c r="Q712" s="13"/>
      <c r="R712" s="13"/>
      <c r="S712" s="13"/>
    </row>
    <row r="713">
      <c r="A713" s="13"/>
      <c r="J713" s="13"/>
      <c r="K713" s="13"/>
      <c r="Q713" s="13"/>
      <c r="R713" s="13"/>
      <c r="S713" s="13"/>
    </row>
    <row r="714">
      <c r="A714" s="13"/>
      <c r="J714" s="13"/>
      <c r="K714" s="13"/>
      <c r="Q714" s="13"/>
      <c r="R714" s="13"/>
      <c r="S714" s="13"/>
    </row>
    <row r="715">
      <c r="A715" s="13"/>
      <c r="J715" s="13"/>
      <c r="K715" s="13"/>
      <c r="Q715" s="13"/>
      <c r="R715" s="13"/>
      <c r="S715" s="13"/>
    </row>
    <row r="716">
      <c r="A716" s="13"/>
      <c r="J716" s="13"/>
      <c r="K716" s="13"/>
      <c r="Q716" s="13"/>
      <c r="R716" s="13"/>
      <c r="S716" s="13"/>
    </row>
    <row r="717">
      <c r="A717" s="13"/>
      <c r="J717" s="13"/>
      <c r="K717" s="13"/>
      <c r="Q717" s="13"/>
      <c r="R717" s="13"/>
      <c r="S717" s="13"/>
    </row>
    <row r="718">
      <c r="A718" s="13"/>
      <c r="J718" s="13"/>
      <c r="K718" s="13"/>
      <c r="Q718" s="13"/>
      <c r="R718" s="13"/>
      <c r="S718" s="13"/>
    </row>
    <row r="719">
      <c r="A719" s="13"/>
      <c r="J719" s="13"/>
      <c r="K719" s="13"/>
      <c r="Q719" s="13"/>
      <c r="R719" s="13"/>
      <c r="S719" s="13"/>
    </row>
    <row r="720">
      <c r="A720" s="13"/>
      <c r="J720" s="13"/>
      <c r="K720" s="13"/>
      <c r="Q720" s="13"/>
      <c r="R720" s="13"/>
      <c r="S720" s="13"/>
    </row>
    <row r="721">
      <c r="A721" s="13"/>
      <c r="J721" s="13"/>
      <c r="K721" s="13"/>
      <c r="Q721" s="13"/>
      <c r="R721" s="13"/>
      <c r="S721" s="13"/>
    </row>
    <row r="722">
      <c r="A722" s="13"/>
      <c r="J722" s="13"/>
      <c r="K722" s="13"/>
      <c r="Q722" s="13"/>
      <c r="R722" s="13"/>
      <c r="S722" s="13"/>
    </row>
    <row r="723">
      <c r="A723" s="13"/>
      <c r="J723" s="13"/>
      <c r="K723" s="13"/>
      <c r="Q723" s="13"/>
      <c r="R723" s="13"/>
      <c r="S723" s="13"/>
    </row>
    <row r="724">
      <c r="A724" s="13"/>
      <c r="J724" s="13"/>
      <c r="K724" s="13"/>
      <c r="Q724" s="13"/>
      <c r="R724" s="13"/>
      <c r="S724" s="13"/>
    </row>
    <row r="725">
      <c r="A725" s="13"/>
      <c r="J725" s="13"/>
      <c r="K725" s="13"/>
      <c r="Q725" s="13"/>
      <c r="R725" s="13"/>
      <c r="S725" s="13"/>
    </row>
    <row r="726">
      <c r="A726" s="13"/>
      <c r="J726" s="13"/>
      <c r="K726" s="13"/>
      <c r="Q726" s="13"/>
      <c r="R726" s="13"/>
      <c r="S726" s="13"/>
    </row>
    <row r="727">
      <c r="A727" s="13"/>
      <c r="J727" s="13"/>
      <c r="K727" s="13"/>
      <c r="Q727" s="13"/>
      <c r="R727" s="13"/>
      <c r="S727" s="13"/>
    </row>
    <row r="728">
      <c r="A728" s="13"/>
      <c r="J728" s="13"/>
      <c r="K728" s="13"/>
      <c r="Q728" s="13"/>
      <c r="R728" s="13"/>
      <c r="S728" s="13"/>
    </row>
    <row r="729">
      <c r="A729" s="13"/>
      <c r="J729" s="13"/>
      <c r="K729" s="13"/>
      <c r="Q729" s="13"/>
      <c r="R729" s="13"/>
      <c r="S729" s="13"/>
    </row>
    <row r="730">
      <c r="A730" s="13"/>
      <c r="J730" s="13"/>
      <c r="K730" s="13"/>
      <c r="Q730" s="13"/>
      <c r="R730" s="13"/>
      <c r="S730" s="13"/>
    </row>
    <row r="731">
      <c r="A731" s="13"/>
      <c r="J731" s="13"/>
      <c r="K731" s="13"/>
      <c r="Q731" s="13"/>
      <c r="R731" s="13"/>
      <c r="S731" s="13"/>
    </row>
    <row r="732">
      <c r="A732" s="13"/>
      <c r="J732" s="13"/>
      <c r="K732" s="13"/>
      <c r="Q732" s="13"/>
      <c r="R732" s="13"/>
      <c r="S732" s="13"/>
    </row>
    <row r="733">
      <c r="A733" s="13"/>
      <c r="J733" s="13"/>
      <c r="K733" s="13"/>
      <c r="Q733" s="13"/>
      <c r="R733" s="13"/>
      <c r="S733" s="13"/>
    </row>
    <row r="734">
      <c r="A734" s="13"/>
      <c r="J734" s="13"/>
      <c r="K734" s="13"/>
      <c r="Q734" s="13"/>
      <c r="R734" s="13"/>
      <c r="S734" s="13"/>
    </row>
    <row r="735">
      <c r="A735" s="13"/>
      <c r="J735" s="13"/>
      <c r="K735" s="13"/>
      <c r="Q735" s="13"/>
      <c r="R735" s="13"/>
      <c r="S735" s="13"/>
    </row>
    <row r="736">
      <c r="A736" s="13"/>
      <c r="J736" s="13"/>
      <c r="K736" s="13"/>
      <c r="Q736" s="13"/>
      <c r="R736" s="13"/>
      <c r="S736" s="13"/>
    </row>
    <row r="737">
      <c r="A737" s="13"/>
      <c r="J737" s="13"/>
      <c r="K737" s="13"/>
      <c r="Q737" s="13"/>
      <c r="R737" s="13"/>
      <c r="S737" s="13"/>
    </row>
    <row r="738">
      <c r="A738" s="13"/>
      <c r="J738" s="13"/>
      <c r="K738" s="13"/>
      <c r="Q738" s="13"/>
      <c r="R738" s="13"/>
      <c r="S738" s="13"/>
    </row>
    <row r="739">
      <c r="A739" s="13"/>
      <c r="J739" s="13"/>
      <c r="K739" s="13"/>
      <c r="Q739" s="13"/>
      <c r="R739" s="13"/>
      <c r="S739" s="13"/>
    </row>
    <row r="740">
      <c r="A740" s="13"/>
      <c r="J740" s="13"/>
      <c r="K740" s="13"/>
      <c r="Q740" s="13"/>
      <c r="R740" s="13"/>
      <c r="S740" s="13"/>
    </row>
    <row r="741">
      <c r="A741" s="13"/>
      <c r="J741" s="13"/>
      <c r="K741" s="13"/>
      <c r="Q741" s="13"/>
      <c r="R741" s="13"/>
      <c r="S741" s="13"/>
    </row>
    <row r="742">
      <c r="A742" s="13"/>
      <c r="J742" s="13"/>
      <c r="K742" s="13"/>
      <c r="Q742" s="13"/>
      <c r="R742" s="13"/>
      <c r="S742" s="13"/>
    </row>
    <row r="743">
      <c r="A743" s="13"/>
      <c r="J743" s="13"/>
      <c r="K743" s="13"/>
      <c r="Q743" s="13"/>
      <c r="R743" s="13"/>
      <c r="S743" s="13"/>
    </row>
    <row r="744">
      <c r="A744" s="13"/>
      <c r="J744" s="13"/>
      <c r="K744" s="13"/>
      <c r="Q744" s="13"/>
      <c r="R744" s="13"/>
      <c r="S744" s="13"/>
    </row>
    <row r="745">
      <c r="A745" s="13"/>
      <c r="J745" s="13"/>
      <c r="K745" s="13"/>
      <c r="Q745" s="13"/>
      <c r="R745" s="13"/>
      <c r="S745" s="13"/>
    </row>
    <row r="746">
      <c r="A746" s="13"/>
      <c r="J746" s="13"/>
      <c r="K746" s="13"/>
      <c r="Q746" s="13"/>
      <c r="R746" s="13"/>
      <c r="S746" s="13"/>
    </row>
    <row r="747">
      <c r="A747" s="13"/>
      <c r="J747" s="13"/>
      <c r="K747" s="13"/>
      <c r="Q747" s="13"/>
      <c r="R747" s="13"/>
      <c r="S747" s="13"/>
    </row>
    <row r="748">
      <c r="A748" s="13"/>
      <c r="J748" s="13"/>
      <c r="K748" s="13"/>
      <c r="Q748" s="13"/>
      <c r="R748" s="13"/>
      <c r="S748" s="13"/>
    </row>
    <row r="749">
      <c r="A749" s="13"/>
      <c r="J749" s="13"/>
      <c r="K749" s="13"/>
      <c r="Q749" s="13"/>
      <c r="R749" s="13"/>
      <c r="S749" s="13"/>
    </row>
    <row r="750">
      <c r="A750" s="13"/>
      <c r="J750" s="13"/>
      <c r="K750" s="13"/>
      <c r="Q750" s="13"/>
      <c r="R750" s="13"/>
      <c r="S750" s="13"/>
    </row>
    <row r="751">
      <c r="A751" s="13"/>
      <c r="J751" s="13"/>
      <c r="K751" s="13"/>
      <c r="Q751" s="13"/>
      <c r="R751" s="13"/>
      <c r="S751" s="13"/>
    </row>
    <row r="752">
      <c r="A752" s="13"/>
      <c r="J752" s="13"/>
      <c r="K752" s="13"/>
      <c r="Q752" s="13"/>
      <c r="R752" s="13"/>
      <c r="S752" s="13"/>
    </row>
    <row r="753">
      <c r="A753" s="13"/>
      <c r="J753" s="13"/>
      <c r="K753" s="13"/>
      <c r="Q753" s="13"/>
      <c r="R753" s="13"/>
      <c r="S753" s="13"/>
    </row>
    <row r="754">
      <c r="A754" s="13"/>
      <c r="J754" s="13"/>
      <c r="K754" s="13"/>
      <c r="Q754" s="13"/>
      <c r="R754" s="13"/>
      <c r="S754" s="13"/>
    </row>
    <row r="755">
      <c r="A755" s="13"/>
      <c r="J755" s="13"/>
      <c r="K755" s="13"/>
      <c r="Q755" s="13"/>
      <c r="R755" s="13"/>
      <c r="S755" s="13"/>
    </row>
    <row r="756">
      <c r="A756" s="13"/>
      <c r="J756" s="13"/>
      <c r="K756" s="13"/>
      <c r="Q756" s="13"/>
      <c r="R756" s="13"/>
      <c r="S756" s="13"/>
    </row>
    <row r="757">
      <c r="A757" s="13"/>
      <c r="J757" s="13"/>
      <c r="K757" s="13"/>
      <c r="Q757" s="13"/>
      <c r="R757" s="13"/>
      <c r="S757" s="13"/>
    </row>
    <row r="758">
      <c r="A758" s="13"/>
      <c r="J758" s="13"/>
      <c r="K758" s="13"/>
      <c r="Q758" s="13"/>
      <c r="R758" s="13"/>
      <c r="S758" s="13"/>
    </row>
    <row r="759">
      <c r="A759" s="13"/>
      <c r="J759" s="13"/>
      <c r="K759" s="13"/>
      <c r="Q759" s="13"/>
      <c r="R759" s="13"/>
      <c r="S759" s="13"/>
    </row>
    <row r="760">
      <c r="A760" s="13"/>
      <c r="J760" s="13"/>
      <c r="K760" s="13"/>
      <c r="Q760" s="13"/>
      <c r="R760" s="13"/>
      <c r="S760" s="13"/>
    </row>
    <row r="761">
      <c r="A761" s="13"/>
      <c r="J761" s="13"/>
      <c r="K761" s="13"/>
      <c r="Q761" s="13"/>
      <c r="R761" s="13"/>
      <c r="S761" s="13"/>
    </row>
    <row r="762">
      <c r="A762" s="13"/>
      <c r="J762" s="13"/>
      <c r="K762" s="13"/>
      <c r="Q762" s="13"/>
      <c r="R762" s="13"/>
      <c r="S762" s="13"/>
    </row>
    <row r="763">
      <c r="A763" s="13"/>
      <c r="J763" s="13"/>
      <c r="K763" s="13"/>
      <c r="Q763" s="13"/>
      <c r="R763" s="13"/>
      <c r="S763" s="13"/>
    </row>
    <row r="764">
      <c r="A764" s="13"/>
      <c r="J764" s="13"/>
      <c r="K764" s="13"/>
      <c r="Q764" s="13"/>
      <c r="R764" s="13"/>
      <c r="S764" s="13"/>
    </row>
    <row r="765">
      <c r="A765" s="13"/>
      <c r="J765" s="13"/>
      <c r="K765" s="13"/>
      <c r="Q765" s="13"/>
      <c r="R765" s="13"/>
      <c r="S765" s="13"/>
    </row>
    <row r="766">
      <c r="A766" s="13"/>
      <c r="J766" s="13"/>
      <c r="K766" s="13"/>
      <c r="Q766" s="13"/>
      <c r="R766" s="13"/>
      <c r="S766" s="13"/>
    </row>
    <row r="767">
      <c r="A767" s="13"/>
      <c r="J767" s="13"/>
      <c r="K767" s="13"/>
      <c r="Q767" s="13"/>
      <c r="R767" s="13"/>
      <c r="S767" s="13"/>
    </row>
    <row r="768">
      <c r="A768" s="13"/>
      <c r="J768" s="13"/>
      <c r="K768" s="13"/>
      <c r="Q768" s="13"/>
      <c r="R768" s="13"/>
      <c r="S768" s="13"/>
    </row>
    <row r="769">
      <c r="A769" s="13"/>
      <c r="J769" s="13"/>
      <c r="K769" s="13"/>
      <c r="Q769" s="13"/>
      <c r="R769" s="13"/>
      <c r="S769" s="13"/>
    </row>
    <row r="770">
      <c r="A770" s="13"/>
      <c r="J770" s="13"/>
      <c r="K770" s="13"/>
      <c r="Q770" s="13"/>
      <c r="R770" s="13"/>
      <c r="S770" s="13"/>
    </row>
    <row r="771">
      <c r="A771" s="13"/>
      <c r="J771" s="13"/>
      <c r="K771" s="13"/>
      <c r="Q771" s="13"/>
      <c r="R771" s="13"/>
      <c r="S771" s="13"/>
    </row>
    <row r="772">
      <c r="A772" s="13"/>
      <c r="J772" s="13"/>
      <c r="K772" s="13"/>
      <c r="Q772" s="13"/>
      <c r="R772" s="13"/>
      <c r="S772" s="13"/>
    </row>
    <row r="773">
      <c r="A773" s="13"/>
      <c r="J773" s="13"/>
      <c r="K773" s="13"/>
      <c r="Q773" s="13"/>
      <c r="R773" s="13"/>
      <c r="S773" s="13"/>
    </row>
    <row r="774">
      <c r="A774" s="13"/>
      <c r="J774" s="13"/>
      <c r="K774" s="13"/>
      <c r="Q774" s="13"/>
      <c r="R774" s="13"/>
      <c r="S774" s="13"/>
    </row>
    <row r="775">
      <c r="A775" s="13"/>
      <c r="J775" s="13"/>
      <c r="K775" s="13"/>
      <c r="Q775" s="13"/>
      <c r="R775" s="13"/>
      <c r="S775" s="13"/>
    </row>
    <row r="776">
      <c r="A776" s="13"/>
      <c r="J776" s="13"/>
      <c r="K776" s="13"/>
      <c r="Q776" s="13"/>
      <c r="R776" s="13"/>
      <c r="S776" s="13"/>
    </row>
    <row r="777">
      <c r="A777" s="13"/>
      <c r="J777" s="13"/>
      <c r="K777" s="13"/>
      <c r="Q777" s="13"/>
      <c r="R777" s="13"/>
      <c r="S777" s="13"/>
    </row>
    <row r="778">
      <c r="A778" s="13"/>
      <c r="J778" s="13"/>
      <c r="K778" s="13"/>
      <c r="Q778" s="13"/>
      <c r="R778" s="13"/>
      <c r="S778" s="13"/>
    </row>
    <row r="779">
      <c r="A779" s="13"/>
      <c r="J779" s="13"/>
      <c r="K779" s="13"/>
      <c r="Q779" s="13"/>
      <c r="R779" s="13"/>
      <c r="S779" s="13"/>
    </row>
    <row r="780">
      <c r="A780" s="13"/>
      <c r="J780" s="13"/>
      <c r="K780" s="13"/>
      <c r="Q780" s="13"/>
      <c r="R780" s="13"/>
      <c r="S780" s="13"/>
    </row>
    <row r="781">
      <c r="A781" s="13"/>
      <c r="J781" s="13"/>
      <c r="K781" s="13"/>
      <c r="Q781" s="13"/>
      <c r="R781" s="13"/>
      <c r="S781" s="13"/>
    </row>
    <row r="782">
      <c r="A782" s="13"/>
      <c r="J782" s="13"/>
      <c r="K782" s="13"/>
      <c r="Q782" s="13"/>
      <c r="R782" s="13"/>
      <c r="S782" s="13"/>
    </row>
    <row r="783">
      <c r="A783" s="13"/>
      <c r="J783" s="13"/>
      <c r="K783" s="13"/>
      <c r="Q783" s="13"/>
      <c r="R783" s="13"/>
      <c r="S783" s="13"/>
    </row>
    <row r="784">
      <c r="A784" s="13"/>
      <c r="J784" s="13"/>
      <c r="K784" s="13"/>
      <c r="Q784" s="13"/>
      <c r="R784" s="13"/>
      <c r="S784" s="13"/>
    </row>
    <row r="785">
      <c r="A785" s="13"/>
      <c r="J785" s="13"/>
      <c r="K785" s="13"/>
      <c r="Q785" s="13"/>
      <c r="R785" s="13"/>
      <c r="S785" s="13"/>
    </row>
    <row r="786">
      <c r="A786" s="13"/>
      <c r="J786" s="13"/>
      <c r="K786" s="13"/>
      <c r="Q786" s="13"/>
      <c r="R786" s="13"/>
      <c r="S786" s="13"/>
    </row>
    <row r="787">
      <c r="A787" s="13"/>
      <c r="J787" s="13"/>
      <c r="K787" s="13"/>
      <c r="Q787" s="13"/>
      <c r="R787" s="13"/>
      <c r="S787" s="13"/>
    </row>
    <row r="788">
      <c r="A788" s="13"/>
      <c r="J788" s="13"/>
      <c r="K788" s="13"/>
      <c r="Q788" s="13"/>
      <c r="R788" s="13"/>
      <c r="S788" s="13"/>
    </row>
    <row r="789">
      <c r="A789" s="13"/>
      <c r="J789" s="13"/>
      <c r="K789" s="13"/>
      <c r="Q789" s="13"/>
      <c r="R789" s="13"/>
      <c r="S789" s="13"/>
    </row>
    <row r="790">
      <c r="A790" s="13"/>
      <c r="J790" s="13"/>
      <c r="K790" s="13"/>
      <c r="Q790" s="13"/>
      <c r="R790" s="13"/>
      <c r="S790" s="13"/>
    </row>
    <row r="791">
      <c r="A791" s="13"/>
      <c r="J791" s="13"/>
      <c r="K791" s="13"/>
      <c r="Q791" s="13"/>
      <c r="R791" s="13"/>
      <c r="S791" s="13"/>
    </row>
    <row r="792">
      <c r="A792" s="13"/>
      <c r="J792" s="13"/>
      <c r="K792" s="13"/>
      <c r="Q792" s="13"/>
      <c r="R792" s="13"/>
      <c r="S792" s="13"/>
    </row>
    <row r="793">
      <c r="A793" s="13"/>
      <c r="J793" s="13"/>
      <c r="K793" s="13"/>
      <c r="Q793" s="13"/>
      <c r="R793" s="13"/>
      <c r="S793" s="13"/>
    </row>
    <row r="794">
      <c r="A794" s="13"/>
      <c r="J794" s="13"/>
      <c r="K794" s="13"/>
      <c r="Q794" s="13"/>
      <c r="R794" s="13"/>
      <c r="S794" s="13"/>
    </row>
    <row r="795">
      <c r="A795" s="13"/>
      <c r="J795" s="13"/>
      <c r="K795" s="13"/>
      <c r="Q795" s="13"/>
      <c r="R795" s="13"/>
      <c r="S795" s="13"/>
    </row>
    <row r="796">
      <c r="A796" s="13"/>
      <c r="J796" s="13"/>
      <c r="K796" s="13"/>
      <c r="Q796" s="13"/>
      <c r="R796" s="13"/>
      <c r="S796" s="13"/>
    </row>
    <row r="797">
      <c r="A797" s="13"/>
      <c r="J797" s="13"/>
      <c r="K797" s="13"/>
      <c r="Q797" s="13"/>
      <c r="R797" s="13"/>
      <c r="S797" s="13"/>
    </row>
    <row r="798">
      <c r="A798" s="13"/>
      <c r="J798" s="13"/>
      <c r="K798" s="13"/>
      <c r="Q798" s="13"/>
      <c r="R798" s="13"/>
      <c r="S798" s="13"/>
    </row>
    <row r="799">
      <c r="A799" s="13"/>
      <c r="J799" s="13"/>
      <c r="K799" s="13"/>
      <c r="Q799" s="13"/>
      <c r="R799" s="13"/>
      <c r="S799" s="13"/>
    </row>
    <row r="800">
      <c r="A800" s="13"/>
      <c r="J800" s="13"/>
      <c r="K800" s="13"/>
      <c r="Q800" s="13"/>
      <c r="R800" s="13"/>
      <c r="S800" s="13"/>
    </row>
    <row r="801">
      <c r="A801" s="13"/>
      <c r="J801" s="13"/>
      <c r="K801" s="13"/>
      <c r="Q801" s="13"/>
      <c r="R801" s="13"/>
      <c r="S801" s="13"/>
    </row>
    <row r="802">
      <c r="A802" s="13"/>
      <c r="J802" s="13"/>
      <c r="K802" s="13"/>
      <c r="Q802" s="13"/>
      <c r="R802" s="13"/>
      <c r="S802" s="13"/>
    </row>
    <row r="803">
      <c r="A803" s="13"/>
      <c r="J803" s="13"/>
      <c r="K803" s="13"/>
      <c r="Q803" s="13"/>
      <c r="R803" s="13"/>
      <c r="S803" s="13"/>
    </row>
    <row r="804">
      <c r="A804" s="13"/>
      <c r="J804" s="13"/>
      <c r="K804" s="13"/>
      <c r="Q804" s="13"/>
      <c r="R804" s="13"/>
      <c r="S804" s="13"/>
    </row>
    <row r="805">
      <c r="A805" s="13"/>
      <c r="J805" s="13"/>
      <c r="K805" s="13"/>
      <c r="Q805" s="13"/>
      <c r="R805" s="13"/>
      <c r="S805" s="13"/>
    </row>
    <row r="806">
      <c r="A806" s="13"/>
      <c r="J806" s="13"/>
      <c r="K806" s="13"/>
      <c r="Q806" s="13"/>
      <c r="R806" s="13"/>
      <c r="S806" s="13"/>
    </row>
    <row r="807">
      <c r="A807" s="13"/>
      <c r="J807" s="13"/>
      <c r="K807" s="13"/>
      <c r="Q807" s="13"/>
      <c r="R807" s="13"/>
      <c r="S807" s="13"/>
    </row>
    <row r="808">
      <c r="A808" s="13"/>
      <c r="J808" s="13"/>
      <c r="K808" s="13"/>
      <c r="Q808" s="13"/>
      <c r="R808" s="13"/>
      <c r="S808" s="13"/>
    </row>
    <row r="809">
      <c r="A809" s="13"/>
      <c r="J809" s="13"/>
      <c r="K809" s="13"/>
      <c r="Q809" s="13"/>
      <c r="R809" s="13"/>
      <c r="S809" s="13"/>
    </row>
    <row r="810">
      <c r="A810" s="13"/>
      <c r="J810" s="13"/>
      <c r="K810" s="13"/>
      <c r="Q810" s="13"/>
      <c r="R810" s="13"/>
      <c r="S810" s="13"/>
    </row>
    <row r="811">
      <c r="A811" s="13"/>
      <c r="J811" s="13"/>
      <c r="K811" s="13"/>
      <c r="Q811" s="13"/>
      <c r="R811" s="13"/>
      <c r="S811" s="13"/>
    </row>
    <row r="812">
      <c r="A812" s="13"/>
      <c r="J812" s="13"/>
      <c r="K812" s="13"/>
      <c r="Q812" s="13"/>
      <c r="R812" s="13"/>
      <c r="S812" s="13"/>
    </row>
    <row r="813">
      <c r="A813" s="13"/>
      <c r="J813" s="13"/>
      <c r="K813" s="13"/>
      <c r="Q813" s="13"/>
      <c r="R813" s="13"/>
      <c r="S813" s="13"/>
    </row>
    <row r="814">
      <c r="A814" s="13"/>
      <c r="J814" s="13"/>
      <c r="K814" s="13"/>
      <c r="Q814" s="13"/>
      <c r="R814" s="13"/>
      <c r="S814" s="13"/>
    </row>
    <row r="815">
      <c r="A815" s="13"/>
      <c r="J815" s="13"/>
      <c r="K815" s="13"/>
      <c r="Q815" s="13"/>
      <c r="R815" s="13"/>
      <c r="S815" s="13"/>
    </row>
    <row r="816">
      <c r="A816" s="13"/>
      <c r="J816" s="13"/>
      <c r="K816" s="13"/>
      <c r="Q816" s="13"/>
      <c r="R816" s="13"/>
      <c r="S816" s="13"/>
    </row>
    <row r="817">
      <c r="A817" s="13"/>
      <c r="J817" s="13"/>
      <c r="K817" s="13"/>
      <c r="Q817" s="13"/>
      <c r="R817" s="13"/>
      <c r="S817" s="13"/>
    </row>
    <row r="818">
      <c r="A818" s="13"/>
      <c r="J818" s="13"/>
      <c r="K818" s="13"/>
      <c r="Q818" s="13"/>
      <c r="R818" s="13"/>
      <c r="S818" s="13"/>
    </row>
    <row r="819">
      <c r="A819" s="13"/>
      <c r="J819" s="13"/>
      <c r="K819" s="13"/>
      <c r="Q819" s="13"/>
      <c r="R819" s="13"/>
      <c r="S819" s="13"/>
    </row>
    <row r="820">
      <c r="A820" s="13"/>
      <c r="J820" s="13"/>
      <c r="K820" s="13"/>
      <c r="Q820" s="13"/>
      <c r="R820" s="13"/>
      <c r="S820" s="13"/>
    </row>
    <row r="821">
      <c r="A821" s="13"/>
      <c r="J821" s="13"/>
      <c r="K821" s="13"/>
      <c r="Q821" s="13"/>
      <c r="R821" s="13"/>
      <c r="S821" s="13"/>
    </row>
    <row r="822">
      <c r="A822" s="13"/>
      <c r="J822" s="13"/>
      <c r="K822" s="13"/>
      <c r="Q822" s="13"/>
      <c r="R822" s="13"/>
      <c r="S822" s="13"/>
    </row>
    <row r="823">
      <c r="A823" s="13"/>
      <c r="J823" s="13"/>
      <c r="K823" s="13"/>
      <c r="Q823" s="13"/>
      <c r="R823" s="13"/>
      <c r="S823" s="13"/>
    </row>
    <row r="824">
      <c r="A824" s="13"/>
      <c r="J824" s="13"/>
      <c r="K824" s="13"/>
      <c r="Q824" s="13"/>
      <c r="R824" s="13"/>
      <c r="S824" s="13"/>
    </row>
    <row r="825">
      <c r="A825" s="13"/>
      <c r="J825" s="13"/>
      <c r="K825" s="13"/>
      <c r="Q825" s="13"/>
      <c r="R825" s="13"/>
      <c r="S825" s="13"/>
    </row>
    <row r="826">
      <c r="A826" s="13"/>
      <c r="J826" s="13"/>
      <c r="K826" s="13"/>
      <c r="Q826" s="13"/>
      <c r="R826" s="13"/>
      <c r="S826" s="13"/>
    </row>
    <row r="827">
      <c r="A827" s="13"/>
      <c r="J827" s="13"/>
      <c r="K827" s="13"/>
      <c r="Q827" s="13"/>
      <c r="R827" s="13"/>
      <c r="S827" s="13"/>
    </row>
    <row r="828">
      <c r="A828" s="13"/>
      <c r="J828" s="13"/>
      <c r="K828" s="13"/>
      <c r="Q828" s="13"/>
      <c r="R828" s="13"/>
      <c r="S828" s="13"/>
    </row>
    <row r="829">
      <c r="A829" s="13"/>
      <c r="J829" s="13"/>
      <c r="K829" s="13"/>
      <c r="Q829" s="13"/>
      <c r="R829" s="13"/>
      <c r="S829" s="13"/>
    </row>
    <row r="830">
      <c r="A830" s="13"/>
      <c r="J830" s="13"/>
      <c r="K830" s="13"/>
      <c r="Q830" s="13"/>
      <c r="R830" s="13"/>
      <c r="S830" s="13"/>
    </row>
    <row r="831">
      <c r="A831" s="13"/>
      <c r="J831" s="13"/>
      <c r="K831" s="13"/>
      <c r="Q831" s="13"/>
      <c r="R831" s="13"/>
      <c r="S831" s="13"/>
    </row>
    <row r="832">
      <c r="A832" s="13"/>
      <c r="J832" s="13"/>
      <c r="K832" s="13"/>
      <c r="Q832" s="13"/>
      <c r="R832" s="13"/>
      <c r="S832" s="13"/>
    </row>
    <row r="833">
      <c r="A833" s="13"/>
      <c r="J833" s="13"/>
      <c r="K833" s="13"/>
      <c r="Q833" s="13"/>
      <c r="R833" s="13"/>
      <c r="S833" s="13"/>
    </row>
    <row r="834">
      <c r="A834" s="13"/>
      <c r="J834" s="13"/>
      <c r="K834" s="13"/>
      <c r="Q834" s="13"/>
      <c r="R834" s="13"/>
      <c r="S834" s="13"/>
    </row>
    <row r="835">
      <c r="A835" s="13"/>
      <c r="J835" s="13"/>
      <c r="K835" s="13"/>
      <c r="Q835" s="13"/>
      <c r="R835" s="13"/>
      <c r="S835" s="13"/>
    </row>
    <row r="836">
      <c r="A836" s="13"/>
      <c r="J836" s="13"/>
      <c r="K836" s="13"/>
      <c r="Q836" s="13"/>
      <c r="R836" s="13"/>
      <c r="S836" s="13"/>
    </row>
    <row r="837">
      <c r="A837" s="13"/>
      <c r="J837" s="13"/>
      <c r="K837" s="13"/>
      <c r="Q837" s="13"/>
      <c r="R837" s="13"/>
      <c r="S837" s="13"/>
    </row>
    <row r="838">
      <c r="A838" s="13"/>
      <c r="J838" s="13"/>
      <c r="K838" s="13"/>
      <c r="Q838" s="13"/>
      <c r="R838" s="13"/>
      <c r="S838" s="13"/>
    </row>
    <row r="839">
      <c r="A839" s="13"/>
      <c r="J839" s="13"/>
      <c r="K839" s="13"/>
      <c r="Q839" s="13"/>
      <c r="R839" s="13"/>
      <c r="S839" s="13"/>
    </row>
    <row r="840">
      <c r="A840" s="13"/>
      <c r="J840" s="13"/>
      <c r="K840" s="13"/>
      <c r="Q840" s="13"/>
      <c r="R840" s="13"/>
      <c r="S840" s="13"/>
    </row>
    <row r="841">
      <c r="A841" s="13"/>
      <c r="J841" s="13"/>
      <c r="K841" s="13"/>
      <c r="Q841" s="13"/>
      <c r="R841" s="13"/>
      <c r="S841" s="13"/>
    </row>
    <row r="842">
      <c r="A842" s="13"/>
      <c r="J842" s="13"/>
      <c r="K842" s="13"/>
      <c r="Q842" s="13"/>
      <c r="R842" s="13"/>
      <c r="S842" s="13"/>
    </row>
    <row r="843">
      <c r="A843" s="13"/>
      <c r="J843" s="13"/>
      <c r="K843" s="13"/>
      <c r="Q843" s="13"/>
      <c r="R843" s="13"/>
      <c r="S843" s="13"/>
    </row>
    <row r="844">
      <c r="A844" s="13"/>
      <c r="J844" s="13"/>
      <c r="K844" s="13"/>
      <c r="Q844" s="13"/>
      <c r="R844" s="13"/>
      <c r="S844" s="13"/>
    </row>
    <row r="845">
      <c r="A845" s="13"/>
      <c r="J845" s="13"/>
      <c r="K845" s="13"/>
      <c r="Q845" s="13"/>
      <c r="R845" s="13"/>
      <c r="S845" s="13"/>
    </row>
    <row r="846">
      <c r="A846" s="13"/>
      <c r="J846" s="13"/>
      <c r="K846" s="13"/>
      <c r="Q846" s="13"/>
      <c r="R846" s="13"/>
      <c r="S846" s="13"/>
    </row>
    <row r="847">
      <c r="A847" s="13"/>
      <c r="J847" s="13"/>
      <c r="K847" s="13"/>
      <c r="Q847" s="13"/>
      <c r="R847" s="13"/>
      <c r="S847" s="13"/>
    </row>
    <row r="848">
      <c r="A848" s="13"/>
      <c r="J848" s="13"/>
      <c r="K848" s="13"/>
      <c r="Q848" s="13"/>
      <c r="R848" s="13"/>
      <c r="S848" s="13"/>
    </row>
    <row r="849">
      <c r="A849" s="13"/>
      <c r="J849" s="13"/>
      <c r="K849" s="13"/>
      <c r="Q849" s="13"/>
      <c r="R849" s="13"/>
      <c r="S849" s="13"/>
    </row>
    <row r="850">
      <c r="A850" s="13"/>
      <c r="J850" s="13"/>
      <c r="K850" s="13"/>
      <c r="Q850" s="13"/>
      <c r="R850" s="13"/>
      <c r="S850" s="13"/>
    </row>
    <row r="851">
      <c r="A851" s="13"/>
      <c r="J851" s="13"/>
      <c r="K851" s="13"/>
      <c r="Q851" s="13"/>
      <c r="R851" s="13"/>
      <c r="S851" s="13"/>
    </row>
    <row r="852">
      <c r="A852" s="13"/>
      <c r="J852" s="13"/>
      <c r="K852" s="13"/>
      <c r="Q852" s="13"/>
      <c r="R852" s="13"/>
      <c r="S852" s="13"/>
    </row>
    <row r="853">
      <c r="A853" s="13"/>
      <c r="J853" s="13"/>
      <c r="K853" s="13"/>
      <c r="Q853" s="13"/>
      <c r="R853" s="13"/>
      <c r="S853" s="13"/>
    </row>
    <row r="854">
      <c r="A854" s="13"/>
      <c r="J854" s="13"/>
      <c r="K854" s="13"/>
      <c r="Q854" s="13"/>
      <c r="R854" s="13"/>
      <c r="S854" s="13"/>
    </row>
    <row r="855">
      <c r="A855" s="13"/>
      <c r="J855" s="13"/>
      <c r="K855" s="13"/>
      <c r="Q855" s="13"/>
      <c r="R855" s="13"/>
      <c r="S855" s="13"/>
    </row>
    <row r="856">
      <c r="A856" s="13"/>
      <c r="J856" s="13"/>
      <c r="K856" s="13"/>
      <c r="Q856" s="13"/>
      <c r="R856" s="13"/>
      <c r="S856" s="13"/>
    </row>
    <row r="857">
      <c r="A857" s="13"/>
      <c r="J857" s="13"/>
      <c r="K857" s="13"/>
      <c r="Q857" s="13"/>
      <c r="R857" s="13"/>
      <c r="S857" s="13"/>
    </row>
    <row r="858">
      <c r="A858" s="13"/>
      <c r="J858" s="13"/>
      <c r="K858" s="13"/>
      <c r="Q858" s="13"/>
      <c r="R858" s="13"/>
      <c r="S858" s="13"/>
    </row>
    <row r="859">
      <c r="A859" s="13"/>
      <c r="J859" s="13"/>
      <c r="K859" s="13"/>
      <c r="Q859" s="13"/>
      <c r="R859" s="13"/>
      <c r="S859" s="13"/>
    </row>
    <row r="860">
      <c r="A860" s="13"/>
      <c r="J860" s="13"/>
      <c r="K860" s="13"/>
      <c r="Q860" s="13"/>
      <c r="R860" s="13"/>
      <c r="S860" s="13"/>
    </row>
    <row r="861">
      <c r="A861" s="13"/>
      <c r="J861" s="13"/>
      <c r="K861" s="13"/>
      <c r="Q861" s="13"/>
      <c r="R861" s="13"/>
      <c r="S861" s="13"/>
    </row>
    <row r="862">
      <c r="A862" s="13"/>
      <c r="J862" s="13"/>
      <c r="K862" s="13"/>
      <c r="Q862" s="13"/>
      <c r="R862" s="13"/>
      <c r="S862" s="13"/>
    </row>
    <row r="863">
      <c r="A863" s="13"/>
      <c r="J863" s="13"/>
      <c r="K863" s="13"/>
      <c r="Q863" s="13"/>
      <c r="R863" s="13"/>
      <c r="S863" s="13"/>
    </row>
    <row r="864">
      <c r="A864" s="13"/>
      <c r="J864" s="13"/>
      <c r="K864" s="13"/>
      <c r="Q864" s="13"/>
      <c r="R864" s="13"/>
      <c r="S864" s="13"/>
    </row>
    <row r="865">
      <c r="A865" s="13"/>
      <c r="J865" s="13"/>
      <c r="K865" s="13"/>
      <c r="Q865" s="13"/>
      <c r="R865" s="13"/>
      <c r="S865" s="13"/>
    </row>
    <row r="866">
      <c r="A866" s="13"/>
      <c r="J866" s="13"/>
      <c r="K866" s="13"/>
      <c r="Q866" s="13"/>
      <c r="R866" s="13"/>
      <c r="S866" s="13"/>
    </row>
    <row r="867">
      <c r="A867" s="13"/>
      <c r="J867" s="13"/>
      <c r="K867" s="13"/>
      <c r="Q867" s="13"/>
      <c r="R867" s="13"/>
      <c r="S867" s="13"/>
    </row>
    <row r="868">
      <c r="A868" s="13"/>
      <c r="J868" s="13"/>
      <c r="K868" s="13"/>
      <c r="Q868" s="13"/>
      <c r="R868" s="13"/>
      <c r="S868" s="13"/>
    </row>
    <row r="869">
      <c r="A869" s="13"/>
      <c r="J869" s="13"/>
      <c r="K869" s="13"/>
      <c r="Q869" s="13"/>
      <c r="R869" s="13"/>
      <c r="S869" s="13"/>
    </row>
    <row r="870">
      <c r="A870" s="13"/>
      <c r="J870" s="13"/>
      <c r="K870" s="13"/>
      <c r="Q870" s="13"/>
      <c r="R870" s="13"/>
      <c r="S870" s="13"/>
    </row>
    <row r="871">
      <c r="A871" s="13"/>
      <c r="J871" s="13"/>
      <c r="K871" s="13"/>
      <c r="Q871" s="13"/>
      <c r="R871" s="13"/>
      <c r="S871" s="13"/>
    </row>
    <row r="872">
      <c r="A872" s="13"/>
      <c r="J872" s="13"/>
      <c r="K872" s="13"/>
      <c r="Q872" s="13"/>
      <c r="R872" s="13"/>
      <c r="S872" s="13"/>
    </row>
    <row r="873">
      <c r="A873" s="13"/>
      <c r="J873" s="13"/>
      <c r="K873" s="13"/>
      <c r="Q873" s="13"/>
      <c r="R873" s="13"/>
      <c r="S873" s="13"/>
    </row>
    <row r="874">
      <c r="A874" s="13"/>
      <c r="J874" s="13"/>
      <c r="K874" s="13"/>
      <c r="Q874" s="13"/>
      <c r="R874" s="13"/>
      <c r="S874" s="13"/>
    </row>
    <row r="875">
      <c r="A875" s="13"/>
      <c r="J875" s="13"/>
      <c r="K875" s="13"/>
      <c r="Q875" s="13"/>
      <c r="R875" s="13"/>
      <c r="S875" s="13"/>
    </row>
    <row r="876">
      <c r="A876" s="13"/>
      <c r="J876" s="13"/>
      <c r="K876" s="13"/>
      <c r="Q876" s="13"/>
      <c r="R876" s="13"/>
      <c r="S876" s="13"/>
    </row>
    <row r="877">
      <c r="A877" s="13"/>
      <c r="J877" s="13"/>
      <c r="K877" s="13"/>
      <c r="Q877" s="13"/>
      <c r="R877" s="13"/>
      <c r="S877" s="13"/>
    </row>
    <row r="878">
      <c r="A878" s="13"/>
      <c r="J878" s="13"/>
      <c r="K878" s="13"/>
      <c r="Q878" s="13"/>
      <c r="R878" s="13"/>
      <c r="S878" s="13"/>
    </row>
    <row r="879">
      <c r="A879" s="13"/>
      <c r="J879" s="13"/>
      <c r="K879" s="13"/>
      <c r="Q879" s="13"/>
      <c r="R879" s="13"/>
      <c r="S879" s="13"/>
    </row>
    <row r="880">
      <c r="A880" s="13"/>
      <c r="J880" s="13"/>
      <c r="K880" s="13"/>
      <c r="Q880" s="13"/>
      <c r="R880" s="13"/>
      <c r="S880" s="13"/>
    </row>
    <row r="881">
      <c r="A881" s="13"/>
      <c r="J881" s="13"/>
      <c r="K881" s="13"/>
      <c r="Q881" s="13"/>
      <c r="R881" s="13"/>
      <c r="S881" s="13"/>
    </row>
    <row r="882">
      <c r="A882" s="13"/>
      <c r="J882" s="13"/>
      <c r="K882" s="13"/>
      <c r="Q882" s="13"/>
      <c r="R882" s="13"/>
      <c r="S882" s="13"/>
    </row>
    <row r="883">
      <c r="A883" s="13"/>
      <c r="J883" s="13"/>
      <c r="K883" s="13"/>
      <c r="Q883" s="13"/>
      <c r="R883" s="13"/>
      <c r="S883" s="13"/>
    </row>
    <row r="884">
      <c r="A884" s="13"/>
      <c r="J884" s="13"/>
      <c r="K884" s="13"/>
      <c r="Q884" s="13"/>
      <c r="R884" s="13"/>
      <c r="S884" s="13"/>
    </row>
    <row r="885">
      <c r="A885" s="13"/>
      <c r="J885" s="13"/>
      <c r="K885" s="13"/>
      <c r="Q885" s="13"/>
      <c r="R885" s="13"/>
      <c r="S885" s="13"/>
    </row>
    <row r="886">
      <c r="A886" s="13"/>
      <c r="J886" s="13"/>
      <c r="K886" s="13"/>
      <c r="Q886" s="13"/>
      <c r="R886" s="13"/>
      <c r="S886" s="13"/>
    </row>
    <row r="887">
      <c r="A887" s="13"/>
      <c r="J887" s="13"/>
      <c r="K887" s="13"/>
      <c r="Q887" s="13"/>
      <c r="R887" s="13"/>
      <c r="S887" s="13"/>
    </row>
    <row r="888">
      <c r="A888" s="13"/>
      <c r="J888" s="13"/>
      <c r="K888" s="13"/>
      <c r="Q888" s="13"/>
      <c r="R888" s="13"/>
      <c r="S888" s="13"/>
    </row>
    <row r="889">
      <c r="A889" s="13"/>
      <c r="J889" s="13"/>
      <c r="K889" s="13"/>
      <c r="Q889" s="13"/>
      <c r="R889" s="13"/>
      <c r="S889" s="13"/>
    </row>
    <row r="890">
      <c r="A890" s="13"/>
      <c r="J890" s="13"/>
      <c r="K890" s="13"/>
      <c r="Q890" s="13"/>
      <c r="R890" s="13"/>
      <c r="S890" s="13"/>
    </row>
    <row r="891">
      <c r="A891" s="13"/>
      <c r="J891" s="13"/>
      <c r="K891" s="13"/>
      <c r="Q891" s="13"/>
      <c r="R891" s="13"/>
      <c r="S891" s="13"/>
    </row>
    <row r="892">
      <c r="A892" s="13"/>
      <c r="J892" s="13"/>
      <c r="K892" s="13"/>
      <c r="Q892" s="13"/>
      <c r="R892" s="13"/>
      <c r="S892" s="13"/>
    </row>
    <row r="893">
      <c r="A893" s="13"/>
      <c r="J893" s="13"/>
      <c r="K893" s="13"/>
      <c r="Q893" s="13"/>
      <c r="R893" s="13"/>
      <c r="S893" s="13"/>
    </row>
    <row r="894">
      <c r="A894" s="13"/>
      <c r="J894" s="13"/>
      <c r="K894" s="13"/>
      <c r="Q894" s="13"/>
      <c r="R894" s="13"/>
      <c r="S894" s="13"/>
    </row>
    <row r="895">
      <c r="A895" s="13"/>
      <c r="J895" s="13"/>
      <c r="K895" s="13"/>
      <c r="Q895" s="13"/>
      <c r="R895" s="13"/>
      <c r="S895" s="13"/>
    </row>
    <row r="896">
      <c r="A896" s="13"/>
      <c r="J896" s="13"/>
      <c r="K896" s="13"/>
      <c r="Q896" s="13"/>
      <c r="R896" s="13"/>
      <c r="S896" s="13"/>
    </row>
    <row r="897">
      <c r="A897" s="13"/>
      <c r="J897" s="13"/>
      <c r="K897" s="13"/>
      <c r="Q897" s="13"/>
      <c r="R897" s="13"/>
      <c r="S897" s="13"/>
    </row>
    <row r="898">
      <c r="A898" s="13"/>
      <c r="J898" s="13"/>
      <c r="K898" s="13"/>
      <c r="Q898" s="13"/>
      <c r="R898" s="13"/>
      <c r="S898" s="13"/>
    </row>
    <row r="899">
      <c r="A899" s="13"/>
      <c r="J899" s="13"/>
      <c r="K899" s="13"/>
      <c r="Q899" s="13"/>
      <c r="R899" s="13"/>
      <c r="S899" s="13"/>
    </row>
    <row r="900">
      <c r="A900" s="13"/>
      <c r="J900" s="13"/>
      <c r="K900" s="13"/>
      <c r="Q900" s="13"/>
      <c r="R900" s="13"/>
      <c r="S900" s="13"/>
    </row>
    <row r="901">
      <c r="A901" s="13"/>
      <c r="J901" s="13"/>
      <c r="K901" s="13"/>
      <c r="Q901" s="13"/>
      <c r="R901" s="13"/>
      <c r="S901" s="13"/>
    </row>
    <row r="902">
      <c r="A902" s="13"/>
      <c r="J902" s="13"/>
      <c r="K902" s="13"/>
      <c r="Q902" s="13"/>
      <c r="R902" s="13"/>
      <c r="S902" s="13"/>
    </row>
    <row r="903">
      <c r="A903" s="13"/>
      <c r="J903" s="13"/>
      <c r="K903" s="13"/>
      <c r="Q903" s="13"/>
      <c r="R903" s="13"/>
      <c r="S903" s="13"/>
    </row>
    <row r="904">
      <c r="A904" s="13"/>
      <c r="J904" s="13"/>
      <c r="K904" s="13"/>
      <c r="Q904" s="13"/>
      <c r="R904" s="13"/>
      <c r="S904" s="13"/>
    </row>
    <row r="905">
      <c r="A905" s="13"/>
      <c r="J905" s="13"/>
      <c r="K905" s="13"/>
      <c r="Q905" s="13"/>
      <c r="R905" s="13"/>
      <c r="S905" s="13"/>
    </row>
    <row r="906">
      <c r="A906" s="13"/>
      <c r="J906" s="13"/>
      <c r="K906" s="13"/>
      <c r="Q906" s="13"/>
      <c r="R906" s="13"/>
      <c r="S906" s="13"/>
    </row>
    <row r="907">
      <c r="A907" s="13"/>
      <c r="J907" s="13"/>
      <c r="K907" s="13"/>
      <c r="Q907" s="13"/>
      <c r="R907" s="13"/>
      <c r="S907" s="13"/>
    </row>
    <row r="908">
      <c r="A908" s="13"/>
      <c r="J908" s="13"/>
      <c r="K908" s="13"/>
      <c r="Q908" s="13"/>
      <c r="R908" s="13"/>
      <c r="S908" s="13"/>
    </row>
    <row r="909">
      <c r="A909" s="13"/>
      <c r="J909" s="13"/>
      <c r="K909" s="13"/>
      <c r="Q909" s="13"/>
      <c r="R909" s="13"/>
      <c r="S909" s="13"/>
    </row>
    <row r="910">
      <c r="A910" s="13"/>
      <c r="J910" s="13"/>
      <c r="K910" s="13"/>
      <c r="Q910" s="13"/>
      <c r="R910" s="13"/>
      <c r="S910" s="13"/>
    </row>
    <row r="911">
      <c r="A911" s="13"/>
      <c r="J911" s="13"/>
      <c r="K911" s="13"/>
      <c r="Q911" s="13"/>
      <c r="R911" s="13"/>
      <c r="S911" s="13"/>
    </row>
    <row r="912">
      <c r="A912" s="13"/>
      <c r="J912" s="13"/>
      <c r="K912" s="13"/>
      <c r="Q912" s="13"/>
      <c r="R912" s="13"/>
      <c r="S912" s="13"/>
    </row>
    <row r="913">
      <c r="A913" s="13"/>
      <c r="J913" s="13"/>
      <c r="K913" s="13"/>
      <c r="Q913" s="13"/>
      <c r="R913" s="13"/>
      <c r="S913" s="13"/>
    </row>
    <row r="914">
      <c r="A914" s="13"/>
      <c r="J914" s="13"/>
      <c r="K914" s="13"/>
      <c r="Q914" s="13"/>
      <c r="R914" s="13"/>
      <c r="S914" s="13"/>
    </row>
    <row r="915">
      <c r="A915" s="13"/>
      <c r="J915" s="13"/>
      <c r="K915" s="13"/>
      <c r="Q915" s="13"/>
      <c r="R915" s="13"/>
      <c r="S915" s="13"/>
    </row>
    <row r="916">
      <c r="A916" s="13"/>
      <c r="J916" s="13"/>
      <c r="K916" s="13"/>
      <c r="Q916" s="13"/>
      <c r="R916" s="13"/>
      <c r="S916" s="13"/>
    </row>
    <row r="917">
      <c r="A917" s="13"/>
      <c r="J917" s="13"/>
      <c r="K917" s="13"/>
      <c r="Q917" s="13"/>
      <c r="R917" s="13"/>
      <c r="S917" s="13"/>
    </row>
    <row r="918">
      <c r="A918" s="13"/>
      <c r="J918" s="13"/>
      <c r="K918" s="13"/>
      <c r="Q918" s="13"/>
      <c r="R918" s="13"/>
      <c r="S918" s="13"/>
    </row>
    <row r="919">
      <c r="A919" s="13"/>
      <c r="J919" s="13"/>
      <c r="K919" s="13"/>
      <c r="Q919" s="13"/>
      <c r="R919" s="13"/>
      <c r="S919" s="13"/>
    </row>
    <row r="920">
      <c r="A920" s="13"/>
      <c r="J920" s="13"/>
      <c r="K920" s="13"/>
      <c r="Q920" s="13"/>
      <c r="R920" s="13"/>
      <c r="S920" s="13"/>
    </row>
    <row r="921">
      <c r="A921" s="13"/>
      <c r="J921" s="13"/>
      <c r="K921" s="13"/>
      <c r="Q921" s="13"/>
      <c r="R921" s="13"/>
      <c r="S921" s="13"/>
    </row>
    <row r="922">
      <c r="A922" s="13"/>
      <c r="J922" s="13"/>
      <c r="K922" s="13"/>
      <c r="Q922" s="13"/>
      <c r="R922" s="13"/>
      <c r="S922" s="13"/>
    </row>
    <row r="923">
      <c r="A923" s="13"/>
      <c r="J923" s="13"/>
      <c r="K923" s="13"/>
      <c r="Q923" s="13"/>
      <c r="R923" s="13"/>
      <c r="S923" s="13"/>
    </row>
    <row r="924">
      <c r="A924" s="13"/>
      <c r="J924" s="13"/>
      <c r="K924" s="13"/>
      <c r="Q924" s="13"/>
      <c r="R924" s="13"/>
      <c r="S924" s="13"/>
    </row>
    <row r="925">
      <c r="A925" s="13"/>
      <c r="J925" s="13"/>
      <c r="K925" s="13"/>
      <c r="Q925" s="13"/>
      <c r="R925" s="13"/>
      <c r="S925" s="13"/>
    </row>
    <row r="926">
      <c r="A926" s="13"/>
      <c r="J926" s="13"/>
      <c r="K926" s="13"/>
      <c r="Q926" s="13"/>
      <c r="R926" s="13"/>
      <c r="S926" s="13"/>
    </row>
    <row r="927">
      <c r="A927" s="13"/>
      <c r="J927" s="13"/>
      <c r="K927" s="13"/>
      <c r="Q927" s="13"/>
      <c r="R927" s="13"/>
      <c r="S927" s="13"/>
    </row>
    <row r="928">
      <c r="A928" s="13"/>
      <c r="J928" s="13"/>
      <c r="K928" s="13"/>
      <c r="Q928" s="13"/>
      <c r="R928" s="13"/>
      <c r="S928" s="13"/>
    </row>
    <row r="929">
      <c r="A929" s="13"/>
      <c r="J929" s="13"/>
      <c r="K929" s="13"/>
      <c r="Q929" s="13"/>
      <c r="R929" s="13"/>
      <c r="S929" s="13"/>
    </row>
    <row r="930">
      <c r="A930" s="13"/>
      <c r="J930" s="13"/>
      <c r="K930" s="13"/>
      <c r="Q930" s="13"/>
      <c r="R930" s="13"/>
      <c r="S930" s="13"/>
    </row>
    <row r="931">
      <c r="A931" s="13"/>
      <c r="J931" s="13"/>
      <c r="K931" s="13"/>
      <c r="Q931" s="13"/>
      <c r="R931" s="13"/>
      <c r="S931" s="13"/>
    </row>
    <row r="932">
      <c r="A932" s="13"/>
      <c r="J932" s="13"/>
      <c r="K932" s="13"/>
      <c r="Q932" s="13"/>
      <c r="R932" s="13"/>
      <c r="S932" s="13"/>
    </row>
    <row r="933">
      <c r="A933" s="13"/>
      <c r="J933" s="13"/>
      <c r="K933" s="13"/>
      <c r="Q933" s="13"/>
      <c r="R933" s="13"/>
      <c r="S933" s="13"/>
    </row>
    <row r="934">
      <c r="A934" s="13"/>
      <c r="J934" s="13"/>
      <c r="K934" s="13"/>
      <c r="Q934" s="13"/>
      <c r="R934" s="13"/>
      <c r="S934" s="13"/>
    </row>
    <row r="935">
      <c r="A935" s="13"/>
      <c r="J935" s="13"/>
      <c r="K935" s="13"/>
      <c r="Q935" s="13"/>
      <c r="R935" s="13"/>
      <c r="S935" s="13"/>
    </row>
  </sheetData>
  <conditionalFormatting sqref="B2:B33">
    <cfRule type="cellIs" dxfId="0" priority="1" operator="equal">
      <formula>"TRUE"</formula>
    </cfRule>
  </conditionalFormatting>
  <conditionalFormatting sqref="B2:B33">
    <cfRule type="cellIs" dxfId="1" priority="2" operator="equal">
      <formula>"FALSE"</formula>
    </cfRule>
  </conditionalFormatting>
  <conditionalFormatting sqref="J3:J29 K3:K31 Q3:Q29 R3:S31 D33:O33 Q33">
    <cfRule type="cellIs" dxfId="0" priority="3" operator="equal">
      <formula>"TRUE"</formula>
    </cfRule>
  </conditionalFormatting>
  <conditionalFormatting sqref="D38:Q38">
    <cfRule type="cellIs" dxfId="0" priority="4" operator="equal">
      <formula>"TRUE"</formula>
    </cfRule>
  </conditionalFormatting>
  <conditionalFormatting sqref="J3:J29 K3:K31 Q3:Q29 R3:S31 D38:Q38">
    <cfRule type="cellIs" dxfId="1" priority="5" operator="equal">
      <formula>"FALSE"</formula>
    </cfRule>
  </conditionalFormatting>
  <conditionalFormatting sqref="D33:Q33">
    <cfRule type="cellIs" dxfId="1" priority="6" operator="equal">
      <formula>"FALSE"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0.57"/>
    <col customWidth="1" min="2" max="2" width="16.29"/>
    <col customWidth="1" min="3" max="3" width="20.43"/>
    <col customWidth="1" min="4" max="4" width="24.86"/>
    <col customWidth="1" hidden="1" min="6" max="6" width="34.14"/>
    <col customWidth="1" min="7" max="7" width="36.43"/>
    <col hidden="1" min="8" max="10" width="14.43"/>
    <col customWidth="1" hidden="1" min="11" max="11" width="31.14"/>
    <col hidden="1" min="12" max="12" width="14.43"/>
    <col customWidth="1" min="15" max="15" width="36.0"/>
    <col hidden="1" min="16" max="21" width="14.43"/>
  </cols>
  <sheetData>
    <row r="1">
      <c r="A1" s="19" t="s">
        <v>104</v>
      </c>
      <c r="B1" s="20" t="s">
        <v>251</v>
      </c>
      <c r="C1" s="21" t="s">
        <v>105</v>
      </c>
      <c r="D1" s="21" t="s">
        <v>106</v>
      </c>
      <c r="E1" s="22"/>
      <c r="F1" s="22"/>
      <c r="G1" s="23" t="s">
        <v>106</v>
      </c>
      <c r="H1" s="22"/>
      <c r="I1" s="22"/>
      <c r="J1" s="22"/>
      <c r="K1" s="24"/>
      <c r="L1" s="24"/>
      <c r="M1" s="22"/>
      <c r="N1" s="22"/>
      <c r="O1" s="23" t="s">
        <v>105</v>
      </c>
      <c r="P1" s="22"/>
      <c r="Q1" s="22"/>
      <c r="R1" s="22"/>
      <c r="S1" s="24"/>
      <c r="T1" s="24"/>
      <c r="U1" s="24"/>
      <c r="V1" s="24"/>
      <c r="W1" s="22"/>
      <c r="X1" s="22"/>
      <c r="Y1" s="22"/>
      <c r="Z1" s="22"/>
    </row>
    <row r="2">
      <c r="A2" s="25" t="s">
        <v>405</v>
      </c>
      <c r="B2" s="26" t="b">
        <f>if(A2="","", COUNTIF('Match esperado'!T:T, A2) &gt; 0)
</f>
        <v>1</v>
      </c>
      <c r="C2" s="22" t="str">
        <f t="shared" ref="C2:C31" si="1">iferror(left(A2,((FIND(":",A2))-1)),"")</f>
        <v>ID do Negócio</v>
      </c>
      <c r="D2" s="22" t="str">
        <f t="shared" ref="D2:D29" si="2">iferror(right(A2,(len(A2)-FIND(":",A2))-1),"")</f>
        <v>ID do Negócio</v>
      </c>
      <c r="E2" s="22"/>
      <c r="F2" s="22"/>
      <c r="G2" s="23" t="s">
        <v>406</v>
      </c>
      <c r="H2" s="22"/>
      <c r="I2" s="22"/>
      <c r="J2" s="22"/>
      <c r="K2" s="24"/>
      <c r="L2" s="24"/>
      <c r="M2" s="22"/>
      <c r="N2" s="22"/>
      <c r="O2" s="23" t="s">
        <v>406</v>
      </c>
      <c r="P2" s="22"/>
      <c r="Q2" s="22"/>
      <c r="R2" s="22"/>
      <c r="S2" s="24"/>
      <c r="T2" s="24"/>
      <c r="U2" s="24"/>
      <c r="V2" s="24"/>
      <c r="W2" s="22"/>
      <c r="X2" s="22"/>
      <c r="Y2" s="22"/>
      <c r="Z2" s="22"/>
    </row>
    <row r="3">
      <c r="A3" s="25" t="s">
        <v>407</v>
      </c>
      <c r="B3" s="26" t="b">
        <f>if(A3="","", COUNTIF('Match esperado'!T:T, A3) &gt; 0)
</f>
        <v>1</v>
      </c>
      <c r="C3" s="22" t="str">
        <f t="shared" si="1"/>
        <v>Nome</v>
      </c>
      <c r="D3" s="22" t="str">
        <f t="shared" si="2"/>
        <v>Nome</v>
      </c>
      <c r="E3" s="22"/>
      <c r="F3" s="22"/>
      <c r="G3" s="23" t="s">
        <v>408</v>
      </c>
      <c r="H3" s="22">
        <f>IFERROR(__xludf.DUMMYFUNCTION("iferror(SPLIT(REGEXREPLACE(G3, ""\s{2,}"", ""|""), ""|""),"""")
"),0.0)</f>
        <v>0</v>
      </c>
      <c r="I3" s="22" t="str">
        <f>IFERROR(__xludf.DUMMYFUNCTION("""COMPUTED_VALUE"""),"Data de Criação")</f>
        <v>Data de Criação</v>
      </c>
      <c r="J3" s="22" t="str">
        <f>IFERROR(__xludf.DUMMYFUNCTION("""COMPUTED_VALUE"""),"Data")</f>
        <v>Data</v>
      </c>
      <c r="K3" s="24" t="str">
        <f t="shared" ref="K3:K29" si="4">I3&amp;": "&amp;J3</f>
        <v>Data de Criação: Data</v>
      </c>
      <c r="L3" s="24" t="str">
        <f t="array" ref="L3">iferror(if(G3&lt;&gt;"", if(XLOOKUP(I3,'Match esperado'!$O:$O,'Match esperado'!$R:$R)=K3,"TRUE","FALSE"),""),"FALSE")</f>
        <v>TRUE</v>
      </c>
      <c r="M3" s="24" t="str">
        <f t="shared" ref="M3:M29" si="5">if(J3="Null","TRUE",L3)</f>
        <v>TRUE</v>
      </c>
      <c r="N3" s="22"/>
      <c r="O3" s="23" t="s">
        <v>409</v>
      </c>
      <c r="P3" s="22">
        <f>IFERROR(__xludf.DUMMYFUNCTION("iferror(SPLIT(REGEXREPLACE(O3, ""\s{2,}"", ""|""), ""|""),"""")
"),0.0)</f>
        <v>0</v>
      </c>
      <c r="Q3" s="22" t="str">
        <f>IFERROR(__xludf.DUMMYFUNCTION("""COMPUTED_VALUE"""),"Data de Criação")</f>
        <v>Data de Criação</v>
      </c>
      <c r="R3" s="22" t="str">
        <f>IFERROR(__xludf.DUMMYFUNCTION("""COMPUTED_VALUE"""),"Data")</f>
        <v>Data</v>
      </c>
      <c r="S3" s="24" t="str">
        <f t="shared" ref="S3:S29" si="6">Q3&amp;": "&amp;R3</f>
        <v>Data de Criação: Data</v>
      </c>
      <c r="T3" s="24" t="str">
        <f t="array" ref="T3">iferror(if(O3&lt;&gt;"", if(XLOOKUP(Q3,'Match esperado'!$P:$P,'Match esperado'!$S:$S)=S3,"TRUE","FALSE"),""),"FALSE")</f>
        <v>TRUE</v>
      </c>
      <c r="U3" s="24" t="str">
        <f t="shared" ref="U3:V3" si="3">if(R3="Null","TRUE",T3)</f>
        <v>TRUE</v>
      </c>
      <c r="V3" s="24" t="str">
        <f t="shared" si="3"/>
        <v>TRUE</v>
      </c>
      <c r="W3" s="22"/>
      <c r="X3" s="22"/>
      <c r="Y3" s="22"/>
      <c r="Z3" s="22"/>
    </row>
    <row r="4">
      <c r="A4" s="25" t="s">
        <v>410</v>
      </c>
      <c r="B4" s="26" t="b">
        <f>if(A4="","", COUNTIF('Match esperado'!T:T, A4) &gt; 0)
</f>
        <v>1</v>
      </c>
      <c r="C4" s="22" t="str">
        <f t="shared" si="1"/>
        <v>Etapa</v>
      </c>
      <c r="D4" s="22" t="str">
        <f t="shared" si="2"/>
        <v>Etapa</v>
      </c>
      <c r="E4" s="22"/>
      <c r="F4" s="22"/>
      <c r="G4" s="23" t="s">
        <v>411</v>
      </c>
      <c r="H4" s="22">
        <f>IFERROR(__xludf.DUMMYFUNCTION("iferror(SPLIT(REGEXREPLACE(G4, ""\s{2,}"", ""|""), ""|""),"""")
"),1.0)</f>
        <v>1</v>
      </c>
      <c r="I4" s="22" t="str">
        <f>IFERROR(__xludf.DUMMYFUNCTION("""COMPUTED_VALUE"""),"Data da Última Atualização")</f>
        <v>Data da Última Atualização</v>
      </c>
      <c r="J4" s="22" t="str">
        <f>IFERROR(__xludf.DUMMYFUNCTION("""COMPUTED_VALUE"""),"Data")</f>
        <v>Data</v>
      </c>
      <c r="K4" s="24" t="str">
        <f t="shared" si="4"/>
        <v>Data da Última Atualização: Data</v>
      </c>
      <c r="L4" s="24" t="str">
        <f t="array" ref="L4">iferror(if(G4&lt;&gt;"", if(XLOOKUP(I4,'Match esperado'!$O:$O,'Match esperado'!$R:$R)=K4,"TRUE","FALSE"),""),"FALSE")</f>
        <v>TRUE</v>
      </c>
      <c r="M4" s="24" t="str">
        <f t="shared" si="5"/>
        <v>TRUE</v>
      </c>
      <c r="N4" s="22"/>
      <c r="O4" s="23" t="s">
        <v>412</v>
      </c>
      <c r="P4" s="22">
        <f>IFERROR(__xludf.DUMMYFUNCTION("iferror(SPLIT(REGEXREPLACE(O4, ""\s{2,}"", ""|""), ""|""),"""")
"),1.0)</f>
        <v>1</v>
      </c>
      <c r="Q4" s="22" t="str">
        <f>IFERROR(__xludf.DUMMYFUNCTION("""COMPUTED_VALUE"""),"Data da Última Atualização")</f>
        <v>Data da Última Atualização</v>
      </c>
      <c r="R4" s="22" t="str">
        <f>IFERROR(__xludf.DUMMYFUNCTION("""COMPUTED_VALUE"""),"Data")</f>
        <v>Data</v>
      </c>
      <c r="S4" s="24" t="str">
        <f t="shared" si="6"/>
        <v>Data da Última Atualização: Data</v>
      </c>
      <c r="T4" s="24" t="str">
        <f t="array" ref="T4">iferror(if(O4&lt;&gt;"", if(XLOOKUP(Q4,'Match esperado'!$P:$P,'Match esperado'!$S:$S)=S4,"TRUE","FALSE"),""),"FALSE")</f>
        <v>TRUE</v>
      </c>
      <c r="U4" s="24" t="str">
        <f t="shared" ref="U4:V4" si="7">if(R4="Null","TRUE",T4)</f>
        <v>TRUE</v>
      </c>
      <c r="V4" s="24" t="str">
        <f t="shared" si="7"/>
        <v>TRUE</v>
      </c>
      <c r="W4" s="22"/>
      <c r="X4" s="22"/>
      <c r="Y4" s="22"/>
      <c r="Z4" s="22"/>
    </row>
    <row r="5">
      <c r="A5" s="25" t="s">
        <v>413</v>
      </c>
      <c r="B5" s="26" t="b">
        <f>if(A5="","", COUNTIF('Match esperado'!T:T, A5) &gt; 0)
</f>
        <v>1</v>
      </c>
      <c r="C5" s="22" t="str">
        <f t="shared" si="1"/>
        <v>ID da Empresa Cliente</v>
      </c>
      <c r="D5" s="22" t="str">
        <f t="shared" si="2"/>
        <v>ID da Empresa Cliente</v>
      </c>
      <c r="E5" s="22"/>
      <c r="F5" s="22"/>
      <c r="G5" s="23" t="s">
        <v>414</v>
      </c>
      <c r="H5" s="22">
        <f>IFERROR(__xludf.DUMMYFUNCTION("iferror(SPLIT(REGEXREPLACE(G5, ""\s{2,}"", ""|""), ""|""),"""")
"),2.0)</f>
        <v>2</v>
      </c>
      <c r="I5" s="22" t="str">
        <f>IFERROR(__xludf.DUMMYFUNCTION("""COMPUTED_VALUE"""),"Data de Fechamento")</f>
        <v>Data de Fechamento</v>
      </c>
      <c r="J5" s="22" t="str">
        <f>IFERROR(__xludf.DUMMYFUNCTION("""COMPUTED_VALUE"""),"Data")</f>
        <v>Data</v>
      </c>
      <c r="K5" s="24" t="str">
        <f t="shared" si="4"/>
        <v>Data de Fechamento: Data</v>
      </c>
      <c r="L5" s="24" t="str">
        <f t="array" ref="L5">iferror(if(G5&lt;&gt;"", if(XLOOKUP(I5,'Match esperado'!$O:$O,'Match esperado'!$R:$R)=K5,"TRUE","FALSE"),""),"FALSE")</f>
        <v>TRUE</v>
      </c>
      <c r="M5" s="24" t="str">
        <f t="shared" si="5"/>
        <v>TRUE</v>
      </c>
      <c r="N5" s="22"/>
      <c r="O5" s="23" t="s">
        <v>415</v>
      </c>
      <c r="P5" s="22">
        <f>IFERROR(__xludf.DUMMYFUNCTION("iferror(SPLIT(REGEXREPLACE(O5, ""\s{2,}"", ""|""), ""|""),"""")
"),2.0)</f>
        <v>2</v>
      </c>
      <c r="Q5" s="22" t="str">
        <f>IFERROR(__xludf.DUMMYFUNCTION("""COMPUTED_VALUE"""),"Data de Fechamento")</f>
        <v>Data de Fechamento</v>
      </c>
      <c r="R5" s="22" t="str">
        <f>IFERROR(__xludf.DUMMYFUNCTION("""COMPUTED_VALUE"""),"Data")</f>
        <v>Data</v>
      </c>
      <c r="S5" s="24" t="str">
        <f t="shared" si="6"/>
        <v>Data de Fechamento: Data</v>
      </c>
      <c r="T5" s="24" t="str">
        <f t="array" ref="T5">iferror(if(O5&lt;&gt;"", if(XLOOKUP(Q5,'Match esperado'!$P:$P,'Match esperado'!$S:$S)=S5,"TRUE","FALSE"),""),"FALSE")</f>
        <v>TRUE</v>
      </c>
      <c r="U5" s="24" t="str">
        <f t="shared" ref="U5:V5" si="8">if(R5="Null","TRUE",T5)</f>
        <v>TRUE</v>
      </c>
      <c r="V5" s="24" t="str">
        <f t="shared" si="8"/>
        <v>TRUE</v>
      </c>
      <c r="W5" s="22"/>
      <c r="X5" s="22"/>
      <c r="Y5" s="22"/>
      <c r="Z5" s="22"/>
    </row>
    <row r="6">
      <c r="A6" s="25" t="s">
        <v>114</v>
      </c>
      <c r="B6" s="26" t="b">
        <f>if(A6="","", COUNTIF('Match esperado'!T:T, A6) &gt; 0)
</f>
        <v>1</v>
      </c>
      <c r="C6" s="22" t="str">
        <f t="shared" si="1"/>
        <v>Data de Criação</v>
      </c>
      <c r="D6" s="22" t="str">
        <f t="shared" si="2"/>
        <v>Data de Criação</v>
      </c>
      <c r="E6" s="22"/>
      <c r="F6" s="22"/>
      <c r="G6" s="23" t="s">
        <v>416</v>
      </c>
      <c r="H6" s="22">
        <f>IFERROR(__xludf.DUMMYFUNCTION("iferror(SPLIT(REGEXREPLACE(G6, ""\s{2,}"", ""|""), ""|""),"""")
"),3.0)</f>
        <v>3</v>
      </c>
      <c r="I6" s="22" t="str">
        <f>IFERROR(__xludf.DUMMYFUNCTION("""COMPUTED_VALUE"""),"Valor")</f>
        <v>Valor</v>
      </c>
      <c r="J6" s="22" t="str">
        <f>IFERROR(__xludf.DUMMYFUNCTION("""COMPUTED_VALUE"""),"Valor")</f>
        <v>Valor</v>
      </c>
      <c r="K6" s="24" t="str">
        <f t="shared" si="4"/>
        <v>Valor: Valor</v>
      </c>
      <c r="L6" s="24" t="str">
        <f t="array" ref="L6">iferror(if(G6&lt;&gt;"", if(XLOOKUP(I6,'Match esperado'!$O:$O,'Match esperado'!$R:$R)=K6,"TRUE","FALSE"),""),"FALSE")</f>
        <v>TRUE</v>
      </c>
      <c r="M6" s="24" t="str">
        <f t="shared" si="5"/>
        <v>TRUE</v>
      </c>
      <c r="N6" s="22"/>
      <c r="O6" s="23" t="s">
        <v>417</v>
      </c>
      <c r="P6" s="22">
        <f>IFERROR(__xludf.DUMMYFUNCTION("iferror(SPLIT(REGEXREPLACE(O6, ""\s{2,}"", ""|""), ""|""),"""")
"),3.0)</f>
        <v>3</v>
      </c>
      <c r="Q6" s="22" t="str">
        <f>IFERROR(__xludf.DUMMYFUNCTION("""COMPUTED_VALUE"""),"Valor")</f>
        <v>Valor</v>
      </c>
      <c r="R6" s="22" t="str">
        <f>IFERROR(__xludf.DUMMYFUNCTION("""COMPUTED_VALUE"""),"Valor")</f>
        <v>Valor</v>
      </c>
      <c r="S6" s="24" t="str">
        <f t="shared" si="6"/>
        <v>Valor: Valor</v>
      </c>
      <c r="T6" s="24" t="str">
        <f t="array" ref="T6">iferror(if(O6&lt;&gt;"", if(XLOOKUP(Q6,'Match esperado'!$P:$P,'Match esperado'!$S:$S)=S6,"TRUE","FALSE"),""),"FALSE")</f>
        <v>TRUE</v>
      </c>
      <c r="U6" s="24" t="str">
        <f t="shared" ref="U6:V6" si="9">if(R6="Null","TRUE",T6)</f>
        <v>TRUE</v>
      </c>
      <c r="V6" s="24" t="str">
        <f t="shared" si="9"/>
        <v>TRUE</v>
      </c>
      <c r="W6" s="22"/>
      <c r="X6" s="22"/>
      <c r="Y6" s="22"/>
      <c r="Z6" s="22"/>
    </row>
    <row r="7">
      <c r="A7" s="25" t="s">
        <v>418</v>
      </c>
      <c r="B7" s="26" t="b">
        <f>if(A7="","", COUNTIF('Match esperado'!T:T, A7) &gt; 0)
</f>
        <v>1</v>
      </c>
      <c r="C7" s="22" t="str">
        <f t="shared" si="1"/>
        <v>Pipeline</v>
      </c>
      <c r="D7" s="22" t="str">
        <f t="shared" si="2"/>
        <v>Pipeline</v>
      </c>
      <c r="E7" s="22"/>
      <c r="F7" s="22"/>
      <c r="G7" s="23" t="s">
        <v>419</v>
      </c>
      <c r="H7" s="22">
        <f>IFERROR(__xludf.DUMMYFUNCTION("iferror(SPLIT(REGEXREPLACE(G7, ""\s{2,}"", ""|""), ""|""),"""")
"),4.0)</f>
        <v>4</v>
      </c>
      <c r="I7" s="22" t="str">
        <f>IFERROR(__xludf.DUMMYFUNCTION("""COMPUTED_VALUE"""),"ID do Negócio")</f>
        <v>ID do Negócio</v>
      </c>
      <c r="J7" s="22" t="str">
        <f>IFERROR(__xludf.DUMMYFUNCTION("""COMPUTED_VALUE"""),"Número")</f>
        <v>Número</v>
      </c>
      <c r="K7" s="24" t="str">
        <f t="shared" si="4"/>
        <v>ID do Negócio: Número</v>
      </c>
      <c r="L7" s="24" t="str">
        <f t="array" ref="L7">iferror(if(G7&lt;&gt;"", if(XLOOKUP(I7,'Match esperado'!$O:$O,'Match esperado'!$R:$R)=K7,"TRUE","FALSE"),""),"FALSE")</f>
        <v>TRUE</v>
      </c>
      <c r="M7" s="24" t="str">
        <f t="shared" si="5"/>
        <v>TRUE</v>
      </c>
      <c r="N7" s="22"/>
      <c r="O7" s="23" t="s">
        <v>420</v>
      </c>
      <c r="P7" s="22">
        <f>IFERROR(__xludf.DUMMYFUNCTION("iferror(SPLIT(REGEXREPLACE(O7, ""\s{2,}"", ""|""), ""|""),"""")
"),4.0)</f>
        <v>4</v>
      </c>
      <c r="Q7" s="22" t="str">
        <f>IFERROR(__xludf.DUMMYFUNCTION("""COMPUTED_VALUE"""),"Valor Anual do Contrato")</f>
        <v>Valor Anual do Contrato</v>
      </c>
      <c r="R7" s="22" t="str">
        <f>IFERROR(__xludf.DUMMYFUNCTION("""COMPUTED_VALUE"""),"Valor")</f>
        <v>Valor</v>
      </c>
      <c r="S7" s="24" t="str">
        <f t="shared" si="6"/>
        <v>Valor Anual do Contrato: Valor</v>
      </c>
      <c r="T7" s="24" t="str">
        <f t="array" ref="T7">iferror(if(O7&lt;&gt;"", if(XLOOKUP(Q7,'Match esperado'!$P:$P,'Match esperado'!$S:$S)=S7,"TRUE","FALSE"),""),"FALSE")</f>
        <v>TRUE</v>
      </c>
      <c r="U7" s="24" t="str">
        <f t="shared" ref="U7:V7" si="10">if(R7="Null","TRUE",T7)</f>
        <v>TRUE</v>
      </c>
      <c r="V7" s="24" t="str">
        <f t="shared" si="10"/>
        <v>TRUE</v>
      </c>
      <c r="W7" s="22"/>
      <c r="X7" s="22"/>
      <c r="Y7" s="22"/>
      <c r="Z7" s="22"/>
    </row>
    <row r="8">
      <c r="A8" s="25" t="s">
        <v>421</v>
      </c>
      <c r="B8" s="26" t="b">
        <f>if(A8="","", COUNTIF('Match esperado'!T:T, A8) &gt; 0)
</f>
        <v>1</v>
      </c>
      <c r="C8" s="22" t="str">
        <f t="shared" si="1"/>
        <v>Data de Fechamento</v>
      </c>
      <c r="D8" s="22" t="str">
        <f t="shared" si="2"/>
        <v>Data de Fechamento</v>
      </c>
      <c r="E8" s="22"/>
      <c r="F8" s="22"/>
      <c r="G8" s="23" t="s">
        <v>422</v>
      </c>
      <c r="H8" s="22">
        <f>IFERROR(__xludf.DUMMYFUNCTION("iferror(SPLIT(REGEXREPLACE(G8, ""\s{2,}"", ""|""), ""|""),"""")
"),5.0)</f>
        <v>5</v>
      </c>
      <c r="I8" s="22" t="str">
        <f>IFERROR(__xludf.DUMMYFUNCTION("""COMPUTED_VALUE"""),"ID da Empresa Cliente")</f>
        <v>ID da Empresa Cliente</v>
      </c>
      <c r="J8" s="22" t="str">
        <f>IFERROR(__xludf.DUMMYFUNCTION("""COMPUTED_VALUE"""),"Número")</f>
        <v>Número</v>
      </c>
      <c r="K8" s="24" t="str">
        <f t="shared" si="4"/>
        <v>ID da Empresa Cliente: Número</v>
      </c>
      <c r="L8" s="24" t="str">
        <f t="array" ref="L8">iferror(if(G8&lt;&gt;"", if(XLOOKUP(I8,'Match esperado'!$O:$O,'Match esperado'!$R:$R)=K8,"TRUE","FALSE"),""),"FALSE")</f>
        <v>TRUE</v>
      </c>
      <c r="M8" s="24" t="str">
        <f t="shared" si="5"/>
        <v>TRUE</v>
      </c>
      <c r="N8" s="22"/>
      <c r="O8" s="23" t="s">
        <v>423</v>
      </c>
      <c r="P8" s="22">
        <f>IFERROR(__xludf.DUMMYFUNCTION("iferror(SPLIT(REGEXREPLACE(O8, ""\s{2,}"", ""|""), ""|""),"""")
"),5.0)</f>
        <v>5</v>
      </c>
      <c r="Q8" s="22" t="str">
        <f>IFERROR(__xludf.DUMMYFUNCTION("""COMPUTED_VALUE"""),"Valor Final da Implantação")</f>
        <v>Valor Final da Implantação</v>
      </c>
      <c r="R8" s="22" t="str">
        <f>IFERROR(__xludf.DUMMYFUNCTION("""COMPUTED_VALUE"""),"Valor")</f>
        <v>Valor</v>
      </c>
      <c r="S8" s="24" t="str">
        <f t="shared" si="6"/>
        <v>Valor Final da Implantação: Valor</v>
      </c>
      <c r="T8" s="24" t="str">
        <f t="array" ref="T8">iferror(if(O8&lt;&gt;"", if(XLOOKUP(Q8,'Match esperado'!$P:$P,'Match esperado'!$S:$S)=S8,"TRUE","FALSE"),""),"FALSE")</f>
        <v>TRUE</v>
      </c>
      <c r="U8" s="24" t="str">
        <f t="shared" ref="U8:V8" si="11">if(R8="Null","TRUE",T8)</f>
        <v>TRUE</v>
      </c>
      <c r="V8" s="24" t="str">
        <f t="shared" si="11"/>
        <v>TRUE</v>
      </c>
      <c r="W8" s="22"/>
      <c r="X8" s="22"/>
      <c r="Y8" s="22"/>
      <c r="Z8" s="22"/>
    </row>
    <row r="9">
      <c r="A9" s="25" t="s">
        <v>424</v>
      </c>
      <c r="B9" s="26" t="b">
        <f>if(A9="","", COUNTIF('Match esperado'!T:T, A9) &gt; 0)
</f>
        <v>1</v>
      </c>
      <c r="C9" s="22" t="str">
        <f t="shared" si="1"/>
        <v>Subcategoria de Origem</v>
      </c>
      <c r="D9" s="22" t="str">
        <f t="shared" si="2"/>
        <v>Subcategoria de Origem</v>
      </c>
      <c r="E9" s="22"/>
      <c r="F9" s="22"/>
      <c r="G9" s="23" t="s">
        <v>425</v>
      </c>
      <c r="H9" s="22">
        <f>IFERROR(__xludf.DUMMYFUNCTION("iferror(SPLIT(REGEXREPLACE(G9, ""\s{2,}"", ""|""), ""|""),"""")
"),6.0)</f>
        <v>6</v>
      </c>
      <c r="I9" s="22" t="str">
        <f>IFERROR(__xludf.DUMMYFUNCTION("""COMPUTED_VALUE"""),"Nome")</f>
        <v>Nome</v>
      </c>
      <c r="J9" s="22" t="str">
        <f>IFERROR(__xludf.DUMMYFUNCTION("""COMPUTED_VALUE"""),"Texto")</f>
        <v>Texto</v>
      </c>
      <c r="K9" s="24" t="str">
        <f t="shared" si="4"/>
        <v>Nome: Texto</v>
      </c>
      <c r="L9" s="24" t="str">
        <f t="array" ref="L9">iferror(if(G9&lt;&gt;"", if(XLOOKUP(I9,'Match esperado'!$O:$O,'Match esperado'!$R:$R)=K9,"TRUE","FALSE"),""),"FALSE")</f>
        <v>TRUE</v>
      </c>
      <c r="M9" s="24" t="str">
        <f t="shared" si="5"/>
        <v>TRUE</v>
      </c>
      <c r="N9" s="22"/>
      <c r="O9" s="23" t="s">
        <v>426</v>
      </c>
      <c r="P9" s="22">
        <f>IFERROR(__xludf.DUMMYFUNCTION("iferror(SPLIT(REGEXREPLACE(O9, ""\s{2,}"", ""|""), ""|""),"""")
"),6.0)</f>
        <v>6</v>
      </c>
      <c r="Q9" s="22" t="str">
        <f>IFERROR(__xludf.DUMMYFUNCTION("""COMPUTED_VALUE"""),"Receita Anual Recorrente")</f>
        <v>Receita Anual Recorrente</v>
      </c>
      <c r="R9" s="22" t="str">
        <f>IFERROR(__xludf.DUMMYFUNCTION("""COMPUTED_VALUE"""),"Valor")</f>
        <v>Valor</v>
      </c>
      <c r="S9" s="24" t="str">
        <f t="shared" si="6"/>
        <v>Receita Anual Recorrente: Valor</v>
      </c>
      <c r="T9" s="24" t="str">
        <f t="array" ref="T9">iferror(if(O9&lt;&gt;"", if(XLOOKUP(Q9,'Match esperado'!$P:$P,'Match esperado'!$S:$S)=S9,"TRUE","FALSE"),""),"FALSE")</f>
        <v>TRUE</v>
      </c>
      <c r="U9" s="24" t="str">
        <f t="shared" ref="U9:V9" si="12">if(R9="Null","TRUE",T9)</f>
        <v>TRUE</v>
      </c>
      <c r="V9" s="24" t="str">
        <f t="shared" si="12"/>
        <v>TRUE</v>
      </c>
      <c r="W9" s="22"/>
      <c r="X9" s="22"/>
      <c r="Y9" s="22"/>
      <c r="Z9" s="22"/>
    </row>
    <row r="10">
      <c r="A10" s="25" t="s">
        <v>427</v>
      </c>
      <c r="B10" s="26" t="b">
        <f>if(A10="","", COUNTIF('Match esperado'!T:T, A10) &gt; 0)
</f>
        <v>1</v>
      </c>
      <c r="C10" s="22" t="str">
        <f t="shared" si="1"/>
        <v>Descritivo da Origem</v>
      </c>
      <c r="D10" s="22" t="str">
        <f t="shared" si="2"/>
        <v>Descritivo da Origem</v>
      </c>
      <c r="E10" s="22"/>
      <c r="F10" s="22"/>
      <c r="G10" s="23" t="s">
        <v>428</v>
      </c>
      <c r="H10" s="22">
        <f>IFERROR(__xludf.DUMMYFUNCTION("iferror(SPLIT(REGEXREPLACE(G10, ""\s{2,}"", ""|""), ""|""),"""")
"),7.0)</f>
        <v>7</v>
      </c>
      <c r="I10" s="22" t="str">
        <f>IFERROR(__xludf.DUMMYFUNCTION("""COMPUTED_VALUE"""),"Usuário Proprietário do Negócio")</f>
        <v>Usuário Proprietário do Negócio</v>
      </c>
      <c r="J10" s="22" t="str">
        <f>IFERROR(__xludf.DUMMYFUNCTION("""COMPUTED_VALUE"""),"Texto")</f>
        <v>Texto</v>
      </c>
      <c r="K10" s="24" t="str">
        <f t="shared" si="4"/>
        <v>Usuário Proprietário do Negócio: Texto</v>
      </c>
      <c r="L10" s="24" t="str">
        <f t="array" ref="L10">iferror(if(G10&lt;&gt;"", if(XLOOKUP(I10,'Match esperado'!$O:$O,'Match esperado'!$R:$R)=K10,"TRUE","FALSE"),""),"FALSE")</f>
        <v>TRUE</v>
      </c>
      <c r="M10" s="24" t="str">
        <f t="shared" si="5"/>
        <v>TRUE</v>
      </c>
      <c r="N10" s="22"/>
      <c r="O10" s="23" t="s">
        <v>429</v>
      </c>
      <c r="P10" s="22">
        <f>IFERROR(__xludf.DUMMYFUNCTION("iferror(SPLIT(REGEXREPLACE(O10, ""\s{2,}"", ""|""), ""|""),"""")
"),7.0)</f>
        <v>7</v>
      </c>
      <c r="Q10" s="22" t="str">
        <f>IFERROR(__xludf.DUMMYFUNCTION("""COMPUTED_VALUE"""),"ID do Negócio")</f>
        <v>ID do Negócio</v>
      </c>
      <c r="R10" s="22" t="str">
        <f>IFERROR(__xludf.DUMMYFUNCTION("""COMPUTED_VALUE"""),"Número")</f>
        <v>Número</v>
      </c>
      <c r="S10" s="24" t="str">
        <f t="shared" si="6"/>
        <v>ID do Negócio: Número</v>
      </c>
      <c r="T10" s="24" t="str">
        <f t="array" ref="T10">iferror(if(O10&lt;&gt;"", if(XLOOKUP(Q10,'Match esperado'!$P:$P,'Match esperado'!$S:$S)=S10,"TRUE","FALSE"),""),"FALSE")</f>
        <v>TRUE</v>
      </c>
      <c r="U10" s="24" t="str">
        <f t="shared" ref="U10:V10" si="13">if(R10="Null","TRUE",T10)</f>
        <v>TRUE</v>
      </c>
      <c r="V10" s="24" t="str">
        <f t="shared" si="13"/>
        <v>TRUE</v>
      </c>
      <c r="W10" s="22"/>
      <c r="X10" s="22"/>
      <c r="Y10" s="22"/>
      <c r="Z10" s="22"/>
    </row>
    <row r="11">
      <c r="A11" s="25" t="s">
        <v>430</v>
      </c>
      <c r="B11" s="26" t="b">
        <f>if(A11="","", COUNTIF('Match esperado'!T:T, A11) &gt; 0)
</f>
        <v>1</v>
      </c>
      <c r="C11" s="22" t="str">
        <f t="shared" si="1"/>
        <v>Campanha</v>
      </c>
      <c r="D11" s="22" t="str">
        <f t="shared" si="2"/>
        <v>Campanha</v>
      </c>
      <c r="E11" s="22"/>
      <c r="F11" s="22"/>
      <c r="G11" s="23" t="s">
        <v>431</v>
      </c>
      <c r="H11" s="22">
        <f>IFERROR(__xludf.DUMMYFUNCTION("iferror(SPLIT(REGEXREPLACE(G11, ""\s{2,}"", ""|""), ""|""),"""")
"),8.0)</f>
        <v>8</v>
      </c>
      <c r="I11" s="22" t="str">
        <f>IFERROR(__xludf.DUMMYFUNCTION("""COMPUTED_VALUE"""),"Equipe Proprietária do Negócio")</f>
        <v>Equipe Proprietária do Negócio</v>
      </c>
      <c r="J11" s="22" t="str">
        <f>IFERROR(__xludf.DUMMYFUNCTION("""COMPUTED_VALUE"""),"Texto")</f>
        <v>Texto</v>
      </c>
      <c r="K11" s="24" t="str">
        <f t="shared" si="4"/>
        <v>Equipe Proprietária do Negócio: Texto</v>
      </c>
      <c r="L11" s="24" t="str">
        <f t="array" ref="L11">iferror(if(G11&lt;&gt;"", if(XLOOKUP(I11,'Match esperado'!$O:$O,'Match esperado'!$R:$R)=K11,"TRUE","FALSE"),""),"FALSE")</f>
        <v>TRUE</v>
      </c>
      <c r="M11" s="24" t="str">
        <f t="shared" si="5"/>
        <v>TRUE</v>
      </c>
      <c r="N11" s="22"/>
      <c r="O11" s="23" t="s">
        <v>432</v>
      </c>
      <c r="P11" s="22">
        <f>IFERROR(__xludf.DUMMYFUNCTION("iferror(SPLIT(REGEXREPLACE(O11, ""\s{2,}"", ""|""), ""|""),"""")
"),8.0)</f>
        <v>8</v>
      </c>
      <c r="Q11" s="22" t="str">
        <f>IFERROR(__xludf.DUMMYFUNCTION("""COMPUTED_VALUE"""),"ID da Empresa Cliente")</f>
        <v>ID da Empresa Cliente</v>
      </c>
      <c r="R11" s="22" t="str">
        <f>IFERROR(__xludf.DUMMYFUNCTION("""COMPUTED_VALUE"""),"Número")</f>
        <v>Número</v>
      </c>
      <c r="S11" s="24" t="str">
        <f t="shared" si="6"/>
        <v>ID da Empresa Cliente: Número</v>
      </c>
      <c r="T11" s="24" t="str">
        <f t="array" ref="T11">iferror(if(O11&lt;&gt;"", if(XLOOKUP(Q11,'Match esperado'!$P:$P,'Match esperado'!$S:$S)=S11,"TRUE","FALSE"),""),"FALSE")</f>
        <v>TRUE</v>
      </c>
      <c r="U11" s="24" t="str">
        <f t="shared" ref="U11:V11" si="14">if(R11="Null","TRUE",T11)</f>
        <v>TRUE</v>
      </c>
      <c r="V11" s="24" t="str">
        <f t="shared" si="14"/>
        <v>TRUE</v>
      </c>
      <c r="W11" s="22"/>
      <c r="X11" s="22"/>
      <c r="Y11" s="22"/>
      <c r="Z11" s="22"/>
    </row>
    <row r="12">
      <c r="A12" s="25" t="s">
        <v>433</v>
      </c>
      <c r="B12" s="26" t="b">
        <f>if(A12="","", COUNTIF('Match esperado'!T:T, A12) &gt; 0)
</f>
        <v>1</v>
      </c>
      <c r="C12" s="22" t="str">
        <f t="shared" si="1"/>
        <v>Status do Negócio</v>
      </c>
      <c r="D12" s="22" t="str">
        <f t="shared" si="2"/>
        <v>Status do Negócio</v>
      </c>
      <c r="E12" s="22"/>
      <c r="F12" s="22"/>
      <c r="G12" s="23" t="s">
        <v>434</v>
      </c>
      <c r="H12" s="22">
        <f>IFERROR(__xludf.DUMMYFUNCTION("iferror(SPLIT(REGEXREPLACE(G12, ""\s{2,}"", ""|""), ""|""),"""")
"),9.0)</f>
        <v>9</v>
      </c>
      <c r="I12" s="22" t="str">
        <f>IFERROR(__xludf.DUMMYFUNCTION("""COMPUTED_VALUE"""),"Categoria de Origem")</f>
        <v>Categoria de Origem</v>
      </c>
      <c r="J12" s="22" t="str">
        <f>IFERROR(__xludf.DUMMYFUNCTION("""COMPUTED_VALUE"""),"Texto")</f>
        <v>Texto</v>
      </c>
      <c r="K12" s="24" t="str">
        <f t="shared" si="4"/>
        <v>Categoria de Origem: Texto</v>
      </c>
      <c r="L12" s="24" t="str">
        <f t="array" ref="L12">iferror(if(G12&lt;&gt;"", if(XLOOKUP(I12,'Match esperado'!$O:$O,'Match esperado'!$R:$R)=K12,"TRUE","FALSE"),""),"FALSE")</f>
        <v>TRUE</v>
      </c>
      <c r="M12" s="24" t="str">
        <f t="shared" si="5"/>
        <v>TRUE</v>
      </c>
      <c r="N12" s="22"/>
      <c r="O12" s="23" t="s">
        <v>435</v>
      </c>
      <c r="P12" s="22">
        <f>IFERROR(__xludf.DUMMYFUNCTION("iferror(SPLIT(REGEXREPLACE(O12, ""\s{2,}"", ""|""), ""|""),"""")
"),9.0)</f>
        <v>9</v>
      </c>
      <c r="Q12" s="22" t="str">
        <f>IFERROR(__xludf.DUMMYFUNCTION("""COMPUTED_VALUE"""),"Nome")</f>
        <v>Nome</v>
      </c>
      <c r="R12" s="22" t="str">
        <f>IFERROR(__xludf.DUMMYFUNCTION("""COMPUTED_VALUE"""),"Texto")</f>
        <v>Texto</v>
      </c>
      <c r="S12" s="24" t="str">
        <f t="shared" si="6"/>
        <v>Nome: Texto</v>
      </c>
      <c r="T12" s="24" t="str">
        <f t="array" ref="T12">iferror(if(O12&lt;&gt;"", if(XLOOKUP(Q12,'Match esperado'!$P:$P,'Match esperado'!$S:$S)=S12,"TRUE","FALSE"),""),"FALSE")</f>
        <v>TRUE</v>
      </c>
      <c r="U12" s="24" t="str">
        <f t="shared" ref="U12:V12" si="15">if(R12="Null","TRUE",T12)</f>
        <v>TRUE</v>
      </c>
      <c r="V12" s="24" t="str">
        <f t="shared" si="15"/>
        <v>TRUE</v>
      </c>
      <c r="W12" s="22"/>
      <c r="X12" s="22"/>
      <c r="Y12" s="22"/>
      <c r="Z12" s="22"/>
    </row>
    <row r="13">
      <c r="A13" s="25" t="s">
        <v>436</v>
      </c>
      <c r="B13" s="26" t="b">
        <f>if(A13="","", COUNTIF('Match esperado'!T:T, A13) &gt; 0)
</f>
        <v>1</v>
      </c>
      <c r="C13" s="22" t="str">
        <f t="shared" si="1"/>
        <v>Data da Última Atualização</v>
      </c>
      <c r="D13" s="22" t="str">
        <f t="shared" si="2"/>
        <v>Data da Última Atualização</v>
      </c>
      <c r="E13" s="22"/>
      <c r="F13" s="22"/>
      <c r="G13" s="23" t="s">
        <v>437</v>
      </c>
      <c r="H13" s="22">
        <f>IFERROR(__xludf.DUMMYFUNCTION("iferror(SPLIT(REGEXREPLACE(G13, ""\s{2,}"", ""|""), ""|""),"""")
"),10.0)</f>
        <v>10</v>
      </c>
      <c r="I13" s="22" t="str">
        <f>IFERROR(__xludf.DUMMYFUNCTION("""COMPUTED_VALUE"""),"Subcategoria de Origem")</f>
        <v>Subcategoria de Origem</v>
      </c>
      <c r="J13" s="22" t="str">
        <f>IFERROR(__xludf.DUMMYFUNCTION("""COMPUTED_VALUE"""),"Texto")</f>
        <v>Texto</v>
      </c>
      <c r="K13" s="24" t="str">
        <f t="shared" si="4"/>
        <v>Subcategoria de Origem: Texto</v>
      </c>
      <c r="L13" s="24" t="str">
        <f t="array" ref="L13">iferror(if(G13&lt;&gt;"", if(XLOOKUP(I13,'Match esperado'!$O:$O,'Match esperado'!$R:$R)=K13,"TRUE","FALSE"),""),"FALSE")</f>
        <v>TRUE</v>
      </c>
      <c r="M13" s="24" t="str">
        <f t="shared" si="5"/>
        <v>TRUE</v>
      </c>
      <c r="N13" s="22"/>
      <c r="O13" s="23" t="s">
        <v>438</v>
      </c>
      <c r="P13" s="22">
        <f>IFERROR(__xludf.DUMMYFUNCTION("iferror(SPLIT(REGEXREPLACE(O13, ""\s{2,}"", ""|""), ""|""),"""")
"),10.0)</f>
        <v>10</v>
      </c>
      <c r="Q13" s="22" t="str">
        <f>IFERROR(__xludf.DUMMYFUNCTION("""COMPUTED_VALUE"""),"Responsável")</f>
        <v>Responsável</v>
      </c>
      <c r="R13" s="22" t="str">
        <f>IFERROR(__xludf.DUMMYFUNCTION("""COMPUTED_VALUE"""),"Texto")</f>
        <v>Texto</v>
      </c>
      <c r="S13" s="24" t="str">
        <f t="shared" si="6"/>
        <v>Responsável: Texto</v>
      </c>
      <c r="T13" s="24" t="str">
        <f t="array" ref="T13">iferror(if(O13&lt;&gt;"", if(XLOOKUP(Q13,'Match esperado'!$P:$P,'Match esperado'!$S:$S)=S13,"TRUE","FALSE"),""),"FALSE")</f>
        <v>TRUE</v>
      </c>
      <c r="U13" s="24" t="str">
        <f t="shared" ref="U13:V13" si="16">if(R13="Null","TRUE",T13)</f>
        <v>TRUE</v>
      </c>
      <c r="V13" s="24" t="str">
        <f t="shared" si="16"/>
        <v>TRUE</v>
      </c>
      <c r="W13" s="22"/>
      <c r="X13" s="22"/>
      <c r="Y13" s="22"/>
      <c r="Z13" s="22"/>
    </row>
    <row r="14">
      <c r="A14" s="25" t="s">
        <v>439</v>
      </c>
      <c r="B14" s="26" t="b">
        <f>if(A14="","", COUNTIF('Match esperado'!T:T, A14) &gt; 0)
</f>
        <v>1</v>
      </c>
      <c r="C14" s="22" t="str">
        <f t="shared" si="1"/>
        <v>Temperatura</v>
      </c>
      <c r="D14" s="22" t="str">
        <f t="shared" si="2"/>
        <v>Temperatura</v>
      </c>
      <c r="E14" s="22"/>
      <c r="F14" s="22"/>
      <c r="G14" s="23" t="s">
        <v>440</v>
      </c>
      <c r="H14" s="22">
        <f>IFERROR(__xludf.DUMMYFUNCTION("iferror(SPLIT(REGEXREPLACE(G14, ""\s{2,}"", ""|""), ""|""),"""")
"),11.0)</f>
        <v>11</v>
      </c>
      <c r="I14" s="22" t="str">
        <f>IFERROR(__xludf.DUMMYFUNCTION("""COMPUTED_VALUE"""),"Descritivo da Origem")</f>
        <v>Descritivo da Origem</v>
      </c>
      <c r="J14" s="22" t="str">
        <f>IFERROR(__xludf.DUMMYFUNCTION("""COMPUTED_VALUE"""),"Texto")</f>
        <v>Texto</v>
      </c>
      <c r="K14" s="24" t="str">
        <f t="shared" si="4"/>
        <v>Descritivo da Origem: Texto</v>
      </c>
      <c r="L14" s="24" t="str">
        <f t="array" ref="L14">iferror(if(G14&lt;&gt;"", if(XLOOKUP(I14,'Match esperado'!$O:$O,'Match esperado'!$R:$R)=K14,"TRUE","FALSE"),""),"FALSE")</f>
        <v>TRUE</v>
      </c>
      <c r="M14" s="24" t="str">
        <f t="shared" si="5"/>
        <v>TRUE</v>
      </c>
      <c r="N14" s="22"/>
      <c r="O14" s="23" t="s">
        <v>441</v>
      </c>
      <c r="P14" s="22">
        <f>IFERROR(__xludf.DUMMYFUNCTION("iferror(SPLIT(REGEXREPLACE(O14, ""\s{2,}"", ""|""), ""|""),"""")
"),11.0)</f>
        <v>11</v>
      </c>
      <c r="Q14" s="22" t="str">
        <f>IFERROR(__xludf.DUMMYFUNCTION("""COMPUTED_VALUE"""),"Equipe")</f>
        <v>Equipe</v>
      </c>
      <c r="R14" s="22" t="str">
        <f>IFERROR(__xludf.DUMMYFUNCTION("""COMPUTED_VALUE"""),"Texto")</f>
        <v>Texto</v>
      </c>
      <c r="S14" s="24" t="str">
        <f t="shared" si="6"/>
        <v>Equipe: Texto</v>
      </c>
      <c r="T14" s="24" t="str">
        <f t="array" ref="T14">iferror(if(O14&lt;&gt;"", if(XLOOKUP(Q14,'Match esperado'!$P:$P,'Match esperado'!$S:$S)=S14,"TRUE","FALSE"),""),"FALSE")</f>
        <v>TRUE</v>
      </c>
      <c r="U14" s="24" t="str">
        <f t="shared" ref="U14:V14" si="17">if(R14="Null","TRUE",T14)</f>
        <v>TRUE</v>
      </c>
      <c r="V14" s="24" t="str">
        <f t="shared" si="17"/>
        <v>TRUE</v>
      </c>
      <c r="W14" s="22"/>
      <c r="X14" s="22"/>
      <c r="Y14" s="22"/>
      <c r="Z14" s="22"/>
    </row>
    <row r="15">
      <c r="A15" s="25" t="s">
        <v>442</v>
      </c>
      <c r="B15" s="26" t="b">
        <f>if(A15="","", COUNTIF('Match esperado'!T:T, A15) &gt; 0)
</f>
        <v>1</v>
      </c>
      <c r="C15" s="22" t="str">
        <f t="shared" si="1"/>
        <v>Valor</v>
      </c>
      <c r="D15" s="22" t="str">
        <f t="shared" si="2"/>
        <v>Valor</v>
      </c>
      <c r="E15" s="22"/>
      <c r="F15" s="22"/>
      <c r="G15" s="23" t="s">
        <v>443</v>
      </c>
      <c r="H15" s="22">
        <f>IFERROR(__xludf.DUMMYFUNCTION("iferror(SPLIT(REGEXREPLACE(G15, ""\s{2,}"", ""|""), ""|""),"""")
"),12.0)</f>
        <v>12</v>
      </c>
      <c r="I15" s="22" t="str">
        <f>IFERROR(__xludf.DUMMYFUNCTION("""COMPUTED_VALUE"""),"Campanha")</f>
        <v>Campanha</v>
      </c>
      <c r="J15" s="22" t="str">
        <f>IFERROR(__xludf.DUMMYFUNCTION("""COMPUTED_VALUE"""),"Texto")</f>
        <v>Texto</v>
      </c>
      <c r="K15" s="24" t="str">
        <f t="shared" si="4"/>
        <v>Campanha: Texto</v>
      </c>
      <c r="L15" s="24" t="str">
        <f t="array" ref="L15">iferror(if(G15&lt;&gt;"", if(XLOOKUP(I15,'Match esperado'!$O:$O,'Match esperado'!$R:$R)=K15,"TRUE","FALSE"),""),"FALSE")</f>
        <v>TRUE</v>
      </c>
      <c r="M15" s="24" t="str">
        <f t="shared" si="5"/>
        <v>TRUE</v>
      </c>
      <c r="N15" s="22"/>
      <c r="O15" s="23" t="s">
        <v>444</v>
      </c>
      <c r="P15" s="22">
        <f>IFERROR(__xludf.DUMMYFUNCTION("iferror(SPLIT(REGEXREPLACE(O15, ""\s{2,}"", ""|""), ""|""),"""")
"),12.0)</f>
        <v>12</v>
      </c>
      <c r="Q15" s="22" t="str">
        <f>IFERROR(__xludf.DUMMYFUNCTION("""COMPUTED_VALUE"""),"Origem do Lead")</f>
        <v>Origem do Lead</v>
      </c>
      <c r="R15" s="22" t="str">
        <f>IFERROR(__xludf.DUMMYFUNCTION("""COMPUTED_VALUE"""),"Texto")</f>
        <v>Texto</v>
      </c>
      <c r="S15" s="24" t="str">
        <f t="shared" si="6"/>
        <v>Origem do Lead: Texto</v>
      </c>
      <c r="T15" s="24" t="str">
        <f t="array" ref="T15">iferror(if(O15&lt;&gt;"", if(XLOOKUP(Q15,'Match esperado'!$P:$P,'Match esperado'!$S:$S)=S15,"TRUE","FALSE"),""),"FALSE")</f>
        <v>TRUE</v>
      </c>
      <c r="U15" s="24" t="str">
        <f t="shared" ref="U15:V15" si="18">if(R15="Null","TRUE",T15)</f>
        <v>TRUE</v>
      </c>
      <c r="V15" s="24" t="str">
        <f t="shared" si="18"/>
        <v>TRUE</v>
      </c>
      <c r="W15" s="22"/>
      <c r="X15" s="22"/>
      <c r="Y15" s="22"/>
      <c r="Z15" s="22"/>
    </row>
    <row r="16">
      <c r="A16" s="25" t="s">
        <v>445</v>
      </c>
      <c r="B16" s="26" t="b">
        <f>if(A16="","", COUNTIF('Match esperado'!T:T, A16) &gt; 0)
</f>
        <v>1</v>
      </c>
      <c r="C16" s="22" t="str">
        <f t="shared" si="1"/>
        <v>Valor Anual do Contrato</v>
      </c>
      <c r="D16" s="22" t="str">
        <f t="shared" si="2"/>
        <v>Valor Anual do Contrato</v>
      </c>
      <c r="E16" s="22"/>
      <c r="F16" s="22"/>
      <c r="G16" s="23" t="s">
        <v>446</v>
      </c>
      <c r="H16" s="22">
        <f>IFERROR(__xludf.DUMMYFUNCTION("iferror(SPLIT(REGEXREPLACE(G16, ""\s{2,}"", ""|""), ""|""),"""")
"),13.0)</f>
        <v>13</v>
      </c>
      <c r="I16" s="22" t="str">
        <f>IFERROR(__xludf.DUMMYFUNCTION("""COMPUTED_VALUE"""),"Pipeline")</f>
        <v>Pipeline</v>
      </c>
      <c r="J16" s="22" t="str">
        <f>IFERROR(__xludf.DUMMYFUNCTION("""COMPUTED_VALUE"""),"Texto")</f>
        <v>Texto</v>
      </c>
      <c r="K16" s="24" t="str">
        <f t="shared" si="4"/>
        <v>Pipeline: Texto</v>
      </c>
      <c r="L16" s="24" t="str">
        <f t="array" ref="L16">iferror(if(G16&lt;&gt;"", if(XLOOKUP(I16,'Match esperado'!$O:$O,'Match esperado'!$R:$R)=K16,"TRUE","FALSE"),""),"FALSE")</f>
        <v>TRUE</v>
      </c>
      <c r="M16" s="24" t="str">
        <f t="shared" si="5"/>
        <v>TRUE</v>
      </c>
      <c r="N16" s="22"/>
      <c r="O16" s="23" t="s">
        <v>447</v>
      </c>
      <c r="P16" s="22">
        <f>IFERROR(__xludf.DUMMYFUNCTION("iferror(SPLIT(REGEXREPLACE(O16, ""\s{2,}"", ""|""), ""|""),"""")
"),13.0)</f>
        <v>13</v>
      </c>
      <c r="Q16" s="22" t="str">
        <f>IFERROR(__xludf.DUMMYFUNCTION("""COMPUTED_VALUE"""),"Subcategoria de Origem")</f>
        <v>Subcategoria de Origem</v>
      </c>
      <c r="R16" s="22" t="str">
        <f>IFERROR(__xludf.DUMMYFUNCTION("""COMPUTED_VALUE"""),"Null")</f>
        <v>Null</v>
      </c>
      <c r="S16" s="24" t="str">
        <f t="shared" si="6"/>
        <v>Subcategoria de Origem: Null</v>
      </c>
      <c r="T16" s="24" t="str">
        <f t="array" ref="T16">iferror(if(O16&lt;&gt;"", if(XLOOKUP(Q16,'Match esperado'!$P:$P,'Match esperado'!$S:$S)=S16,"TRUE","FALSE"),""),"FALSE")</f>
        <v>FALSE</v>
      </c>
      <c r="U16" s="24" t="str">
        <f t="shared" ref="U16:V16" si="19">if(R16="Null","TRUE",T16)</f>
        <v>TRUE</v>
      </c>
      <c r="V16" s="24" t="str">
        <f t="shared" si="19"/>
        <v>TRUE</v>
      </c>
      <c r="W16" s="22"/>
      <c r="X16" s="22"/>
      <c r="Y16" s="22"/>
      <c r="Z16" s="22"/>
    </row>
    <row r="17">
      <c r="A17" s="25" t="s">
        <v>448</v>
      </c>
      <c r="B17" s="26" t="b">
        <f>if(A17="","", COUNTIF('Match esperado'!T:T, A17) &gt; 0)
</f>
        <v>1</v>
      </c>
      <c r="C17" s="22" t="str">
        <f t="shared" si="1"/>
        <v>Valor Final da Implantação</v>
      </c>
      <c r="D17" s="22" t="str">
        <f t="shared" si="2"/>
        <v>Valor Final da Implantação</v>
      </c>
      <c r="E17" s="22"/>
      <c r="F17" s="22"/>
      <c r="G17" s="23" t="s">
        <v>449</v>
      </c>
      <c r="H17" s="22">
        <f>IFERROR(__xludf.DUMMYFUNCTION("iferror(SPLIT(REGEXREPLACE(G17, ""\s{2,}"", ""|""), ""|""),"""")
"),14.0)</f>
        <v>14</v>
      </c>
      <c r="I17" s="22" t="str">
        <f>IFERROR(__xludf.DUMMYFUNCTION("""COMPUTED_VALUE"""),"Etapa")</f>
        <v>Etapa</v>
      </c>
      <c r="J17" s="22" t="str">
        <f>IFERROR(__xludf.DUMMYFUNCTION("""COMPUTED_VALUE"""),"Texto")</f>
        <v>Texto</v>
      </c>
      <c r="K17" s="24" t="str">
        <f t="shared" si="4"/>
        <v>Etapa: Texto</v>
      </c>
      <c r="L17" s="24" t="str">
        <f t="array" ref="L17">iferror(if(G17&lt;&gt;"", if(XLOOKUP(I17,'Match esperado'!$O:$O,'Match esperado'!$R:$R)=K17,"TRUE","FALSE"),""),"FALSE")</f>
        <v>TRUE</v>
      </c>
      <c r="M17" s="24" t="str">
        <f t="shared" si="5"/>
        <v>TRUE</v>
      </c>
      <c r="N17" s="22"/>
      <c r="O17" s="23" t="s">
        <v>450</v>
      </c>
      <c r="P17" s="22">
        <f>IFERROR(__xludf.DUMMYFUNCTION("iferror(SPLIT(REGEXREPLACE(O17, ""\s{2,}"", ""|""), ""|""),"""")
"),14.0)</f>
        <v>14</v>
      </c>
      <c r="Q17" s="22" t="str">
        <f>IFERROR(__xludf.DUMMYFUNCTION("""COMPUTED_VALUE"""),"Descritivo da Origem")</f>
        <v>Descritivo da Origem</v>
      </c>
      <c r="R17" s="22" t="str">
        <f>IFERROR(__xludf.DUMMYFUNCTION("""COMPUTED_VALUE"""),"Null")</f>
        <v>Null</v>
      </c>
      <c r="S17" s="24" t="str">
        <f t="shared" si="6"/>
        <v>Descritivo da Origem: Null</v>
      </c>
      <c r="T17" s="24" t="str">
        <f t="array" ref="T17">iferror(if(O17&lt;&gt;"", if(XLOOKUP(Q17,'Match esperado'!$P:$P,'Match esperado'!$S:$S)=S17,"TRUE","FALSE"),""),"FALSE")</f>
        <v>FALSE</v>
      </c>
      <c r="U17" s="24" t="str">
        <f t="shared" ref="U17:V17" si="20">if(R17="Null","TRUE",T17)</f>
        <v>TRUE</v>
      </c>
      <c r="V17" s="24" t="str">
        <f t="shared" si="20"/>
        <v>TRUE</v>
      </c>
      <c r="W17" s="22"/>
      <c r="X17" s="22"/>
      <c r="Y17" s="22"/>
      <c r="Z17" s="22"/>
    </row>
    <row r="18">
      <c r="A18" s="25" t="s">
        <v>451</v>
      </c>
      <c r="B18" s="26" t="b">
        <f>if(A18="","", COUNTIF('Match esperado'!T:T, A18) &gt; 0)
</f>
        <v>1</v>
      </c>
      <c r="C18" s="22" t="str">
        <f t="shared" si="1"/>
        <v>Valor Total do Contrato</v>
      </c>
      <c r="D18" s="22" t="str">
        <f t="shared" si="2"/>
        <v>Valor Total do Contrato</v>
      </c>
      <c r="E18" s="22"/>
      <c r="F18" s="22"/>
      <c r="G18" s="23" t="s">
        <v>452</v>
      </c>
      <c r="H18" s="22">
        <f>IFERROR(__xludf.DUMMYFUNCTION("iferror(SPLIT(REGEXREPLACE(G18, ""\s{2,}"", ""|""), ""|""),"""")
"),15.0)</f>
        <v>15</v>
      </c>
      <c r="I18" s="22" t="str">
        <f>IFERROR(__xludf.DUMMYFUNCTION("""COMPUTED_VALUE"""),"Status do Negócio")</f>
        <v>Status do Negócio</v>
      </c>
      <c r="J18" s="22" t="str">
        <f>IFERROR(__xludf.DUMMYFUNCTION("""COMPUTED_VALUE"""),"Texto")</f>
        <v>Texto</v>
      </c>
      <c r="K18" s="24" t="str">
        <f t="shared" si="4"/>
        <v>Status do Negócio: Texto</v>
      </c>
      <c r="L18" s="24" t="str">
        <f t="array" ref="L18">iferror(if(G18&lt;&gt;"", if(XLOOKUP(I18,'Match esperado'!$O:$O,'Match esperado'!$R:$R)=K18,"TRUE","FALSE"),""),"FALSE")</f>
        <v>TRUE</v>
      </c>
      <c r="M18" s="24" t="str">
        <f t="shared" si="5"/>
        <v>TRUE</v>
      </c>
      <c r="N18" s="22"/>
      <c r="O18" s="23" t="s">
        <v>453</v>
      </c>
      <c r="P18" s="22">
        <f>IFERROR(__xludf.DUMMYFUNCTION("iferror(SPLIT(REGEXREPLACE(O18, ""\s{2,}"", ""|""), ""|""),"""")
"),15.0)</f>
        <v>15</v>
      </c>
      <c r="Q18" s="22" t="str">
        <f>IFERROR(__xludf.DUMMYFUNCTION("""COMPUTED_VALUE"""),"Campanha")</f>
        <v>Campanha</v>
      </c>
      <c r="R18" s="22" t="str">
        <f>IFERROR(__xludf.DUMMYFUNCTION("""COMPUTED_VALUE"""),"Null")</f>
        <v>Null</v>
      </c>
      <c r="S18" s="24" t="str">
        <f t="shared" si="6"/>
        <v>Campanha: Null</v>
      </c>
      <c r="T18" s="24" t="str">
        <f t="array" ref="T18">iferror(if(O18&lt;&gt;"", if(XLOOKUP(Q18,'Match esperado'!$P:$P,'Match esperado'!$S:$S)=S18,"TRUE","FALSE"),""),"FALSE")</f>
        <v>FALSE</v>
      </c>
      <c r="U18" s="24" t="str">
        <f t="shared" ref="U18:V18" si="21">if(R18="Null","TRUE",T18)</f>
        <v>TRUE</v>
      </c>
      <c r="V18" s="24" t="str">
        <f t="shared" si="21"/>
        <v>TRUE</v>
      </c>
      <c r="W18" s="22"/>
      <c r="X18" s="22"/>
      <c r="Y18" s="22"/>
      <c r="Z18" s="22"/>
    </row>
    <row r="19">
      <c r="A19" s="25" t="s">
        <v>454</v>
      </c>
      <c r="B19" s="26" t="b">
        <f>if(A19="","", COUNTIF('Match esperado'!T:T, A19) &gt; 0)
</f>
        <v>1</v>
      </c>
      <c r="C19" s="22" t="str">
        <f t="shared" si="1"/>
        <v>Receita Anual Recorrente</v>
      </c>
      <c r="D19" s="22" t="str">
        <f t="shared" si="2"/>
        <v>Receita Anual Recorrente</v>
      </c>
      <c r="E19" s="22"/>
      <c r="F19" s="22"/>
      <c r="G19" s="23" t="s">
        <v>455</v>
      </c>
      <c r="H19" s="22">
        <f>IFERROR(__xludf.DUMMYFUNCTION("iferror(SPLIT(REGEXREPLACE(G19, ""\s{2,}"", ""|""), ""|""),"""")
"),16.0)</f>
        <v>16</v>
      </c>
      <c r="I19" s="22" t="str">
        <f>IFERROR(__xludf.DUMMYFUNCTION("""COMPUTED_VALUE"""),"Temperatura")</f>
        <v>Temperatura</v>
      </c>
      <c r="J19" s="22" t="str">
        <f>IFERROR(__xludf.DUMMYFUNCTION("""COMPUTED_VALUE"""),"Texto")</f>
        <v>Texto</v>
      </c>
      <c r="K19" s="24" t="str">
        <f t="shared" si="4"/>
        <v>Temperatura: Texto</v>
      </c>
      <c r="L19" s="24" t="str">
        <f t="array" ref="L19">iferror(if(G19&lt;&gt;"", if(XLOOKUP(I19,'Match esperado'!$O:$O,'Match esperado'!$R:$R)=K19,"TRUE","FALSE"),""),"FALSE")</f>
        <v>TRUE</v>
      </c>
      <c r="M19" s="24" t="str">
        <f t="shared" si="5"/>
        <v>TRUE</v>
      </c>
      <c r="N19" s="22"/>
      <c r="O19" s="23" t="s">
        <v>456</v>
      </c>
      <c r="P19" s="22">
        <f>IFERROR(__xludf.DUMMYFUNCTION("iferror(SPLIT(REGEXREPLACE(O19, ""\s{2,}"", ""|""), ""|""),"""")
"),16.0)</f>
        <v>16</v>
      </c>
      <c r="Q19" s="22" t="str">
        <f>IFERROR(__xludf.DUMMYFUNCTION("""COMPUTED_VALUE"""),"Pipeline")</f>
        <v>Pipeline</v>
      </c>
      <c r="R19" s="22" t="str">
        <f>IFERROR(__xludf.DUMMYFUNCTION("""COMPUTED_VALUE"""),"Texto")</f>
        <v>Texto</v>
      </c>
      <c r="S19" s="24" t="str">
        <f t="shared" si="6"/>
        <v>Pipeline: Texto</v>
      </c>
      <c r="T19" s="24" t="str">
        <f t="array" ref="T19">iferror(if(O19&lt;&gt;"", if(XLOOKUP(Q19,'Match esperado'!$P:$P,'Match esperado'!$S:$S)=S19,"TRUE","FALSE"),""),"FALSE")</f>
        <v>TRUE</v>
      </c>
      <c r="U19" s="24" t="str">
        <f t="shared" ref="U19:V19" si="22">if(R19="Null","TRUE",T19)</f>
        <v>TRUE</v>
      </c>
      <c r="V19" s="24" t="str">
        <f t="shared" si="22"/>
        <v>TRUE</v>
      </c>
      <c r="W19" s="22"/>
      <c r="X19" s="22"/>
      <c r="Y19" s="22"/>
      <c r="Z19" s="22"/>
    </row>
    <row r="20">
      <c r="A20" s="25" t="s">
        <v>457</v>
      </c>
      <c r="B20" s="26" t="b">
        <f>if(A20="","", COUNTIF('Match esperado'!T:T, A20) &gt; 0)
</f>
        <v>1</v>
      </c>
      <c r="C20" s="22" t="str">
        <f t="shared" si="1"/>
        <v>Receita Recorrente Mensal</v>
      </c>
      <c r="D20" s="22" t="str">
        <f t="shared" si="2"/>
        <v>Receita Recorrente Mensal</v>
      </c>
      <c r="E20" s="22"/>
      <c r="F20" s="22"/>
      <c r="G20" s="23" t="s">
        <v>458</v>
      </c>
      <c r="H20" s="22">
        <f>IFERROR(__xludf.DUMMYFUNCTION("iferror(SPLIT(REGEXREPLACE(G20, ""\s{2,}"", ""|""), ""|""),"""")
"),17.0)</f>
        <v>17</v>
      </c>
      <c r="I20" s="22" t="str">
        <f>IFERROR(__xludf.DUMMYFUNCTION("""COMPUTED_VALUE"""),"Probabilidade")</f>
        <v>Probabilidade</v>
      </c>
      <c r="J20" s="22" t="str">
        <f>IFERROR(__xludf.DUMMYFUNCTION("""COMPUTED_VALUE"""),"Texto")</f>
        <v>Texto</v>
      </c>
      <c r="K20" s="24" t="str">
        <f t="shared" si="4"/>
        <v>Probabilidade: Texto</v>
      </c>
      <c r="L20" s="24" t="str">
        <f t="array" ref="L20">iferror(if(G20&lt;&gt;"", if(XLOOKUP(I20,'Match esperado'!$O:$O,'Match esperado'!$R:$R)=K20,"TRUE","FALSE"),""),"FALSE")</f>
        <v>TRUE</v>
      </c>
      <c r="M20" s="24" t="str">
        <f t="shared" si="5"/>
        <v>TRUE</v>
      </c>
      <c r="N20" s="22"/>
      <c r="O20" s="23" t="s">
        <v>459</v>
      </c>
      <c r="P20" s="22">
        <f>IFERROR(__xludf.DUMMYFUNCTION("iferror(SPLIT(REGEXREPLACE(O20, ""\s{2,}"", ""|""), ""|""),"""")
"),17.0)</f>
        <v>17</v>
      </c>
      <c r="Q20" s="22" t="str">
        <f>IFERROR(__xludf.DUMMYFUNCTION("""COMPUTED_VALUE"""),"Etapa")</f>
        <v>Etapa</v>
      </c>
      <c r="R20" s="22" t="str">
        <f>IFERROR(__xludf.DUMMYFUNCTION("""COMPUTED_VALUE"""),"Texto")</f>
        <v>Texto</v>
      </c>
      <c r="S20" s="24" t="str">
        <f t="shared" si="6"/>
        <v>Etapa: Texto</v>
      </c>
      <c r="T20" s="24" t="str">
        <f t="array" ref="T20">iferror(if(O20&lt;&gt;"", if(XLOOKUP(Q20,'Match esperado'!$P:$P,'Match esperado'!$S:$S)=S20,"TRUE","FALSE"),""),"FALSE")</f>
        <v>TRUE</v>
      </c>
      <c r="U20" s="24" t="str">
        <f t="shared" ref="U20:V20" si="23">if(R20="Null","TRUE",T20)</f>
        <v>TRUE</v>
      </c>
      <c r="V20" s="24" t="str">
        <f t="shared" si="23"/>
        <v>TRUE</v>
      </c>
      <c r="W20" s="22"/>
      <c r="X20" s="22"/>
      <c r="Y20" s="22"/>
      <c r="Z20" s="22"/>
    </row>
    <row r="21">
      <c r="A21" s="25" t="s">
        <v>460</v>
      </c>
      <c r="B21" s="26" t="b">
        <f>if(A21="","", COUNTIF('Match esperado'!T:T, A21) &gt; 0)
</f>
        <v>1</v>
      </c>
      <c r="C21" s="22" t="str">
        <f t="shared" si="1"/>
        <v>Moeda</v>
      </c>
      <c r="D21" s="22" t="str">
        <f t="shared" si="2"/>
        <v>Moeda</v>
      </c>
      <c r="E21" s="22"/>
      <c r="F21" s="22"/>
      <c r="G21" s="23" t="s">
        <v>461</v>
      </c>
      <c r="H21" s="22">
        <f>IFERROR(__xludf.DUMMYFUNCTION("iferror(SPLIT(REGEXREPLACE(G21, ""\s{2,}"", ""|""), ""|""),"""")
"),18.0)</f>
        <v>18</v>
      </c>
      <c r="I21" s="22" t="str">
        <f>IFERROR(__xludf.DUMMYFUNCTION("""COMPUTED_VALUE"""),"Valor Anual do Contrato")</f>
        <v>Valor Anual do Contrato</v>
      </c>
      <c r="J21" s="22" t="str">
        <f>IFERROR(__xludf.DUMMYFUNCTION("""COMPUTED_VALUE"""),"Null")</f>
        <v>Null</v>
      </c>
      <c r="K21" s="24" t="str">
        <f t="shared" si="4"/>
        <v>Valor Anual do Contrato: Null</v>
      </c>
      <c r="L21" s="24" t="str">
        <f t="array" ref="L21">iferror(if(G21&lt;&gt;"", if(XLOOKUP(I21,'Match esperado'!$O:$O,'Match esperado'!$R:$R)=K21,"TRUE","FALSE"),""),"FALSE")</f>
        <v>FALSE</v>
      </c>
      <c r="M21" s="24" t="str">
        <f t="shared" si="5"/>
        <v>TRUE</v>
      </c>
      <c r="N21" s="22"/>
      <c r="O21" s="23" t="s">
        <v>462</v>
      </c>
      <c r="P21" s="22">
        <f>IFERROR(__xludf.DUMMYFUNCTION("iferror(SPLIT(REGEXREPLACE(O21, ""\s{2,}"", ""|""), ""|""),"""")
"),18.0)</f>
        <v>18</v>
      </c>
      <c r="Q21" s="22" t="str">
        <f>IFERROR(__xludf.DUMMYFUNCTION("""COMPUTED_VALUE"""),"Status do Negócio")</f>
        <v>Status do Negócio</v>
      </c>
      <c r="R21" s="22" t="str">
        <f>IFERROR(__xludf.DUMMYFUNCTION("""COMPUTED_VALUE"""),"Null")</f>
        <v>Null</v>
      </c>
      <c r="S21" s="24" t="str">
        <f t="shared" si="6"/>
        <v>Status do Negócio: Null</v>
      </c>
      <c r="T21" s="24" t="str">
        <f t="array" ref="T21">iferror(if(O21&lt;&gt;"", if(XLOOKUP(Q21,'Match esperado'!$P:$P,'Match esperado'!$S:$S)=S21,"TRUE","FALSE"),""),"FALSE")</f>
        <v>FALSE</v>
      </c>
      <c r="U21" s="24" t="str">
        <f t="shared" ref="U21:V21" si="24">if(R21="Null","TRUE",T21)</f>
        <v>TRUE</v>
      </c>
      <c r="V21" s="24" t="str">
        <f t="shared" si="24"/>
        <v>TRUE</v>
      </c>
      <c r="W21" s="22"/>
      <c r="X21" s="22"/>
      <c r="Y21" s="22"/>
      <c r="Z21" s="22"/>
    </row>
    <row r="22">
      <c r="A22" s="25" t="s">
        <v>463</v>
      </c>
      <c r="B22" s="26" t="b">
        <f>if(A22="","", COUNTIF('Match esperado'!T:T, A22) &gt; 0)
</f>
        <v>1</v>
      </c>
      <c r="C22" s="22" t="str">
        <f t="shared" si="1"/>
        <v>Probabilidade</v>
      </c>
      <c r="D22" s="22" t="str">
        <f t="shared" si="2"/>
        <v>Probabilidade</v>
      </c>
      <c r="E22" s="22"/>
      <c r="F22" s="22"/>
      <c r="G22" s="23" t="s">
        <v>464</v>
      </c>
      <c r="H22" s="22">
        <f>IFERROR(__xludf.DUMMYFUNCTION("iferror(SPLIT(REGEXREPLACE(G22, ""\s{2,}"", ""|""), ""|""),"""")
"),19.0)</f>
        <v>19</v>
      </c>
      <c r="I22" s="22" t="str">
        <f>IFERROR(__xludf.DUMMYFUNCTION("""COMPUTED_VALUE"""),"Valor Final da Implantação")</f>
        <v>Valor Final da Implantação</v>
      </c>
      <c r="J22" s="22" t="str">
        <f>IFERROR(__xludf.DUMMYFUNCTION("""COMPUTED_VALUE"""),"Null")</f>
        <v>Null</v>
      </c>
      <c r="K22" s="24" t="str">
        <f t="shared" si="4"/>
        <v>Valor Final da Implantação: Null</v>
      </c>
      <c r="L22" s="24" t="str">
        <f t="array" ref="L22">iferror(if(G22&lt;&gt;"", if(XLOOKUP(I22,'Match esperado'!$O:$O,'Match esperado'!$R:$R)=K22,"TRUE","FALSE"),""),"FALSE")</f>
        <v>FALSE</v>
      </c>
      <c r="M22" s="24" t="str">
        <f t="shared" si="5"/>
        <v>TRUE</v>
      </c>
      <c r="N22" s="22"/>
      <c r="O22" s="23" t="s">
        <v>465</v>
      </c>
      <c r="P22" s="22">
        <f>IFERROR(__xludf.DUMMYFUNCTION("iferror(SPLIT(REGEXREPLACE(O22, ""\s{2,}"", ""|""), ""|""),"""")
"),19.0)</f>
        <v>19</v>
      </c>
      <c r="Q22" s="22" t="str">
        <f>IFERROR(__xludf.DUMMYFUNCTION("""COMPUTED_VALUE"""),"Temperatura")</f>
        <v>Temperatura</v>
      </c>
      <c r="R22" s="22" t="str">
        <f>IFERROR(__xludf.DUMMYFUNCTION("""COMPUTED_VALUE"""),"Null")</f>
        <v>Null</v>
      </c>
      <c r="S22" s="24" t="str">
        <f t="shared" si="6"/>
        <v>Temperatura: Null</v>
      </c>
      <c r="T22" s="24" t="str">
        <f t="array" ref="T22">iferror(if(O22&lt;&gt;"", if(XLOOKUP(Q22,'Match esperado'!$P:$P,'Match esperado'!$S:$S)=S22,"TRUE","FALSE"),""),"FALSE")</f>
        <v>FALSE</v>
      </c>
      <c r="U22" s="24" t="str">
        <f t="shared" ref="U22:V22" si="25">if(R22="Null","TRUE",T22)</f>
        <v>TRUE</v>
      </c>
      <c r="V22" s="24" t="str">
        <f t="shared" si="25"/>
        <v>TRUE</v>
      </c>
      <c r="W22" s="22"/>
      <c r="X22" s="22"/>
      <c r="Y22" s="22"/>
      <c r="Z22" s="22"/>
    </row>
    <row r="23">
      <c r="A23" s="25" t="s">
        <v>466</v>
      </c>
      <c r="B23" s="26" t="b">
        <f>if(A23="","", COUNTIF('Match esperado'!T:T, A23) &gt; 0)
</f>
        <v>1</v>
      </c>
      <c r="C23" s="22" t="str">
        <f t="shared" si="1"/>
        <v>Equipe Proprietária do Negócio</v>
      </c>
      <c r="D23" s="22" t="str">
        <f t="shared" si="2"/>
        <v>Equipe</v>
      </c>
      <c r="E23" s="22"/>
      <c r="F23" s="22"/>
      <c r="G23" s="23" t="s">
        <v>467</v>
      </c>
      <c r="H23" s="22">
        <f>IFERROR(__xludf.DUMMYFUNCTION("iferror(SPLIT(REGEXREPLACE(G23, ""\s{2,}"", ""|""), ""|""),"""")
"),20.0)</f>
        <v>20</v>
      </c>
      <c r="I23" s="22" t="str">
        <f>IFERROR(__xludf.DUMMYFUNCTION("""COMPUTED_VALUE"""),"Valor Total do Contrato")</f>
        <v>Valor Total do Contrato</v>
      </c>
      <c r="J23" s="22" t="str">
        <f>IFERROR(__xludf.DUMMYFUNCTION("""COMPUTED_VALUE"""),"Null")</f>
        <v>Null</v>
      </c>
      <c r="K23" s="24" t="str">
        <f t="shared" si="4"/>
        <v>Valor Total do Contrato: Null</v>
      </c>
      <c r="L23" s="24" t="str">
        <f t="array" ref="L23">iferror(if(G23&lt;&gt;"", if(XLOOKUP(I23,'Match esperado'!$O:$O,'Match esperado'!$R:$R)=K23,"TRUE","FALSE"),""),"FALSE")</f>
        <v>FALSE</v>
      </c>
      <c r="M23" s="24" t="str">
        <f t="shared" si="5"/>
        <v>TRUE</v>
      </c>
      <c r="N23" s="22"/>
      <c r="O23" s="23" t="s">
        <v>468</v>
      </c>
      <c r="P23" s="22">
        <f>IFERROR(__xludf.DUMMYFUNCTION("iferror(SPLIT(REGEXREPLACE(O23, ""\s{2,}"", ""|""), ""|""),"""")
"),20.0)</f>
        <v>20</v>
      </c>
      <c r="Q23" s="22" t="str">
        <f>IFERROR(__xludf.DUMMYFUNCTION("""COMPUTED_VALUE"""),"Probabilidade")</f>
        <v>Probabilidade</v>
      </c>
      <c r="R23" s="22" t="str">
        <f>IFERROR(__xludf.DUMMYFUNCTION("""COMPUTED_VALUE"""),"Texto")</f>
        <v>Texto</v>
      </c>
      <c r="S23" s="24" t="str">
        <f t="shared" si="6"/>
        <v>Probabilidade: Texto</v>
      </c>
      <c r="T23" s="24" t="str">
        <f t="array" ref="T23">iferror(if(O23&lt;&gt;"", if(XLOOKUP(Q23,'Match esperado'!$P:$P,'Match esperado'!$S:$S)=S23,"TRUE","FALSE"),""),"FALSE")</f>
        <v>TRUE</v>
      </c>
      <c r="U23" s="24" t="str">
        <f t="shared" ref="U23:V23" si="26">if(R23="Null","TRUE",T23)</f>
        <v>TRUE</v>
      </c>
      <c r="V23" s="24" t="str">
        <f t="shared" si="26"/>
        <v>TRUE</v>
      </c>
      <c r="W23" s="22"/>
      <c r="X23" s="22"/>
      <c r="Y23" s="22"/>
      <c r="Z23" s="22"/>
    </row>
    <row r="24">
      <c r="A24" s="25" t="s">
        <v>469</v>
      </c>
      <c r="B24" s="26" t="b">
        <f>if(A24="","", COUNTIF('Match esperado'!T:T, A24) &gt; 0)
</f>
        <v>1</v>
      </c>
      <c r="C24" s="22" t="str">
        <f t="shared" si="1"/>
        <v>Usuário Proprietário do Negócio</v>
      </c>
      <c r="D24" s="22" t="str">
        <f t="shared" si="2"/>
        <v>Responsável</v>
      </c>
      <c r="E24" s="22"/>
      <c r="F24" s="22"/>
      <c r="G24" s="23" t="s">
        <v>470</v>
      </c>
      <c r="H24" s="22">
        <f>IFERROR(__xludf.DUMMYFUNCTION("iferror(SPLIT(REGEXREPLACE(G24, ""\s{2,}"", ""|""), ""|""),"""")
"),21.0)</f>
        <v>21</v>
      </c>
      <c r="I24" s="22" t="str">
        <f>IFERROR(__xludf.DUMMYFUNCTION("""COMPUTED_VALUE"""),"Receita Anual Recorrente")</f>
        <v>Receita Anual Recorrente</v>
      </c>
      <c r="J24" s="22" t="str">
        <f>IFERROR(__xludf.DUMMYFUNCTION("""COMPUTED_VALUE"""),"Null")</f>
        <v>Null</v>
      </c>
      <c r="K24" s="24" t="str">
        <f t="shared" si="4"/>
        <v>Receita Anual Recorrente: Null</v>
      </c>
      <c r="L24" s="24" t="str">
        <f t="array" ref="L24">iferror(if(G24&lt;&gt;"", if(XLOOKUP(I24,'Match esperado'!$O:$O,'Match esperado'!$R:$R)=K24,"TRUE","FALSE"),""),"FALSE")</f>
        <v>FALSE</v>
      </c>
      <c r="M24" s="24" t="str">
        <f t="shared" si="5"/>
        <v>TRUE</v>
      </c>
      <c r="N24" s="22"/>
      <c r="O24" s="23" t="s">
        <v>471</v>
      </c>
      <c r="P24" s="22">
        <f>IFERROR(__xludf.DUMMYFUNCTION("iferror(SPLIT(REGEXREPLACE(O24, ""\s{2,}"", ""|""), ""|""),"""")
"),21.0)</f>
        <v>21</v>
      </c>
      <c r="Q24" s="22" t="str">
        <f>IFERROR(__xludf.DUMMYFUNCTION("""COMPUTED_VALUE"""),"Valor Total do Contrato")</f>
        <v>Valor Total do Contrato</v>
      </c>
      <c r="R24" s="22" t="str">
        <f>IFERROR(__xludf.DUMMYFUNCTION("""COMPUTED_VALUE"""),"Null")</f>
        <v>Null</v>
      </c>
      <c r="S24" s="24" t="str">
        <f t="shared" si="6"/>
        <v>Valor Total do Contrato: Null</v>
      </c>
      <c r="T24" s="24" t="str">
        <f t="array" ref="T24">iferror(if(O24&lt;&gt;"", if(XLOOKUP(Q24,'Match esperado'!$P:$P,'Match esperado'!$S:$S)=S24,"TRUE","FALSE"),""),"FALSE")</f>
        <v>FALSE</v>
      </c>
      <c r="U24" s="24" t="str">
        <f t="shared" ref="U24:V24" si="27">if(R24="Null","TRUE",T24)</f>
        <v>TRUE</v>
      </c>
      <c r="V24" s="24" t="str">
        <f t="shared" si="27"/>
        <v>TRUE</v>
      </c>
      <c r="W24" s="22"/>
      <c r="X24" s="22"/>
      <c r="Y24" s="22"/>
      <c r="Z24" s="22"/>
    </row>
    <row r="25">
      <c r="A25" s="25"/>
      <c r="B25" s="26" t="str">
        <f>if(A25="","", COUNTIF('Match esperado'!T:T, A25) &gt; 0)
</f>
        <v/>
      </c>
      <c r="C25" s="22" t="str">
        <f t="shared" si="1"/>
        <v/>
      </c>
      <c r="D25" s="22" t="str">
        <f t="shared" si="2"/>
        <v/>
      </c>
      <c r="E25" s="22"/>
      <c r="F25" s="22"/>
      <c r="G25" s="23" t="s">
        <v>472</v>
      </c>
      <c r="H25" s="22">
        <f>IFERROR(__xludf.DUMMYFUNCTION("iferror(SPLIT(REGEXREPLACE(G25, ""\s{2,}"", ""|""), ""|""),"""")
"),22.0)</f>
        <v>22</v>
      </c>
      <c r="I25" s="22" t="str">
        <f>IFERROR(__xludf.DUMMYFUNCTION("""COMPUTED_VALUE"""),"Receita Recorrente Mensal")</f>
        <v>Receita Recorrente Mensal</v>
      </c>
      <c r="J25" s="22" t="str">
        <f>IFERROR(__xludf.DUMMYFUNCTION("""COMPUTED_VALUE"""),"Null")</f>
        <v>Null</v>
      </c>
      <c r="K25" s="24" t="str">
        <f t="shared" si="4"/>
        <v>Receita Recorrente Mensal: Null</v>
      </c>
      <c r="L25" s="24" t="str">
        <f t="array" ref="L25">iferror(if(G25&lt;&gt;"", if(XLOOKUP(I25,'Match esperado'!$O:$O,'Match esperado'!$R:$R)=K25,"TRUE","FALSE"),""),"FALSE")</f>
        <v>FALSE</v>
      </c>
      <c r="M25" s="24" t="str">
        <f t="shared" si="5"/>
        <v>TRUE</v>
      </c>
      <c r="N25" s="22"/>
      <c r="O25" s="23" t="s">
        <v>473</v>
      </c>
      <c r="P25" s="22">
        <f>IFERROR(__xludf.DUMMYFUNCTION("iferror(SPLIT(REGEXREPLACE(O25, ""\s{2,}"", ""|""), ""|""),"""")
"),22.0)</f>
        <v>22</v>
      </c>
      <c r="Q25" s="22" t="str">
        <f>IFERROR(__xludf.DUMMYFUNCTION("""COMPUTED_VALUE"""),"Receita Recorrente Mensal")</f>
        <v>Receita Recorrente Mensal</v>
      </c>
      <c r="R25" s="22" t="str">
        <f>IFERROR(__xludf.DUMMYFUNCTION("""COMPUTED_VALUE"""),"Null")</f>
        <v>Null</v>
      </c>
      <c r="S25" s="24" t="str">
        <f t="shared" si="6"/>
        <v>Receita Recorrente Mensal: Null</v>
      </c>
      <c r="T25" s="24" t="str">
        <f t="array" ref="T25">iferror(if(O25&lt;&gt;"", if(XLOOKUP(Q25,'Match esperado'!$P:$P,'Match esperado'!$S:$S)=S25,"TRUE","FALSE"),""),"FALSE")</f>
        <v>FALSE</v>
      </c>
      <c r="U25" s="24" t="str">
        <f t="shared" ref="U25:V25" si="28">if(R25="Null","TRUE",T25)</f>
        <v>TRUE</v>
      </c>
      <c r="V25" s="24" t="str">
        <f t="shared" si="28"/>
        <v>TRUE</v>
      </c>
      <c r="W25" s="22"/>
      <c r="X25" s="22"/>
      <c r="Y25" s="22"/>
      <c r="Z25" s="22"/>
    </row>
    <row r="26">
      <c r="A26" s="25"/>
      <c r="B26" s="26" t="str">
        <f>if(A26="","", COUNTIF('Match esperado'!T:T, A26) &gt; 0)
</f>
        <v/>
      </c>
      <c r="C26" s="22" t="str">
        <f t="shared" si="1"/>
        <v/>
      </c>
      <c r="D26" s="22" t="str">
        <f t="shared" si="2"/>
        <v/>
      </c>
      <c r="E26" s="22"/>
      <c r="F26" s="22"/>
      <c r="G26" s="23" t="s">
        <v>474</v>
      </c>
      <c r="H26" s="22">
        <f>IFERROR(__xludf.DUMMYFUNCTION("iferror(SPLIT(REGEXREPLACE(G26, ""\s{2,}"", ""|""), ""|""),"""")
"),23.0)</f>
        <v>23</v>
      </c>
      <c r="I26" s="22" t="str">
        <f>IFERROR(__xludf.DUMMYFUNCTION("""COMPUTED_VALUE"""),"Moeda")</f>
        <v>Moeda</v>
      </c>
      <c r="J26" s="22" t="str">
        <f>IFERROR(__xludf.DUMMYFUNCTION("""COMPUTED_VALUE"""),"Texto")</f>
        <v>Texto</v>
      </c>
      <c r="K26" s="24" t="str">
        <f t="shared" si="4"/>
        <v>Moeda: Texto</v>
      </c>
      <c r="L26" s="24" t="str">
        <f t="array" ref="L26">iferror(if(G26&lt;&gt;"", if(XLOOKUP(I26,'Match esperado'!$O:$O,'Match esperado'!$R:$R)=K26,"TRUE","FALSE"),""),"FALSE")</f>
        <v>TRUE</v>
      </c>
      <c r="M26" s="24" t="str">
        <f t="shared" si="5"/>
        <v>TRUE</v>
      </c>
      <c r="N26" s="22"/>
      <c r="O26" s="23" t="s">
        <v>475</v>
      </c>
      <c r="P26" s="22">
        <f>IFERROR(__xludf.DUMMYFUNCTION("iferror(SPLIT(REGEXREPLACE(O26, ""\s{2,}"", ""|""), ""|""),"""")
"),23.0)</f>
        <v>23</v>
      </c>
      <c r="Q26" s="22" t="str">
        <f>IFERROR(__xludf.DUMMYFUNCTION("""COMPUTED_VALUE"""),"Moeda")</f>
        <v>Moeda</v>
      </c>
      <c r="R26" s="22" t="str">
        <f>IFERROR(__xludf.DUMMYFUNCTION("""COMPUTED_VALUE"""),"Null")</f>
        <v>Null</v>
      </c>
      <c r="S26" s="24" t="str">
        <f t="shared" si="6"/>
        <v>Moeda: Null</v>
      </c>
      <c r="T26" s="24" t="str">
        <f t="array" ref="T26">iferror(if(O26&lt;&gt;"", if(XLOOKUP(Q26,'Match esperado'!$P:$P,'Match esperado'!$S:$S)=S26,"TRUE","FALSE"),""),"FALSE")</f>
        <v>FALSE</v>
      </c>
      <c r="U26" s="24" t="str">
        <f t="shared" ref="U26:V26" si="29">if(R26="Null","TRUE",T26)</f>
        <v>TRUE</v>
      </c>
      <c r="V26" s="24" t="str">
        <f t="shared" si="29"/>
        <v>TRUE</v>
      </c>
      <c r="W26" s="22"/>
      <c r="X26" s="22"/>
      <c r="Y26" s="22"/>
      <c r="Z26" s="22"/>
    </row>
    <row r="27">
      <c r="A27" s="25"/>
      <c r="B27" s="26" t="str">
        <f>if(A27="","", COUNTIF('Match esperado'!T:T, A27) &gt; 0)
</f>
        <v/>
      </c>
      <c r="C27" s="22" t="str">
        <f t="shared" si="1"/>
        <v/>
      </c>
      <c r="D27" s="22" t="str">
        <f t="shared" si="2"/>
        <v/>
      </c>
      <c r="E27" s="22"/>
      <c r="F27" s="22"/>
      <c r="G27" s="23"/>
      <c r="H27" s="22" t="str">
        <f>IFERROR(__xludf.DUMMYFUNCTION("iferror(SPLIT(REGEXREPLACE(G27, ""\s{2,}"", ""|""), ""|""),"""")
"),"")</f>
        <v/>
      </c>
      <c r="I27" s="22"/>
      <c r="J27" s="22"/>
      <c r="K27" s="24" t="str">
        <f t="shared" si="4"/>
        <v>: </v>
      </c>
      <c r="L27" s="24" t="str">
        <f t="array" ref="L27">iferror(if(G27&lt;&gt;"", if(XLOOKUP(I27,'Match esperado'!$O:$O,'Match esperado'!$R:$R)=K27,"TRUE","FALSE"),""),"FALSE")</f>
        <v/>
      </c>
      <c r="M27" s="24" t="str">
        <f t="shared" si="5"/>
        <v/>
      </c>
      <c r="N27" s="22"/>
      <c r="O27" s="23"/>
      <c r="P27" s="22" t="str">
        <f>IFERROR(__xludf.DUMMYFUNCTION("iferror(SPLIT(REGEXREPLACE(O27, ""\s{2,}"", ""|""), ""|""),"""")
"),"")</f>
        <v/>
      </c>
      <c r="Q27" s="22"/>
      <c r="R27" s="22"/>
      <c r="S27" s="24" t="str">
        <f t="shared" si="6"/>
        <v>: </v>
      </c>
      <c r="T27" s="24" t="str">
        <f t="array" ref="T27">iferror(if(O27&lt;&gt;"", if(XLOOKUP(Q27,'Match esperado'!$P:$P,'Match esperado'!$S:$S)=S27,"TRUE","FALSE"),""),"FALSE")</f>
        <v/>
      </c>
      <c r="U27" s="24" t="str">
        <f t="shared" ref="U27:V27" si="30">if(R27="Null","TRUE",T27)</f>
        <v/>
      </c>
      <c r="V27" s="24" t="str">
        <f t="shared" si="30"/>
        <v/>
      </c>
      <c r="W27" s="22"/>
      <c r="X27" s="22"/>
      <c r="Y27" s="22"/>
      <c r="Z27" s="22"/>
    </row>
    <row r="28">
      <c r="A28" s="25"/>
      <c r="B28" s="26" t="str">
        <f>if(A28="","", COUNTIF('Match esperado'!T:T, A28) &gt; 0)
</f>
        <v/>
      </c>
      <c r="C28" s="22" t="str">
        <f t="shared" si="1"/>
        <v/>
      </c>
      <c r="D28" s="22" t="str">
        <f t="shared" si="2"/>
        <v/>
      </c>
      <c r="E28" s="22"/>
      <c r="F28" s="22"/>
      <c r="G28" s="23"/>
      <c r="H28" s="22" t="str">
        <f>IFERROR(__xludf.DUMMYFUNCTION("iferror(SPLIT(REGEXREPLACE(G28, ""\s{2,}"", ""|""), ""|""),"""")
"),"")</f>
        <v/>
      </c>
      <c r="I28" s="22"/>
      <c r="J28" s="22"/>
      <c r="K28" s="24" t="str">
        <f t="shared" si="4"/>
        <v>: </v>
      </c>
      <c r="L28" s="24" t="str">
        <f t="array" ref="L28">iferror(if(G28&lt;&gt;"", if(XLOOKUP(I28,'Match esperado'!$O:$O,'Match esperado'!$R:$R)=K28,"TRUE","FALSE"),""),"FALSE")</f>
        <v/>
      </c>
      <c r="M28" s="24" t="str">
        <f t="shared" si="5"/>
        <v/>
      </c>
      <c r="N28" s="22"/>
      <c r="O28" s="23"/>
      <c r="P28" s="22" t="str">
        <f>IFERROR(__xludf.DUMMYFUNCTION("iferror(SPLIT(REGEXREPLACE(O28, ""\s{2,}"", ""|""), ""|""),"""")
"),"")</f>
        <v/>
      </c>
      <c r="Q28" s="22"/>
      <c r="R28" s="22"/>
      <c r="S28" s="24" t="str">
        <f t="shared" si="6"/>
        <v>: </v>
      </c>
      <c r="T28" s="24" t="str">
        <f t="array" ref="T28">iferror(if(O28&lt;&gt;"", if(XLOOKUP(Q28,'Match esperado'!$P:$P,'Match esperado'!$S:$S)=S28,"TRUE","FALSE"),""),"FALSE")</f>
        <v/>
      </c>
      <c r="U28" s="24" t="str">
        <f t="shared" ref="U28:V28" si="31">if(R28="Null","TRUE",T28)</f>
        <v/>
      </c>
      <c r="V28" s="24" t="str">
        <f t="shared" si="31"/>
        <v/>
      </c>
      <c r="W28" s="22"/>
      <c r="X28" s="22"/>
      <c r="Y28" s="22"/>
      <c r="Z28" s="22"/>
    </row>
    <row r="29">
      <c r="A29" s="25"/>
      <c r="B29" s="26" t="str">
        <f>if(A29="","", COUNTIF('Match esperado'!T:T, A29) &gt; 0)
</f>
        <v/>
      </c>
      <c r="C29" s="22" t="str">
        <f t="shared" si="1"/>
        <v/>
      </c>
      <c r="D29" s="22" t="str">
        <f t="shared" si="2"/>
        <v/>
      </c>
      <c r="E29" s="22"/>
      <c r="F29" s="22"/>
      <c r="G29" s="23"/>
      <c r="H29" s="22" t="str">
        <f>IFERROR(__xludf.DUMMYFUNCTION("iferror(SPLIT(REGEXREPLACE(G29, ""\s{2,}"", ""|""), ""|""),"""")
"),"")</f>
        <v/>
      </c>
      <c r="I29" s="22"/>
      <c r="J29" s="22"/>
      <c r="K29" s="24" t="str">
        <f t="shared" si="4"/>
        <v>: </v>
      </c>
      <c r="L29" s="24" t="str">
        <f t="array" ref="L29">iferror(if(G29&lt;&gt;"", if(XLOOKUP(I29,'Match esperado'!$O:$O,'Match esperado'!$R:$R)=K29,"TRUE","FALSE"),""),"FALSE")</f>
        <v/>
      </c>
      <c r="M29" s="24" t="str">
        <f t="shared" si="5"/>
        <v/>
      </c>
      <c r="N29" s="22"/>
      <c r="O29" s="22"/>
      <c r="P29" s="22" t="str">
        <f>IFERROR(__xludf.DUMMYFUNCTION("iferror(SPLIT(REGEXREPLACE(O29, ""\s{2,}"", ""|""), ""|""),"""")
"),"")</f>
        <v/>
      </c>
      <c r="Q29" s="22"/>
      <c r="R29" s="22"/>
      <c r="S29" s="24" t="str">
        <f t="shared" si="6"/>
        <v>: </v>
      </c>
      <c r="T29" s="24" t="str">
        <f t="array" ref="T29">iferror(if(O29&lt;&gt;"", if(XLOOKUP(Q29,'Match esperado'!$P:$P,'Match esperado'!$S:$S)=S29,"TRUE","FALSE"),""),"FALSE")</f>
        <v/>
      </c>
      <c r="U29" s="24" t="str">
        <f t="shared" ref="U29:V29" si="32">if(R29="Null","TRUE",T29)</f>
        <v/>
      </c>
      <c r="V29" s="24" t="str">
        <f t="shared" si="32"/>
        <v/>
      </c>
      <c r="W29" s="22"/>
      <c r="X29" s="22"/>
      <c r="Y29" s="22"/>
      <c r="Z29" s="22"/>
    </row>
    <row r="30">
      <c r="A30" s="25"/>
      <c r="B30" s="26" t="str">
        <f>if(A30="","", COUNTIF('Match esperado'!T:T, A30) &gt; 0)
</f>
        <v/>
      </c>
      <c r="C30" s="22" t="str">
        <f t="shared" si="1"/>
        <v/>
      </c>
      <c r="D30" s="22" t="str">
        <f t="shared" ref="D30:D31" si="33">iferror(right(A30,(len(A30)-FIND(":",A30))-1))</f>
        <v/>
      </c>
      <c r="E30" s="22"/>
      <c r="F30" s="22"/>
      <c r="G30" s="22"/>
      <c r="H30" s="22" t="str">
        <f>IFERROR(__xludf.DUMMYFUNCTION("iferror(SPLIT(REGEXREPLACE(G30, ""\s{2,}"", ""|""), ""|""),"""")
"),"")</f>
        <v/>
      </c>
      <c r="I30" s="22"/>
      <c r="J30" s="22"/>
      <c r="K30" s="24"/>
      <c r="L30" s="24" t="str">
        <f t="array" ref="L30">iferror(if(G30&lt;&gt;"", if(XLOOKUP(I30,'Match esperado'!$O:$O,'Match esperado'!$R:$R)=K30,"TRUE","FALSE"),""),"FALSE")</f>
        <v/>
      </c>
      <c r="M30" s="22"/>
      <c r="N30" s="22"/>
      <c r="O30" s="22"/>
      <c r="P30" s="22" t="str">
        <f>IFERROR(__xludf.DUMMYFUNCTION("iferror(SPLIT(REGEXREPLACE(O30, ""\s{2,}"", ""|""), ""|""),"""")
"),"")</f>
        <v/>
      </c>
      <c r="Q30" s="22"/>
      <c r="R30" s="22"/>
      <c r="S30" s="24"/>
      <c r="T30" s="24" t="str">
        <f t="array" ref="T30">iferror(if(O30&lt;&gt;"", if(XLOOKUP(Q30,'Match esperado'!$P:$P,'Match esperado'!$S:$S)=S30,"TRUE","FALSE"),""),"FALSE")</f>
        <v/>
      </c>
      <c r="U30" s="24"/>
      <c r="V30" s="24"/>
      <c r="W30" s="22"/>
      <c r="X30" s="22"/>
      <c r="Y30" s="22"/>
      <c r="Z30" s="22"/>
    </row>
    <row r="31">
      <c r="A31" s="25"/>
      <c r="B31" s="26" t="str">
        <f>if(A31="","", COUNTIF('Match esperado'!T:T, A31) &gt; 0)
</f>
        <v/>
      </c>
      <c r="C31" s="22" t="str">
        <f t="shared" si="1"/>
        <v/>
      </c>
      <c r="D31" s="22" t="str">
        <f t="shared" si="33"/>
        <v/>
      </c>
      <c r="E31" s="22"/>
      <c r="F31" s="22"/>
      <c r="G31" s="22"/>
      <c r="H31" s="22" t="str">
        <f>IFERROR(__xludf.DUMMYFUNCTION("iferror(SPLIT(REGEXREPLACE(G31, ""\s{2,}"", ""|""), ""|""),"""")
"),"")</f>
        <v/>
      </c>
      <c r="I31" s="22"/>
      <c r="J31" s="22"/>
      <c r="K31" s="24"/>
      <c r="L31" s="24" t="str">
        <f t="array" ref="L31">iferror(if(G31&lt;&gt;"", if(XLOOKUP(I31,'Match esperado'!$O:$O,'Match esperado'!$R:$R)=K31,"TRUE","FALSE"),""),"FALSE")</f>
        <v/>
      </c>
      <c r="M31" s="22"/>
      <c r="N31" s="22"/>
      <c r="O31" s="22"/>
      <c r="P31" s="22" t="str">
        <f>IFERROR(__xludf.DUMMYFUNCTION("iferror(SPLIT(REGEXREPLACE(O31, ""\s{2,}"", ""|""), ""|""),"""")
"),"")</f>
        <v/>
      </c>
      <c r="Q31" s="22"/>
      <c r="R31" s="22"/>
      <c r="S31" s="24"/>
      <c r="T31" s="24" t="str">
        <f t="array" ref="T31">iferror(if(O31&lt;&gt;"", if(XLOOKUP(Q31,'Match esperado'!$P:$P,'Match esperado'!$S:$S)=S31,"TRUE","FALSE"),""),"FALSE")</f>
        <v/>
      </c>
      <c r="U31" s="24"/>
      <c r="V31" s="24"/>
      <c r="W31" s="22"/>
      <c r="X31" s="22"/>
      <c r="Y31" s="22"/>
      <c r="Z31" s="22"/>
    </row>
    <row r="32">
      <c r="A32" s="24"/>
      <c r="B32" s="22"/>
      <c r="C32" s="22"/>
      <c r="D32" s="22"/>
      <c r="E32" s="22"/>
      <c r="F32" s="22"/>
      <c r="G32" s="22"/>
      <c r="H32" s="22"/>
      <c r="I32" s="22"/>
      <c r="J32" s="22"/>
      <c r="K32" s="24"/>
      <c r="L32" s="24" t="str">
        <f t="array" ref="L32">iferror(if(G32&lt;&gt;"", if(XLOOKUP(I32,'Match esperado'!$O:$O,'Match esperado'!$R:$R)=K32,"TRUE","FALSE"),""),"FALSE")</f>
        <v/>
      </c>
      <c r="M32" s="22"/>
      <c r="N32" s="22"/>
      <c r="O32" s="22"/>
      <c r="P32" s="22"/>
      <c r="Q32" s="22"/>
      <c r="R32" s="22"/>
      <c r="S32" s="24"/>
      <c r="T32" s="24" t="str">
        <f t="array" ref="T32">iferror(if(O32&lt;&gt;"", if(XLOOKUP(Q32,'Match esperado'!$P:$P,'Match esperado'!$S:$S)=S32,"TRUE","FALSE"),""),"FALSE")</f>
        <v/>
      </c>
      <c r="U32" s="24"/>
      <c r="V32" s="24"/>
      <c r="W32" s="22"/>
      <c r="X32" s="22"/>
      <c r="Y32" s="22"/>
      <c r="Z32" s="22"/>
    </row>
    <row r="33">
      <c r="A33" s="24"/>
      <c r="B33" s="24"/>
      <c r="C33" s="24"/>
      <c r="D33" s="28" t="str">
        <f t="array" ref="D33">iferror(if(D35&lt;&gt;"", if(XLOOKUP(D34,'Match esperado'!$O:$O,'Match esperado'!$T:$T)="","TRUE","FALSE"),""),"")</f>
        <v>FALSE</v>
      </c>
      <c r="E33" s="28" t="str">
        <f t="array" ref="E33">iferror(if(E35&lt;&gt;"", if(XLOOKUP(E34,'Match esperado'!$O:$O,'Match esperado'!$T:$T)="","TRUE","FALSE"),""),"")</f>
        <v/>
      </c>
      <c r="F33" s="28" t="str">
        <f t="array" ref="F33">iferror(if(F35&lt;&gt;"", if(XLOOKUP(F34,'Match esperado'!$O:$O,'Match esperado'!$T:$T)="","TRUE","FALSE"),""),"")</f>
        <v/>
      </c>
      <c r="G33" s="28" t="str">
        <f t="array" ref="G33">iferror(if(G35&lt;&gt;"", if(XLOOKUP(G34,'Match esperado'!$O:$O,'Match esperado'!$T:$T)="","TRUE","FALSE"),""),"")</f>
        <v/>
      </c>
      <c r="H33" s="28" t="str">
        <f t="array" ref="H33">iferror(if(H35&lt;&gt;"", if(XLOOKUP(H34,'Match esperado'!$O:$O,'Match esperado'!$T:$T)="","TRUE","FALSE"),""),"")</f>
        <v/>
      </c>
      <c r="I33" s="28" t="str">
        <f t="array" ref="I33">iferror(if(I35&lt;&gt;"", if(XLOOKUP(I34,'Match esperado'!$O:$O,'Match esperado'!$T:$T)="","TRUE","FALSE"),""),"")</f>
        <v/>
      </c>
      <c r="J33" s="29" t="str">
        <f t="array" ref="J33">iferror(if(J35&lt;&gt;"", if(XLOOKUP(J34,'Match esperado'!$A:$A,'Match esperado'!$F:$F)="","TRUE","FALSE"),""),"")</f>
        <v/>
      </c>
      <c r="K33" s="29"/>
      <c r="L33" s="29"/>
      <c r="M33" s="29"/>
      <c r="N33" s="29" t="str">
        <f t="array" ref="N33">iferror(if(N35&lt;&gt;"", if(XLOOKUP(N34,'Match esperado'!$A:$A,'Match esperado'!$F:$F)="","TRUE","FALSE"),""),"")</f>
        <v/>
      </c>
      <c r="O33" s="30" t="str">
        <f t="array" ref="O33">iferror(if(O35&lt;&gt;"", if(XLOOKUP(O34,'Match esperado'!$A:$A,'Match esperado'!$F:$F)="","TRUE","FALSE"),""),"")</f>
        <v/>
      </c>
      <c r="P33" s="24" t="str">
        <f t="array" ref="P33">iferror(if(P35&lt;&gt;"", if(XLOOKUP(P34,'Match esperado'!$A:$A,'Match esperado'!$F:$F)="","TRUE","FALSE"),""),"")</f>
        <v/>
      </c>
      <c r="Q33" s="24"/>
      <c r="R33" s="24"/>
      <c r="S33" s="29"/>
      <c r="T33" s="29"/>
      <c r="U33" s="29"/>
      <c r="V33" s="29"/>
      <c r="W33" s="24"/>
    </row>
    <row r="34" hidden="1">
      <c r="A34" s="24"/>
      <c r="B34" s="22"/>
      <c r="C34" s="22"/>
      <c r="D34" s="22" t="str">
        <f>if(D35&lt;&gt;"", SUBSTITUTE(D35,"'",""),"")</f>
        <v>Categoria de Origem</v>
      </c>
      <c r="E34" s="22" t="str">
        <f>if(E35&lt;&gt;"", IF(LEFT((SUBSTITUTE(E35,"'","")),1)=" ", MID((SUBSTITUTE(E35,"'","")),2,LEN((SUBSTITUTE(E35,"'","")))), (SUBSTITUTE(E35,"'",""))),"")</f>
        <v/>
      </c>
      <c r="F34" s="22" t="str">
        <f t="shared" ref="F34:I34" si="34">if(F35&lt;&gt;"", SUBSTITUTE(F35,"'",""),"")</f>
        <v/>
      </c>
      <c r="G34" s="22" t="str">
        <f t="shared" si="34"/>
        <v/>
      </c>
      <c r="H34" s="22" t="str">
        <f t="shared" si="34"/>
        <v/>
      </c>
      <c r="I34" s="22" t="str">
        <f t="shared" si="34"/>
        <v/>
      </c>
      <c r="J34" s="22"/>
      <c r="K34" s="24"/>
      <c r="L34" s="24"/>
      <c r="M34" s="22"/>
      <c r="N34" s="22"/>
      <c r="O34" s="22"/>
      <c r="P34" s="22"/>
      <c r="Q34" s="22"/>
      <c r="R34" s="22"/>
      <c r="S34" s="24"/>
      <c r="T34" s="24"/>
      <c r="U34" s="24"/>
      <c r="V34" s="24"/>
      <c r="W34" s="22"/>
    </row>
    <row r="35">
      <c r="A35" s="25" t="s">
        <v>106</v>
      </c>
      <c r="B35" s="23" t="s">
        <v>476</v>
      </c>
      <c r="C35" s="23" t="str">
        <f t="shared" ref="C35:C36" si="35">mid(B35,(FIND("{'", B35)+1),(len(B35)-(FIND("{'", B35)+1)))</f>
        <v>'Categoria de Origem'</v>
      </c>
      <c r="D35" s="22" t="str">
        <f>IFERROR(__xludf.DUMMYFUNCTION("SPLIT(C35, "","")
"),"Categoria de Origem'")</f>
        <v>Categoria de Origem'</v>
      </c>
      <c r="E35" s="22"/>
      <c r="F35" s="22"/>
      <c r="G35" s="22"/>
      <c r="H35" s="22"/>
      <c r="I35" s="22"/>
      <c r="J35" s="22"/>
      <c r="K35" s="24"/>
      <c r="L35" s="24"/>
      <c r="M35" s="22"/>
      <c r="N35" s="22"/>
      <c r="O35" s="22"/>
      <c r="P35" s="22"/>
      <c r="Q35" s="22"/>
      <c r="R35" s="22"/>
      <c r="S35" s="24"/>
      <c r="T35" s="24"/>
      <c r="U35" s="24"/>
      <c r="V35" s="24"/>
      <c r="W35" s="22"/>
    </row>
    <row r="36">
      <c r="A36" s="25" t="s">
        <v>105</v>
      </c>
      <c r="B36" s="23" t="s">
        <v>477</v>
      </c>
      <c r="C36" s="23" t="str">
        <f t="shared" si="35"/>
        <v>'Origem do Lead'</v>
      </c>
      <c r="D36" s="22" t="str">
        <f>IFERROR(__xludf.DUMMYFUNCTION("SPLIT(C36, "","")
"),"Origem do Lead'")</f>
        <v>Origem do Lead'</v>
      </c>
      <c r="E36" s="22"/>
      <c r="F36" s="22"/>
      <c r="G36" s="22"/>
      <c r="H36" s="22"/>
      <c r="I36" s="22"/>
      <c r="J36" s="22"/>
      <c r="K36" s="24"/>
      <c r="L36" s="24"/>
      <c r="M36" s="22"/>
      <c r="N36" s="22"/>
      <c r="O36" s="22"/>
      <c r="P36" s="22"/>
      <c r="Q36" s="22"/>
      <c r="R36" s="22"/>
      <c r="S36" s="24"/>
      <c r="T36" s="24"/>
      <c r="U36" s="24"/>
      <c r="V36" s="24"/>
      <c r="W36" s="22"/>
    </row>
    <row r="37" hidden="1">
      <c r="A37" s="13"/>
      <c r="D37" s="14" t="str">
        <f>if(D36&lt;&gt;"", SUBSTITUTE(D36,"'",""),"")</f>
        <v>Origem do Lead</v>
      </c>
      <c r="E37" s="14" t="str">
        <f>if(E36&lt;&gt;"", IF(LEFT((SUBSTITUTE(E36,"'","")),1)=" ", MID((SUBSTITUTE(E36,"'","")),2,LEN((SUBSTITUTE(E36,"'","")))), (SUBSTITUTE(E36,"'",""))),"")</f>
        <v/>
      </c>
      <c r="F37" s="22"/>
      <c r="G37" s="22"/>
      <c r="H37" s="22"/>
      <c r="I37" s="22"/>
      <c r="J37" s="22"/>
      <c r="K37" s="24"/>
      <c r="L37" s="24"/>
      <c r="M37" s="22"/>
      <c r="N37" s="22"/>
      <c r="O37" s="22"/>
      <c r="P37" s="22"/>
      <c r="Q37" s="22"/>
      <c r="R37" s="22"/>
      <c r="S37" s="24"/>
      <c r="T37" s="24"/>
      <c r="U37" s="24"/>
      <c r="V37" s="13"/>
      <c r="W37" s="22"/>
    </row>
    <row r="38">
      <c r="A38" s="13"/>
      <c r="B38" s="13"/>
      <c r="C38" s="13"/>
      <c r="D38" s="32" t="str">
        <f t="array" ref="D38">iferror(if(D36&lt;&gt;"", if(XLOOKUP(D37,'Match esperado'!$P:$P,'Match esperado'!$T:$T)="","TRUE","FALSE"),""),"")</f>
        <v>FALSE</v>
      </c>
      <c r="E38" s="32" t="str">
        <f t="array" ref="E38">iferror(if(E36&lt;&gt;"", if(XLOOKUP(E37,'Match esperado'!$P:$P,'Match esperado'!$T:$T)="","TRUE","FALSE"),""),"")</f>
        <v/>
      </c>
      <c r="F38" s="32" t="str">
        <f t="array" ref="F38">iferror(if(F36&lt;&gt;"", if(XLOOKUP(F37,'Match esperado'!$P:$P,'Match esperado'!$T:$T)="","TRUE","FALSE"),""),"")</f>
        <v/>
      </c>
      <c r="G38" s="32" t="str">
        <f t="array" ref="G38">iferror(if(G36&lt;&gt;"", if(XLOOKUP(G37,'Match esperado'!$P:$P,'Match esperado'!$T:$T)="","TRUE","FALSE"),""),"")</f>
        <v/>
      </c>
      <c r="H38" s="32" t="str">
        <f t="array" ref="H38">iferror(if(H36&lt;&gt;"", if(XLOOKUP(H37,'Match esperado'!$P:$P,'Match esperado'!$T:$T)="","TRUE","FALSE"),""),"")</f>
        <v/>
      </c>
      <c r="I38" s="32" t="str">
        <f t="array" ref="I38">iferror(if(I36&lt;&gt;"", if(XLOOKUP(I37,'Match esperado'!$P:$P,'Match esperado'!$T:$T)="","TRUE","FALSE"),""),"")</f>
        <v/>
      </c>
      <c r="J38" s="32" t="str">
        <f t="array" ref="J38">iferror(if(J36&lt;&gt;"", if(XLOOKUP(J37,'Match esperado'!$P:$P,'Match esperado'!$T:$T)="","TRUE","FALSE"),""),"")</f>
        <v/>
      </c>
      <c r="K38" s="33"/>
      <c r="L38" s="33"/>
      <c r="M38" s="33"/>
      <c r="N38" s="33" t="str">
        <f t="array" ref="N38">iferror(if(N37&lt;&gt;"", if(XLOOKUP(#REF!,'Match esperado'!$B:$B,'Match esperado'!$F:$F)="","TRUE","FALSE"),""),"")</f>
        <v/>
      </c>
      <c r="O38" s="34" t="str">
        <f t="array" ref="O38">iferror(if(O37&lt;&gt;"", if(XLOOKUP(#REF!,'Match esperado'!$B:$B,'Match esperado'!$F:$F)="","TRUE","FALSE"),""),"")</f>
        <v/>
      </c>
      <c r="P38" s="13" t="str">
        <f t="array" ref="P38">iferror(if(P37&lt;&gt;"", if(XLOOKUP(#REF!,'Match esperado'!$B:$B,'Match esperado'!$F:$F)="","TRUE","FALSE"),""),"")</f>
        <v/>
      </c>
      <c r="Q38" s="13"/>
      <c r="R38" s="13"/>
      <c r="S38" s="33"/>
      <c r="T38" s="33"/>
      <c r="U38" s="33"/>
      <c r="V38" s="13"/>
      <c r="W38" s="13"/>
    </row>
    <row r="39">
      <c r="A39" s="13"/>
      <c r="K39" s="13"/>
      <c r="L39" s="13"/>
      <c r="S39" s="13"/>
      <c r="T39" s="13"/>
      <c r="U39" s="13"/>
      <c r="V39" s="13"/>
    </row>
    <row r="40">
      <c r="A40" s="13"/>
      <c r="K40" s="13"/>
      <c r="L40" s="13"/>
      <c r="S40" s="13"/>
      <c r="T40" s="13"/>
      <c r="U40" s="13"/>
      <c r="V40" s="13"/>
    </row>
    <row r="41">
      <c r="A41" s="13"/>
      <c r="K41" s="13"/>
      <c r="L41" s="13"/>
      <c r="S41" s="13"/>
      <c r="T41" s="13"/>
      <c r="U41" s="13"/>
      <c r="V41" s="13"/>
    </row>
    <row r="42">
      <c r="A42" s="13"/>
      <c r="C42" s="12" t="s">
        <v>478</v>
      </c>
      <c r="K42" s="13"/>
      <c r="L42" s="13"/>
      <c r="S42" s="13"/>
      <c r="T42" s="13"/>
      <c r="U42" s="13"/>
      <c r="V42" s="13"/>
    </row>
    <row r="43">
      <c r="A43" s="13"/>
      <c r="K43" s="13"/>
      <c r="L43" s="13"/>
      <c r="S43" s="13"/>
      <c r="T43" s="13"/>
      <c r="U43" s="13"/>
      <c r="V43" s="13"/>
    </row>
    <row r="44">
      <c r="A44" s="13"/>
      <c r="K44" s="13"/>
      <c r="L44" s="13"/>
      <c r="S44" s="13"/>
      <c r="T44" s="13"/>
      <c r="U44" s="13"/>
      <c r="V44" s="13"/>
    </row>
    <row r="45">
      <c r="A45" s="13"/>
      <c r="K45" s="13"/>
      <c r="L45" s="13"/>
      <c r="S45" s="13"/>
      <c r="T45" s="13"/>
      <c r="U45" s="13"/>
      <c r="V45" s="13"/>
    </row>
    <row r="46">
      <c r="A46" s="13"/>
      <c r="K46" s="13"/>
      <c r="L46" s="13"/>
      <c r="S46" s="13"/>
      <c r="T46" s="13"/>
      <c r="U46" s="13"/>
      <c r="V46" s="13"/>
    </row>
    <row r="47">
      <c r="A47" s="13"/>
      <c r="K47" s="13"/>
      <c r="L47" s="13"/>
      <c r="S47" s="13"/>
      <c r="T47" s="13"/>
      <c r="U47" s="13"/>
      <c r="V47" s="13"/>
    </row>
    <row r="48">
      <c r="A48" s="13"/>
      <c r="K48" s="13"/>
      <c r="L48" s="13"/>
      <c r="S48" s="13"/>
      <c r="T48" s="13"/>
      <c r="U48" s="13"/>
      <c r="V48" s="13"/>
    </row>
    <row r="49">
      <c r="A49" s="13"/>
      <c r="K49" s="13"/>
      <c r="L49" s="13"/>
      <c r="S49" s="13"/>
      <c r="T49" s="13"/>
      <c r="U49" s="13"/>
      <c r="V49" s="13"/>
    </row>
    <row r="50">
      <c r="A50" s="13"/>
      <c r="K50" s="13"/>
      <c r="L50" s="13"/>
      <c r="S50" s="13"/>
      <c r="T50" s="13"/>
      <c r="U50" s="13"/>
      <c r="V50" s="13"/>
    </row>
    <row r="51">
      <c r="A51" s="13"/>
      <c r="K51" s="13"/>
      <c r="L51" s="13"/>
      <c r="S51" s="13"/>
      <c r="T51" s="13"/>
      <c r="U51" s="13"/>
      <c r="V51" s="13"/>
    </row>
    <row r="52">
      <c r="A52" s="13"/>
      <c r="K52" s="13"/>
      <c r="L52" s="13"/>
      <c r="S52" s="13"/>
      <c r="T52" s="13"/>
      <c r="U52" s="13"/>
      <c r="V52" s="13"/>
    </row>
    <row r="53">
      <c r="A53" s="13"/>
      <c r="K53" s="13"/>
      <c r="L53" s="13"/>
      <c r="S53" s="13"/>
      <c r="T53" s="13"/>
      <c r="U53" s="13"/>
      <c r="V53" s="13"/>
    </row>
    <row r="54">
      <c r="A54" s="13"/>
      <c r="K54" s="13"/>
      <c r="L54" s="13"/>
      <c r="S54" s="13"/>
      <c r="T54" s="13"/>
      <c r="U54" s="13"/>
      <c r="V54" s="13"/>
    </row>
    <row r="55">
      <c r="A55" s="13"/>
      <c r="K55" s="13"/>
      <c r="L55" s="13"/>
      <c r="S55" s="13"/>
      <c r="T55" s="13"/>
      <c r="U55" s="13"/>
      <c r="V55" s="13"/>
    </row>
    <row r="56">
      <c r="A56" s="13"/>
      <c r="K56" s="13"/>
      <c r="L56" s="13"/>
      <c r="S56" s="13"/>
      <c r="T56" s="13"/>
      <c r="U56" s="13"/>
      <c r="V56" s="13"/>
    </row>
    <row r="57">
      <c r="A57" s="13"/>
      <c r="K57" s="13"/>
      <c r="L57" s="13"/>
      <c r="S57" s="13"/>
      <c r="T57" s="13"/>
      <c r="U57" s="13"/>
      <c r="V57" s="13"/>
    </row>
    <row r="58">
      <c r="A58" s="13"/>
      <c r="K58" s="13"/>
      <c r="L58" s="13"/>
      <c r="S58" s="13"/>
      <c r="T58" s="13"/>
      <c r="U58" s="13"/>
      <c r="V58" s="13"/>
    </row>
    <row r="59">
      <c r="A59" s="13"/>
      <c r="K59" s="13"/>
      <c r="L59" s="13"/>
      <c r="S59" s="13"/>
      <c r="T59" s="13"/>
      <c r="U59" s="13"/>
      <c r="V59" s="13"/>
    </row>
    <row r="60">
      <c r="A60" s="13"/>
      <c r="K60" s="13"/>
      <c r="L60" s="13"/>
      <c r="S60" s="13"/>
      <c r="T60" s="13"/>
      <c r="U60" s="13"/>
      <c r="V60" s="13"/>
    </row>
    <row r="61">
      <c r="A61" s="13"/>
      <c r="K61" s="13"/>
      <c r="L61" s="13"/>
      <c r="S61" s="13"/>
      <c r="T61" s="13"/>
      <c r="U61" s="13"/>
      <c r="V61" s="13"/>
    </row>
    <row r="62">
      <c r="A62" s="13"/>
      <c r="K62" s="13"/>
      <c r="L62" s="13"/>
      <c r="S62" s="13"/>
      <c r="T62" s="13"/>
      <c r="U62" s="13"/>
      <c r="V62" s="13"/>
    </row>
    <row r="63">
      <c r="A63" s="13"/>
      <c r="K63" s="13"/>
      <c r="L63" s="13"/>
      <c r="S63" s="13"/>
      <c r="T63" s="13"/>
      <c r="U63" s="13"/>
      <c r="V63" s="13"/>
    </row>
    <row r="64">
      <c r="A64" s="13"/>
      <c r="K64" s="13"/>
      <c r="L64" s="13"/>
      <c r="S64" s="13"/>
      <c r="T64" s="13"/>
      <c r="U64" s="13"/>
      <c r="V64" s="13"/>
    </row>
    <row r="65">
      <c r="A65" s="13"/>
      <c r="K65" s="13"/>
      <c r="L65" s="13"/>
      <c r="S65" s="13"/>
      <c r="T65" s="13"/>
      <c r="U65" s="13"/>
      <c r="V65" s="13"/>
    </row>
    <row r="66">
      <c r="A66" s="13"/>
      <c r="K66" s="13"/>
      <c r="L66" s="13"/>
      <c r="S66" s="13"/>
      <c r="T66" s="13"/>
      <c r="U66" s="13"/>
      <c r="V66" s="13"/>
    </row>
    <row r="67">
      <c r="A67" s="13"/>
      <c r="K67" s="13"/>
      <c r="L67" s="13"/>
      <c r="S67" s="13"/>
      <c r="T67" s="13"/>
      <c r="U67" s="13"/>
      <c r="V67" s="13"/>
    </row>
    <row r="68">
      <c r="A68" s="13"/>
      <c r="K68" s="13"/>
      <c r="L68" s="13"/>
      <c r="S68" s="13"/>
      <c r="T68" s="13"/>
      <c r="U68" s="13"/>
      <c r="V68" s="13"/>
    </row>
    <row r="69">
      <c r="A69" s="13"/>
      <c r="K69" s="13"/>
      <c r="L69" s="13"/>
      <c r="S69" s="13"/>
      <c r="T69" s="13"/>
      <c r="U69" s="13"/>
      <c r="V69" s="13"/>
    </row>
    <row r="70">
      <c r="A70" s="13"/>
      <c r="K70" s="13"/>
      <c r="L70" s="13"/>
      <c r="S70" s="13"/>
      <c r="T70" s="13"/>
      <c r="U70" s="13"/>
      <c r="V70" s="13"/>
    </row>
    <row r="71">
      <c r="A71" s="13"/>
      <c r="K71" s="13"/>
      <c r="L71" s="13"/>
      <c r="S71" s="13"/>
      <c r="T71" s="13"/>
      <c r="U71" s="13"/>
      <c r="V71" s="13"/>
    </row>
    <row r="72">
      <c r="A72" s="13"/>
      <c r="K72" s="13"/>
      <c r="L72" s="13"/>
      <c r="S72" s="13"/>
      <c r="T72" s="13"/>
      <c r="U72" s="13"/>
      <c r="V72" s="13"/>
    </row>
    <row r="73">
      <c r="A73" s="13"/>
      <c r="K73" s="13"/>
      <c r="L73" s="13"/>
      <c r="S73" s="13"/>
      <c r="T73" s="13"/>
      <c r="U73" s="13"/>
      <c r="V73" s="13"/>
    </row>
    <row r="74">
      <c r="A74" s="13"/>
      <c r="K74" s="13"/>
      <c r="L74" s="13"/>
      <c r="S74" s="13"/>
      <c r="T74" s="13"/>
      <c r="U74" s="13"/>
      <c r="V74" s="13"/>
    </row>
    <row r="75">
      <c r="A75" s="13"/>
      <c r="K75" s="13"/>
      <c r="L75" s="13"/>
      <c r="S75" s="13"/>
      <c r="T75" s="13"/>
      <c r="U75" s="13"/>
      <c r="V75" s="13"/>
    </row>
    <row r="76">
      <c r="A76" s="13"/>
      <c r="K76" s="13"/>
      <c r="L76" s="13"/>
      <c r="S76" s="13"/>
      <c r="T76" s="13"/>
      <c r="U76" s="13"/>
      <c r="V76" s="13"/>
    </row>
    <row r="77">
      <c r="A77" s="13"/>
      <c r="K77" s="13"/>
      <c r="L77" s="13"/>
      <c r="S77" s="13"/>
      <c r="T77" s="13"/>
      <c r="U77" s="13"/>
      <c r="V77" s="13"/>
    </row>
    <row r="78">
      <c r="A78" s="13"/>
      <c r="K78" s="13"/>
      <c r="L78" s="13"/>
      <c r="S78" s="13"/>
      <c r="T78" s="13"/>
      <c r="U78" s="13"/>
      <c r="V78" s="13"/>
    </row>
    <row r="79">
      <c r="A79" s="13"/>
      <c r="K79" s="13"/>
      <c r="L79" s="13"/>
      <c r="S79" s="13"/>
      <c r="T79" s="13"/>
      <c r="U79" s="13"/>
      <c r="V79" s="13"/>
    </row>
    <row r="80">
      <c r="A80" s="13"/>
      <c r="K80" s="13"/>
      <c r="L80" s="13"/>
      <c r="S80" s="13"/>
      <c r="T80" s="13"/>
      <c r="U80" s="13"/>
      <c r="V80" s="13"/>
    </row>
    <row r="81">
      <c r="A81" s="13"/>
      <c r="K81" s="13"/>
      <c r="L81" s="13"/>
      <c r="S81" s="13"/>
      <c r="T81" s="13"/>
      <c r="U81" s="13"/>
      <c r="V81" s="13"/>
    </row>
    <row r="82">
      <c r="A82" s="13"/>
      <c r="K82" s="13"/>
      <c r="L82" s="13"/>
      <c r="S82" s="13"/>
      <c r="T82" s="13"/>
      <c r="U82" s="13"/>
      <c r="V82" s="13"/>
    </row>
    <row r="83">
      <c r="A83" s="13"/>
      <c r="K83" s="13"/>
      <c r="L83" s="13"/>
      <c r="S83" s="13"/>
      <c r="T83" s="13"/>
      <c r="U83" s="13"/>
      <c r="V83" s="13"/>
    </row>
    <row r="84">
      <c r="A84" s="13"/>
      <c r="K84" s="13"/>
      <c r="L84" s="13"/>
      <c r="S84" s="13"/>
      <c r="T84" s="13"/>
      <c r="U84" s="13"/>
      <c r="V84" s="13"/>
    </row>
    <row r="85">
      <c r="A85" s="13"/>
      <c r="K85" s="13"/>
      <c r="L85" s="13"/>
      <c r="S85" s="13"/>
      <c r="T85" s="13"/>
      <c r="U85" s="13"/>
      <c r="V85" s="13"/>
    </row>
    <row r="86">
      <c r="A86" s="13"/>
      <c r="K86" s="13"/>
      <c r="L86" s="13"/>
      <c r="S86" s="13"/>
      <c r="T86" s="13"/>
      <c r="U86" s="13"/>
      <c r="V86" s="13"/>
    </row>
    <row r="87">
      <c r="A87" s="13"/>
      <c r="K87" s="13"/>
      <c r="L87" s="13"/>
      <c r="S87" s="13"/>
      <c r="T87" s="13"/>
      <c r="U87" s="13"/>
      <c r="V87" s="13"/>
    </row>
    <row r="88">
      <c r="A88" s="13"/>
      <c r="K88" s="13"/>
      <c r="L88" s="13"/>
      <c r="S88" s="13"/>
      <c r="T88" s="13"/>
      <c r="U88" s="13"/>
      <c r="V88" s="13"/>
    </row>
    <row r="89">
      <c r="A89" s="13"/>
      <c r="K89" s="13"/>
      <c r="L89" s="13"/>
      <c r="S89" s="13"/>
      <c r="T89" s="13"/>
      <c r="U89" s="13"/>
      <c r="V89" s="13"/>
    </row>
    <row r="90">
      <c r="A90" s="13"/>
      <c r="K90" s="13"/>
      <c r="L90" s="13"/>
      <c r="S90" s="13"/>
      <c r="T90" s="13"/>
      <c r="U90" s="13"/>
      <c r="V90" s="13"/>
    </row>
    <row r="91">
      <c r="A91" s="13"/>
      <c r="K91" s="13"/>
      <c r="L91" s="13"/>
      <c r="S91" s="13"/>
      <c r="T91" s="13"/>
      <c r="U91" s="13"/>
      <c r="V91" s="13"/>
    </row>
    <row r="92">
      <c r="A92" s="13"/>
      <c r="K92" s="13"/>
      <c r="L92" s="13"/>
      <c r="S92" s="13"/>
      <c r="T92" s="13"/>
      <c r="U92" s="13"/>
      <c r="V92" s="13"/>
    </row>
    <row r="93">
      <c r="A93" s="13"/>
      <c r="K93" s="13"/>
      <c r="L93" s="13"/>
      <c r="S93" s="13"/>
      <c r="T93" s="13"/>
      <c r="U93" s="13"/>
      <c r="V93" s="13"/>
    </row>
    <row r="94">
      <c r="A94" s="13"/>
      <c r="K94" s="13"/>
      <c r="L94" s="13"/>
      <c r="S94" s="13"/>
      <c r="T94" s="13"/>
      <c r="U94" s="13"/>
      <c r="V94" s="13"/>
    </row>
    <row r="95">
      <c r="A95" s="13"/>
      <c r="K95" s="13"/>
      <c r="L95" s="13"/>
      <c r="S95" s="13"/>
      <c r="T95" s="13"/>
      <c r="U95" s="13"/>
      <c r="V95" s="13"/>
    </row>
    <row r="96">
      <c r="A96" s="13"/>
      <c r="K96" s="13"/>
      <c r="L96" s="13"/>
      <c r="S96" s="13"/>
      <c r="T96" s="13"/>
      <c r="U96" s="13"/>
      <c r="V96" s="13"/>
    </row>
    <row r="97">
      <c r="A97" s="13"/>
      <c r="K97" s="13"/>
      <c r="L97" s="13"/>
      <c r="S97" s="13"/>
      <c r="T97" s="13"/>
      <c r="U97" s="13"/>
      <c r="V97" s="13"/>
    </row>
    <row r="98">
      <c r="A98" s="13"/>
      <c r="K98" s="13"/>
      <c r="L98" s="13"/>
      <c r="S98" s="13"/>
      <c r="T98" s="13"/>
      <c r="U98" s="13"/>
      <c r="V98" s="13"/>
    </row>
    <row r="99">
      <c r="A99" s="13"/>
      <c r="K99" s="13"/>
      <c r="L99" s="13"/>
      <c r="S99" s="13"/>
      <c r="T99" s="13"/>
      <c r="U99" s="13"/>
      <c r="V99" s="13"/>
    </row>
    <row r="100">
      <c r="A100" s="13"/>
      <c r="K100" s="13"/>
      <c r="L100" s="13"/>
      <c r="S100" s="13"/>
      <c r="T100" s="13"/>
      <c r="U100" s="13"/>
      <c r="V100" s="13"/>
    </row>
    <row r="101">
      <c r="A101" s="13"/>
      <c r="K101" s="13"/>
      <c r="L101" s="13"/>
      <c r="S101" s="13"/>
      <c r="T101" s="13"/>
      <c r="U101" s="13"/>
      <c r="V101" s="13"/>
    </row>
    <row r="102">
      <c r="A102" s="13"/>
      <c r="K102" s="13"/>
      <c r="L102" s="13"/>
      <c r="S102" s="13"/>
      <c r="T102" s="13"/>
      <c r="U102" s="13"/>
      <c r="V102" s="13"/>
    </row>
    <row r="103">
      <c r="A103" s="13"/>
      <c r="K103" s="13"/>
      <c r="L103" s="13"/>
      <c r="S103" s="13"/>
      <c r="T103" s="13"/>
      <c r="U103" s="13"/>
      <c r="V103" s="13"/>
    </row>
    <row r="104">
      <c r="A104" s="13"/>
      <c r="K104" s="13"/>
      <c r="L104" s="13"/>
      <c r="S104" s="13"/>
      <c r="T104" s="13"/>
      <c r="U104" s="13"/>
      <c r="V104" s="13"/>
    </row>
    <row r="105">
      <c r="A105" s="13"/>
      <c r="K105" s="13"/>
      <c r="L105" s="13"/>
      <c r="S105" s="13"/>
      <c r="T105" s="13"/>
      <c r="U105" s="13"/>
      <c r="V105" s="13"/>
    </row>
    <row r="106">
      <c r="A106" s="13"/>
      <c r="K106" s="13"/>
      <c r="L106" s="13"/>
      <c r="S106" s="13"/>
      <c r="T106" s="13"/>
      <c r="U106" s="13"/>
      <c r="V106" s="13"/>
    </row>
    <row r="107">
      <c r="A107" s="13"/>
      <c r="K107" s="13"/>
      <c r="L107" s="13"/>
      <c r="S107" s="13"/>
      <c r="T107" s="13"/>
      <c r="U107" s="13"/>
      <c r="V107" s="13"/>
    </row>
    <row r="108">
      <c r="A108" s="13"/>
      <c r="K108" s="13"/>
      <c r="L108" s="13"/>
      <c r="S108" s="13"/>
      <c r="T108" s="13"/>
      <c r="U108" s="13"/>
      <c r="V108" s="13"/>
    </row>
    <row r="109">
      <c r="A109" s="13"/>
      <c r="K109" s="13"/>
      <c r="L109" s="13"/>
      <c r="S109" s="13"/>
      <c r="T109" s="13"/>
      <c r="U109" s="13"/>
      <c r="V109" s="13"/>
    </row>
    <row r="110">
      <c r="A110" s="13"/>
      <c r="K110" s="13"/>
      <c r="L110" s="13"/>
      <c r="S110" s="13"/>
      <c r="T110" s="13"/>
      <c r="U110" s="13"/>
      <c r="V110" s="13"/>
    </row>
    <row r="111">
      <c r="A111" s="13"/>
      <c r="K111" s="13"/>
      <c r="L111" s="13"/>
      <c r="S111" s="13"/>
      <c r="T111" s="13"/>
      <c r="U111" s="13"/>
      <c r="V111" s="13"/>
    </row>
    <row r="112">
      <c r="A112" s="13"/>
      <c r="K112" s="13"/>
      <c r="L112" s="13"/>
      <c r="S112" s="13"/>
      <c r="T112" s="13"/>
      <c r="U112" s="13"/>
      <c r="V112" s="13"/>
    </row>
    <row r="113">
      <c r="A113" s="13"/>
      <c r="K113" s="13"/>
      <c r="L113" s="13"/>
      <c r="S113" s="13"/>
      <c r="T113" s="13"/>
      <c r="U113" s="13"/>
      <c r="V113" s="13"/>
    </row>
    <row r="114">
      <c r="A114" s="13"/>
      <c r="K114" s="13"/>
      <c r="L114" s="13"/>
      <c r="S114" s="13"/>
      <c r="T114" s="13"/>
      <c r="U114" s="13"/>
      <c r="V114" s="13"/>
    </row>
    <row r="115">
      <c r="A115" s="13"/>
      <c r="K115" s="13"/>
      <c r="L115" s="13"/>
      <c r="S115" s="13"/>
      <c r="T115" s="13"/>
      <c r="U115" s="13"/>
      <c r="V115" s="13"/>
    </row>
    <row r="116">
      <c r="A116" s="13"/>
      <c r="K116" s="13"/>
      <c r="L116" s="13"/>
      <c r="S116" s="13"/>
      <c r="T116" s="13"/>
      <c r="U116" s="13"/>
      <c r="V116" s="13"/>
    </row>
    <row r="117">
      <c r="A117" s="13"/>
      <c r="K117" s="13"/>
      <c r="L117" s="13"/>
      <c r="S117" s="13"/>
      <c r="T117" s="13"/>
      <c r="U117" s="13"/>
      <c r="V117" s="13"/>
    </row>
    <row r="118">
      <c r="A118" s="13"/>
      <c r="K118" s="13"/>
      <c r="L118" s="13"/>
      <c r="S118" s="13"/>
      <c r="T118" s="13"/>
      <c r="U118" s="13"/>
      <c r="V118" s="13"/>
    </row>
    <row r="119">
      <c r="A119" s="13"/>
      <c r="K119" s="13"/>
      <c r="L119" s="13"/>
      <c r="S119" s="13"/>
      <c r="T119" s="13"/>
      <c r="U119" s="13"/>
      <c r="V119" s="13"/>
    </row>
    <row r="120">
      <c r="A120" s="13"/>
      <c r="K120" s="13"/>
      <c r="L120" s="13"/>
      <c r="S120" s="13"/>
      <c r="T120" s="13"/>
      <c r="U120" s="13"/>
      <c r="V120" s="13"/>
    </row>
    <row r="121">
      <c r="A121" s="13"/>
      <c r="K121" s="13"/>
      <c r="L121" s="13"/>
      <c r="S121" s="13"/>
      <c r="T121" s="13"/>
      <c r="U121" s="13"/>
      <c r="V121" s="13"/>
    </row>
    <row r="122">
      <c r="A122" s="13"/>
      <c r="K122" s="13"/>
      <c r="L122" s="13"/>
      <c r="S122" s="13"/>
      <c r="T122" s="13"/>
      <c r="U122" s="13"/>
      <c r="V122" s="13"/>
    </row>
    <row r="123">
      <c r="A123" s="13"/>
      <c r="K123" s="13"/>
      <c r="L123" s="13"/>
      <c r="S123" s="13"/>
      <c r="T123" s="13"/>
      <c r="U123" s="13"/>
      <c r="V123" s="13"/>
    </row>
    <row r="124">
      <c r="A124" s="13"/>
      <c r="K124" s="13"/>
      <c r="L124" s="13"/>
      <c r="S124" s="13"/>
      <c r="T124" s="13"/>
      <c r="U124" s="13"/>
      <c r="V124" s="13"/>
    </row>
    <row r="125">
      <c r="A125" s="13"/>
      <c r="K125" s="13"/>
      <c r="L125" s="13"/>
      <c r="S125" s="13"/>
      <c r="T125" s="13"/>
      <c r="U125" s="13"/>
      <c r="V125" s="13"/>
    </row>
    <row r="126">
      <c r="A126" s="13"/>
      <c r="K126" s="13"/>
      <c r="L126" s="13"/>
      <c r="S126" s="13"/>
      <c r="T126" s="13"/>
      <c r="U126" s="13"/>
      <c r="V126" s="13"/>
    </row>
    <row r="127">
      <c r="A127" s="13"/>
      <c r="K127" s="13"/>
      <c r="L127" s="13"/>
      <c r="S127" s="13"/>
      <c r="T127" s="13"/>
      <c r="U127" s="13"/>
      <c r="V127" s="13"/>
    </row>
    <row r="128">
      <c r="A128" s="13"/>
      <c r="K128" s="13"/>
      <c r="L128" s="13"/>
      <c r="S128" s="13"/>
      <c r="T128" s="13"/>
      <c r="U128" s="13"/>
      <c r="V128" s="13"/>
    </row>
    <row r="129">
      <c r="A129" s="13"/>
      <c r="K129" s="13"/>
      <c r="L129" s="13"/>
      <c r="S129" s="13"/>
      <c r="T129" s="13"/>
      <c r="U129" s="13"/>
      <c r="V129" s="13"/>
    </row>
    <row r="130">
      <c r="A130" s="13"/>
      <c r="K130" s="13"/>
      <c r="L130" s="13"/>
      <c r="S130" s="13"/>
      <c r="T130" s="13"/>
      <c r="U130" s="13"/>
      <c r="V130" s="13"/>
    </row>
    <row r="131">
      <c r="A131" s="13"/>
      <c r="K131" s="13"/>
      <c r="L131" s="13"/>
      <c r="S131" s="13"/>
      <c r="T131" s="13"/>
      <c r="U131" s="13"/>
      <c r="V131" s="13"/>
    </row>
    <row r="132">
      <c r="A132" s="13"/>
      <c r="K132" s="13"/>
      <c r="L132" s="13"/>
      <c r="S132" s="13"/>
      <c r="T132" s="13"/>
      <c r="U132" s="13"/>
      <c r="V132" s="13"/>
    </row>
    <row r="133">
      <c r="A133" s="13"/>
      <c r="K133" s="13"/>
      <c r="L133" s="13"/>
      <c r="S133" s="13"/>
      <c r="T133" s="13"/>
      <c r="U133" s="13"/>
      <c r="V133" s="13"/>
    </row>
    <row r="134">
      <c r="A134" s="13"/>
      <c r="K134" s="13"/>
      <c r="L134" s="13"/>
      <c r="S134" s="13"/>
      <c r="T134" s="13"/>
      <c r="U134" s="13"/>
      <c r="V134" s="13"/>
    </row>
    <row r="135">
      <c r="A135" s="13"/>
      <c r="K135" s="13"/>
      <c r="L135" s="13"/>
      <c r="S135" s="13"/>
      <c r="T135" s="13"/>
      <c r="U135" s="13"/>
      <c r="V135" s="13"/>
    </row>
    <row r="136">
      <c r="A136" s="13"/>
      <c r="K136" s="13"/>
      <c r="L136" s="13"/>
      <c r="S136" s="13"/>
      <c r="T136" s="13"/>
      <c r="U136" s="13"/>
      <c r="V136" s="13"/>
    </row>
    <row r="137">
      <c r="A137" s="13"/>
      <c r="K137" s="13"/>
      <c r="L137" s="13"/>
      <c r="S137" s="13"/>
      <c r="T137" s="13"/>
      <c r="U137" s="13"/>
      <c r="V137" s="13"/>
    </row>
    <row r="138">
      <c r="A138" s="13"/>
      <c r="K138" s="13"/>
      <c r="L138" s="13"/>
      <c r="S138" s="13"/>
      <c r="T138" s="13"/>
      <c r="U138" s="13"/>
      <c r="V138" s="13"/>
    </row>
    <row r="139">
      <c r="A139" s="13"/>
      <c r="K139" s="13"/>
      <c r="L139" s="13"/>
      <c r="S139" s="13"/>
      <c r="T139" s="13"/>
      <c r="U139" s="13"/>
      <c r="V139" s="13"/>
    </row>
    <row r="140">
      <c r="A140" s="13"/>
      <c r="K140" s="13"/>
      <c r="L140" s="13"/>
      <c r="S140" s="13"/>
      <c r="T140" s="13"/>
      <c r="U140" s="13"/>
      <c r="V140" s="13"/>
    </row>
    <row r="141">
      <c r="A141" s="13"/>
      <c r="K141" s="13"/>
      <c r="L141" s="13"/>
      <c r="S141" s="13"/>
      <c r="T141" s="13"/>
      <c r="U141" s="13"/>
      <c r="V141" s="13"/>
    </row>
    <row r="142">
      <c r="A142" s="13"/>
      <c r="K142" s="13"/>
      <c r="L142" s="13"/>
      <c r="S142" s="13"/>
      <c r="T142" s="13"/>
      <c r="U142" s="13"/>
      <c r="V142" s="13"/>
    </row>
    <row r="143">
      <c r="A143" s="13"/>
      <c r="K143" s="13"/>
      <c r="L143" s="13"/>
      <c r="S143" s="13"/>
      <c r="T143" s="13"/>
      <c r="U143" s="13"/>
      <c r="V143" s="13"/>
    </row>
    <row r="144">
      <c r="A144" s="13"/>
      <c r="K144" s="13"/>
      <c r="L144" s="13"/>
      <c r="S144" s="13"/>
      <c r="T144" s="13"/>
      <c r="U144" s="13"/>
      <c r="V144" s="13"/>
    </row>
    <row r="145">
      <c r="A145" s="13"/>
      <c r="K145" s="13"/>
      <c r="L145" s="13"/>
      <c r="S145" s="13"/>
      <c r="T145" s="13"/>
      <c r="U145" s="13"/>
      <c r="V145" s="13"/>
    </row>
    <row r="146">
      <c r="A146" s="13"/>
      <c r="K146" s="13"/>
      <c r="L146" s="13"/>
      <c r="S146" s="13"/>
      <c r="T146" s="13"/>
      <c r="U146" s="13"/>
      <c r="V146" s="13"/>
    </row>
    <row r="147">
      <c r="A147" s="13"/>
      <c r="K147" s="13"/>
      <c r="L147" s="13"/>
      <c r="S147" s="13"/>
      <c r="T147" s="13"/>
      <c r="U147" s="13"/>
      <c r="V147" s="13"/>
    </row>
    <row r="148">
      <c r="A148" s="13"/>
      <c r="K148" s="13"/>
      <c r="L148" s="13"/>
      <c r="S148" s="13"/>
      <c r="T148" s="13"/>
      <c r="U148" s="13"/>
      <c r="V148" s="13"/>
    </row>
    <row r="149">
      <c r="A149" s="13"/>
      <c r="K149" s="13"/>
      <c r="L149" s="13"/>
      <c r="S149" s="13"/>
      <c r="T149" s="13"/>
      <c r="U149" s="13"/>
      <c r="V149" s="13"/>
    </row>
    <row r="150">
      <c r="A150" s="13"/>
      <c r="K150" s="13"/>
      <c r="L150" s="13"/>
      <c r="S150" s="13"/>
      <c r="T150" s="13"/>
      <c r="U150" s="13"/>
      <c r="V150" s="13"/>
    </row>
    <row r="151">
      <c r="A151" s="13"/>
      <c r="K151" s="13"/>
      <c r="L151" s="13"/>
      <c r="S151" s="13"/>
      <c r="T151" s="13"/>
      <c r="U151" s="13"/>
      <c r="V151" s="13"/>
    </row>
    <row r="152">
      <c r="A152" s="13"/>
      <c r="K152" s="13"/>
      <c r="L152" s="13"/>
      <c r="S152" s="13"/>
      <c r="T152" s="13"/>
      <c r="U152" s="13"/>
      <c r="V152" s="13"/>
    </row>
    <row r="153">
      <c r="A153" s="13"/>
      <c r="K153" s="13"/>
      <c r="L153" s="13"/>
      <c r="S153" s="13"/>
      <c r="T153" s="13"/>
      <c r="U153" s="13"/>
      <c r="V153" s="13"/>
    </row>
    <row r="154">
      <c r="A154" s="13"/>
      <c r="K154" s="13"/>
      <c r="L154" s="13"/>
      <c r="S154" s="13"/>
      <c r="T154" s="13"/>
      <c r="U154" s="13"/>
      <c r="V154" s="13"/>
    </row>
    <row r="155">
      <c r="A155" s="13"/>
      <c r="K155" s="13"/>
      <c r="L155" s="13"/>
      <c r="S155" s="13"/>
      <c r="T155" s="13"/>
      <c r="U155" s="13"/>
      <c r="V155" s="13"/>
    </row>
    <row r="156">
      <c r="A156" s="13"/>
      <c r="K156" s="13"/>
      <c r="L156" s="13"/>
      <c r="S156" s="13"/>
      <c r="T156" s="13"/>
      <c r="U156" s="13"/>
      <c r="V156" s="13"/>
    </row>
    <row r="157">
      <c r="A157" s="13"/>
      <c r="K157" s="13"/>
      <c r="L157" s="13"/>
      <c r="S157" s="13"/>
      <c r="T157" s="13"/>
      <c r="U157" s="13"/>
      <c r="V157" s="13"/>
    </row>
    <row r="158">
      <c r="A158" s="13"/>
      <c r="K158" s="13"/>
      <c r="L158" s="13"/>
      <c r="S158" s="13"/>
      <c r="T158" s="13"/>
      <c r="U158" s="13"/>
      <c r="V158" s="13"/>
    </row>
    <row r="159">
      <c r="A159" s="13"/>
      <c r="K159" s="13"/>
      <c r="L159" s="13"/>
      <c r="S159" s="13"/>
      <c r="T159" s="13"/>
      <c r="U159" s="13"/>
      <c r="V159" s="13"/>
    </row>
    <row r="160">
      <c r="A160" s="13"/>
      <c r="K160" s="13"/>
      <c r="L160" s="13"/>
      <c r="S160" s="13"/>
      <c r="T160" s="13"/>
      <c r="U160" s="13"/>
      <c r="V160" s="13"/>
    </row>
    <row r="161">
      <c r="A161" s="13"/>
      <c r="K161" s="13"/>
      <c r="L161" s="13"/>
      <c r="S161" s="13"/>
      <c r="T161" s="13"/>
      <c r="U161" s="13"/>
      <c r="V161" s="13"/>
    </row>
    <row r="162">
      <c r="A162" s="13"/>
      <c r="K162" s="13"/>
      <c r="L162" s="13"/>
      <c r="S162" s="13"/>
      <c r="T162" s="13"/>
      <c r="U162" s="13"/>
      <c r="V162" s="13"/>
    </row>
    <row r="163">
      <c r="A163" s="13"/>
      <c r="K163" s="13"/>
      <c r="L163" s="13"/>
      <c r="S163" s="13"/>
      <c r="T163" s="13"/>
      <c r="U163" s="13"/>
      <c r="V163" s="13"/>
    </row>
    <row r="164">
      <c r="A164" s="13"/>
      <c r="K164" s="13"/>
      <c r="L164" s="13"/>
      <c r="S164" s="13"/>
      <c r="T164" s="13"/>
      <c r="U164" s="13"/>
      <c r="V164" s="13"/>
    </row>
    <row r="165">
      <c r="A165" s="13"/>
      <c r="K165" s="13"/>
      <c r="L165" s="13"/>
      <c r="S165" s="13"/>
      <c r="T165" s="13"/>
      <c r="U165" s="13"/>
      <c r="V165" s="13"/>
    </row>
    <row r="166">
      <c r="A166" s="13"/>
      <c r="K166" s="13"/>
      <c r="L166" s="13"/>
      <c r="S166" s="13"/>
      <c r="T166" s="13"/>
      <c r="U166" s="13"/>
      <c r="V166" s="13"/>
    </row>
    <row r="167">
      <c r="A167" s="13"/>
      <c r="K167" s="13"/>
      <c r="L167" s="13"/>
      <c r="S167" s="13"/>
      <c r="T167" s="13"/>
      <c r="U167" s="13"/>
      <c r="V167" s="13"/>
    </row>
    <row r="168">
      <c r="A168" s="13"/>
      <c r="K168" s="13"/>
      <c r="L168" s="13"/>
      <c r="S168" s="13"/>
      <c r="T168" s="13"/>
      <c r="U168" s="13"/>
      <c r="V168" s="13"/>
    </row>
    <row r="169">
      <c r="A169" s="13"/>
      <c r="K169" s="13"/>
      <c r="L169" s="13"/>
      <c r="S169" s="13"/>
      <c r="T169" s="13"/>
      <c r="U169" s="13"/>
      <c r="V169" s="13"/>
    </row>
    <row r="170">
      <c r="A170" s="13"/>
      <c r="K170" s="13"/>
      <c r="L170" s="13"/>
      <c r="S170" s="13"/>
      <c r="T170" s="13"/>
      <c r="U170" s="13"/>
      <c r="V170" s="13"/>
    </row>
    <row r="171">
      <c r="A171" s="13"/>
      <c r="K171" s="13"/>
      <c r="L171" s="13"/>
      <c r="S171" s="13"/>
      <c r="T171" s="13"/>
      <c r="U171" s="13"/>
      <c r="V171" s="13"/>
    </row>
    <row r="172">
      <c r="A172" s="13"/>
      <c r="K172" s="13"/>
      <c r="L172" s="13"/>
      <c r="S172" s="13"/>
      <c r="T172" s="13"/>
      <c r="U172" s="13"/>
      <c r="V172" s="13"/>
    </row>
    <row r="173">
      <c r="A173" s="13"/>
      <c r="K173" s="13"/>
      <c r="L173" s="13"/>
      <c r="S173" s="13"/>
      <c r="T173" s="13"/>
      <c r="U173" s="13"/>
      <c r="V173" s="13"/>
    </row>
    <row r="174">
      <c r="A174" s="13"/>
      <c r="K174" s="13"/>
      <c r="L174" s="13"/>
      <c r="S174" s="13"/>
      <c r="T174" s="13"/>
      <c r="U174" s="13"/>
      <c r="V174" s="13"/>
    </row>
    <row r="175">
      <c r="A175" s="13"/>
      <c r="K175" s="13"/>
      <c r="L175" s="13"/>
      <c r="S175" s="13"/>
      <c r="T175" s="13"/>
      <c r="U175" s="13"/>
      <c r="V175" s="13"/>
    </row>
    <row r="176">
      <c r="A176" s="13"/>
      <c r="K176" s="13"/>
      <c r="L176" s="13"/>
      <c r="S176" s="13"/>
      <c r="T176" s="13"/>
      <c r="U176" s="13"/>
      <c r="V176" s="13"/>
    </row>
    <row r="177">
      <c r="A177" s="13"/>
      <c r="K177" s="13"/>
      <c r="L177" s="13"/>
      <c r="S177" s="13"/>
      <c r="T177" s="13"/>
      <c r="U177" s="13"/>
      <c r="V177" s="13"/>
    </row>
    <row r="178">
      <c r="A178" s="13"/>
      <c r="K178" s="13"/>
      <c r="L178" s="13"/>
      <c r="S178" s="13"/>
      <c r="T178" s="13"/>
      <c r="U178" s="13"/>
      <c r="V178" s="13"/>
    </row>
    <row r="179">
      <c r="A179" s="13"/>
      <c r="K179" s="13"/>
      <c r="L179" s="13"/>
      <c r="S179" s="13"/>
      <c r="T179" s="13"/>
      <c r="U179" s="13"/>
      <c r="V179" s="13"/>
    </row>
    <row r="180">
      <c r="A180" s="13"/>
      <c r="K180" s="13"/>
      <c r="L180" s="13"/>
      <c r="S180" s="13"/>
      <c r="T180" s="13"/>
      <c r="U180" s="13"/>
      <c r="V180" s="13"/>
    </row>
    <row r="181">
      <c r="A181" s="13"/>
      <c r="K181" s="13"/>
      <c r="L181" s="13"/>
      <c r="S181" s="13"/>
      <c r="T181" s="13"/>
      <c r="U181" s="13"/>
      <c r="V181" s="13"/>
    </row>
    <row r="182">
      <c r="A182" s="13"/>
      <c r="K182" s="13"/>
      <c r="L182" s="13"/>
      <c r="S182" s="13"/>
      <c r="T182" s="13"/>
      <c r="U182" s="13"/>
      <c r="V182" s="13"/>
    </row>
    <row r="183">
      <c r="A183" s="13"/>
      <c r="K183" s="13"/>
      <c r="L183" s="13"/>
      <c r="S183" s="13"/>
      <c r="T183" s="13"/>
      <c r="U183" s="13"/>
      <c r="V183" s="13"/>
    </row>
    <row r="184">
      <c r="A184" s="13"/>
      <c r="K184" s="13"/>
      <c r="L184" s="13"/>
      <c r="S184" s="13"/>
      <c r="T184" s="13"/>
      <c r="U184" s="13"/>
      <c r="V184" s="13"/>
    </row>
    <row r="185">
      <c r="A185" s="13"/>
      <c r="K185" s="13"/>
      <c r="L185" s="13"/>
      <c r="S185" s="13"/>
      <c r="T185" s="13"/>
      <c r="U185" s="13"/>
      <c r="V185" s="13"/>
    </row>
    <row r="186">
      <c r="A186" s="13"/>
      <c r="K186" s="13"/>
      <c r="L186" s="13"/>
      <c r="S186" s="13"/>
      <c r="T186" s="13"/>
      <c r="U186" s="13"/>
      <c r="V186" s="13"/>
    </row>
    <row r="187">
      <c r="A187" s="13"/>
      <c r="K187" s="13"/>
      <c r="L187" s="13"/>
      <c r="S187" s="13"/>
      <c r="T187" s="13"/>
      <c r="U187" s="13"/>
      <c r="V187" s="13"/>
    </row>
    <row r="188">
      <c r="A188" s="13"/>
      <c r="K188" s="13"/>
      <c r="L188" s="13"/>
      <c r="S188" s="13"/>
      <c r="T188" s="13"/>
      <c r="U188" s="13"/>
      <c r="V188" s="13"/>
    </row>
    <row r="189">
      <c r="A189" s="13"/>
      <c r="K189" s="13"/>
      <c r="L189" s="13"/>
      <c r="S189" s="13"/>
      <c r="T189" s="13"/>
      <c r="U189" s="13"/>
      <c r="V189" s="13"/>
    </row>
    <row r="190">
      <c r="A190" s="13"/>
      <c r="K190" s="13"/>
      <c r="L190" s="13"/>
      <c r="S190" s="13"/>
      <c r="T190" s="13"/>
      <c r="U190" s="13"/>
      <c r="V190" s="13"/>
    </row>
    <row r="191">
      <c r="A191" s="13"/>
      <c r="K191" s="13"/>
      <c r="L191" s="13"/>
      <c r="S191" s="13"/>
      <c r="T191" s="13"/>
      <c r="U191" s="13"/>
      <c r="V191" s="13"/>
    </row>
    <row r="192">
      <c r="A192" s="13"/>
      <c r="K192" s="13"/>
      <c r="L192" s="13"/>
      <c r="S192" s="13"/>
      <c r="T192" s="13"/>
      <c r="U192" s="13"/>
      <c r="V192" s="13"/>
    </row>
    <row r="193">
      <c r="A193" s="13"/>
      <c r="K193" s="13"/>
      <c r="L193" s="13"/>
      <c r="S193" s="13"/>
      <c r="T193" s="13"/>
      <c r="U193" s="13"/>
      <c r="V193" s="13"/>
    </row>
    <row r="194">
      <c r="A194" s="13"/>
      <c r="K194" s="13"/>
      <c r="L194" s="13"/>
      <c r="S194" s="13"/>
      <c r="T194" s="13"/>
      <c r="U194" s="13"/>
      <c r="V194" s="13"/>
    </row>
    <row r="195">
      <c r="A195" s="13"/>
      <c r="K195" s="13"/>
      <c r="L195" s="13"/>
      <c r="S195" s="13"/>
      <c r="T195" s="13"/>
      <c r="U195" s="13"/>
      <c r="V195" s="13"/>
    </row>
    <row r="196">
      <c r="A196" s="13"/>
      <c r="K196" s="13"/>
      <c r="L196" s="13"/>
      <c r="S196" s="13"/>
      <c r="T196" s="13"/>
      <c r="U196" s="13"/>
      <c r="V196" s="13"/>
    </row>
    <row r="197">
      <c r="A197" s="13"/>
      <c r="K197" s="13"/>
      <c r="L197" s="13"/>
      <c r="S197" s="13"/>
      <c r="T197" s="13"/>
      <c r="U197" s="13"/>
      <c r="V197" s="13"/>
    </row>
    <row r="198">
      <c r="A198" s="13"/>
      <c r="K198" s="13"/>
      <c r="L198" s="13"/>
      <c r="S198" s="13"/>
      <c r="T198" s="13"/>
      <c r="U198" s="13"/>
      <c r="V198" s="13"/>
    </row>
    <row r="199">
      <c r="A199" s="13"/>
      <c r="K199" s="13"/>
      <c r="L199" s="13"/>
      <c r="S199" s="13"/>
      <c r="T199" s="13"/>
      <c r="U199" s="13"/>
      <c r="V199" s="13"/>
    </row>
    <row r="200">
      <c r="A200" s="13"/>
      <c r="K200" s="13"/>
      <c r="L200" s="13"/>
      <c r="S200" s="13"/>
      <c r="T200" s="13"/>
      <c r="U200" s="13"/>
      <c r="V200" s="13"/>
    </row>
    <row r="201">
      <c r="A201" s="13"/>
      <c r="K201" s="13"/>
      <c r="L201" s="13"/>
      <c r="S201" s="13"/>
      <c r="T201" s="13"/>
      <c r="U201" s="13"/>
      <c r="V201" s="13"/>
    </row>
    <row r="202">
      <c r="A202" s="13"/>
      <c r="K202" s="13"/>
      <c r="L202" s="13"/>
      <c r="S202" s="13"/>
      <c r="T202" s="13"/>
      <c r="U202" s="13"/>
      <c r="V202" s="13"/>
    </row>
    <row r="203">
      <c r="A203" s="13"/>
      <c r="K203" s="13"/>
      <c r="L203" s="13"/>
      <c r="S203" s="13"/>
      <c r="T203" s="13"/>
      <c r="U203" s="13"/>
      <c r="V203" s="13"/>
    </row>
    <row r="204">
      <c r="A204" s="13"/>
      <c r="K204" s="13"/>
      <c r="L204" s="13"/>
      <c r="S204" s="13"/>
      <c r="T204" s="13"/>
      <c r="U204" s="13"/>
      <c r="V204" s="13"/>
    </row>
    <row r="205">
      <c r="A205" s="13"/>
      <c r="K205" s="13"/>
      <c r="L205" s="13"/>
      <c r="S205" s="13"/>
      <c r="T205" s="13"/>
      <c r="U205" s="13"/>
      <c r="V205" s="13"/>
    </row>
    <row r="206">
      <c r="A206" s="13"/>
      <c r="K206" s="13"/>
      <c r="L206" s="13"/>
      <c r="S206" s="13"/>
      <c r="T206" s="13"/>
      <c r="U206" s="13"/>
      <c r="V206" s="13"/>
    </row>
    <row r="207">
      <c r="A207" s="13"/>
      <c r="K207" s="13"/>
      <c r="L207" s="13"/>
      <c r="S207" s="13"/>
      <c r="T207" s="13"/>
      <c r="U207" s="13"/>
      <c r="V207" s="13"/>
    </row>
    <row r="208">
      <c r="A208" s="13"/>
      <c r="K208" s="13"/>
      <c r="L208" s="13"/>
      <c r="S208" s="13"/>
      <c r="T208" s="13"/>
      <c r="U208" s="13"/>
      <c r="V208" s="13"/>
    </row>
    <row r="209">
      <c r="A209" s="13"/>
      <c r="K209" s="13"/>
      <c r="L209" s="13"/>
      <c r="S209" s="13"/>
      <c r="T209" s="13"/>
      <c r="U209" s="13"/>
      <c r="V209" s="13"/>
    </row>
    <row r="210">
      <c r="A210" s="13"/>
      <c r="K210" s="13"/>
      <c r="L210" s="13"/>
      <c r="S210" s="13"/>
      <c r="T210" s="13"/>
      <c r="U210" s="13"/>
      <c r="V210" s="13"/>
    </row>
    <row r="211">
      <c r="A211" s="13"/>
      <c r="K211" s="13"/>
      <c r="L211" s="13"/>
      <c r="S211" s="13"/>
      <c r="T211" s="13"/>
      <c r="U211" s="13"/>
      <c r="V211" s="13"/>
    </row>
    <row r="212">
      <c r="A212" s="13"/>
      <c r="K212" s="13"/>
      <c r="L212" s="13"/>
      <c r="S212" s="13"/>
      <c r="T212" s="13"/>
      <c r="U212" s="13"/>
      <c r="V212" s="13"/>
    </row>
    <row r="213">
      <c r="A213" s="13"/>
      <c r="K213" s="13"/>
      <c r="L213" s="13"/>
      <c r="S213" s="13"/>
      <c r="T213" s="13"/>
      <c r="U213" s="13"/>
      <c r="V213" s="13"/>
    </row>
    <row r="214">
      <c r="A214" s="13"/>
      <c r="K214" s="13"/>
      <c r="L214" s="13"/>
      <c r="S214" s="13"/>
      <c r="T214" s="13"/>
      <c r="U214" s="13"/>
      <c r="V214" s="13"/>
    </row>
    <row r="215">
      <c r="A215" s="13"/>
      <c r="K215" s="13"/>
      <c r="L215" s="13"/>
      <c r="S215" s="13"/>
      <c r="T215" s="13"/>
      <c r="U215" s="13"/>
      <c r="V215" s="13"/>
    </row>
    <row r="216">
      <c r="A216" s="13"/>
      <c r="K216" s="13"/>
      <c r="L216" s="13"/>
      <c r="S216" s="13"/>
      <c r="T216" s="13"/>
      <c r="U216" s="13"/>
      <c r="V216" s="13"/>
    </row>
    <row r="217">
      <c r="A217" s="13"/>
      <c r="K217" s="13"/>
      <c r="L217" s="13"/>
      <c r="S217" s="13"/>
      <c r="T217" s="13"/>
      <c r="U217" s="13"/>
      <c r="V217" s="13"/>
    </row>
    <row r="218">
      <c r="A218" s="13"/>
      <c r="K218" s="13"/>
      <c r="L218" s="13"/>
      <c r="S218" s="13"/>
      <c r="T218" s="13"/>
      <c r="U218" s="13"/>
      <c r="V218" s="13"/>
    </row>
    <row r="219">
      <c r="A219" s="13"/>
      <c r="K219" s="13"/>
      <c r="L219" s="13"/>
      <c r="S219" s="13"/>
      <c r="T219" s="13"/>
      <c r="U219" s="13"/>
      <c r="V219" s="13"/>
    </row>
    <row r="220">
      <c r="A220" s="13"/>
      <c r="K220" s="13"/>
      <c r="L220" s="13"/>
      <c r="S220" s="13"/>
      <c r="T220" s="13"/>
      <c r="U220" s="13"/>
      <c r="V220" s="13"/>
    </row>
    <row r="221">
      <c r="A221" s="13"/>
      <c r="K221" s="13"/>
      <c r="L221" s="13"/>
      <c r="S221" s="13"/>
      <c r="T221" s="13"/>
      <c r="U221" s="13"/>
      <c r="V221" s="13"/>
    </row>
    <row r="222">
      <c r="A222" s="13"/>
      <c r="K222" s="13"/>
      <c r="L222" s="13"/>
      <c r="S222" s="13"/>
      <c r="T222" s="13"/>
      <c r="U222" s="13"/>
      <c r="V222" s="13"/>
    </row>
    <row r="223">
      <c r="A223" s="13"/>
      <c r="K223" s="13"/>
      <c r="L223" s="13"/>
      <c r="S223" s="13"/>
      <c r="T223" s="13"/>
      <c r="U223" s="13"/>
      <c r="V223" s="13"/>
    </row>
    <row r="224">
      <c r="A224" s="13"/>
      <c r="K224" s="13"/>
      <c r="L224" s="13"/>
      <c r="S224" s="13"/>
      <c r="T224" s="13"/>
      <c r="U224" s="13"/>
      <c r="V224" s="13"/>
    </row>
    <row r="225">
      <c r="A225" s="13"/>
      <c r="K225" s="13"/>
      <c r="L225" s="13"/>
      <c r="S225" s="13"/>
      <c r="T225" s="13"/>
      <c r="U225" s="13"/>
      <c r="V225" s="13"/>
    </row>
    <row r="226">
      <c r="A226" s="13"/>
      <c r="K226" s="13"/>
      <c r="L226" s="13"/>
      <c r="S226" s="13"/>
      <c r="T226" s="13"/>
      <c r="U226" s="13"/>
      <c r="V226" s="13"/>
    </row>
    <row r="227">
      <c r="A227" s="13"/>
      <c r="K227" s="13"/>
      <c r="L227" s="13"/>
      <c r="S227" s="13"/>
      <c r="T227" s="13"/>
      <c r="U227" s="13"/>
      <c r="V227" s="13"/>
    </row>
    <row r="228">
      <c r="A228" s="13"/>
      <c r="K228" s="13"/>
      <c r="L228" s="13"/>
      <c r="S228" s="13"/>
      <c r="T228" s="13"/>
      <c r="U228" s="13"/>
      <c r="V228" s="13"/>
    </row>
    <row r="229">
      <c r="A229" s="13"/>
      <c r="K229" s="13"/>
      <c r="L229" s="13"/>
      <c r="S229" s="13"/>
      <c r="T229" s="13"/>
      <c r="U229" s="13"/>
      <c r="V229" s="13"/>
    </row>
    <row r="230">
      <c r="A230" s="13"/>
      <c r="K230" s="13"/>
      <c r="L230" s="13"/>
      <c r="S230" s="13"/>
      <c r="T230" s="13"/>
      <c r="U230" s="13"/>
      <c r="V230" s="13"/>
    </row>
    <row r="231">
      <c r="A231" s="13"/>
      <c r="K231" s="13"/>
      <c r="L231" s="13"/>
      <c r="S231" s="13"/>
      <c r="T231" s="13"/>
      <c r="U231" s="13"/>
      <c r="V231" s="13"/>
    </row>
    <row r="232">
      <c r="A232" s="13"/>
      <c r="K232" s="13"/>
      <c r="L232" s="13"/>
      <c r="S232" s="13"/>
      <c r="T232" s="13"/>
      <c r="U232" s="13"/>
      <c r="V232" s="13"/>
    </row>
    <row r="233">
      <c r="A233" s="13"/>
      <c r="K233" s="13"/>
      <c r="L233" s="13"/>
      <c r="S233" s="13"/>
      <c r="T233" s="13"/>
      <c r="U233" s="13"/>
      <c r="V233" s="13"/>
    </row>
    <row r="234">
      <c r="A234" s="13"/>
      <c r="K234" s="13"/>
      <c r="L234" s="13"/>
      <c r="S234" s="13"/>
      <c r="T234" s="13"/>
      <c r="U234" s="13"/>
      <c r="V234" s="13"/>
    </row>
    <row r="235">
      <c r="A235" s="13"/>
      <c r="K235" s="13"/>
      <c r="L235" s="13"/>
      <c r="S235" s="13"/>
      <c r="T235" s="13"/>
      <c r="U235" s="13"/>
      <c r="V235" s="13"/>
    </row>
    <row r="236">
      <c r="A236" s="13"/>
      <c r="K236" s="13"/>
      <c r="L236" s="13"/>
      <c r="S236" s="13"/>
      <c r="T236" s="13"/>
      <c r="U236" s="13"/>
      <c r="V236" s="13"/>
    </row>
    <row r="237">
      <c r="A237" s="13"/>
      <c r="K237" s="13"/>
      <c r="L237" s="13"/>
      <c r="S237" s="13"/>
      <c r="T237" s="13"/>
      <c r="U237" s="13"/>
      <c r="V237" s="13"/>
    </row>
    <row r="238">
      <c r="A238" s="13"/>
      <c r="K238" s="13"/>
      <c r="L238" s="13"/>
      <c r="S238" s="13"/>
      <c r="T238" s="13"/>
      <c r="U238" s="13"/>
      <c r="V238" s="13"/>
    </row>
    <row r="239">
      <c r="A239" s="13"/>
      <c r="K239" s="13"/>
      <c r="L239" s="13"/>
      <c r="S239" s="13"/>
      <c r="T239" s="13"/>
      <c r="U239" s="13"/>
      <c r="V239" s="13"/>
    </row>
    <row r="240">
      <c r="A240" s="13"/>
      <c r="K240" s="13"/>
      <c r="L240" s="13"/>
      <c r="S240" s="13"/>
      <c r="T240" s="13"/>
      <c r="U240" s="13"/>
      <c r="V240" s="13"/>
    </row>
    <row r="241">
      <c r="A241" s="13"/>
      <c r="K241" s="13"/>
      <c r="L241" s="13"/>
      <c r="S241" s="13"/>
      <c r="T241" s="13"/>
      <c r="U241" s="13"/>
      <c r="V241" s="13"/>
    </row>
    <row r="242">
      <c r="A242" s="13"/>
      <c r="K242" s="13"/>
      <c r="L242" s="13"/>
      <c r="S242" s="13"/>
      <c r="T242" s="13"/>
      <c r="U242" s="13"/>
      <c r="V242" s="13"/>
    </row>
    <row r="243">
      <c r="A243" s="13"/>
      <c r="K243" s="13"/>
      <c r="L243" s="13"/>
      <c r="S243" s="13"/>
      <c r="T243" s="13"/>
      <c r="U243" s="13"/>
      <c r="V243" s="13"/>
    </row>
    <row r="244">
      <c r="A244" s="13"/>
      <c r="K244" s="13"/>
      <c r="L244" s="13"/>
      <c r="S244" s="13"/>
      <c r="T244" s="13"/>
      <c r="U244" s="13"/>
      <c r="V244" s="13"/>
    </row>
    <row r="245">
      <c r="A245" s="13"/>
      <c r="K245" s="13"/>
      <c r="L245" s="13"/>
      <c r="S245" s="13"/>
      <c r="T245" s="13"/>
      <c r="U245" s="13"/>
      <c r="V245" s="13"/>
    </row>
    <row r="246">
      <c r="A246" s="13"/>
      <c r="K246" s="13"/>
      <c r="L246" s="13"/>
      <c r="S246" s="13"/>
      <c r="T246" s="13"/>
      <c r="U246" s="13"/>
      <c r="V246" s="13"/>
    </row>
    <row r="247">
      <c r="A247" s="13"/>
      <c r="K247" s="13"/>
      <c r="L247" s="13"/>
      <c r="S247" s="13"/>
      <c r="T247" s="13"/>
      <c r="U247" s="13"/>
      <c r="V247" s="13"/>
    </row>
    <row r="248">
      <c r="A248" s="13"/>
      <c r="K248" s="13"/>
      <c r="L248" s="13"/>
      <c r="S248" s="13"/>
      <c r="T248" s="13"/>
      <c r="U248" s="13"/>
      <c r="V248" s="13"/>
    </row>
    <row r="249">
      <c r="A249" s="13"/>
      <c r="K249" s="13"/>
      <c r="L249" s="13"/>
      <c r="S249" s="13"/>
      <c r="T249" s="13"/>
      <c r="U249" s="13"/>
      <c r="V249" s="13"/>
    </row>
    <row r="250">
      <c r="A250" s="13"/>
      <c r="K250" s="13"/>
      <c r="L250" s="13"/>
      <c r="S250" s="13"/>
      <c r="T250" s="13"/>
      <c r="U250" s="13"/>
      <c r="V250" s="13"/>
    </row>
    <row r="251">
      <c r="A251" s="13"/>
      <c r="K251" s="13"/>
      <c r="L251" s="13"/>
      <c r="S251" s="13"/>
      <c r="T251" s="13"/>
      <c r="U251" s="13"/>
      <c r="V251" s="13"/>
    </row>
    <row r="252">
      <c r="A252" s="13"/>
      <c r="K252" s="13"/>
      <c r="L252" s="13"/>
      <c r="S252" s="13"/>
      <c r="T252" s="13"/>
      <c r="U252" s="13"/>
      <c r="V252" s="13"/>
    </row>
    <row r="253">
      <c r="A253" s="13"/>
      <c r="K253" s="13"/>
      <c r="L253" s="13"/>
      <c r="S253" s="13"/>
      <c r="T253" s="13"/>
      <c r="U253" s="13"/>
      <c r="V253" s="13"/>
    </row>
    <row r="254">
      <c r="A254" s="13"/>
      <c r="K254" s="13"/>
      <c r="L254" s="13"/>
      <c r="S254" s="13"/>
      <c r="T254" s="13"/>
      <c r="U254" s="13"/>
      <c r="V254" s="13"/>
    </row>
    <row r="255">
      <c r="A255" s="13"/>
      <c r="K255" s="13"/>
      <c r="L255" s="13"/>
      <c r="S255" s="13"/>
      <c r="T255" s="13"/>
      <c r="U255" s="13"/>
      <c r="V255" s="13"/>
    </row>
    <row r="256">
      <c r="A256" s="13"/>
      <c r="K256" s="13"/>
      <c r="L256" s="13"/>
      <c r="S256" s="13"/>
      <c r="T256" s="13"/>
      <c r="U256" s="13"/>
      <c r="V256" s="13"/>
    </row>
    <row r="257">
      <c r="A257" s="13"/>
      <c r="K257" s="13"/>
      <c r="L257" s="13"/>
      <c r="S257" s="13"/>
      <c r="T257" s="13"/>
      <c r="U257" s="13"/>
      <c r="V257" s="13"/>
    </row>
    <row r="258">
      <c r="A258" s="13"/>
      <c r="K258" s="13"/>
      <c r="L258" s="13"/>
      <c r="S258" s="13"/>
      <c r="T258" s="13"/>
      <c r="U258" s="13"/>
      <c r="V258" s="13"/>
    </row>
    <row r="259">
      <c r="A259" s="13"/>
      <c r="K259" s="13"/>
      <c r="L259" s="13"/>
      <c r="S259" s="13"/>
      <c r="T259" s="13"/>
      <c r="U259" s="13"/>
      <c r="V259" s="13"/>
    </row>
    <row r="260">
      <c r="A260" s="13"/>
      <c r="K260" s="13"/>
      <c r="L260" s="13"/>
      <c r="S260" s="13"/>
      <c r="T260" s="13"/>
      <c r="U260" s="13"/>
      <c r="V260" s="13"/>
    </row>
    <row r="261">
      <c r="A261" s="13"/>
      <c r="K261" s="13"/>
      <c r="L261" s="13"/>
      <c r="S261" s="13"/>
      <c r="T261" s="13"/>
      <c r="U261" s="13"/>
      <c r="V261" s="13"/>
    </row>
    <row r="262">
      <c r="A262" s="13"/>
      <c r="K262" s="13"/>
      <c r="L262" s="13"/>
      <c r="S262" s="13"/>
      <c r="T262" s="13"/>
      <c r="U262" s="13"/>
      <c r="V262" s="13"/>
    </row>
    <row r="263">
      <c r="A263" s="13"/>
      <c r="K263" s="13"/>
      <c r="L263" s="13"/>
      <c r="S263" s="13"/>
      <c r="T263" s="13"/>
      <c r="U263" s="13"/>
      <c r="V263" s="13"/>
    </row>
    <row r="264">
      <c r="A264" s="13"/>
      <c r="K264" s="13"/>
      <c r="L264" s="13"/>
      <c r="S264" s="13"/>
      <c r="T264" s="13"/>
      <c r="U264" s="13"/>
      <c r="V264" s="13"/>
    </row>
    <row r="265">
      <c r="A265" s="13"/>
      <c r="K265" s="13"/>
      <c r="L265" s="13"/>
      <c r="S265" s="13"/>
      <c r="T265" s="13"/>
      <c r="U265" s="13"/>
      <c r="V265" s="13"/>
    </row>
    <row r="266">
      <c r="A266" s="13"/>
      <c r="K266" s="13"/>
      <c r="L266" s="13"/>
      <c r="S266" s="13"/>
      <c r="T266" s="13"/>
      <c r="U266" s="13"/>
      <c r="V266" s="13"/>
    </row>
    <row r="267">
      <c r="A267" s="13"/>
      <c r="K267" s="13"/>
      <c r="L267" s="13"/>
      <c r="S267" s="13"/>
      <c r="T267" s="13"/>
      <c r="U267" s="13"/>
      <c r="V267" s="13"/>
    </row>
    <row r="268">
      <c r="A268" s="13"/>
      <c r="K268" s="13"/>
      <c r="L268" s="13"/>
      <c r="S268" s="13"/>
      <c r="T268" s="13"/>
      <c r="U268" s="13"/>
      <c r="V268" s="13"/>
    </row>
    <row r="269">
      <c r="A269" s="13"/>
      <c r="K269" s="13"/>
      <c r="L269" s="13"/>
      <c r="S269" s="13"/>
      <c r="T269" s="13"/>
      <c r="U269" s="13"/>
      <c r="V269" s="13"/>
    </row>
    <row r="270">
      <c r="A270" s="13"/>
      <c r="K270" s="13"/>
      <c r="L270" s="13"/>
      <c r="S270" s="13"/>
      <c r="T270" s="13"/>
      <c r="U270" s="13"/>
      <c r="V270" s="13"/>
    </row>
    <row r="271">
      <c r="A271" s="13"/>
      <c r="K271" s="13"/>
      <c r="L271" s="13"/>
      <c r="S271" s="13"/>
      <c r="T271" s="13"/>
      <c r="U271" s="13"/>
      <c r="V271" s="13"/>
    </row>
    <row r="272">
      <c r="A272" s="13"/>
      <c r="K272" s="13"/>
      <c r="L272" s="13"/>
      <c r="S272" s="13"/>
      <c r="T272" s="13"/>
      <c r="U272" s="13"/>
      <c r="V272" s="13"/>
    </row>
    <row r="273">
      <c r="A273" s="13"/>
      <c r="K273" s="13"/>
      <c r="L273" s="13"/>
      <c r="S273" s="13"/>
      <c r="T273" s="13"/>
      <c r="U273" s="13"/>
      <c r="V273" s="13"/>
    </row>
    <row r="274">
      <c r="A274" s="13"/>
      <c r="K274" s="13"/>
      <c r="L274" s="13"/>
      <c r="S274" s="13"/>
      <c r="T274" s="13"/>
      <c r="U274" s="13"/>
      <c r="V274" s="13"/>
    </row>
    <row r="275">
      <c r="A275" s="13"/>
      <c r="K275" s="13"/>
      <c r="L275" s="13"/>
      <c r="S275" s="13"/>
      <c r="T275" s="13"/>
      <c r="U275" s="13"/>
      <c r="V275" s="13"/>
    </row>
    <row r="276">
      <c r="A276" s="13"/>
      <c r="K276" s="13"/>
      <c r="L276" s="13"/>
      <c r="S276" s="13"/>
      <c r="T276" s="13"/>
      <c r="U276" s="13"/>
      <c r="V276" s="13"/>
    </row>
    <row r="277">
      <c r="A277" s="13"/>
      <c r="K277" s="13"/>
      <c r="L277" s="13"/>
      <c r="S277" s="13"/>
      <c r="T277" s="13"/>
      <c r="U277" s="13"/>
      <c r="V277" s="13"/>
    </row>
    <row r="278">
      <c r="A278" s="13"/>
      <c r="K278" s="13"/>
      <c r="L278" s="13"/>
      <c r="S278" s="13"/>
      <c r="T278" s="13"/>
      <c r="U278" s="13"/>
      <c r="V278" s="13"/>
    </row>
    <row r="279">
      <c r="A279" s="13"/>
      <c r="K279" s="13"/>
      <c r="L279" s="13"/>
      <c r="S279" s="13"/>
      <c r="T279" s="13"/>
      <c r="U279" s="13"/>
      <c r="V279" s="13"/>
    </row>
    <row r="280">
      <c r="A280" s="13"/>
      <c r="K280" s="13"/>
      <c r="L280" s="13"/>
      <c r="S280" s="13"/>
      <c r="T280" s="13"/>
      <c r="U280" s="13"/>
      <c r="V280" s="13"/>
    </row>
    <row r="281">
      <c r="A281" s="13"/>
      <c r="K281" s="13"/>
      <c r="L281" s="13"/>
      <c r="S281" s="13"/>
      <c r="T281" s="13"/>
      <c r="U281" s="13"/>
      <c r="V281" s="13"/>
    </row>
    <row r="282">
      <c r="A282" s="13"/>
      <c r="K282" s="13"/>
      <c r="L282" s="13"/>
      <c r="S282" s="13"/>
      <c r="T282" s="13"/>
      <c r="U282" s="13"/>
      <c r="V282" s="13"/>
    </row>
    <row r="283">
      <c r="A283" s="13"/>
      <c r="K283" s="13"/>
      <c r="L283" s="13"/>
      <c r="S283" s="13"/>
      <c r="T283" s="13"/>
      <c r="U283" s="13"/>
      <c r="V283" s="13"/>
    </row>
    <row r="284">
      <c r="A284" s="13"/>
      <c r="K284" s="13"/>
      <c r="L284" s="13"/>
      <c r="S284" s="13"/>
      <c r="T284" s="13"/>
      <c r="U284" s="13"/>
      <c r="V284" s="13"/>
    </row>
    <row r="285">
      <c r="A285" s="13"/>
      <c r="K285" s="13"/>
      <c r="L285" s="13"/>
      <c r="S285" s="13"/>
      <c r="T285" s="13"/>
      <c r="U285" s="13"/>
      <c r="V285" s="13"/>
    </row>
    <row r="286">
      <c r="A286" s="13"/>
      <c r="K286" s="13"/>
      <c r="L286" s="13"/>
      <c r="S286" s="13"/>
      <c r="T286" s="13"/>
      <c r="U286" s="13"/>
      <c r="V286" s="13"/>
    </row>
    <row r="287">
      <c r="A287" s="13"/>
      <c r="K287" s="13"/>
      <c r="L287" s="13"/>
      <c r="S287" s="13"/>
      <c r="T287" s="13"/>
      <c r="U287" s="13"/>
      <c r="V287" s="13"/>
    </row>
    <row r="288">
      <c r="A288" s="13"/>
      <c r="K288" s="13"/>
      <c r="L288" s="13"/>
      <c r="S288" s="13"/>
      <c r="T288" s="13"/>
      <c r="U288" s="13"/>
      <c r="V288" s="13"/>
    </row>
    <row r="289">
      <c r="A289" s="13"/>
      <c r="K289" s="13"/>
      <c r="L289" s="13"/>
      <c r="S289" s="13"/>
      <c r="T289" s="13"/>
      <c r="U289" s="13"/>
      <c r="V289" s="13"/>
    </row>
    <row r="290">
      <c r="A290" s="13"/>
      <c r="K290" s="13"/>
      <c r="L290" s="13"/>
      <c r="S290" s="13"/>
      <c r="T290" s="13"/>
      <c r="U290" s="13"/>
      <c r="V290" s="13"/>
    </row>
    <row r="291">
      <c r="A291" s="13"/>
      <c r="K291" s="13"/>
      <c r="L291" s="13"/>
      <c r="S291" s="13"/>
      <c r="T291" s="13"/>
      <c r="U291" s="13"/>
      <c r="V291" s="13"/>
    </row>
    <row r="292">
      <c r="A292" s="13"/>
      <c r="K292" s="13"/>
      <c r="L292" s="13"/>
      <c r="S292" s="13"/>
      <c r="T292" s="13"/>
      <c r="U292" s="13"/>
      <c r="V292" s="13"/>
    </row>
    <row r="293">
      <c r="A293" s="13"/>
      <c r="K293" s="13"/>
      <c r="L293" s="13"/>
      <c r="S293" s="13"/>
      <c r="T293" s="13"/>
      <c r="U293" s="13"/>
      <c r="V293" s="13"/>
    </row>
    <row r="294">
      <c r="A294" s="13"/>
      <c r="K294" s="13"/>
      <c r="L294" s="13"/>
      <c r="S294" s="13"/>
      <c r="T294" s="13"/>
      <c r="U294" s="13"/>
      <c r="V294" s="13"/>
    </row>
    <row r="295">
      <c r="A295" s="13"/>
      <c r="K295" s="13"/>
      <c r="L295" s="13"/>
      <c r="S295" s="13"/>
      <c r="T295" s="13"/>
      <c r="U295" s="13"/>
      <c r="V295" s="13"/>
    </row>
    <row r="296">
      <c r="A296" s="13"/>
      <c r="K296" s="13"/>
      <c r="L296" s="13"/>
      <c r="S296" s="13"/>
      <c r="T296" s="13"/>
      <c r="U296" s="13"/>
      <c r="V296" s="13"/>
    </row>
    <row r="297">
      <c r="A297" s="13"/>
      <c r="K297" s="13"/>
      <c r="L297" s="13"/>
      <c r="S297" s="13"/>
      <c r="T297" s="13"/>
      <c r="U297" s="13"/>
      <c r="V297" s="13"/>
    </row>
    <row r="298">
      <c r="A298" s="13"/>
      <c r="K298" s="13"/>
      <c r="L298" s="13"/>
      <c r="S298" s="13"/>
      <c r="T298" s="13"/>
      <c r="U298" s="13"/>
      <c r="V298" s="13"/>
    </row>
    <row r="299">
      <c r="A299" s="13"/>
      <c r="K299" s="13"/>
      <c r="L299" s="13"/>
      <c r="S299" s="13"/>
      <c r="T299" s="13"/>
      <c r="U299" s="13"/>
      <c r="V299" s="13"/>
    </row>
    <row r="300">
      <c r="A300" s="13"/>
      <c r="K300" s="13"/>
      <c r="L300" s="13"/>
      <c r="S300" s="13"/>
      <c r="T300" s="13"/>
      <c r="U300" s="13"/>
      <c r="V300" s="13"/>
    </row>
    <row r="301">
      <c r="A301" s="13"/>
      <c r="K301" s="13"/>
      <c r="L301" s="13"/>
      <c r="S301" s="13"/>
      <c r="T301" s="13"/>
      <c r="U301" s="13"/>
      <c r="V301" s="13"/>
    </row>
    <row r="302">
      <c r="A302" s="13"/>
      <c r="K302" s="13"/>
      <c r="L302" s="13"/>
      <c r="S302" s="13"/>
      <c r="T302" s="13"/>
      <c r="U302" s="13"/>
      <c r="V302" s="13"/>
    </row>
    <row r="303">
      <c r="A303" s="13"/>
      <c r="K303" s="13"/>
      <c r="L303" s="13"/>
      <c r="S303" s="13"/>
      <c r="T303" s="13"/>
      <c r="U303" s="13"/>
      <c r="V303" s="13"/>
    </row>
    <row r="304">
      <c r="A304" s="13"/>
      <c r="K304" s="13"/>
      <c r="L304" s="13"/>
      <c r="S304" s="13"/>
      <c r="T304" s="13"/>
      <c r="U304" s="13"/>
      <c r="V304" s="13"/>
    </row>
    <row r="305">
      <c r="A305" s="13"/>
      <c r="K305" s="13"/>
      <c r="L305" s="13"/>
      <c r="S305" s="13"/>
      <c r="T305" s="13"/>
      <c r="U305" s="13"/>
      <c r="V305" s="13"/>
    </row>
    <row r="306">
      <c r="A306" s="13"/>
      <c r="K306" s="13"/>
      <c r="L306" s="13"/>
      <c r="S306" s="13"/>
      <c r="T306" s="13"/>
      <c r="U306" s="13"/>
      <c r="V306" s="13"/>
    </row>
    <row r="307">
      <c r="A307" s="13"/>
      <c r="K307" s="13"/>
      <c r="L307" s="13"/>
      <c r="S307" s="13"/>
      <c r="T307" s="13"/>
      <c r="U307" s="13"/>
      <c r="V307" s="13"/>
    </row>
    <row r="308">
      <c r="A308" s="13"/>
      <c r="K308" s="13"/>
      <c r="L308" s="13"/>
      <c r="S308" s="13"/>
      <c r="T308" s="13"/>
      <c r="U308" s="13"/>
      <c r="V308" s="13"/>
    </row>
    <row r="309">
      <c r="A309" s="13"/>
      <c r="K309" s="13"/>
      <c r="L309" s="13"/>
      <c r="S309" s="13"/>
      <c r="T309" s="13"/>
      <c r="U309" s="13"/>
      <c r="V309" s="13"/>
    </row>
    <row r="310">
      <c r="A310" s="13"/>
      <c r="K310" s="13"/>
      <c r="L310" s="13"/>
      <c r="S310" s="13"/>
      <c r="T310" s="13"/>
      <c r="U310" s="13"/>
      <c r="V310" s="13"/>
    </row>
    <row r="311">
      <c r="A311" s="13"/>
      <c r="K311" s="13"/>
      <c r="L311" s="13"/>
      <c r="S311" s="13"/>
      <c r="T311" s="13"/>
      <c r="U311" s="13"/>
      <c r="V311" s="13"/>
    </row>
    <row r="312">
      <c r="A312" s="13"/>
      <c r="K312" s="13"/>
      <c r="L312" s="13"/>
      <c r="S312" s="13"/>
      <c r="T312" s="13"/>
      <c r="U312" s="13"/>
      <c r="V312" s="13"/>
    </row>
    <row r="313">
      <c r="A313" s="13"/>
      <c r="K313" s="13"/>
      <c r="L313" s="13"/>
      <c r="S313" s="13"/>
      <c r="T313" s="13"/>
      <c r="U313" s="13"/>
      <c r="V313" s="13"/>
    </row>
    <row r="314">
      <c r="A314" s="13"/>
      <c r="K314" s="13"/>
      <c r="L314" s="13"/>
      <c r="S314" s="13"/>
      <c r="T314" s="13"/>
      <c r="U314" s="13"/>
      <c r="V314" s="13"/>
    </row>
    <row r="315">
      <c r="A315" s="13"/>
      <c r="K315" s="13"/>
      <c r="L315" s="13"/>
      <c r="S315" s="13"/>
      <c r="T315" s="13"/>
      <c r="U315" s="13"/>
      <c r="V315" s="13"/>
    </row>
    <row r="316">
      <c r="A316" s="13"/>
      <c r="K316" s="13"/>
      <c r="L316" s="13"/>
      <c r="S316" s="13"/>
      <c r="T316" s="13"/>
      <c r="U316" s="13"/>
      <c r="V316" s="13"/>
    </row>
    <row r="317">
      <c r="A317" s="13"/>
      <c r="K317" s="13"/>
      <c r="L317" s="13"/>
      <c r="S317" s="13"/>
      <c r="T317" s="13"/>
      <c r="U317" s="13"/>
      <c r="V317" s="13"/>
    </row>
    <row r="318">
      <c r="A318" s="13"/>
      <c r="K318" s="13"/>
      <c r="L318" s="13"/>
      <c r="S318" s="13"/>
      <c r="T318" s="13"/>
      <c r="U318" s="13"/>
      <c r="V318" s="13"/>
    </row>
    <row r="319">
      <c r="A319" s="13"/>
      <c r="K319" s="13"/>
      <c r="L319" s="13"/>
      <c r="S319" s="13"/>
      <c r="T319" s="13"/>
      <c r="U319" s="13"/>
      <c r="V319" s="13"/>
    </row>
    <row r="320">
      <c r="A320" s="13"/>
      <c r="K320" s="13"/>
      <c r="L320" s="13"/>
      <c r="S320" s="13"/>
      <c r="T320" s="13"/>
      <c r="U320" s="13"/>
      <c r="V320" s="13"/>
    </row>
    <row r="321">
      <c r="A321" s="13"/>
      <c r="K321" s="13"/>
      <c r="L321" s="13"/>
      <c r="S321" s="13"/>
      <c r="T321" s="13"/>
      <c r="U321" s="13"/>
      <c r="V321" s="13"/>
    </row>
    <row r="322">
      <c r="A322" s="13"/>
      <c r="K322" s="13"/>
      <c r="L322" s="13"/>
      <c r="S322" s="13"/>
      <c r="T322" s="13"/>
      <c r="U322" s="13"/>
      <c r="V322" s="13"/>
    </row>
    <row r="323">
      <c r="A323" s="13"/>
      <c r="K323" s="13"/>
      <c r="L323" s="13"/>
      <c r="S323" s="13"/>
      <c r="T323" s="13"/>
      <c r="U323" s="13"/>
      <c r="V323" s="13"/>
    </row>
    <row r="324">
      <c r="A324" s="13"/>
      <c r="K324" s="13"/>
      <c r="L324" s="13"/>
      <c r="S324" s="13"/>
      <c r="T324" s="13"/>
      <c r="U324" s="13"/>
      <c r="V324" s="13"/>
    </row>
    <row r="325">
      <c r="A325" s="13"/>
      <c r="K325" s="13"/>
      <c r="L325" s="13"/>
      <c r="S325" s="13"/>
      <c r="T325" s="13"/>
      <c r="U325" s="13"/>
      <c r="V325" s="13"/>
    </row>
    <row r="326">
      <c r="A326" s="13"/>
      <c r="K326" s="13"/>
      <c r="L326" s="13"/>
      <c r="S326" s="13"/>
      <c r="T326" s="13"/>
      <c r="U326" s="13"/>
      <c r="V326" s="13"/>
    </row>
    <row r="327">
      <c r="A327" s="13"/>
      <c r="K327" s="13"/>
      <c r="L327" s="13"/>
      <c r="S327" s="13"/>
      <c r="T327" s="13"/>
      <c r="U327" s="13"/>
      <c r="V327" s="13"/>
    </row>
    <row r="328">
      <c r="A328" s="13"/>
      <c r="K328" s="13"/>
      <c r="L328" s="13"/>
      <c r="S328" s="13"/>
      <c r="T328" s="13"/>
      <c r="U328" s="13"/>
      <c r="V328" s="13"/>
    </row>
    <row r="329">
      <c r="A329" s="13"/>
      <c r="K329" s="13"/>
      <c r="L329" s="13"/>
      <c r="S329" s="13"/>
      <c r="T329" s="13"/>
      <c r="U329" s="13"/>
      <c r="V329" s="13"/>
    </row>
    <row r="330">
      <c r="A330" s="13"/>
      <c r="K330" s="13"/>
      <c r="L330" s="13"/>
      <c r="S330" s="13"/>
      <c r="T330" s="13"/>
      <c r="U330" s="13"/>
      <c r="V330" s="13"/>
    </row>
    <row r="331">
      <c r="A331" s="13"/>
      <c r="K331" s="13"/>
      <c r="L331" s="13"/>
      <c r="S331" s="13"/>
      <c r="T331" s="13"/>
      <c r="U331" s="13"/>
      <c r="V331" s="13"/>
    </row>
    <row r="332">
      <c r="A332" s="13"/>
      <c r="K332" s="13"/>
      <c r="L332" s="13"/>
      <c r="S332" s="13"/>
      <c r="T332" s="13"/>
      <c r="U332" s="13"/>
      <c r="V332" s="13"/>
    </row>
    <row r="333">
      <c r="A333" s="13"/>
      <c r="K333" s="13"/>
      <c r="L333" s="13"/>
      <c r="S333" s="13"/>
      <c r="T333" s="13"/>
      <c r="U333" s="13"/>
      <c r="V333" s="13"/>
    </row>
    <row r="334">
      <c r="A334" s="13"/>
      <c r="K334" s="13"/>
      <c r="L334" s="13"/>
      <c r="S334" s="13"/>
      <c r="T334" s="13"/>
      <c r="U334" s="13"/>
      <c r="V334" s="13"/>
    </row>
    <row r="335">
      <c r="A335" s="13"/>
      <c r="K335" s="13"/>
      <c r="L335" s="13"/>
      <c r="S335" s="13"/>
      <c r="T335" s="13"/>
      <c r="U335" s="13"/>
      <c r="V335" s="13"/>
    </row>
    <row r="336">
      <c r="A336" s="13"/>
      <c r="K336" s="13"/>
      <c r="L336" s="13"/>
      <c r="S336" s="13"/>
      <c r="T336" s="13"/>
      <c r="U336" s="13"/>
      <c r="V336" s="13"/>
    </row>
    <row r="337">
      <c r="A337" s="13"/>
      <c r="K337" s="13"/>
      <c r="L337" s="13"/>
      <c r="S337" s="13"/>
      <c r="T337" s="13"/>
      <c r="U337" s="13"/>
      <c r="V337" s="13"/>
    </row>
    <row r="338">
      <c r="A338" s="13"/>
      <c r="K338" s="13"/>
      <c r="L338" s="13"/>
      <c r="S338" s="13"/>
      <c r="T338" s="13"/>
      <c r="U338" s="13"/>
      <c r="V338" s="13"/>
    </row>
    <row r="339">
      <c r="A339" s="13"/>
      <c r="K339" s="13"/>
      <c r="L339" s="13"/>
      <c r="S339" s="13"/>
      <c r="T339" s="13"/>
      <c r="U339" s="13"/>
      <c r="V339" s="13"/>
    </row>
    <row r="340">
      <c r="A340" s="13"/>
      <c r="K340" s="13"/>
      <c r="L340" s="13"/>
      <c r="S340" s="13"/>
      <c r="T340" s="13"/>
      <c r="U340" s="13"/>
      <c r="V340" s="13"/>
    </row>
    <row r="341">
      <c r="A341" s="13"/>
      <c r="K341" s="13"/>
      <c r="L341" s="13"/>
      <c r="S341" s="13"/>
      <c r="T341" s="13"/>
      <c r="U341" s="13"/>
      <c r="V341" s="13"/>
    </row>
    <row r="342">
      <c r="A342" s="13"/>
      <c r="K342" s="13"/>
      <c r="L342" s="13"/>
      <c r="S342" s="13"/>
      <c r="T342" s="13"/>
      <c r="U342" s="13"/>
      <c r="V342" s="13"/>
    </row>
    <row r="343">
      <c r="A343" s="13"/>
      <c r="K343" s="13"/>
      <c r="L343" s="13"/>
      <c r="S343" s="13"/>
      <c r="T343" s="13"/>
      <c r="U343" s="13"/>
      <c r="V343" s="13"/>
    </row>
    <row r="344">
      <c r="A344" s="13"/>
      <c r="K344" s="13"/>
      <c r="L344" s="13"/>
      <c r="S344" s="13"/>
      <c r="T344" s="13"/>
      <c r="U344" s="13"/>
      <c r="V344" s="13"/>
    </row>
    <row r="345">
      <c r="A345" s="13"/>
      <c r="K345" s="13"/>
      <c r="L345" s="13"/>
      <c r="S345" s="13"/>
      <c r="T345" s="13"/>
      <c r="U345" s="13"/>
      <c r="V345" s="13"/>
    </row>
    <row r="346">
      <c r="A346" s="13"/>
      <c r="K346" s="13"/>
      <c r="L346" s="13"/>
      <c r="S346" s="13"/>
      <c r="T346" s="13"/>
      <c r="U346" s="13"/>
      <c r="V346" s="13"/>
    </row>
    <row r="347">
      <c r="A347" s="13"/>
      <c r="K347" s="13"/>
      <c r="L347" s="13"/>
      <c r="S347" s="13"/>
      <c r="T347" s="13"/>
      <c r="U347" s="13"/>
      <c r="V347" s="13"/>
    </row>
    <row r="348">
      <c r="A348" s="13"/>
      <c r="K348" s="13"/>
      <c r="L348" s="13"/>
      <c r="S348" s="13"/>
      <c r="T348" s="13"/>
      <c r="U348" s="13"/>
      <c r="V348" s="13"/>
    </row>
    <row r="349">
      <c r="A349" s="13"/>
      <c r="K349" s="13"/>
      <c r="L349" s="13"/>
      <c r="S349" s="13"/>
      <c r="T349" s="13"/>
      <c r="U349" s="13"/>
      <c r="V349" s="13"/>
    </row>
    <row r="350">
      <c r="A350" s="13"/>
      <c r="K350" s="13"/>
      <c r="L350" s="13"/>
      <c r="S350" s="13"/>
      <c r="T350" s="13"/>
      <c r="U350" s="13"/>
      <c r="V350" s="13"/>
    </row>
    <row r="351">
      <c r="A351" s="13"/>
      <c r="K351" s="13"/>
      <c r="L351" s="13"/>
      <c r="S351" s="13"/>
      <c r="T351" s="13"/>
      <c r="U351" s="13"/>
      <c r="V351" s="13"/>
    </row>
    <row r="352">
      <c r="A352" s="13"/>
      <c r="K352" s="13"/>
      <c r="L352" s="13"/>
      <c r="S352" s="13"/>
      <c r="T352" s="13"/>
      <c r="U352" s="13"/>
      <c r="V352" s="13"/>
    </row>
    <row r="353">
      <c r="A353" s="13"/>
      <c r="K353" s="13"/>
      <c r="L353" s="13"/>
      <c r="S353" s="13"/>
      <c r="T353" s="13"/>
      <c r="U353" s="13"/>
      <c r="V353" s="13"/>
    </row>
    <row r="354">
      <c r="A354" s="13"/>
      <c r="K354" s="13"/>
      <c r="L354" s="13"/>
      <c r="S354" s="13"/>
      <c r="T354" s="13"/>
      <c r="U354" s="13"/>
      <c r="V354" s="13"/>
    </row>
    <row r="355">
      <c r="A355" s="13"/>
      <c r="K355" s="13"/>
      <c r="L355" s="13"/>
      <c r="S355" s="13"/>
      <c r="T355" s="13"/>
      <c r="U355" s="13"/>
      <c r="V355" s="13"/>
    </row>
    <row r="356">
      <c r="A356" s="13"/>
      <c r="K356" s="13"/>
      <c r="L356" s="13"/>
      <c r="S356" s="13"/>
      <c r="T356" s="13"/>
      <c r="U356" s="13"/>
      <c r="V356" s="13"/>
    </row>
    <row r="357">
      <c r="A357" s="13"/>
      <c r="K357" s="13"/>
      <c r="L357" s="13"/>
      <c r="S357" s="13"/>
      <c r="T357" s="13"/>
      <c r="U357" s="13"/>
      <c r="V357" s="13"/>
    </row>
    <row r="358">
      <c r="A358" s="13"/>
      <c r="K358" s="13"/>
      <c r="L358" s="13"/>
      <c r="S358" s="13"/>
      <c r="T358" s="13"/>
      <c r="U358" s="13"/>
      <c r="V358" s="13"/>
    </row>
    <row r="359">
      <c r="A359" s="13"/>
      <c r="K359" s="13"/>
      <c r="L359" s="13"/>
      <c r="S359" s="13"/>
      <c r="T359" s="13"/>
      <c r="U359" s="13"/>
      <c r="V359" s="13"/>
    </row>
    <row r="360">
      <c r="A360" s="13"/>
      <c r="K360" s="13"/>
      <c r="L360" s="13"/>
      <c r="S360" s="13"/>
      <c r="T360" s="13"/>
      <c r="U360" s="13"/>
      <c r="V360" s="13"/>
    </row>
    <row r="361">
      <c r="A361" s="13"/>
      <c r="K361" s="13"/>
      <c r="L361" s="13"/>
      <c r="S361" s="13"/>
      <c r="T361" s="13"/>
      <c r="U361" s="13"/>
      <c r="V361" s="13"/>
    </row>
    <row r="362">
      <c r="A362" s="13"/>
      <c r="K362" s="13"/>
      <c r="L362" s="13"/>
      <c r="S362" s="13"/>
      <c r="T362" s="13"/>
      <c r="U362" s="13"/>
      <c r="V362" s="13"/>
    </row>
    <row r="363">
      <c r="A363" s="13"/>
      <c r="K363" s="13"/>
      <c r="L363" s="13"/>
      <c r="S363" s="13"/>
      <c r="T363" s="13"/>
      <c r="U363" s="13"/>
      <c r="V363" s="13"/>
    </row>
    <row r="364">
      <c r="A364" s="13"/>
      <c r="K364" s="13"/>
      <c r="L364" s="13"/>
      <c r="S364" s="13"/>
      <c r="T364" s="13"/>
      <c r="U364" s="13"/>
      <c r="V364" s="13"/>
    </row>
    <row r="365">
      <c r="A365" s="13"/>
      <c r="K365" s="13"/>
      <c r="L365" s="13"/>
      <c r="S365" s="13"/>
      <c r="T365" s="13"/>
      <c r="U365" s="13"/>
      <c r="V365" s="13"/>
    </row>
    <row r="366">
      <c r="A366" s="13"/>
      <c r="K366" s="13"/>
      <c r="L366" s="13"/>
      <c r="S366" s="13"/>
      <c r="T366" s="13"/>
      <c r="U366" s="13"/>
      <c r="V366" s="13"/>
    </row>
    <row r="367">
      <c r="A367" s="13"/>
      <c r="K367" s="13"/>
      <c r="L367" s="13"/>
      <c r="S367" s="13"/>
      <c r="T367" s="13"/>
      <c r="U367" s="13"/>
      <c r="V367" s="13"/>
    </row>
    <row r="368">
      <c r="A368" s="13"/>
      <c r="K368" s="13"/>
      <c r="L368" s="13"/>
      <c r="S368" s="13"/>
      <c r="T368" s="13"/>
      <c r="U368" s="13"/>
      <c r="V368" s="13"/>
    </row>
    <row r="369">
      <c r="A369" s="13"/>
      <c r="K369" s="13"/>
      <c r="L369" s="13"/>
      <c r="S369" s="13"/>
      <c r="T369" s="13"/>
      <c r="U369" s="13"/>
      <c r="V369" s="13"/>
    </row>
    <row r="370">
      <c r="A370" s="13"/>
      <c r="K370" s="13"/>
      <c r="L370" s="13"/>
      <c r="S370" s="13"/>
      <c r="T370" s="13"/>
      <c r="U370" s="13"/>
      <c r="V370" s="13"/>
    </row>
    <row r="371">
      <c r="A371" s="13"/>
      <c r="K371" s="13"/>
      <c r="L371" s="13"/>
      <c r="S371" s="13"/>
      <c r="T371" s="13"/>
      <c r="U371" s="13"/>
      <c r="V371" s="13"/>
    </row>
    <row r="372">
      <c r="A372" s="13"/>
      <c r="K372" s="13"/>
      <c r="L372" s="13"/>
      <c r="S372" s="13"/>
      <c r="T372" s="13"/>
      <c r="U372" s="13"/>
      <c r="V372" s="13"/>
    </row>
    <row r="373">
      <c r="A373" s="13"/>
      <c r="K373" s="13"/>
      <c r="L373" s="13"/>
      <c r="S373" s="13"/>
      <c r="T373" s="13"/>
      <c r="U373" s="13"/>
      <c r="V373" s="13"/>
    </row>
    <row r="374">
      <c r="A374" s="13"/>
      <c r="K374" s="13"/>
      <c r="L374" s="13"/>
      <c r="S374" s="13"/>
      <c r="T374" s="13"/>
      <c r="U374" s="13"/>
      <c r="V374" s="13"/>
    </row>
    <row r="375">
      <c r="A375" s="13"/>
      <c r="K375" s="13"/>
      <c r="L375" s="13"/>
      <c r="S375" s="13"/>
      <c r="T375" s="13"/>
      <c r="U375" s="13"/>
      <c r="V375" s="13"/>
    </row>
    <row r="376">
      <c r="A376" s="13"/>
      <c r="K376" s="13"/>
      <c r="L376" s="13"/>
      <c r="S376" s="13"/>
      <c r="T376" s="13"/>
      <c r="U376" s="13"/>
      <c r="V376" s="13"/>
    </row>
    <row r="377">
      <c r="A377" s="13"/>
      <c r="K377" s="13"/>
      <c r="L377" s="13"/>
      <c r="S377" s="13"/>
      <c r="T377" s="13"/>
      <c r="U377" s="13"/>
      <c r="V377" s="13"/>
    </row>
    <row r="378">
      <c r="A378" s="13"/>
      <c r="K378" s="13"/>
      <c r="L378" s="13"/>
      <c r="S378" s="13"/>
      <c r="T378" s="13"/>
      <c r="U378" s="13"/>
      <c r="V378" s="13"/>
    </row>
    <row r="379">
      <c r="A379" s="13"/>
      <c r="K379" s="13"/>
      <c r="L379" s="13"/>
      <c r="S379" s="13"/>
      <c r="T379" s="13"/>
      <c r="U379" s="13"/>
      <c r="V379" s="13"/>
    </row>
    <row r="380">
      <c r="A380" s="13"/>
      <c r="K380" s="13"/>
      <c r="L380" s="13"/>
      <c r="S380" s="13"/>
      <c r="T380" s="13"/>
      <c r="U380" s="13"/>
      <c r="V380" s="13"/>
    </row>
    <row r="381">
      <c r="A381" s="13"/>
      <c r="K381" s="13"/>
      <c r="L381" s="13"/>
      <c r="S381" s="13"/>
      <c r="T381" s="13"/>
      <c r="U381" s="13"/>
      <c r="V381" s="13"/>
    </row>
    <row r="382">
      <c r="A382" s="13"/>
      <c r="K382" s="13"/>
      <c r="L382" s="13"/>
      <c r="S382" s="13"/>
      <c r="T382" s="13"/>
      <c r="U382" s="13"/>
      <c r="V382" s="13"/>
    </row>
    <row r="383">
      <c r="A383" s="13"/>
      <c r="K383" s="13"/>
      <c r="L383" s="13"/>
      <c r="S383" s="13"/>
      <c r="T383" s="13"/>
      <c r="U383" s="13"/>
      <c r="V383" s="13"/>
    </row>
    <row r="384">
      <c r="A384" s="13"/>
      <c r="K384" s="13"/>
      <c r="L384" s="13"/>
      <c r="S384" s="13"/>
      <c r="T384" s="13"/>
      <c r="U384" s="13"/>
      <c r="V384" s="13"/>
    </row>
    <row r="385">
      <c r="A385" s="13"/>
      <c r="K385" s="13"/>
      <c r="L385" s="13"/>
      <c r="S385" s="13"/>
      <c r="T385" s="13"/>
      <c r="U385" s="13"/>
      <c r="V385" s="13"/>
    </row>
    <row r="386">
      <c r="A386" s="13"/>
      <c r="K386" s="13"/>
      <c r="L386" s="13"/>
      <c r="S386" s="13"/>
      <c r="T386" s="13"/>
      <c r="U386" s="13"/>
      <c r="V386" s="13"/>
    </row>
    <row r="387">
      <c r="A387" s="13"/>
      <c r="K387" s="13"/>
      <c r="L387" s="13"/>
      <c r="S387" s="13"/>
      <c r="T387" s="13"/>
      <c r="U387" s="13"/>
      <c r="V387" s="13"/>
    </row>
    <row r="388">
      <c r="A388" s="13"/>
      <c r="K388" s="13"/>
      <c r="L388" s="13"/>
      <c r="S388" s="13"/>
      <c r="T388" s="13"/>
      <c r="U388" s="13"/>
      <c r="V388" s="13"/>
    </row>
    <row r="389">
      <c r="A389" s="13"/>
      <c r="K389" s="13"/>
      <c r="L389" s="13"/>
      <c r="S389" s="13"/>
      <c r="T389" s="13"/>
      <c r="U389" s="13"/>
      <c r="V389" s="13"/>
    </row>
    <row r="390">
      <c r="A390" s="13"/>
      <c r="K390" s="13"/>
      <c r="L390" s="13"/>
      <c r="S390" s="13"/>
      <c r="T390" s="13"/>
      <c r="U390" s="13"/>
      <c r="V390" s="13"/>
    </row>
    <row r="391">
      <c r="A391" s="13"/>
      <c r="K391" s="13"/>
      <c r="L391" s="13"/>
      <c r="S391" s="13"/>
      <c r="T391" s="13"/>
      <c r="U391" s="13"/>
      <c r="V391" s="13"/>
    </row>
    <row r="392">
      <c r="A392" s="13"/>
      <c r="K392" s="13"/>
      <c r="L392" s="13"/>
      <c r="S392" s="13"/>
      <c r="T392" s="13"/>
      <c r="U392" s="13"/>
      <c r="V392" s="13"/>
    </row>
    <row r="393">
      <c r="A393" s="13"/>
      <c r="K393" s="13"/>
      <c r="L393" s="13"/>
      <c r="S393" s="13"/>
      <c r="T393" s="13"/>
      <c r="U393" s="13"/>
      <c r="V393" s="13"/>
    </row>
    <row r="394">
      <c r="A394" s="13"/>
      <c r="K394" s="13"/>
      <c r="L394" s="13"/>
      <c r="S394" s="13"/>
      <c r="T394" s="13"/>
      <c r="U394" s="13"/>
      <c r="V394" s="13"/>
    </row>
    <row r="395">
      <c r="A395" s="13"/>
      <c r="K395" s="13"/>
      <c r="L395" s="13"/>
      <c r="S395" s="13"/>
      <c r="T395" s="13"/>
      <c r="U395" s="13"/>
      <c r="V395" s="13"/>
    </row>
    <row r="396">
      <c r="A396" s="13"/>
      <c r="K396" s="13"/>
      <c r="L396" s="13"/>
      <c r="S396" s="13"/>
      <c r="T396" s="13"/>
      <c r="U396" s="13"/>
      <c r="V396" s="13"/>
    </row>
    <row r="397">
      <c r="A397" s="13"/>
      <c r="K397" s="13"/>
      <c r="L397" s="13"/>
      <c r="S397" s="13"/>
      <c r="T397" s="13"/>
      <c r="U397" s="13"/>
      <c r="V397" s="13"/>
    </row>
    <row r="398">
      <c r="A398" s="13"/>
      <c r="K398" s="13"/>
      <c r="L398" s="13"/>
      <c r="S398" s="13"/>
      <c r="T398" s="13"/>
      <c r="U398" s="13"/>
      <c r="V398" s="13"/>
    </row>
    <row r="399">
      <c r="A399" s="13"/>
      <c r="K399" s="13"/>
      <c r="L399" s="13"/>
      <c r="S399" s="13"/>
      <c r="T399" s="13"/>
      <c r="U399" s="13"/>
      <c r="V399" s="13"/>
    </row>
    <row r="400">
      <c r="A400" s="13"/>
      <c r="K400" s="13"/>
      <c r="L400" s="13"/>
      <c r="S400" s="13"/>
      <c r="T400" s="13"/>
      <c r="U400" s="13"/>
      <c r="V400" s="13"/>
    </row>
    <row r="401">
      <c r="A401" s="13"/>
      <c r="K401" s="13"/>
      <c r="L401" s="13"/>
      <c r="S401" s="13"/>
      <c r="T401" s="13"/>
      <c r="U401" s="13"/>
      <c r="V401" s="13"/>
    </row>
    <row r="402">
      <c r="A402" s="13"/>
      <c r="K402" s="13"/>
      <c r="L402" s="13"/>
      <c r="S402" s="13"/>
      <c r="T402" s="13"/>
      <c r="U402" s="13"/>
      <c r="V402" s="13"/>
    </row>
    <row r="403">
      <c r="A403" s="13"/>
      <c r="K403" s="13"/>
      <c r="L403" s="13"/>
      <c r="S403" s="13"/>
      <c r="T403" s="13"/>
      <c r="U403" s="13"/>
      <c r="V403" s="13"/>
    </row>
    <row r="404">
      <c r="A404" s="13"/>
      <c r="K404" s="13"/>
      <c r="L404" s="13"/>
      <c r="S404" s="13"/>
      <c r="T404" s="13"/>
      <c r="U404" s="13"/>
      <c r="V404" s="13"/>
    </row>
    <row r="405">
      <c r="A405" s="13"/>
      <c r="K405" s="13"/>
      <c r="L405" s="13"/>
      <c r="S405" s="13"/>
      <c r="T405" s="13"/>
      <c r="U405" s="13"/>
      <c r="V405" s="13"/>
    </row>
    <row r="406">
      <c r="A406" s="13"/>
      <c r="K406" s="13"/>
      <c r="L406" s="13"/>
      <c r="S406" s="13"/>
      <c r="T406" s="13"/>
      <c r="U406" s="13"/>
      <c r="V406" s="13"/>
    </row>
    <row r="407">
      <c r="A407" s="13"/>
      <c r="K407" s="13"/>
      <c r="L407" s="13"/>
      <c r="S407" s="13"/>
      <c r="T407" s="13"/>
      <c r="U407" s="13"/>
      <c r="V407" s="13"/>
    </row>
    <row r="408">
      <c r="A408" s="13"/>
      <c r="K408" s="13"/>
      <c r="L408" s="13"/>
      <c r="S408" s="13"/>
      <c r="T408" s="13"/>
      <c r="U408" s="13"/>
      <c r="V408" s="13"/>
    </row>
    <row r="409">
      <c r="A409" s="13"/>
      <c r="K409" s="13"/>
      <c r="L409" s="13"/>
      <c r="S409" s="13"/>
      <c r="T409" s="13"/>
      <c r="U409" s="13"/>
      <c r="V409" s="13"/>
    </row>
    <row r="410">
      <c r="A410" s="13"/>
      <c r="K410" s="13"/>
      <c r="L410" s="13"/>
      <c r="S410" s="13"/>
      <c r="T410" s="13"/>
      <c r="U410" s="13"/>
      <c r="V410" s="13"/>
    </row>
    <row r="411">
      <c r="A411" s="13"/>
      <c r="K411" s="13"/>
      <c r="L411" s="13"/>
      <c r="S411" s="13"/>
      <c r="T411" s="13"/>
      <c r="U411" s="13"/>
      <c r="V411" s="13"/>
    </row>
    <row r="412">
      <c r="A412" s="13"/>
      <c r="K412" s="13"/>
      <c r="L412" s="13"/>
      <c r="S412" s="13"/>
      <c r="T412" s="13"/>
      <c r="U412" s="13"/>
      <c r="V412" s="13"/>
    </row>
    <row r="413">
      <c r="A413" s="13"/>
      <c r="K413" s="13"/>
      <c r="L413" s="13"/>
      <c r="S413" s="13"/>
      <c r="T413" s="13"/>
      <c r="U413" s="13"/>
      <c r="V413" s="13"/>
    </row>
    <row r="414">
      <c r="A414" s="13"/>
      <c r="K414" s="13"/>
      <c r="L414" s="13"/>
      <c r="S414" s="13"/>
      <c r="T414" s="13"/>
      <c r="U414" s="13"/>
      <c r="V414" s="13"/>
    </row>
    <row r="415">
      <c r="A415" s="13"/>
      <c r="K415" s="13"/>
      <c r="L415" s="13"/>
      <c r="S415" s="13"/>
      <c r="T415" s="13"/>
      <c r="U415" s="13"/>
      <c r="V415" s="13"/>
    </row>
    <row r="416">
      <c r="A416" s="13"/>
      <c r="K416" s="13"/>
      <c r="L416" s="13"/>
      <c r="S416" s="13"/>
      <c r="T416" s="13"/>
      <c r="U416" s="13"/>
      <c r="V416" s="13"/>
    </row>
    <row r="417">
      <c r="A417" s="13"/>
      <c r="K417" s="13"/>
      <c r="L417" s="13"/>
      <c r="S417" s="13"/>
      <c r="T417" s="13"/>
      <c r="U417" s="13"/>
      <c r="V417" s="13"/>
    </row>
    <row r="418">
      <c r="A418" s="13"/>
      <c r="K418" s="13"/>
      <c r="L418" s="13"/>
      <c r="S418" s="13"/>
      <c r="T418" s="13"/>
      <c r="U418" s="13"/>
      <c r="V418" s="13"/>
    </row>
    <row r="419">
      <c r="A419" s="13"/>
      <c r="K419" s="13"/>
      <c r="L419" s="13"/>
      <c r="S419" s="13"/>
      <c r="T419" s="13"/>
      <c r="U419" s="13"/>
      <c r="V419" s="13"/>
    </row>
    <row r="420">
      <c r="A420" s="13"/>
      <c r="K420" s="13"/>
      <c r="L420" s="13"/>
      <c r="S420" s="13"/>
      <c r="T420" s="13"/>
      <c r="U420" s="13"/>
      <c r="V420" s="13"/>
    </row>
    <row r="421">
      <c r="A421" s="13"/>
      <c r="K421" s="13"/>
      <c r="L421" s="13"/>
      <c r="S421" s="13"/>
      <c r="T421" s="13"/>
      <c r="U421" s="13"/>
      <c r="V421" s="13"/>
    </row>
    <row r="422">
      <c r="A422" s="13"/>
      <c r="K422" s="13"/>
      <c r="L422" s="13"/>
      <c r="S422" s="13"/>
      <c r="T422" s="13"/>
      <c r="U422" s="13"/>
      <c r="V422" s="13"/>
    </row>
    <row r="423">
      <c r="A423" s="13"/>
      <c r="K423" s="13"/>
      <c r="L423" s="13"/>
      <c r="S423" s="13"/>
      <c r="T423" s="13"/>
      <c r="U423" s="13"/>
      <c r="V423" s="13"/>
    </row>
    <row r="424">
      <c r="A424" s="13"/>
      <c r="K424" s="13"/>
      <c r="L424" s="13"/>
      <c r="S424" s="13"/>
      <c r="T424" s="13"/>
      <c r="U424" s="13"/>
      <c r="V424" s="13"/>
    </row>
    <row r="425">
      <c r="A425" s="13"/>
      <c r="K425" s="13"/>
      <c r="L425" s="13"/>
      <c r="S425" s="13"/>
      <c r="T425" s="13"/>
      <c r="U425" s="13"/>
      <c r="V425" s="13"/>
    </row>
    <row r="426">
      <c r="A426" s="13"/>
      <c r="K426" s="13"/>
      <c r="L426" s="13"/>
      <c r="S426" s="13"/>
      <c r="T426" s="13"/>
      <c r="U426" s="13"/>
      <c r="V426" s="13"/>
    </row>
    <row r="427">
      <c r="A427" s="13"/>
      <c r="K427" s="13"/>
      <c r="L427" s="13"/>
      <c r="S427" s="13"/>
      <c r="T427" s="13"/>
      <c r="U427" s="13"/>
      <c r="V427" s="13"/>
    </row>
    <row r="428">
      <c r="A428" s="13"/>
      <c r="K428" s="13"/>
      <c r="L428" s="13"/>
      <c r="S428" s="13"/>
      <c r="T428" s="13"/>
      <c r="U428" s="13"/>
      <c r="V428" s="13"/>
    </row>
    <row r="429">
      <c r="A429" s="13"/>
      <c r="K429" s="13"/>
      <c r="L429" s="13"/>
      <c r="S429" s="13"/>
      <c r="T429" s="13"/>
      <c r="U429" s="13"/>
      <c r="V429" s="13"/>
    </row>
    <row r="430">
      <c r="A430" s="13"/>
      <c r="K430" s="13"/>
      <c r="L430" s="13"/>
      <c r="S430" s="13"/>
      <c r="T430" s="13"/>
      <c r="U430" s="13"/>
      <c r="V430" s="13"/>
    </row>
    <row r="431">
      <c r="A431" s="13"/>
      <c r="K431" s="13"/>
      <c r="L431" s="13"/>
      <c r="S431" s="13"/>
      <c r="T431" s="13"/>
      <c r="U431" s="13"/>
      <c r="V431" s="13"/>
    </row>
    <row r="432">
      <c r="A432" s="13"/>
      <c r="K432" s="13"/>
      <c r="L432" s="13"/>
      <c r="S432" s="13"/>
      <c r="T432" s="13"/>
      <c r="U432" s="13"/>
      <c r="V432" s="13"/>
    </row>
    <row r="433">
      <c r="A433" s="13"/>
      <c r="K433" s="13"/>
      <c r="L433" s="13"/>
      <c r="S433" s="13"/>
      <c r="T433" s="13"/>
      <c r="U433" s="13"/>
      <c r="V433" s="13"/>
    </row>
    <row r="434">
      <c r="A434" s="13"/>
      <c r="K434" s="13"/>
      <c r="L434" s="13"/>
      <c r="S434" s="13"/>
      <c r="T434" s="13"/>
      <c r="U434" s="13"/>
      <c r="V434" s="13"/>
    </row>
    <row r="435">
      <c r="A435" s="13"/>
      <c r="K435" s="13"/>
      <c r="L435" s="13"/>
      <c r="S435" s="13"/>
      <c r="T435" s="13"/>
      <c r="U435" s="13"/>
      <c r="V435" s="13"/>
    </row>
    <row r="436">
      <c r="A436" s="13"/>
      <c r="K436" s="13"/>
      <c r="L436" s="13"/>
      <c r="S436" s="13"/>
      <c r="T436" s="13"/>
      <c r="U436" s="13"/>
      <c r="V436" s="13"/>
    </row>
    <row r="437">
      <c r="A437" s="13"/>
      <c r="K437" s="13"/>
      <c r="L437" s="13"/>
      <c r="S437" s="13"/>
      <c r="T437" s="13"/>
      <c r="U437" s="13"/>
      <c r="V437" s="13"/>
    </row>
    <row r="438">
      <c r="A438" s="13"/>
      <c r="K438" s="13"/>
      <c r="L438" s="13"/>
      <c r="S438" s="13"/>
      <c r="T438" s="13"/>
      <c r="U438" s="13"/>
      <c r="V438" s="13"/>
    </row>
    <row r="439">
      <c r="A439" s="13"/>
      <c r="K439" s="13"/>
      <c r="L439" s="13"/>
      <c r="S439" s="13"/>
      <c r="T439" s="13"/>
      <c r="U439" s="13"/>
      <c r="V439" s="13"/>
    </row>
    <row r="440">
      <c r="A440" s="13"/>
      <c r="K440" s="13"/>
      <c r="L440" s="13"/>
      <c r="S440" s="13"/>
      <c r="T440" s="13"/>
      <c r="U440" s="13"/>
      <c r="V440" s="13"/>
    </row>
    <row r="441">
      <c r="A441" s="13"/>
      <c r="K441" s="13"/>
      <c r="L441" s="13"/>
      <c r="S441" s="13"/>
      <c r="T441" s="13"/>
      <c r="U441" s="13"/>
      <c r="V441" s="13"/>
    </row>
    <row r="442">
      <c r="A442" s="13"/>
      <c r="K442" s="13"/>
      <c r="L442" s="13"/>
      <c r="S442" s="13"/>
      <c r="T442" s="13"/>
      <c r="U442" s="13"/>
      <c r="V442" s="13"/>
    </row>
    <row r="443">
      <c r="A443" s="13"/>
      <c r="K443" s="13"/>
      <c r="L443" s="13"/>
      <c r="S443" s="13"/>
      <c r="T443" s="13"/>
      <c r="U443" s="13"/>
      <c r="V443" s="13"/>
    </row>
    <row r="444">
      <c r="A444" s="13"/>
      <c r="K444" s="13"/>
      <c r="L444" s="13"/>
      <c r="S444" s="13"/>
      <c r="T444" s="13"/>
      <c r="U444" s="13"/>
      <c r="V444" s="13"/>
    </row>
    <row r="445">
      <c r="A445" s="13"/>
      <c r="K445" s="13"/>
      <c r="L445" s="13"/>
      <c r="S445" s="13"/>
      <c r="T445" s="13"/>
      <c r="U445" s="13"/>
      <c r="V445" s="13"/>
    </row>
    <row r="446">
      <c r="A446" s="13"/>
      <c r="K446" s="13"/>
      <c r="L446" s="13"/>
      <c r="S446" s="13"/>
      <c r="T446" s="13"/>
      <c r="U446" s="13"/>
      <c r="V446" s="13"/>
    </row>
    <row r="447">
      <c r="A447" s="13"/>
      <c r="K447" s="13"/>
      <c r="L447" s="13"/>
      <c r="S447" s="13"/>
      <c r="T447" s="13"/>
      <c r="U447" s="13"/>
      <c r="V447" s="13"/>
    </row>
    <row r="448">
      <c r="A448" s="13"/>
      <c r="K448" s="13"/>
      <c r="L448" s="13"/>
      <c r="S448" s="13"/>
      <c r="T448" s="13"/>
      <c r="U448" s="13"/>
      <c r="V448" s="13"/>
    </row>
    <row r="449">
      <c r="A449" s="13"/>
      <c r="K449" s="13"/>
      <c r="L449" s="13"/>
      <c r="S449" s="13"/>
      <c r="T449" s="13"/>
      <c r="U449" s="13"/>
      <c r="V449" s="13"/>
    </row>
    <row r="450">
      <c r="A450" s="13"/>
      <c r="K450" s="13"/>
      <c r="L450" s="13"/>
      <c r="S450" s="13"/>
      <c r="T450" s="13"/>
      <c r="U450" s="13"/>
      <c r="V450" s="13"/>
    </row>
    <row r="451">
      <c r="A451" s="13"/>
      <c r="K451" s="13"/>
      <c r="L451" s="13"/>
      <c r="S451" s="13"/>
      <c r="T451" s="13"/>
      <c r="U451" s="13"/>
      <c r="V451" s="13"/>
    </row>
    <row r="452">
      <c r="A452" s="13"/>
      <c r="K452" s="13"/>
      <c r="L452" s="13"/>
      <c r="S452" s="13"/>
      <c r="T452" s="13"/>
      <c r="U452" s="13"/>
      <c r="V452" s="13"/>
    </row>
    <row r="453">
      <c r="A453" s="13"/>
      <c r="K453" s="13"/>
      <c r="L453" s="13"/>
      <c r="S453" s="13"/>
      <c r="T453" s="13"/>
      <c r="U453" s="13"/>
      <c r="V453" s="13"/>
    </row>
    <row r="454">
      <c r="A454" s="13"/>
      <c r="K454" s="13"/>
      <c r="L454" s="13"/>
      <c r="S454" s="13"/>
      <c r="T454" s="13"/>
      <c r="U454" s="13"/>
      <c r="V454" s="13"/>
    </row>
    <row r="455">
      <c r="A455" s="13"/>
      <c r="K455" s="13"/>
      <c r="L455" s="13"/>
      <c r="S455" s="13"/>
      <c r="T455" s="13"/>
      <c r="U455" s="13"/>
      <c r="V455" s="13"/>
    </row>
    <row r="456">
      <c r="A456" s="13"/>
      <c r="K456" s="13"/>
      <c r="L456" s="13"/>
      <c r="S456" s="13"/>
      <c r="T456" s="13"/>
      <c r="U456" s="13"/>
      <c r="V456" s="13"/>
    </row>
    <row r="457">
      <c r="A457" s="13"/>
      <c r="K457" s="13"/>
      <c r="L457" s="13"/>
      <c r="S457" s="13"/>
      <c r="T457" s="13"/>
      <c r="U457" s="13"/>
      <c r="V457" s="13"/>
    </row>
    <row r="458">
      <c r="A458" s="13"/>
      <c r="K458" s="13"/>
      <c r="L458" s="13"/>
      <c r="S458" s="13"/>
      <c r="T458" s="13"/>
      <c r="U458" s="13"/>
      <c r="V458" s="13"/>
    </row>
    <row r="459">
      <c r="A459" s="13"/>
      <c r="K459" s="13"/>
      <c r="L459" s="13"/>
      <c r="S459" s="13"/>
      <c r="T459" s="13"/>
      <c r="U459" s="13"/>
      <c r="V459" s="13"/>
    </row>
    <row r="460">
      <c r="A460" s="13"/>
      <c r="K460" s="13"/>
      <c r="L460" s="13"/>
      <c r="S460" s="13"/>
      <c r="T460" s="13"/>
      <c r="U460" s="13"/>
      <c r="V460" s="13"/>
    </row>
    <row r="461">
      <c r="A461" s="13"/>
      <c r="K461" s="13"/>
      <c r="L461" s="13"/>
      <c r="S461" s="13"/>
      <c r="T461" s="13"/>
      <c r="U461" s="13"/>
      <c r="V461" s="13"/>
    </row>
    <row r="462">
      <c r="A462" s="13"/>
      <c r="K462" s="13"/>
      <c r="L462" s="13"/>
      <c r="S462" s="13"/>
      <c r="T462" s="13"/>
      <c r="U462" s="13"/>
      <c r="V462" s="13"/>
    </row>
    <row r="463">
      <c r="A463" s="13"/>
      <c r="K463" s="13"/>
      <c r="L463" s="13"/>
      <c r="S463" s="13"/>
      <c r="T463" s="13"/>
      <c r="U463" s="13"/>
      <c r="V463" s="13"/>
    </row>
    <row r="464">
      <c r="A464" s="13"/>
      <c r="K464" s="13"/>
      <c r="L464" s="13"/>
      <c r="S464" s="13"/>
      <c r="T464" s="13"/>
      <c r="U464" s="13"/>
      <c r="V464" s="13"/>
    </row>
    <row r="465">
      <c r="A465" s="13"/>
      <c r="K465" s="13"/>
      <c r="L465" s="13"/>
      <c r="S465" s="13"/>
      <c r="T465" s="13"/>
      <c r="U465" s="13"/>
      <c r="V465" s="13"/>
    </row>
    <row r="466">
      <c r="A466" s="13"/>
      <c r="K466" s="13"/>
      <c r="L466" s="13"/>
      <c r="S466" s="13"/>
      <c r="T466" s="13"/>
      <c r="U466" s="13"/>
      <c r="V466" s="13"/>
    </row>
    <row r="467">
      <c r="A467" s="13"/>
      <c r="K467" s="13"/>
      <c r="L467" s="13"/>
      <c r="S467" s="13"/>
      <c r="T467" s="13"/>
      <c r="U467" s="13"/>
      <c r="V467" s="13"/>
    </row>
    <row r="468">
      <c r="A468" s="13"/>
      <c r="K468" s="13"/>
      <c r="L468" s="13"/>
      <c r="S468" s="13"/>
      <c r="T468" s="13"/>
      <c r="U468" s="13"/>
      <c r="V468" s="13"/>
    </row>
    <row r="469">
      <c r="A469" s="13"/>
      <c r="K469" s="13"/>
      <c r="L469" s="13"/>
      <c r="S469" s="13"/>
      <c r="T469" s="13"/>
      <c r="U469" s="13"/>
      <c r="V469" s="13"/>
    </row>
    <row r="470">
      <c r="A470" s="13"/>
      <c r="K470" s="13"/>
      <c r="L470" s="13"/>
      <c r="S470" s="13"/>
      <c r="T470" s="13"/>
      <c r="U470" s="13"/>
      <c r="V470" s="13"/>
    </row>
    <row r="471">
      <c r="A471" s="13"/>
      <c r="K471" s="13"/>
      <c r="L471" s="13"/>
      <c r="S471" s="13"/>
      <c r="T471" s="13"/>
      <c r="U471" s="13"/>
      <c r="V471" s="13"/>
    </row>
    <row r="472">
      <c r="A472" s="13"/>
      <c r="K472" s="13"/>
      <c r="L472" s="13"/>
      <c r="S472" s="13"/>
      <c r="T472" s="13"/>
      <c r="U472" s="13"/>
      <c r="V472" s="13"/>
    </row>
    <row r="473">
      <c r="A473" s="13"/>
      <c r="K473" s="13"/>
      <c r="L473" s="13"/>
      <c r="S473" s="13"/>
      <c r="T473" s="13"/>
      <c r="U473" s="13"/>
      <c r="V473" s="13"/>
    </row>
    <row r="474">
      <c r="A474" s="13"/>
      <c r="K474" s="13"/>
      <c r="L474" s="13"/>
      <c r="S474" s="13"/>
      <c r="T474" s="13"/>
      <c r="U474" s="13"/>
      <c r="V474" s="13"/>
    </row>
    <row r="475">
      <c r="A475" s="13"/>
      <c r="K475" s="13"/>
      <c r="L475" s="13"/>
      <c r="S475" s="13"/>
      <c r="T475" s="13"/>
      <c r="U475" s="13"/>
      <c r="V475" s="13"/>
    </row>
    <row r="476">
      <c r="A476" s="13"/>
      <c r="K476" s="13"/>
      <c r="L476" s="13"/>
      <c r="S476" s="13"/>
      <c r="T476" s="13"/>
      <c r="U476" s="13"/>
      <c r="V476" s="13"/>
    </row>
    <row r="477">
      <c r="A477" s="13"/>
      <c r="K477" s="13"/>
      <c r="L477" s="13"/>
      <c r="S477" s="13"/>
      <c r="T477" s="13"/>
      <c r="U477" s="13"/>
      <c r="V477" s="13"/>
    </row>
    <row r="478">
      <c r="A478" s="13"/>
      <c r="K478" s="13"/>
      <c r="L478" s="13"/>
      <c r="S478" s="13"/>
      <c r="T478" s="13"/>
      <c r="U478" s="13"/>
      <c r="V478" s="13"/>
    </row>
    <row r="479">
      <c r="A479" s="13"/>
      <c r="K479" s="13"/>
      <c r="L479" s="13"/>
      <c r="S479" s="13"/>
      <c r="T479" s="13"/>
      <c r="U479" s="13"/>
      <c r="V479" s="13"/>
    </row>
    <row r="480">
      <c r="A480" s="13"/>
      <c r="K480" s="13"/>
      <c r="L480" s="13"/>
      <c r="S480" s="13"/>
      <c r="T480" s="13"/>
      <c r="U480" s="13"/>
      <c r="V480" s="13"/>
    </row>
    <row r="481">
      <c r="A481" s="13"/>
      <c r="K481" s="13"/>
      <c r="L481" s="13"/>
      <c r="S481" s="13"/>
      <c r="T481" s="13"/>
      <c r="U481" s="13"/>
      <c r="V481" s="13"/>
    </row>
    <row r="482">
      <c r="A482" s="13"/>
      <c r="K482" s="13"/>
      <c r="L482" s="13"/>
      <c r="S482" s="13"/>
      <c r="T482" s="13"/>
      <c r="U482" s="13"/>
      <c r="V482" s="13"/>
    </row>
    <row r="483">
      <c r="A483" s="13"/>
      <c r="K483" s="13"/>
      <c r="L483" s="13"/>
      <c r="S483" s="13"/>
      <c r="T483" s="13"/>
      <c r="U483" s="13"/>
      <c r="V483" s="13"/>
    </row>
    <row r="484">
      <c r="A484" s="13"/>
      <c r="K484" s="13"/>
      <c r="L484" s="13"/>
      <c r="S484" s="13"/>
      <c r="T484" s="13"/>
      <c r="U484" s="13"/>
      <c r="V484" s="13"/>
    </row>
    <row r="485">
      <c r="A485" s="13"/>
      <c r="K485" s="13"/>
      <c r="L485" s="13"/>
      <c r="S485" s="13"/>
      <c r="T485" s="13"/>
      <c r="U485" s="13"/>
      <c r="V485" s="13"/>
    </row>
    <row r="486">
      <c r="A486" s="13"/>
      <c r="K486" s="13"/>
      <c r="L486" s="13"/>
      <c r="S486" s="13"/>
      <c r="T486" s="13"/>
      <c r="U486" s="13"/>
      <c r="V486" s="13"/>
    </row>
    <row r="487">
      <c r="A487" s="13"/>
      <c r="K487" s="13"/>
      <c r="L487" s="13"/>
      <c r="S487" s="13"/>
      <c r="T487" s="13"/>
      <c r="U487" s="13"/>
      <c r="V487" s="13"/>
    </row>
    <row r="488">
      <c r="A488" s="13"/>
      <c r="K488" s="13"/>
      <c r="L488" s="13"/>
      <c r="S488" s="13"/>
      <c r="T488" s="13"/>
      <c r="U488" s="13"/>
      <c r="V488" s="13"/>
    </row>
    <row r="489">
      <c r="A489" s="13"/>
      <c r="K489" s="13"/>
      <c r="L489" s="13"/>
      <c r="S489" s="13"/>
      <c r="T489" s="13"/>
      <c r="U489" s="13"/>
      <c r="V489" s="13"/>
    </row>
    <row r="490">
      <c r="A490" s="13"/>
      <c r="K490" s="13"/>
      <c r="L490" s="13"/>
      <c r="S490" s="13"/>
      <c r="T490" s="13"/>
      <c r="U490" s="13"/>
      <c r="V490" s="13"/>
    </row>
    <row r="491">
      <c r="A491" s="13"/>
      <c r="K491" s="13"/>
      <c r="L491" s="13"/>
      <c r="S491" s="13"/>
      <c r="T491" s="13"/>
      <c r="U491" s="13"/>
      <c r="V491" s="13"/>
    </row>
    <row r="492">
      <c r="A492" s="13"/>
      <c r="K492" s="13"/>
      <c r="L492" s="13"/>
      <c r="S492" s="13"/>
      <c r="T492" s="13"/>
      <c r="U492" s="13"/>
      <c r="V492" s="13"/>
    </row>
    <row r="493">
      <c r="A493" s="13"/>
      <c r="K493" s="13"/>
      <c r="L493" s="13"/>
      <c r="S493" s="13"/>
      <c r="T493" s="13"/>
      <c r="U493" s="13"/>
      <c r="V493" s="13"/>
    </row>
    <row r="494">
      <c r="A494" s="13"/>
      <c r="K494" s="13"/>
      <c r="L494" s="13"/>
      <c r="S494" s="13"/>
      <c r="T494" s="13"/>
      <c r="U494" s="13"/>
      <c r="V494" s="13"/>
    </row>
    <row r="495">
      <c r="A495" s="13"/>
      <c r="K495" s="13"/>
      <c r="L495" s="13"/>
      <c r="S495" s="13"/>
      <c r="T495" s="13"/>
      <c r="U495" s="13"/>
      <c r="V495" s="13"/>
    </row>
    <row r="496">
      <c r="A496" s="13"/>
      <c r="K496" s="13"/>
      <c r="L496" s="13"/>
      <c r="S496" s="13"/>
      <c r="T496" s="13"/>
      <c r="U496" s="13"/>
      <c r="V496" s="13"/>
    </row>
    <row r="497">
      <c r="A497" s="13"/>
      <c r="K497" s="13"/>
      <c r="L497" s="13"/>
      <c r="S497" s="13"/>
      <c r="T497" s="13"/>
      <c r="U497" s="13"/>
      <c r="V497" s="13"/>
    </row>
    <row r="498">
      <c r="A498" s="13"/>
      <c r="K498" s="13"/>
      <c r="L498" s="13"/>
      <c r="S498" s="13"/>
      <c r="T498" s="13"/>
      <c r="U498" s="13"/>
      <c r="V498" s="13"/>
    </row>
    <row r="499">
      <c r="A499" s="13"/>
      <c r="K499" s="13"/>
      <c r="L499" s="13"/>
      <c r="S499" s="13"/>
      <c r="T499" s="13"/>
      <c r="U499" s="13"/>
      <c r="V499" s="13"/>
    </row>
    <row r="500">
      <c r="A500" s="13"/>
      <c r="K500" s="13"/>
      <c r="L500" s="13"/>
      <c r="S500" s="13"/>
      <c r="T500" s="13"/>
      <c r="U500" s="13"/>
      <c r="V500" s="13"/>
    </row>
    <row r="501">
      <c r="A501" s="13"/>
      <c r="K501" s="13"/>
      <c r="L501" s="13"/>
      <c r="S501" s="13"/>
      <c r="T501" s="13"/>
      <c r="U501" s="13"/>
      <c r="V501" s="13"/>
    </row>
    <row r="502">
      <c r="A502" s="13"/>
      <c r="K502" s="13"/>
      <c r="L502" s="13"/>
      <c r="S502" s="13"/>
      <c r="T502" s="13"/>
      <c r="U502" s="13"/>
      <c r="V502" s="13"/>
    </row>
    <row r="503">
      <c r="A503" s="13"/>
      <c r="K503" s="13"/>
      <c r="L503" s="13"/>
      <c r="S503" s="13"/>
      <c r="T503" s="13"/>
      <c r="U503" s="13"/>
      <c r="V503" s="13"/>
    </row>
    <row r="504">
      <c r="A504" s="13"/>
      <c r="K504" s="13"/>
      <c r="L504" s="13"/>
      <c r="S504" s="13"/>
      <c r="T504" s="13"/>
      <c r="U504" s="13"/>
      <c r="V504" s="13"/>
    </row>
    <row r="505">
      <c r="A505" s="13"/>
      <c r="K505" s="13"/>
      <c r="L505" s="13"/>
      <c r="S505" s="13"/>
      <c r="T505" s="13"/>
      <c r="U505" s="13"/>
      <c r="V505" s="13"/>
    </row>
    <row r="506">
      <c r="A506" s="13"/>
      <c r="K506" s="13"/>
      <c r="L506" s="13"/>
      <c r="S506" s="13"/>
      <c r="T506" s="13"/>
      <c r="U506" s="13"/>
      <c r="V506" s="13"/>
    </row>
    <row r="507">
      <c r="A507" s="13"/>
      <c r="K507" s="13"/>
      <c r="L507" s="13"/>
      <c r="S507" s="13"/>
      <c r="T507" s="13"/>
      <c r="U507" s="13"/>
      <c r="V507" s="13"/>
    </row>
    <row r="508">
      <c r="A508" s="13"/>
      <c r="K508" s="13"/>
      <c r="L508" s="13"/>
      <c r="S508" s="13"/>
      <c r="T508" s="13"/>
      <c r="U508" s="13"/>
      <c r="V508" s="13"/>
    </row>
    <row r="509">
      <c r="A509" s="13"/>
      <c r="K509" s="13"/>
      <c r="L509" s="13"/>
      <c r="S509" s="13"/>
      <c r="T509" s="13"/>
      <c r="U509" s="13"/>
      <c r="V509" s="13"/>
    </row>
    <row r="510">
      <c r="A510" s="13"/>
      <c r="K510" s="13"/>
      <c r="L510" s="13"/>
      <c r="S510" s="13"/>
      <c r="T510" s="13"/>
      <c r="U510" s="13"/>
      <c r="V510" s="13"/>
    </row>
    <row r="511">
      <c r="A511" s="13"/>
      <c r="K511" s="13"/>
      <c r="L511" s="13"/>
      <c r="S511" s="13"/>
      <c r="T511" s="13"/>
      <c r="U511" s="13"/>
      <c r="V511" s="13"/>
    </row>
    <row r="512">
      <c r="A512" s="13"/>
      <c r="K512" s="13"/>
      <c r="L512" s="13"/>
      <c r="S512" s="13"/>
      <c r="T512" s="13"/>
      <c r="U512" s="13"/>
      <c r="V512" s="13"/>
    </row>
    <row r="513">
      <c r="A513" s="13"/>
      <c r="K513" s="13"/>
      <c r="L513" s="13"/>
      <c r="S513" s="13"/>
      <c r="T513" s="13"/>
      <c r="U513" s="13"/>
      <c r="V513" s="13"/>
    </row>
    <row r="514">
      <c r="A514" s="13"/>
      <c r="K514" s="13"/>
      <c r="L514" s="13"/>
      <c r="S514" s="13"/>
      <c r="T514" s="13"/>
      <c r="U514" s="13"/>
      <c r="V514" s="13"/>
    </row>
    <row r="515">
      <c r="A515" s="13"/>
      <c r="K515" s="13"/>
      <c r="L515" s="13"/>
      <c r="S515" s="13"/>
      <c r="T515" s="13"/>
      <c r="U515" s="13"/>
      <c r="V515" s="13"/>
    </row>
    <row r="516">
      <c r="A516" s="13"/>
      <c r="K516" s="13"/>
      <c r="L516" s="13"/>
      <c r="S516" s="13"/>
      <c r="T516" s="13"/>
      <c r="U516" s="13"/>
      <c r="V516" s="13"/>
    </row>
    <row r="517">
      <c r="A517" s="13"/>
      <c r="K517" s="13"/>
      <c r="L517" s="13"/>
      <c r="S517" s="13"/>
      <c r="T517" s="13"/>
      <c r="U517" s="13"/>
      <c r="V517" s="13"/>
    </row>
    <row r="518">
      <c r="A518" s="13"/>
      <c r="K518" s="13"/>
      <c r="L518" s="13"/>
      <c r="S518" s="13"/>
      <c r="T518" s="13"/>
      <c r="U518" s="13"/>
      <c r="V518" s="13"/>
    </row>
    <row r="519">
      <c r="A519" s="13"/>
      <c r="K519" s="13"/>
      <c r="L519" s="13"/>
      <c r="S519" s="13"/>
      <c r="T519" s="13"/>
      <c r="U519" s="13"/>
      <c r="V519" s="13"/>
    </row>
    <row r="520">
      <c r="A520" s="13"/>
      <c r="K520" s="13"/>
      <c r="L520" s="13"/>
      <c r="S520" s="13"/>
      <c r="T520" s="13"/>
      <c r="U520" s="13"/>
      <c r="V520" s="13"/>
    </row>
    <row r="521">
      <c r="A521" s="13"/>
      <c r="K521" s="13"/>
      <c r="L521" s="13"/>
      <c r="S521" s="13"/>
      <c r="T521" s="13"/>
      <c r="U521" s="13"/>
      <c r="V521" s="13"/>
    </row>
    <row r="522">
      <c r="A522" s="13"/>
      <c r="K522" s="13"/>
      <c r="L522" s="13"/>
      <c r="S522" s="13"/>
      <c r="T522" s="13"/>
      <c r="U522" s="13"/>
      <c r="V522" s="13"/>
    </row>
    <row r="523">
      <c r="A523" s="13"/>
      <c r="K523" s="13"/>
      <c r="L523" s="13"/>
      <c r="S523" s="13"/>
      <c r="T523" s="13"/>
      <c r="U523" s="13"/>
      <c r="V523" s="13"/>
    </row>
    <row r="524">
      <c r="A524" s="13"/>
      <c r="K524" s="13"/>
      <c r="L524" s="13"/>
      <c r="S524" s="13"/>
      <c r="T524" s="13"/>
      <c r="U524" s="13"/>
      <c r="V524" s="13"/>
    </row>
    <row r="525">
      <c r="A525" s="13"/>
      <c r="K525" s="13"/>
      <c r="L525" s="13"/>
      <c r="S525" s="13"/>
      <c r="T525" s="13"/>
      <c r="U525" s="13"/>
      <c r="V525" s="13"/>
    </row>
    <row r="526">
      <c r="A526" s="13"/>
      <c r="K526" s="13"/>
      <c r="L526" s="13"/>
      <c r="S526" s="13"/>
      <c r="T526" s="13"/>
      <c r="U526" s="13"/>
      <c r="V526" s="13"/>
    </row>
    <row r="527">
      <c r="A527" s="13"/>
      <c r="K527" s="13"/>
      <c r="L527" s="13"/>
      <c r="S527" s="13"/>
      <c r="T527" s="13"/>
      <c r="U527" s="13"/>
      <c r="V527" s="13"/>
    </row>
    <row r="528">
      <c r="A528" s="13"/>
      <c r="K528" s="13"/>
      <c r="L528" s="13"/>
      <c r="S528" s="13"/>
      <c r="T528" s="13"/>
      <c r="U528" s="13"/>
      <c r="V528" s="13"/>
    </row>
    <row r="529">
      <c r="A529" s="13"/>
      <c r="K529" s="13"/>
      <c r="L529" s="13"/>
      <c r="S529" s="13"/>
      <c r="T529" s="13"/>
      <c r="U529" s="13"/>
      <c r="V529" s="13"/>
    </row>
    <row r="530">
      <c r="A530" s="13"/>
      <c r="K530" s="13"/>
      <c r="L530" s="13"/>
      <c r="S530" s="13"/>
      <c r="T530" s="13"/>
      <c r="U530" s="13"/>
      <c r="V530" s="13"/>
    </row>
    <row r="531">
      <c r="A531" s="13"/>
      <c r="K531" s="13"/>
      <c r="L531" s="13"/>
      <c r="S531" s="13"/>
      <c r="T531" s="13"/>
      <c r="U531" s="13"/>
      <c r="V531" s="13"/>
    </row>
    <row r="532">
      <c r="A532" s="13"/>
      <c r="K532" s="13"/>
      <c r="L532" s="13"/>
      <c r="S532" s="13"/>
      <c r="T532" s="13"/>
      <c r="U532" s="13"/>
      <c r="V532" s="13"/>
    </row>
    <row r="533">
      <c r="A533" s="13"/>
      <c r="K533" s="13"/>
      <c r="L533" s="13"/>
      <c r="S533" s="13"/>
      <c r="T533" s="13"/>
      <c r="U533" s="13"/>
      <c r="V533" s="13"/>
    </row>
    <row r="534">
      <c r="A534" s="13"/>
      <c r="K534" s="13"/>
      <c r="L534" s="13"/>
      <c r="S534" s="13"/>
      <c r="T534" s="13"/>
      <c r="U534" s="13"/>
      <c r="V534" s="13"/>
    </row>
    <row r="535">
      <c r="A535" s="13"/>
      <c r="K535" s="13"/>
      <c r="L535" s="13"/>
      <c r="S535" s="13"/>
      <c r="T535" s="13"/>
      <c r="U535" s="13"/>
      <c r="V535" s="13"/>
    </row>
    <row r="536">
      <c r="A536" s="13"/>
      <c r="K536" s="13"/>
      <c r="L536" s="13"/>
      <c r="S536" s="13"/>
      <c r="T536" s="13"/>
      <c r="U536" s="13"/>
      <c r="V536" s="13"/>
    </row>
    <row r="537">
      <c r="A537" s="13"/>
      <c r="K537" s="13"/>
      <c r="L537" s="13"/>
      <c r="S537" s="13"/>
      <c r="T537" s="13"/>
      <c r="U537" s="13"/>
      <c r="V537" s="13"/>
    </row>
    <row r="538">
      <c r="A538" s="13"/>
      <c r="K538" s="13"/>
      <c r="L538" s="13"/>
      <c r="S538" s="13"/>
      <c r="T538" s="13"/>
      <c r="U538" s="13"/>
      <c r="V538" s="13"/>
    </row>
    <row r="539">
      <c r="A539" s="13"/>
      <c r="K539" s="13"/>
      <c r="L539" s="13"/>
      <c r="S539" s="13"/>
      <c r="T539" s="13"/>
      <c r="U539" s="13"/>
      <c r="V539" s="13"/>
    </row>
    <row r="540">
      <c r="A540" s="13"/>
      <c r="K540" s="13"/>
      <c r="L540" s="13"/>
      <c r="S540" s="13"/>
      <c r="T540" s="13"/>
      <c r="U540" s="13"/>
      <c r="V540" s="13"/>
    </row>
    <row r="541">
      <c r="A541" s="13"/>
      <c r="K541" s="13"/>
      <c r="L541" s="13"/>
      <c r="S541" s="13"/>
      <c r="T541" s="13"/>
      <c r="U541" s="13"/>
      <c r="V541" s="13"/>
    </row>
    <row r="542">
      <c r="A542" s="13"/>
      <c r="K542" s="13"/>
      <c r="L542" s="13"/>
      <c r="S542" s="13"/>
      <c r="T542" s="13"/>
      <c r="U542" s="13"/>
      <c r="V542" s="13"/>
    </row>
    <row r="543">
      <c r="A543" s="13"/>
      <c r="K543" s="13"/>
      <c r="L543" s="13"/>
      <c r="S543" s="13"/>
      <c r="T543" s="13"/>
      <c r="U543" s="13"/>
      <c r="V543" s="13"/>
    </row>
    <row r="544">
      <c r="A544" s="13"/>
      <c r="K544" s="13"/>
      <c r="L544" s="13"/>
      <c r="S544" s="13"/>
      <c r="T544" s="13"/>
      <c r="U544" s="13"/>
      <c r="V544" s="13"/>
    </row>
    <row r="545">
      <c r="A545" s="13"/>
      <c r="K545" s="13"/>
      <c r="L545" s="13"/>
      <c r="S545" s="13"/>
      <c r="T545" s="13"/>
      <c r="U545" s="13"/>
      <c r="V545" s="13"/>
    </row>
    <row r="546">
      <c r="A546" s="13"/>
      <c r="K546" s="13"/>
      <c r="L546" s="13"/>
      <c r="S546" s="13"/>
      <c r="T546" s="13"/>
      <c r="U546" s="13"/>
      <c r="V546" s="13"/>
    </row>
    <row r="547">
      <c r="A547" s="13"/>
      <c r="K547" s="13"/>
      <c r="L547" s="13"/>
      <c r="S547" s="13"/>
      <c r="T547" s="13"/>
      <c r="U547" s="13"/>
      <c r="V547" s="13"/>
    </row>
    <row r="548">
      <c r="A548" s="13"/>
      <c r="K548" s="13"/>
      <c r="L548" s="13"/>
      <c r="S548" s="13"/>
      <c r="T548" s="13"/>
      <c r="U548" s="13"/>
      <c r="V548" s="13"/>
    </row>
    <row r="549">
      <c r="A549" s="13"/>
      <c r="K549" s="13"/>
      <c r="L549" s="13"/>
      <c r="S549" s="13"/>
      <c r="T549" s="13"/>
      <c r="U549" s="13"/>
      <c r="V549" s="13"/>
    </row>
    <row r="550">
      <c r="A550" s="13"/>
      <c r="K550" s="13"/>
      <c r="L550" s="13"/>
      <c r="S550" s="13"/>
      <c r="T550" s="13"/>
      <c r="U550" s="13"/>
      <c r="V550" s="13"/>
    </row>
    <row r="551">
      <c r="A551" s="13"/>
      <c r="K551" s="13"/>
      <c r="L551" s="13"/>
      <c r="S551" s="13"/>
      <c r="T551" s="13"/>
      <c r="U551" s="13"/>
      <c r="V551" s="13"/>
    </row>
    <row r="552">
      <c r="A552" s="13"/>
      <c r="K552" s="13"/>
      <c r="L552" s="13"/>
      <c r="S552" s="13"/>
      <c r="T552" s="13"/>
      <c r="U552" s="13"/>
      <c r="V552" s="13"/>
    </row>
    <row r="553">
      <c r="A553" s="13"/>
      <c r="K553" s="13"/>
      <c r="L553" s="13"/>
      <c r="S553" s="13"/>
      <c r="T553" s="13"/>
      <c r="U553" s="13"/>
      <c r="V553" s="13"/>
    </row>
    <row r="554">
      <c r="A554" s="13"/>
      <c r="K554" s="13"/>
      <c r="L554" s="13"/>
      <c r="S554" s="13"/>
      <c r="T554" s="13"/>
      <c r="U554" s="13"/>
      <c r="V554" s="13"/>
    </row>
    <row r="555">
      <c r="A555" s="13"/>
      <c r="K555" s="13"/>
      <c r="L555" s="13"/>
      <c r="S555" s="13"/>
      <c r="T555" s="13"/>
      <c r="U555" s="13"/>
      <c r="V555" s="13"/>
    </row>
    <row r="556">
      <c r="A556" s="13"/>
      <c r="K556" s="13"/>
      <c r="L556" s="13"/>
      <c r="S556" s="13"/>
      <c r="T556" s="13"/>
      <c r="U556" s="13"/>
      <c r="V556" s="13"/>
    </row>
    <row r="557">
      <c r="A557" s="13"/>
      <c r="K557" s="13"/>
      <c r="L557" s="13"/>
      <c r="S557" s="13"/>
      <c r="T557" s="13"/>
      <c r="U557" s="13"/>
      <c r="V557" s="13"/>
    </row>
    <row r="558">
      <c r="A558" s="13"/>
      <c r="K558" s="13"/>
      <c r="L558" s="13"/>
      <c r="S558" s="13"/>
      <c r="T558" s="13"/>
      <c r="U558" s="13"/>
      <c r="V558" s="13"/>
    </row>
    <row r="559">
      <c r="A559" s="13"/>
      <c r="K559" s="13"/>
      <c r="L559" s="13"/>
      <c r="S559" s="13"/>
      <c r="T559" s="13"/>
      <c r="U559" s="13"/>
      <c r="V559" s="13"/>
    </row>
    <row r="560">
      <c r="A560" s="13"/>
      <c r="K560" s="13"/>
      <c r="L560" s="13"/>
      <c r="S560" s="13"/>
      <c r="T560" s="13"/>
      <c r="U560" s="13"/>
      <c r="V560" s="13"/>
    </row>
    <row r="561">
      <c r="A561" s="13"/>
      <c r="K561" s="13"/>
      <c r="L561" s="13"/>
      <c r="S561" s="13"/>
      <c r="T561" s="13"/>
      <c r="U561" s="13"/>
      <c r="V561" s="13"/>
    </row>
    <row r="562">
      <c r="A562" s="13"/>
      <c r="K562" s="13"/>
      <c r="L562" s="13"/>
      <c r="S562" s="13"/>
      <c r="T562" s="13"/>
      <c r="U562" s="13"/>
      <c r="V562" s="13"/>
    </row>
    <row r="563">
      <c r="A563" s="13"/>
      <c r="K563" s="13"/>
      <c r="L563" s="13"/>
      <c r="S563" s="13"/>
      <c r="T563" s="13"/>
      <c r="U563" s="13"/>
      <c r="V563" s="13"/>
    </row>
    <row r="564">
      <c r="A564" s="13"/>
      <c r="K564" s="13"/>
      <c r="L564" s="13"/>
      <c r="S564" s="13"/>
      <c r="T564" s="13"/>
      <c r="U564" s="13"/>
      <c r="V564" s="13"/>
    </row>
    <row r="565">
      <c r="A565" s="13"/>
      <c r="K565" s="13"/>
      <c r="L565" s="13"/>
      <c r="S565" s="13"/>
      <c r="T565" s="13"/>
      <c r="U565" s="13"/>
      <c r="V565" s="13"/>
    </row>
    <row r="566">
      <c r="A566" s="13"/>
      <c r="K566" s="13"/>
      <c r="L566" s="13"/>
      <c r="S566" s="13"/>
      <c r="T566" s="13"/>
      <c r="U566" s="13"/>
      <c r="V566" s="13"/>
    </row>
    <row r="567">
      <c r="A567" s="13"/>
      <c r="K567" s="13"/>
      <c r="L567" s="13"/>
      <c r="S567" s="13"/>
      <c r="T567" s="13"/>
      <c r="U567" s="13"/>
      <c r="V567" s="13"/>
    </row>
    <row r="568">
      <c r="A568" s="13"/>
      <c r="K568" s="13"/>
      <c r="L568" s="13"/>
      <c r="S568" s="13"/>
      <c r="T568" s="13"/>
      <c r="U568" s="13"/>
      <c r="V568" s="13"/>
    </row>
    <row r="569">
      <c r="A569" s="13"/>
      <c r="K569" s="13"/>
      <c r="L569" s="13"/>
      <c r="S569" s="13"/>
      <c r="T569" s="13"/>
      <c r="U569" s="13"/>
      <c r="V569" s="13"/>
    </row>
    <row r="570">
      <c r="A570" s="13"/>
      <c r="K570" s="13"/>
      <c r="L570" s="13"/>
      <c r="S570" s="13"/>
      <c r="T570" s="13"/>
      <c r="U570" s="13"/>
      <c r="V570" s="13"/>
    </row>
    <row r="571">
      <c r="A571" s="13"/>
      <c r="K571" s="13"/>
      <c r="L571" s="13"/>
      <c r="S571" s="13"/>
      <c r="T571" s="13"/>
      <c r="U571" s="13"/>
      <c r="V571" s="13"/>
    </row>
    <row r="572">
      <c r="A572" s="13"/>
      <c r="K572" s="13"/>
      <c r="L572" s="13"/>
      <c r="S572" s="13"/>
      <c r="T572" s="13"/>
      <c r="U572" s="13"/>
      <c r="V572" s="13"/>
    </row>
    <row r="573">
      <c r="A573" s="13"/>
      <c r="K573" s="13"/>
      <c r="L573" s="13"/>
      <c r="S573" s="13"/>
      <c r="T573" s="13"/>
      <c r="U573" s="13"/>
      <c r="V573" s="13"/>
    </row>
    <row r="574">
      <c r="A574" s="13"/>
      <c r="K574" s="13"/>
      <c r="L574" s="13"/>
      <c r="S574" s="13"/>
      <c r="T574" s="13"/>
      <c r="U574" s="13"/>
      <c r="V574" s="13"/>
    </row>
    <row r="575">
      <c r="A575" s="13"/>
      <c r="K575" s="13"/>
      <c r="L575" s="13"/>
      <c r="S575" s="13"/>
      <c r="T575" s="13"/>
      <c r="U575" s="13"/>
      <c r="V575" s="13"/>
    </row>
    <row r="576">
      <c r="A576" s="13"/>
      <c r="K576" s="13"/>
      <c r="L576" s="13"/>
      <c r="S576" s="13"/>
      <c r="T576" s="13"/>
      <c r="U576" s="13"/>
      <c r="V576" s="13"/>
    </row>
    <row r="577">
      <c r="A577" s="13"/>
      <c r="K577" s="13"/>
      <c r="L577" s="13"/>
      <c r="S577" s="13"/>
      <c r="T577" s="13"/>
      <c r="U577" s="13"/>
      <c r="V577" s="13"/>
    </row>
    <row r="578">
      <c r="A578" s="13"/>
      <c r="K578" s="13"/>
      <c r="L578" s="13"/>
      <c r="S578" s="13"/>
      <c r="T578" s="13"/>
      <c r="U578" s="13"/>
      <c r="V578" s="13"/>
    </row>
    <row r="579">
      <c r="A579" s="13"/>
      <c r="K579" s="13"/>
      <c r="L579" s="13"/>
      <c r="S579" s="13"/>
      <c r="T579" s="13"/>
      <c r="U579" s="13"/>
      <c r="V579" s="13"/>
    </row>
    <row r="580">
      <c r="A580" s="13"/>
      <c r="K580" s="13"/>
      <c r="L580" s="13"/>
      <c r="S580" s="13"/>
      <c r="T580" s="13"/>
      <c r="U580" s="13"/>
      <c r="V580" s="13"/>
    </row>
    <row r="581">
      <c r="A581" s="13"/>
      <c r="K581" s="13"/>
      <c r="L581" s="13"/>
      <c r="S581" s="13"/>
      <c r="T581" s="13"/>
      <c r="U581" s="13"/>
      <c r="V581" s="13"/>
    </row>
    <row r="582">
      <c r="A582" s="13"/>
      <c r="K582" s="13"/>
      <c r="L582" s="13"/>
      <c r="S582" s="13"/>
      <c r="T582" s="13"/>
      <c r="U582" s="13"/>
      <c r="V582" s="13"/>
    </row>
    <row r="583">
      <c r="A583" s="13"/>
      <c r="K583" s="13"/>
      <c r="L583" s="13"/>
      <c r="S583" s="13"/>
      <c r="T583" s="13"/>
      <c r="U583" s="13"/>
      <c r="V583" s="13"/>
    </row>
    <row r="584">
      <c r="A584" s="13"/>
      <c r="K584" s="13"/>
      <c r="L584" s="13"/>
      <c r="S584" s="13"/>
      <c r="T584" s="13"/>
      <c r="U584" s="13"/>
      <c r="V584" s="13"/>
    </row>
    <row r="585">
      <c r="A585" s="13"/>
      <c r="K585" s="13"/>
      <c r="L585" s="13"/>
      <c r="S585" s="13"/>
      <c r="T585" s="13"/>
      <c r="U585" s="13"/>
      <c r="V585" s="13"/>
    </row>
    <row r="586">
      <c r="A586" s="13"/>
      <c r="K586" s="13"/>
      <c r="L586" s="13"/>
      <c r="S586" s="13"/>
      <c r="T586" s="13"/>
      <c r="U586" s="13"/>
      <c r="V586" s="13"/>
    </row>
    <row r="587">
      <c r="A587" s="13"/>
      <c r="K587" s="13"/>
      <c r="L587" s="13"/>
      <c r="S587" s="13"/>
      <c r="T587" s="13"/>
      <c r="U587" s="13"/>
      <c r="V587" s="13"/>
    </row>
    <row r="588">
      <c r="A588" s="13"/>
      <c r="K588" s="13"/>
      <c r="L588" s="13"/>
      <c r="S588" s="13"/>
      <c r="T588" s="13"/>
      <c r="U588" s="13"/>
      <c r="V588" s="13"/>
    </row>
    <row r="589">
      <c r="A589" s="13"/>
      <c r="K589" s="13"/>
      <c r="L589" s="13"/>
      <c r="S589" s="13"/>
      <c r="T589" s="13"/>
      <c r="U589" s="13"/>
      <c r="V589" s="13"/>
    </row>
    <row r="590">
      <c r="A590" s="13"/>
      <c r="K590" s="13"/>
      <c r="L590" s="13"/>
      <c r="S590" s="13"/>
      <c r="T590" s="13"/>
      <c r="U590" s="13"/>
      <c r="V590" s="13"/>
    </row>
    <row r="591">
      <c r="A591" s="13"/>
      <c r="K591" s="13"/>
      <c r="L591" s="13"/>
      <c r="S591" s="13"/>
      <c r="T591" s="13"/>
      <c r="U591" s="13"/>
      <c r="V591" s="13"/>
    </row>
    <row r="592">
      <c r="A592" s="13"/>
      <c r="K592" s="13"/>
      <c r="L592" s="13"/>
      <c r="S592" s="13"/>
      <c r="T592" s="13"/>
      <c r="U592" s="13"/>
      <c r="V592" s="13"/>
    </row>
    <row r="593">
      <c r="A593" s="13"/>
      <c r="K593" s="13"/>
      <c r="L593" s="13"/>
      <c r="S593" s="13"/>
      <c r="T593" s="13"/>
      <c r="U593" s="13"/>
      <c r="V593" s="13"/>
    </row>
    <row r="594">
      <c r="A594" s="13"/>
      <c r="K594" s="13"/>
      <c r="L594" s="13"/>
      <c r="S594" s="13"/>
      <c r="T594" s="13"/>
      <c r="U594" s="13"/>
      <c r="V594" s="13"/>
    </row>
    <row r="595">
      <c r="A595" s="13"/>
      <c r="K595" s="13"/>
      <c r="L595" s="13"/>
      <c r="S595" s="13"/>
      <c r="T595" s="13"/>
      <c r="U595" s="13"/>
      <c r="V595" s="13"/>
    </row>
    <row r="596">
      <c r="A596" s="13"/>
      <c r="K596" s="13"/>
      <c r="L596" s="13"/>
      <c r="S596" s="13"/>
      <c r="T596" s="13"/>
      <c r="U596" s="13"/>
      <c r="V596" s="13"/>
    </row>
    <row r="597">
      <c r="A597" s="13"/>
      <c r="K597" s="13"/>
      <c r="L597" s="13"/>
      <c r="S597" s="13"/>
      <c r="T597" s="13"/>
      <c r="U597" s="13"/>
      <c r="V597" s="13"/>
    </row>
    <row r="598">
      <c r="A598" s="13"/>
      <c r="K598" s="13"/>
      <c r="L598" s="13"/>
      <c r="S598" s="13"/>
      <c r="T598" s="13"/>
      <c r="U598" s="13"/>
      <c r="V598" s="13"/>
    </row>
    <row r="599">
      <c r="A599" s="13"/>
      <c r="K599" s="13"/>
      <c r="L599" s="13"/>
      <c r="S599" s="13"/>
      <c r="T599" s="13"/>
      <c r="U599" s="13"/>
      <c r="V599" s="13"/>
    </row>
    <row r="600">
      <c r="A600" s="13"/>
      <c r="K600" s="13"/>
      <c r="L600" s="13"/>
      <c r="S600" s="13"/>
      <c r="T600" s="13"/>
      <c r="U600" s="13"/>
      <c r="V600" s="13"/>
    </row>
    <row r="601">
      <c r="A601" s="13"/>
      <c r="K601" s="13"/>
      <c r="L601" s="13"/>
      <c r="S601" s="13"/>
      <c r="T601" s="13"/>
      <c r="U601" s="13"/>
      <c r="V601" s="13"/>
    </row>
    <row r="602">
      <c r="A602" s="13"/>
      <c r="K602" s="13"/>
      <c r="L602" s="13"/>
      <c r="S602" s="13"/>
      <c r="T602" s="13"/>
      <c r="U602" s="13"/>
      <c r="V602" s="13"/>
    </row>
    <row r="603">
      <c r="A603" s="13"/>
      <c r="K603" s="13"/>
      <c r="L603" s="13"/>
      <c r="S603" s="13"/>
      <c r="T603" s="13"/>
      <c r="U603" s="13"/>
      <c r="V603" s="13"/>
    </row>
    <row r="604">
      <c r="A604" s="13"/>
      <c r="K604" s="13"/>
      <c r="L604" s="13"/>
      <c r="S604" s="13"/>
      <c r="T604" s="13"/>
      <c r="U604" s="13"/>
      <c r="V604" s="13"/>
    </row>
    <row r="605">
      <c r="A605" s="13"/>
      <c r="K605" s="13"/>
      <c r="L605" s="13"/>
      <c r="S605" s="13"/>
      <c r="T605" s="13"/>
      <c r="U605" s="13"/>
      <c r="V605" s="13"/>
    </row>
    <row r="606">
      <c r="A606" s="13"/>
      <c r="K606" s="13"/>
      <c r="L606" s="13"/>
      <c r="S606" s="13"/>
      <c r="T606" s="13"/>
      <c r="U606" s="13"/>
      <c r="V606" s="13"/>
    </row>
    <row r="607">
      <c r="A607" s="13"/>
      <c r="K607" s="13"/>
      <c r="L607" s="13"/>
      <c r="S607" s="13"/>
      <c r="T607" s="13"/>
      <c r="U607" s="13"/>
      <c r="V607" s="13"/>
    </row>
    <row r="608">
      <c r="A608" s="13"/>
      <c r="K608" s="13"/>
      <c r="L608" s="13"/>
      <c r="S608" s="13"/>
      <c r="T608" s="13"/>
      <c r="U608" s="13"/>
      <c r="V608" s="13"/>
    </row>
    <row r="609">
      <c r="A609" s="13"/>
      <c r="K609" s="13"/>
      <c r="L609" s="13"/>
      <c r="S609" s="13"/>
      <c r="T609" s="13"/>
      <c r="U609" s="13"/>
      <c r="V609" s="13"/>
    </row>
    <row r="610">
      <c r="A610" s="13"/>
      <c r="K610" s="13"/>
      <c r="L610" s="13"/>
      <c r="S610" s="13"/>
      <c r="T610" s="13"/>
      <c r="U610" s="13"/>
      <c r="V610" s="13"/>
    </row>
    <row r="611">
      <c r="A611" s="13"/>
      <c r="K611" s="13"/>
      <c r="L611" s="13"/>
      <c r="S611" s="13"/>
      <c r="T611" s="13"/>
      <c r="U611" s="13"/>
      <c r="V611" s="13"/>
    </row>
    <row r="612">
      <c r="A612" s="13"/>
      <c r="K612" s="13"/>
      <c r="L612" s="13"/>
      <c r="S612" s="13"/>
      <c r="T612" s="13"/>
      <c r="U612" s="13"/>
      <c r="V612" s="13"/>
    </row>
    <row r="613">
      <c r="A613" s="13"/>
      <c r="K613" s="13"/>
      <c r="L613" s="13"/>
      <c r="S613" s="13"/>
      <c r="T613" s="13"/>
      <c r="U613" s="13"/>
      <c r="V613" s="13"/>
    </row>
    <row r="614">
      <c r="A614" s="13"/>
      <c r="K614" s="13"/>
      <c r="L614" s="13"/>
      <c r="S614" s="13"/>
      <c r="T614" s="13"/>
      <c r="U614" s="13"/>
      <c r="V614" s="13"/>
    </row>
    <row r="615">
      <c r="A615" s="13"/>
      <c r="K615" s="13"/>
      <c r="L615" s="13"/>
      <c r="S615" s="13"/>
      <c r="T615" s="13"/>
      <c r="U615" s="13"/>
      <c r="V615" s="13"/>
    </row>
    <row r="616">
      <c r="A616" s="13"/>
      <c r="K616" s="13"/>
      <c r="L616" s="13"/>
      <c r="S616" s="13"/>
      <c r="T616" s="13"/>
      <c r="U616" s="13"/>
      <c r="V616" s="13"/>
    </row>
    <row r="617">
      <c r="A617" s="13"/>
      <c r="K617" s="13"/>
      <c r="L617" s="13"/>
      <c r="S617" s="13"/>
      <c r="T617" s="13"/>
      <c r="U617" s="13"/>
      <c r="V617" s="13"/>
    </row>
    <row r="618">
      <c r="A618" s="13"/>
      <c r="K618" s="13"/>
      <c r="L618" s="13"/>
      <c r="S618" s="13"/>
      <c r="T618" s="13"/>
      <c r="U618" s="13"/>
      <c r="V618" s="13"/>
    </row>
    <row r="619">
      <c r="A619" s="13"/>
      <c r="K619" s="13"/>
      <c r="L619" s="13"/>
      <c r="S619" s="13"/>
      <c r="T619" s="13"/>
      <c r="U619" s="13"/>
      <c r="V619" s="13"/>
    </row>
    <row r="620">
      <c r="A620" s="13"/>
      <c r="K620" s="13"/>
      <c r="L620" s="13"/>
      <c r="S620" s="13"/>
      <c r="T620" s="13"/>
      <c r="U620" s="13"/>
      <c r="V620" s="13"/>
    </row>
    <row r="621">
      <c r="A621" s="13"/>
      <c r="K621" s="13"/>
      <c r="L621" s="13"/>
      <c r="S621" s="13"/>
      <c r="T621" s="13"/>
      <c r="U621" s="13"/>
      <c r="V621" s="13"/>
    </row>
    <row r="622">
      <c r="A622" s="13"/>
      <c r="K622" s="13"/>
      <c r="L622" s="13"/>
      <c r="S622" s="13"/>
      <c r="T622" s="13"/>
      <c r="U622" s="13"/>
      <c r="V622" s="13"/>
    </row>
    <row r="623">
      <c r="A623" s="13"/>
      <c r="K623" s="13"/>
      <c r="L623" s="13"/>
      <c r="S623" s="13"/>
      <c r="T623" s="13"/>
      <c r="U623" s="13"/>
      <c r="V623" s="13"/>
    </row>
    <row r="624">
      <c r="A624" s="13"/>
      <c r="K624" s="13"/>
      <c r="L624" s="13"/>
      <c r="S624" s="13"/>
      <c r="T624" s="13"/>
      <c r="U624" s="13"/>
      <c r="V624" s="13"/>
    </row>
    <row r="625">
      <c r="A625" s="13"/>
      <c r="K625" s="13"/>
      <c r="L625" s="13"/>
      <c r="S625" s="13"/>
      <c r="T625" s="13"/>
      <c r="U625" s="13"/>
      <c r="V625" s="13"/>
    </row>
    <row r="626">
      <c r="A626" s="13"/>
      <c r="K626" s="13"/>
      <c r="L626" s="13"/>
      <c r="S626" s="13"/>
      <c r="T626" s="13"/>
      <c r="U626" s="13"/>
      <c r="V626" s="13"/>
    </row>
    <row r="627">
      <c r="A627" s="13"/>
      <c r="K627" s="13"/>
      <c r="L627" s="13"/>
      <c r="S627" s="13"/>
      <c r="T627" s="13"/>
      <c r="U627" s="13"/>
      <c r="V627" s="13"/>
    </row>
    <row r="628">
      <c r="A628" s="13"/>
      <c r="K628" s="13"/>
      <c r="L628" s="13"/>
      <c r="S628" s="13"/>
      <c r="T628" s="13"/>
      <c r="U628" s="13"/>
      <c r="V628" s="13"/>
    </row>
    <row r="629">
      <c r="A629" s="13"/>
      <c r="K629" s="13"/>
      <c r="L629" s="13"/>
      <c r="S629" s="13"/>
      <c r="T629" s="13"/>
      <c r="U629" s="13"/>
      <c r="V629" s="13"/>
    </row>
    <row r="630">
      <c r="A630" s="13"/>
      <c r="K630" s="13"/>
      <c r="L630" s="13"/>
      <c r="S630" s="13"/>
      <c r="T630" s="13"/>
      <c r="U630" s="13"/>
      <c r="V630" s="13"/>
    </row>
    <row r="631">
      <c r="A631" s="13"/>
      <c r="K631" s="13"/>
      <c r="L631" s="13"/>
      <c r="S631" s="13"/>
      <c r="T631" s="13"/>
      <c r="U631" s="13"/>
      <c r="V631" s="13"/>
    </row>
    <row r="632">
      <c r="A632" s="13"/>
      <c r="K632" s="13"/>
      <c r="L632" s="13"/>
      <c r="S632" s="13"/>
      <c r="T632" s="13"/>
      <c r="U632" s="13"/>
      <c r="V632" s="13"/>
    </row>
    <row r="633">
      <c r="A633" s="13"/>
      <c r="K633" s="13"/>
      <c r="L633" s="13"/>
      <c r="S633" s="13"/>
      <c r="T633" s="13"/>
      <c r="U633" s="13"/>
      <c r="V633" s="13"/>
    </row>
    <row r="634">
      <c r="A634" s="13"/>
      <c r="K634" s="13"/>
      <c r="L634" s="13"/>
      <c r="S634" s="13"/>
      <c r="T634" s="13"/>
      <c r="U634" s="13"/>
      <c r="V634" s="13"/>
    </row>
    <row r="635">
      <c r="A635" s="13"/>
      <c r="K635" s="13"/>
      <c r="L635" s="13"/>
      <c r="S635" s="13"/>
      <c r="T635" s="13"/>
      <c r="U635" s="13"/>
      <c r="V635" s="13"/>
    </row>
    <row r="636">
      <c r="A636" s="13"/>
      <c r="K636" s="13"/>
      <c r="L636" s="13"/>
      <c r="S636" s="13"/>
      <c r="T636" s="13"/>
      <c r="U636" s="13"/>
      <c r="V636" s="13"/>
    </row>
    <row r="637">
      <c r="A637" s="13"/>
      <c r="K637" s="13"/>
      <c r="L637" s="13"/>
      <c r="S637" s="13"/>
      <c r="T637" s="13"/>
      <c r="U637" s="13"/>
      <c r="V637" s="13"/>
    </row>
    <row r="638">
      <c r="A638" s="13"/>
      <c r="K638" s="13"/>
      <c r="L638" s="13"/>
      <c r="S638" s="13"/>
      <c r="T638" s="13"/>
      <c r="U638" s="13"/>
      <c r="V638" s="13"/>
    </row>
    <row r="639">
      <c r="A639" s="13"/>
      <c r="K639" s="13"/>
      <c r="L639" s="13"/>
      <c r="S639" s="13"/>
      <c r="T639" s="13"/>
      <c r="U639" s="13"/>
      <c r="V639" s="13"/>
    </row>
    <row r="640">
      <c r="A640" s="13"/>
      <c r="K640" s="13"/>
      <c r="L640" s="13"/>
      <c r="S640" s="13"/>
      <c r="T640" s="13"/>
      <c r="U640" s="13"/>
      <c r="V640" s="13"/>
    </row>
    <row r="641">
      <c r="A641" s="13"/>
      <c r="K641" s="13"/>
      <c r="L641" s="13"/>
      <c r="S641" s="13"/>
      <c r="T641" s="13"/>
      <c r="U641" s="13"/>
      <c r="V641" s="13"/>
    </row>
    <row r="642">
      <c r="A642" s="13"/>
      <c r="K642" s="13"/>
      <c r="L642" s="13"/>
      <c r="S642" s="13"/>
      <c r="T642" s="13"/>
      <c r="U642" s="13"/>
      <c r="V642" s="13"/>
    </row>
    <row r="643">
      <c r="A643" s="13"/>
      <c r="K643" s="13"/>
      <c r="L643" s="13"/>
      <c r="S643" s="13"/>
      <c r="T643" s="13"/>
      <c r="U643" s="13"/>
      <c r="V643" s="13"/>
    </row>
    <row r="644">
      <c r="A644" s="13"/>
      <c r="K644" s="13"/>
      <c r="L644" s="13"/>
      <c r="S644" s="13"/>
      <c r="T644" s="13"/>
      <c r="U644" s="13"/>
      <c r="V644" s="13"/>
    </row>
    <row r="645">
      <c r="A645" s="13"/>
      <c r="K645" s="13"/>
      <c r="L645" s="13"/>
      <c r="S645" s="13"/>
      <c r="T645" s="13"/>
      <c r="U645" s="13"/>
      <c r="V645" s="13"/>
    </row>
    <row r="646">
      <c r="A646" s="13"/>
      <c r="K646" s="13"/>
      <c r="L646" s="13"/>
      <c r="S646" s="13"/>
      <c r="T646" s="13"/>
      <c r="U646" s="13"/>
      <c r="V646" s="13"/>
    </row>
    <row r="647">
      <c r="A647" s="13"/>
      <c r="K647" s="13"/>
      <c r="L647" s="13"/>
      <c r="S647" s="13"/>
      <c r="T647" s="13"/>
      <c r="U647" s="13"/>
      <c r="V647" s="13"/>
    </row>
    <row r="648">
      <c r="A648" s="13"/>
      <c r="K648" s="13"/>
      <c r="L648" s="13"/>
      <c r="S648" s="13"/>
      <c r="T648" s="13"/>
      <c r="U648" s="13"/>
      <c r="V648" s="13"/>
    </row>
    <row r="649">
      <c r="A649" s="13"/>
      <c r="K649" s="13"/>
      <c r="L649" s="13"/>
      <c r="S649" s="13"/>
      <c r="T649" s="13"/>
      <c r="U649" s="13"/>
      <c r="V649" s="13"/>
    </row>
    <row r="650">
      <c r="A650" s="13"/>
      <c r="K650" s="13"/>
      <c r="L650" s="13"/>
      <c r="S650" s="13"/>
      <c r="T650" s="13"/>
      <c r="U650" s="13"/>
      <c r="V650" s="13"/>
    </row>
    <row r="651">
      <c r="A651" s="13"/>
      <c r="K651" s="13"/>
      <c r="L651" s="13"/>
      <c r="S651" s="13"/>
      <c r="T651" s="13"/>
      <c r="U651" s="13"/>
      <c r="V651" s="13"/>
    </row>
    <row r="652">
      <c r="A652" s="13"/>
      <c r="K652" s="13"/>
      <c r="L652" s="13"/>
      <c r="S652" s="13"/>
      <c r="T652" s="13"/>
      <c r="U652" s="13"/>
      <c r="V652" s="13"/>
    </row>
    <row r="653">
      <c r="A653" s="13"/>
      <c r="K653" s="13"/>
      <c r="L653" s="13"/>
      <c r="S653" s="13"/>
      <c r="T653" s="13"/>
      <c r="U653" s="13"/>
      <c r="V653" s="13"/>
    </row>
    <row r="654">
      <c r="A654" s="13"/>
      <c r="K654" s="13"/>
      <c r="L654" s="13"/>
      <c r="S654" s="13"/>
      <c r="T654" s="13"/>
      <c r="U654" s="13"/>
      <c r="V654" s="13"/>
    </row>
    <row r="655">
      <c r="A655" s="13"/>
      <c r="K655" s="13"/>
      <c r="L655" s="13"/>
      <c r="S655" s="13"/>
      <c r="T655" s="13"/>
      <c r="U655" s="13"/>
      <c r="V655" s="13"/>
    </row>
    <row r="656">
      <c r="A656" s="13"/>
      <c r="K656" s="13"/>
      <c r="L656" s="13"/>
      <c r="S656" s="13"/>
      <c r="T656" s="13"/>
      <c r="U656" s="13"/>
      <c r="V656" s="13"/>
    </row>
    <row r="657">
      <c r="A657" s="13"/>
      <c r="K657" s="13"/>
      <c r="L657" s="13"/>
      <c r="S657" s="13"/>
      <c r="T657" s="13"/>
      <c r="U657" s="13"/>
      <c r="V657" s="13"/>
    </row>
    <row r="658">
      <c r="A658" s="13"/>
      <c r="K658" s="13"/>
      <c r="L658" s="13"/>
      <c r="S658" s="13"/>
      <c r="T658" s="13"/>
      <c r="U658" s="13"/>
      <c r="V658" s="13"/>
    </row>
    <row r="659">
      <c r="A659" s="13"/>
      <c r="K659" s="13"/>
      <c r="L659" s="13"/>
      <c r="S659" s="13"/>
      <c r="T659" s="13"/>
      <c r="U659" s="13"/>
      <c r="V659" s="13"/>
    </row>
    <row r="660">
      <c r="A660" s="13"/>
      <c r="K660" s="13"/>
      <c r="L660" s="13"/>
      <c r="S660" s="13"/>
      <c r="T660" s="13"/>
      <c r="U660" s="13"/>
      <c r="V660" s="13"/>
    </row>
    <row r="661">
      <c r="A661" s="13"/>
      <c r="K661" s="13"/>
      <c r="L661" s="13"/>
      <c r="S661" s="13"/>
      <c r="T661" s="13"/>
      <c r="U661" s="13"/>
      <c r="V661" s="13"/>
    </row>
    <row r="662">
      <c r="A662" s="13"/>
      <c r="K662" s="13"/>
      <c r="L662" s="13"/>
      <c r="S662" s="13"/>
      <c r="T662" s="13"/>
      <c r="U662" s="13"/>
      <c r="V662" s="13"/>
    </row>
    <row r="663">
      <c r="A663" s="13"/>
      <c r="K663" s="13"/>
      <c r="L663" s="13"/>
      <c r="S663" s="13"/>
      <c r="T663" s="13"/>
      <c r="U663" s="13"/>
      <c r="V663" s="13"/>
    </row>
    <row r="664">
      <c r="A664" s="13"/>
      <c r="K664" s="13"/>
      <c r="L664" s="13"/>
      <c r="S664" s="13"/>
      <c r="T664" s="13"/>
      <c r="U664" s="13"/>
      <c r="V664" s="13"/>
    </row>
    <row r="665">
      <c r="A665" s="13"/>
      <c r="K665" s="13"/>
      <c r="L665" s="13"/>
      <c r="S665" s="13"/>
      <c r="T665" s="13"/>
      <c r="U665" s="13"/>
      <c r="V665" s="13"/>
    </row>
    <row r="666">
      <c r="A666" s="13"/>
      <c r="K666" s="13"/>
      <c r="L666" s="13"/>
      <c r="S666" s="13"/>
      <c r="T666" s="13"/>
      <c r="U666" s="13"/>
      <c r="V666" s="13"/>
    </row>
    <row r="667">
      <c r="A667" s="13"/>
      <c r="K667" s="13"/>
      <c r="L667" s="13"/>
      <c r="S667" s="13"/>
      <c r="T667" s="13"/>
      <c r="U667" s="13"/>
      <c r="V667" s="13"/>
    </row>
    <row r="668">
      <c r="A668" s="13"/>
      <c r="K668" s="13"/>
      <c r="L668" s="13"/>
      <c r="S668" s="13"/>
      <c r="T668" s="13"/>
      <c r="U668" s="13"/>
      <c r="V668" s="13"/>
    </row>
    <row r="669">
      <c r="A669" s="13"/>
      <c r="K669" s="13"/>
      <c r="L669" s="13"/>
      <c r="S669" s="13"/>
      <c r="T669" s="13"/>
      <c r="U669" s="13"/>
      <c r="V669" s="13"/>
    </row>
    <row r="670">
      <c r="A670" s="13"/>
      <c r="K670" s="13"/>
      <c r="L670" s="13"/>
      <c r="S670" s="13"/>
      <c r="T670" s="13"/>
      <c r="U670" s="13"/>
      <c r="V670" s="13"/>
    </row>
    <row r="671">
      <c r="A671" s="13"/>
      <c r="K671" s="13"/>
      <c r="L671" s="13"/>
      <c r="S671" s="13"/>
      <c r="T671" s="13"/>
      <c r="U671" s="13"/>
      <c r="V671" s="13"/>
    </row>
    <row r="672">
      <c r="A672" s="13"/>
      <c r="K672" s="13"/>
      <c r="L672" s="13"/>
      <c r="S672" s="13"/>
      <c r="T672" s="13"/>
      <c r="U672" s="13"/>
      <c r="V672" s="13"/>
    </row>
    <row r="673">
      <c r="A673" s="13"/>
      <c r="K673" s="13"/>
      <c r="L673" s="13"/>
      <c r="S673" s="13"/>
      <c r="T673" s="13"/>
      <c r="U673" s="13"/>
      <c r="V673" s="13"/>
    </row>
    <row r="674">
      <c r="A674" s="13"/>
      <c r="K674" s="13"/>
      <c r="L674" s="13"/>
      <c r="S674" s="13"/>
      <c r="T674" s="13"/>
      <c r="U674" s="13"/>
      <c r="V674" s="13"/>
    </row>
    <row r="675">
      <c r="A675" s="13"/>
      <c r="K675" s="13"/>
      <c r="L675" s="13"/>
      <c r="S675" s="13"/>
      <c r="T675" s="13"/>
      <c r="U675" s="13"/>
      <c r="V675" s="13"/>
    </row>
    <row r="676">
      <c r="A676" s="13"/>
      <c r="K676" s="13"/>
      <c r="L676" s="13"/>
      <c r="S676" s="13"/>
      <c r="T676" s="13"/>
      <c r="U676" s="13"/>
      <c r="V676" s="13"/>
    </row>
    <row r="677">
      <c r="A677" s="13"/>
      <c r="K677" s="13"/>
      <c r="L677" s="13"/>
      <c r="S677" s="13"/>
      <c r="T677" s="13"/>
      <c r="U677" s="13"/>
      <c r="V677" s="13"/>
    </row>
    <row r="678">
      <c r="A678" s="13"/>
      <c r="K678" s="13"/>
      <c r="L678" s="13"/>
      <c r="S678" s="13"/>
      <c r="T678" s="13"/>
      <c r="U678" s="13"/>
      <c r="V678" s="13"/>
    </row>
    <row r="679">
      <c r="A679" s="13"/>
      <c r="K679" s="13"/>
      <c r="L679" s="13"/>
      <c r="S679" s="13"/>
      <c r="T679" s="13"/>
      <c r="U679" s="13"/>
      <c r="V679" s="13"/>
    </row>
    <row r="680">
      <c r="A680" s="13"/>
      <c r="K680" s="13"/>
      <c r="L680" s="13"/>
      <c r="S680" s="13"/>
      <c r="T680" s="13"/>
      <c r="U680" s="13"/>
      <c r="V680" s="13"/>
    </row>
    <row r="681">
      <c r="A681" s="13"/>
      <c r="K681" s="13"/>
      <c r="L681" s="13"/>
      <c r="S681" s="13"/>
      <c r="T681" s="13"/>
      <c r="U681" s="13"/>
      <c r="V681" s="13"/>
    </row>
    <row r="682">
      <c r="A682" s="13"/>
      <c r="K682" s="13"/>
      <c r="L682" s="13"/>
      <c r="S682" s="13"/>
      <c r="T682" s="13"/>
      <c r="U682" s="13"/>
      <c r="V682" s="13"/>
    </row>
    <row r="683">
      <c r="A683" s="13"/>
      <c r="K683" s="13"/>
      <c r="L683" s="13"/>
      <c r="S683" s="13"/>
      <c r="T683" s="13"/>
      <c r="U683" s="13"/>
      <c r="V683" s="13"/>
    </row>
    <row r="684">
      <c r="A684" s="13"/>
      <c r="K684" s="13"/>
      <c r="L684" s="13"/>
      <c r="S684" s="13"/>
      <c r="T684" s="13"/>
      <c r="U684" s="13"/>
      <c r="V684" s="13"/>
    </row>
    <row r="685">
      <c r="A685" s="13"/>
      <c r="K685" s="13"/>
      <c r="L685" s="13"/>
      <c r="S685" s="13"/>
      <c r="T685" s="13"/>
      <c r="U685" s="13"/>
      <c r="V685" s="13"/>
    </row>
    <row r="686">
      <c r="A686" s="13"/>
      <c r="K686" s="13"/>
      <c r="L686" s="13"/>
      <c r="S686" s="13"/>
      <c r="T686" s="13"/>
      <c r="U686" s="13"/>
      <c r="V686" s="13"/>
    </row>
    <row r="687">
      <c r="A687" s="13"/>
      <c r="K687" s="13"/>
      <c r="L687" s="13"/>
      <c r="S687" s="13"/>
      <c r="T687" s="13"/>
      <c r="U687" s="13"/>
      <c r="V687" s="13"/>
    </row>
    <row r="688">
      <c r="A688" s="13"/>
      <c r="K688" s="13"/>
      <c r="L688" s="13"/>
      <c r="S688" s="13"/>
      <c r="T688" s="13"/>
      <c r="U688" s="13"/>
      <c r="V688" s="13"/>
    </row>
    <row r="689">
      <c r="A689" s="13"/>
      <c r="K689" s="13"/>
      <c r="L689" s="13"/>
      <c r="S689" s="13"/>
      <c r="T689" s="13"/>
      <c r="U689" s="13"/>
      <c r="V689" s="13"/>
    </row>
    <row r="690">
      <c r="A690" s="13"/>
      <c r="K690" s="13"/>
      <c r="L690" s="13"/>
      <c r="S690" s="13"/>
      <c r="T690" s="13"/>
      <c r="U690" s="13"/>
      <c r="V690" s="13"/>
    </row>
    <row r="691">
      <c r="A691" s="13"/>
      <c r="K691" s="13"/>
      <c r="L691" s="13"/>
      <c r="S691" s="13"/>
      <c r="T691" s="13"/>
      <c r="U691" s="13"/>
      <c r="V691" s="13"/>
    </row>
    <row r="692">
      <c r="A692" s="13"/>
      <c r="K692" s="13"/>
      <c r="L692" s="13"/>
      <c r="S692" s="13"/>
      <c r="T692" s="13"/>
      <c r="U692" s="13"/>
      <c r="V692" s="13"/>
    </row>
    <row r="693">
      <c r="A693" s="13"/>
      <c r="K693" s="13"/>
      <c r="L693" s="13"/>
      <c r="S693" s="13"/>
      <c r="T693" s="13"/>
      <c r="U693" s="13"/>
      <c r="V693" s="13"/>
    </row>
    <row r="694">
      <c r="A694" s="13"/>
      <c r="K694" s="13"/>
      <c r="L694" s="13"/>
      <c r="S694" s="13"/>
      <c r="T694" s="13"/>
      <c r="U694" s="13"/>
      <c r="V694" s="13"/>
    </row>
    <row r="695">
      <c r="A695" s="13"/>
      <c r="K695" s="13"/>
      <c r="L695" s="13"/>
      <c r="S695" s="13"/>
      <c r="T695" s="13"/>
      <c r="U695" s="13"/>
      <c r="V695" s="13"/>
    </row>
    <row r="696">
      <c r="A696" s="13"/>
      <c r="K696" s="13"/>
      <c r="L696" s="13"/>
      <c r="S696" s="13"/>
      <c r="T696" s="13"/>
      <c r="U696" s="13"/>
      <c r="V696" s="13"/>
    </row>
    <row r="697">
      <c r="A697" s="13"/>
      <c r="K697" s="13"/>
      <c r="L697" s="13"/>
      <c r="S697" s="13"/>
      <c r="T697" s="13"/>
      <c r="U697" s="13"/>
      <c r="V697" s="13"/>
    </row>
    <row r="698">
      <c r="A698" s="13"/>
      <c r="K698" s="13"/>
      <c r="L698" s="13"/>
      <c r="S698" s="13"/>
      <c r="T698" s="13"/>
      <c r="U698" s="13"/>
      <c r="V698" s="13"/>
    </row>
    <row r="699">
      <c r="A699" s="13"/>
      <c r="K699" s="13"/>
      <c r="L699" s="13"/>
      <c r="S699" s="13"/>
      <c r="T699" s="13"/>
      <c r="U699" s="13"/>
      <c r="V699" s="13"/>
    </row>
    <row r="700">
      <c r="A700" s="13"/>
      <c r="K700" s="13"/>
      <c r="L700" s="13"/>
      <c r="S700" s="13"/>
      <c r="T700" s="13"/>
      <c r="U700" s="13"/>
      <c r="V700" s="13"/>
    </row>
    <row r="701">
      <c r="A701" s="13"/>
      <c r="K701" s="13"/>
      <c r="L701" s="13"/>
      <c r="S701" s="13"/>
      <c r="T701" s="13"/>
      <c r="U701" s="13"/>
      <c r="V701" s="13"/>
    </row>
    <row r="702">
      <c r="A702" s="13"/>
      <c r="K702" s="13"/>
      <c r="L702" s="13"/>
      <c r="S702" s="13"/>
      <c r="T702" s="13"/>
      <c r="U702" s="13"/>
      <c r="V702" s="13"/>
    </row>
    <row r="703">
      <c r="A703" s="13"/>
      <c r="K703" s="13"/>
      <c r="L703" s="13"/>
      <c r="S703" s="13"/>
      <c r="T703" s="13"/>
      <c r="U703" s="13"/>
      <c r="V703" s="13"/>
    </row>
    <row r="704">
      <c r="A704" s="13"/>
      <c r="K704" s="13"/>
      <c r="L704" s="13"/>
      <c r="S704" s="13"/>
      <c r="T704" s="13"/>
      <c r="U704" s="13"/>
      <c r="V704" s="13"/>
    </row>
    <row r="705">
      <c r="A705" s="13"/>
      <c r="K705" s="13"/>
      <c r="L705" s="13"/>
      <c r="S705" s="13"/>
      <c r="T705" s="13"/>
      <c r="U705" s="13"/>
      <c r="V705" s="13"/>
    </row>
    <row r="706">
      <c r="A706" s="13"/>
      <c r="K706" s="13"/>
      <c r="L706" s="13"/>
      <c r="S706" s="13"/>
      <c r="T706" s="13"/>
      <c r="U706" s="13"/>
      <c r="V706" s="13"/>
    </row>
    <row r="707">
      <c r="A707" s="13"/>
      <c r="K707" s="13"/>
      <c r="L707" s="13"/>
      <c r="S707" s="13"/>
      <c r="T707" s="13"/>
      <c r="U707" s="13"/>
      <c r="V707" s="13"/>
    </row>
    <row r="708">
      <c r="A708" s="13"/>
      <c r="K708" s="13"/>
      <c r="L708" s="13"/>
      <c r="S708" s="13"/>
      <c r="T708" s="13"/>
      <c r="U708" s="13"/>
      <c r="V708" s="13"/>
    </row>
    <row r="709">
      <c r="A709" s="13"/>
      <c r="K709" s="13"/>
      <c r="L709" s="13"/>
      <c r="S709" s="13"/>
      <c r="T709" s="13"/>
      <c r="U709" s="13"/>
      <c r="V709" s="13"/>
    </row>
    <row r="710">
      <c r="A710" s="13"/>
      <c r="K710" s="13"/>
      <c r="L710" s="13"/>
      <c r="S710" s="13"/>
      <c r="T710" s="13"/>
      <c r="U710" s="13"/>
      <c r="V710" s="13"/>
    </row>
    <row r="711">
      <c r="A711" s="13"/>
      <c r="K711" s="13"/>
      <c r="L711" s="13"/>
      <c r="S711" s="13"/>
      <c r="T711" s="13"/>
      <c r="U711" s="13"/>
      <c r="V711" s="13"/>
    </row>
    <row r="712">
      <c r="A712" s="13"/>
      <c r="K712" s="13"/>
      <c r="L712" s="13"/>
      <c r="S712" s="13"/>
      <c r="T712" s="13"/>
      <c r="U712" s="13"/>
      <c r="V712" s="13"/>
    </row>
    <row r="713">
      <c r="A713" s="13"/>
      <c r="K713" s="13"/>
      <c r="L713" s="13"/>
      <c r="S713" s="13"/>
      <c r="T713" s="13"/>
      <c r="U713" s="13"/>
      <c r="V713" s="13"/>
    </row>
    <row r="714">
      <c r="A714" s="13"/>
      <c r="K714" s="13"/>
      <c r="L714" s="13"/>
      <c r="S714" s="13"/>
      <c r="T714" s="13"/>
      <c r="U714" s="13"/>
      <c r="V714" s="13"/>
    </row>
    <row r="715">
      <c r="A715" s="13"/>
      <c r="K715" s="13"/>
      <c r="L715" s="13"/>
      <c r="S715" s="13"/>
      <c r="T715" s="13"/>
      <c r="U715" s="13"/>
      <c r="V715" s="13"/>
    </row>
    <row r="716">
      <c r="A716" s="13"/>
      <c r="K716" s="13"/>
      <c r="L716" s="13"/>
      <c r="S716" s="13"/>
      <c r="T716" s="13"/>
      <c r="U716" s="13"/>
      <c r="V716" s="13"/>
    </row>
    <row r="717">
      <c r="A717" s="13"/>
      <c r="K717" s="13"/>
      <c r="L717" s="13"/>
      <c r="S717" s="13"/>
      <c r="T717" s="13"/>
      <c r="U717" s="13"/>
      <c r="V717" s="13"/>
    </row>
    <row r="718">
      <c r="A718" s="13"/>
      <c r="K718" s="13"/>
      <c r="L718" s="13"/>
      <c r="S718" s="13"/>
      <c r="T718" s="13"/>
      <c r="U718" s="13"/>
      <c r="V718" s="13"/>
    </row>
    <row r="719">
      <c r="A719" s="13"/>
      <c r="K719" s="13"/>
      <c r="L719" s="13"/>
      <c r="S719" s="13"/>
      <c r="T719" s="13"/>
      <c r="U719" s="13"/>
      <c r="V719" s="13"/>
    </row>
    <row r="720">
      <c r="A720" s="13"/>
      <c r="K720" s="13"/>
      <c r="L720" s="13"/>
      <c r="S720" s="13"/>
      <c r="T720" s="13"/>
      <c r="U720" s="13"/>
      <c r="V720" s="13"/>
    </row>
    <row r="721">
      <c r="A721" s="13"/>
      <c r="K721" s="13"/>
      <c r="L721" s="13"/>
      <c r="S721" s="13"/>
      <c r="T721" s="13"/>
      <c r="U721" s="13"/>
      <c r="V721" s="13"/>
    </row>
    <row r="722">
      <c r="A722" s="13"/>
      <c r="K722" s="13"/>
      <c r="L722" s="13"/>
      <c r="S722" s="13"/>
      <c r="T722" s="13"/>
      <c r="U722" s="13"/>
      <c r="V722" s="13"/>
    </row>
    <row r="723">
      <c r="A723" s="13"/>
      <c r="K723" s="13"/>
      <c r="L723" s="13"/>
      <c r="S723" s="13"/>
      <c r="T723" s="13"/>
      <c r="U723" s="13"/>
      <c r="V723" s="13"/>
    </row>
    <row r="724">
      <c r="A724" s="13"/>
      <c r="K724" s="13"/>
      <c r="L724" s="13"/>
      <c r="S724" s="13"/>
      <c r="T724" s="13"/>
      <c r="U724" s="13"/>
      <c r="V724" s="13"/>
    </row>
    <row r="725">
      <c r="A725" s="13"/>
      <c r="K725" s="13"/>
      <c r="L725" s="13"/>
      <c r="S725" s="13"/>
      <c r="T725" s="13"/>
      <c r="U725" s="13"/>
      <c r="V725" s="13"/>
    </row>
    <row r="726">
      <c r="A726" s="13"/>
      <c r="K726" s="13"/>
      <c r="L726" s="13"/>
      <c r="S726" s="13"/>
      <c r="T726" s="13"/>
      <c r="U726" s="13"/>
      <c r="V726" s="13"/>
    </row>
    <row r="727">
      <c r="A727" s="13"/>
      <c r="K727" s="13"/>
      <c r="L727" s="13"/>
      <c r="S727" s="13"/>
      <c r="T727" s="13"/>
      <c r="U727" s="13"/>
      <c r="V727" s="13"/>
    </row>
    <row r="728">
      <c r="A728" s="13"/>
      <c r="K728" s="13"/>
      <c r="L728" s="13"/>
      <c r="S728" s="13"/>
      <c r="T728" s="13"/>
      <c r="U728" s="13"/>
      <c r="V728" s="13"/>
    </row>
    <row r="729">
      <c r="A729" s="13"/>
      <c r="K729" s="13"/>
      <c r="L729" s="13"/>
      <c r="S729" s="13"/>
      <c r="T729" s="13"/>
      <c r="U729" s="13"/>
      <c r="V729" s="13"/>
    </row>
    <row r="730">
      <c r="A730" s="13"/>
      <c r="K730" s="13"/>
      <c r="L730" s="13"/>
      <c r="S730" s="13"/>
      <c r="T730" s="13"/>
      <c r="U730" s="13"/>
      <c r="V730" s="13"/>
    </row>
    <row r="731">
      <c r="A731" s="13"/>
      <c r="K731" s="13"/>
      <c r="L731" s="13"/>
      <c r="S731" s="13"/>
      <c r="T731" s="13"/>
      <c r="U731" s="13"/>
      <c r="V731" s="13"/>
    </row>
    <row r="732">
      <c r="A732" s="13"/>
      <c r="K732" s="13"/>
      <c r="L732" s="13"/>
      <c r="S732" s="13"/>
      <c r="T732" s="13"/>
      <c r="U732" s="13"/>
      <c r="V732" s="13"/>
    </row>
    <row r="733">
      <c r="A733" s="13"/>
      <c r="K733" s="13"/>
      <c r="L733" s="13"/>
      <c r="S733" s="13"/>
      <c r="T733" s="13"/>
      <c r="U733" s="13"/>
      <c r="V733" s="13"/>
    </row>
    <row r="734">
      <c r="A734" s="13"/>
      <c r="K734" s="13"/>
      <c r="L734" s="13"/>
      <c r="S734" s="13"/>
      <c r="T734" s="13"/>
      <c r="U734" s="13"/>
      <c r="V734" s="13"/>
    </row>
    <row r="735">
      <c r="A735" s="13"/>
      <c r="K735" s="13"/>
      <c r="L735" s="13"/>
      <c r="S735" s="13"/>
      <c r="T735" s="13"/>
      <c r="U735" s="13"/>
      <c r="V735" s="13"/>
    </row>
    <row r="736">
      <c r="A736" s="13"/>
      <c r="K736" s="13"/>
      <c r="L736" s="13"/>
      <c r="S736" s="13"/>
      <c r="T736" s="13"/>
      <c r="U736" s="13"/>
      <c r="V736" s="13"/>
    </row>
    <row r="737">
      <c r="A737" s="13"/>
      <c r="K737" s="13"/>
      <c r="L737" s="13"/>
      <c r="S737" s="13"/>
      <c r="T737" s="13"/>
      <c r="U737" s="13"/>
      <c r="V737" s="13"/>
    </row>
    <row r="738">
      <c r="A738" s="13"/>
      <c r="K738" s="13"/>
      <c r="L738" s="13"/>
      <c r="S738" s="13"/>
      <c r="T738" s="13"/>
      <c r="U738" s="13"/>
      <c r="V738" s="13"/>
    </row>
    <row r="739">
      <c r="A739" s="13"/>
      <c r="K739" s="13"/>
      <c r="L739" s="13"/>
      <c r="S739" s="13"/>
      <c r="T739" s="13"/>
      <c r="U739" s="13"/>
      <c r="V739" s="13"/>
    </row>
    <row r="740">
      <c r="A740" s="13"/>
      <c r="K740" s="13"/>
      <c r="L740" s="13"/>
      <c r="S740" s="13"/>
      <c r="T740" s="13"/>
      <c r="U740" s="13"/>
      <c r="V740" s="13"/>
    </row>
    <row r="741">
      <c r="A741" s="13"/>
      <c r="K741" s="13"/>
      <c r="L741" s="13"/>
      <c r="S741" s="13"/>
      <c r="T741" s="13"/>
      <c r="U741" s="13"/>
      <c r="V741" s="13"/>
    </row>
    <row r="742">
      <c r="A742" s="13"/>
      <c r="K742" s="13"/>
      <c r="L742" s="13"/>
      <c r="S742" s="13"/>
      <c r="T742" s="13"/>
      <c r="U742" s="13"/>
      <c r="V742" s="13"/>
    </row>
    <row r="743">
      <c r="A743" s="13"/>
      <c r="K743" s="13"/>
      <c r="L743" s="13"/>
      <c r="S743" s="13"/>
      <c r="T743" s="13"/>
      <c r="U743" s="13"/>
      <c r="V743" s="13"/>
    </row>
    <row r="744">
      <c r="A744" s="13"/>
      <c r="K744" s="13"/>
      <c r="L744" s="13"/>
      <c r="S744" s="13"/>
      <c r="T744" s="13"/>
      <c r="U744" s="13"/>
      <c r="V744" s="13"/>
    </row>
    <row r="745">
      <c r="A745" s="13"/>
      <c r="K745" s="13"/>
      <c r="L745" s="13"/>
      <c r="S745" s="13"/>
      <c r="T745" s="13"/>
      <c r="U745" s="13"/>
      <c r="V745" s="13"/>
    </row>
    <row r="746">
      <c r="A746" s="13"/>
      <c r="K746" s="13"/>
      <c r="L746" s="13"/>
      <c r="S746" s="13"/>
      <c r="T746" s="13"/>
      <c r="U746" s="13"/>
      <c r="V746" s="13"/>
    </row>
    <row r="747">
      <c r="A747" s="13"/>
      <c r="K747" s="13"/>
      <c r="L747" s="13"/>
      <c r="S747" s="13"/>
      <c r="T747" s="13"/>
      <c r="U747" s="13"/>
      <c r="V747" s="13"/>
    </row>
    <row r="748">
      <c r="A748" s="13"/>
      <c r="K748" s="13"/>
      <c r="L748" s="13"/>
      <c r="S748" s="13"/>
      <c r="T748" s="13"/>
      <c r="U748" s="13"/>
      <c r="V748" s="13"/>
    </row>
    <row r="749">
      <c r="A749" s="13"/>
      <c r="K749" s="13"/>
      <c r="L749" s="13"/>
      <c r="S749" s="13"/>
      <c r="T749" s="13"/>
      <c r="U749" s="13"/>
      <c r="V749" s="13"/>
    </row>
    <row r="750">
      <c r="A750" s="13"/>
      <c r="K750" s="13"/>
      <c r="L750" s="13"/>
      <c r="S750" s="13"/>
      <c r="T750" s="13"/>
      <c r="U750" s="13"/>
      <c r="V750" s="13"/>
    </row>
    <row r="751">
      <c r="A751" s="13"/>
      <c r="K751" s="13"/>
      <c r="L751" s="13"/>
      <c r="S751" s="13"/>
      <c r="T751" s="13"/>
      <c r="U751" s="13"/>
      <c r="V751" s="13"/>
    </row>
    <row r="752">
      <c r="A752" s="13"/>
      <c r="K752" s="13"/>
      <c r="L752" s="13"/>
      <c r="S752" s="13"/>
      <c r="T752" s="13"/>
      <c r="U752" s="13"/>
      <c r="V752" s="13"/>
    </row>
    <row r="753">
      <c r="A753" s="13"/>
      <c r="K753" s="13"/>
      <c r="L753" s="13"/>
      <c r="S753" s="13"/>
      <c r="T753" s="13"/>
      <c r="U753" s="13"/>
      <c r="V753" s="13"/>
    </row>
    <row r="754">
      <c r="A754" s="13"/>
      <c r="K754" s="13"/>
      <c r="L754" s="13"/>
      <c r="S754" s="13"/>
      <c r="T754" s="13"/>
      <c r="U754" s="13"/>
      <c r="V754" s="13"/>
    </row>
    <row r="755">
      <c r="A755" s="13"/>
      <c r="K755" s="13"/>
      <c r="L755" s="13"/>
      <c r="S755" s="13"/>
      <c r="T755" s="13"/>
      <c r="U755" s="13"/>
      <c r="V755" s="13"/>
    </row>
    <row r="756">
      <c r="A756" s="13"/>
      <c r="K756" s="13"/>
      <c r="L756" s="13"/>
      <c r="S756" s="13"/>
      <c r="T756" s="13"/>
      <c r="U756" s="13"/>
      <c r="V756" s="13"/>
    </row>
    <row r="757">
      <c r="A757" s="13"/>
      <c r="K757" s="13"/>
      <c r="L757" s="13"/>
      <c r="S757" s="13"/>
      <c r="T757" s="13"/>
      <c r="U757" s="13"/>
      <c r="V757" s="13"/>
    </row>
    <row r="758">
      <c r="A758" s="13"/>
      <c r="K758" s="13"/>
      <c r="L758" s="13"/>
      <c r="S758" s="13"/>
      <c r="T758" s="13"/>
      <c r="U758" s="13"/>
      <c r="V758" s="13"/>
    </row>
    <row r="759">
      <c r="A759" s="13"/>
      <c r="K759" s="13"/>
      <c r="L759" s="13"/>
      <c r="S759" s="13"/>
      <c r="T759" s="13"/>
      <c r="U759" s="13"/>
      <c r="V759" s="13"/>
    </row>
    <row r="760">
      <c r="A760" s="13"/>
      <c r="K760" s="13"/>
      <c r="L760" s="13"/>
      <c r="S760" s="13"/>
      <c r="T760" s="13"/>
      <c r="U760" s="13"/>
      <c r="V760" s="13"/>
    </row>
    <row r="761">
      <c r="A761" s="13"/>
      <c r="K761" s="13"/>
      <c r="L761" s="13"/>
      <c r="S761" s="13"/>
      <c r="T761" s="13"/>
      <c r="U761" s="13"/>
      <c r="V761" s="13"/>
    </row>
    <row r="762">
      <c r="A762" s="13"/>
      <c r="K762" s="13"/>
      <c r="L762" s="13"/>
      <c r="S762" s="13"/>
      <c r="T762" s="13"/>
      <c r="U762" s="13"/>
      <c r="V762" s="13"/>
    </row>
    <row r="763">
      <c r="A763" s="13"/>
      <c r="K763" s="13"/>
      <c r="L763" s="13"/>
      <c r="S763" s="13"/>
      <c r="T763" s="13"/>
      <c r="U763" s="13"/>
      <c r="V763" s="13"/>
    </row>
    <row r="764">
      <c r="A764" s="13"/>
      <c r="K764" s="13"/>
      <c r="L764" s="13"/>
      <c r="S764" s="13"/>
      <c r="T764" s="13"/>
      <c r="U764" s="13"/>
      <c r="V764" s="13"/>
    </row>
    <row r="765">
      <c r="A765" s="13"/>
      <c r="K765" s="13"/>
      <c r="L765" s="13"/>
      <c r="S765" s="13"/>
      <c r="T765" s="13"/>
      <c r="U765" s="13"/>
      <c r="V765" s="13"/>
    </row>
    <row r="766">
      <c r="A766" s="13"/>
      <c r="K766" s="13"/>
      <c r="L766" s="13"/>
      <c r="S766" s="13"/>
      <c r="T766" s="13"/>
      <c r="U766" s="13"/>
      <c r="V766" s="13"/>
    </row>
    <row r="767">
      <c r="A767" s="13"/>
      <c r="K767" s="13"/>
      <c r="L767" s="13"/>
      <c r="S767" s="13"/>
      <c r="T767" s="13"/>
      <c r="U767" s="13"/>
      <c r="V767" s="13"/>
    </row>
    <row r="768">
      <c r="A768" s="13"/>
      <c r="K768" s="13"/>
      <c r="L768" s="13"/>
      <c r="S768" s="13"/>
      <c r="T768" s="13"/>
      <c r="U768" s="13"/>
      <c r="V768" s="13"/>
    </row>
    <row r="769">
      <c r="A769" s="13"/>
      <c r="K769" s="13"/>
      <c r="L769" s="13"/>
      <c r="S769" s="13"/>
      <c r="T769" s="13"/>
      <c r="U769" s="13"/>
      <c r="V769" s="13"/>
    </row>
    <row r="770">
      <c r="A770" s="13"/>
      <c r="K770" s="13"/>
      <c r="L770" s="13"/>
      <c r="S770" s="13"/>
      <c r="T770" s="13"/>
      <c r="U770" s="13"/>
      <c r="V770" s="13"/>
    </row>
    <row r="771">
      <c r="A771" s="13"/>
      <c r="K771" s="13"/>
      <c r="L771" s="13"/>
      <c r="S771" s="13"/>
      <c r="T771" s="13"/>
      <c r="U771" s="13"/>
      <c r="V771" s="13"/>
    </row>
    <row r="772">
      <c r="A772" s="13"/>
      <c r="K772" s="13"/>
      <c r="L772" s="13"/>
      <c r="S772" s="13"/>
      <c r="T772" s="13"/>
      <c r="U772" s="13"/>
      <c r="V772" s="13"/>
    </row>
    <row r="773">
      <c r="A773" s="13"/>
      <c r="K773" s="13"/>
      <c r="L773" s="13"/>
      <c r="S773" s="13"/>
      <c r="T773" s="13"/>
      <c r="U773" s="13"/>
      <c r="V773" s="13"/>
    </row>
    <row r="774">
      <c r="A774" s="13"/>
      <c r="K774" s="13"/>
      <c r="L774" s="13"/>
      <c r="S774" s="13"/>
      <c r="T774" s="13"/>
      <c r="U774" s="13"/>
      <c r="V774" s="13"/>
    </row>
    <row r="775">
      <c r="A775" s="13"/>
      <c r="K775" s="13"/>
      <c r="L775" s="13"/>
      <c r="S775" s="13"/>
      <c r="T775" s="13"/>
      <c r="U775" s="13"/>
      <c r="V775" s="13"/>
    </row>
    <row r="776">
      <c r="A776" s="13"/>
      <c r="K776" s="13"/>
      <c r="L776" s="13"/>
      <c r="S776" s="13"/>
      <c r="T776" s="13"/>
      <c r="U776" s="13"/>
      <c r="V776" s="13"/>
    </row>
    <row r="777">
      <c r="A777" s="13"/>
      <c r="K777" s="13"/>
      <c r="L777" s="13"/>
      <c r="S777" s="13"/>
      <c r="T777" s="13"/>
      <c r="U777" s="13"/>
      <c r="V777" s="13"/>
    </row>
    <row r="778">
      <c r="A778" s="13"/>
      <c r="K778" s="13"/>
      <c r="L778" s="13"/>
      <c r="S778" s="13"/>
      <c r="T778" s="13"/>
      <c r="U778" s="13"/>
      <c r="V778" s="13"/>
    </row>
    <row r="779">
      <c r="A779" s="13"/>
      <c r="K779" s="13"/>
      <c r="L779" s="13"/>
      <c r="S779" s="13"/>
      <c r="T779" s="13"/>
      <c r="U779" s="13"/>
      <c r="V779" s="13"/>
    </row>
    <row r="780">
      <c r="A780" s="13"/>
      <c r="K780" s="13"/>
      <c r="L780" s="13"/>
      <c r="S780" s="13"/>
      <c r="T780" s="13"/>
      <c r="U780" s="13"/>
      <c r="V780" s="13"/>
    </row>
    <row r="781">
      <c r="A781" s="13"/>
      <c r="K781" s="13"/>
      <c r="L781" s="13"/>
      <c r="S781" s="13"/>
      <c r="T781" s="13"/>
      <c r="U781" s="13"/>
      <c r="V781" s="13"/>
    </row>
    <row r="782">
      <c r="A782" s="13"/>
      <c r="K782" s="13"/>
      <c r="L782" s="13"/>
      <c r="S782" s="13"/>
      <c r="T782" s="13"/>
      <c r="U782" s="13"/>
      <c r="V782" s="13"/>
    </row>
    <row r="783">
      <c r="A783" s="13"/>
      <c r="K783" s="13"/>
      <c r="L783" s="13"/>
      <c r="S783" s="13"/>
      <c r="T783" s="13"/>
      <c r="U783" s="13"/>
      <c r="V783" s="13"/>
    </row>
    <row r="784">
      <c r="A784" s="13"/>
      <c r="K784" s="13"/>
      <c r="L784" s="13"/>
      <c r="S784" s="13"/>
      <c r="T784" s="13"/>
      <c r="U784" s="13"/>
      <c r="V784" s="13"/>
    </row>
    <row r="785">
      <c r="A785" s="13"/>
      <c r="K785" s="13"/>
      <c r="L785" s="13"/>
      <c r="S785" s="13"/>
      <c r="T785" s="13"/>
      <c r="U785" s="13"/>
      <c r="V785" s="13"/>
    </row>
    <row r="786">
      <c r="A786" s="13"/>
      <c r="K786" s="13"/>
      <c r="L786" s="13"/>
      <c r="S786" s="13"/>
      <c r="T786" s="13"/>
      <c r="U786" s="13"/>
      <c r="V786" s="13"/>
    </row>
    <row r="787">
      <c r="A787" s="13"/>
      <c r="K787" s="13"/>
      <c r="L787" s="13"/>
      <c r="S787" s="13"/>
      <c r="T787" s="13"/>
      <c r="U787" s="13"/>
      <c r="V787" s="13"/>
    </row>
    <row r="788">
      <c r="A788" s="13"/>
      <c r="K788" s="13"/>
      <c r="L788" s="13"/>
      <c r="S788" s="13"/>
      <c r="T788" s="13"/>
      <c r="U788" s="13"/>
      <c r="V788" s="13"/>
    </row>
    <row r="789">
      <c r="A789" s="13"/>
      <c r="K789" s="13"/>
      <c r="L789" s="13"/>
      <c r="S789" s="13"/>
      <c r="T789" s="13"/>
      <c r="U789" s="13"/>
      <c r="V789" s="13"/>
    </row>
    <row r="790">
      <c r="A790" s="13"/>
      <c r="K790" s="13"/>
      <c r="L790" s="13"/>
      <c r="S790" s="13"/>
      <c r="T790" s="13"/>
      <c r="U790" s="13"/>
      <c r="V790" s="13"/>
    </row>
    <row r="791">
      <c r="A791" s="13"/>
      <c r="K791" s="13"/>
      <c r="L791" s="13"/>
      <c r="S791" s="13"/>
      <c r="T791" s="13"/>
      <c r="U791" s="13"/>
      <c r="V791" s="13"/>
    </row>
    <row r="792">
      <c r="A792" s="13"/>
      <c r="K792" s="13"/>
      <c r="L792" s="13"/>
      <c r="S792" s="13"/>
      <c r="T792" s="13"/>
      <c r="U792" s="13"/>
      <c r="V792" s="13"/>
    </row>
    <row r="793">
      <c r="A793" s="13"/>
      <c r="K793" s="13"/>
      <c r="L793" s="13"/>
      <c r="S793" s="13"/>
      <c r="T793" s="13"/>
      <c r="U793" s="13"/>
      <c r="V793" s="13"/>
    </row>
    <row r="794">
      <c r="A794" s="13"/>
      <c r="K794" s="13"/>
      <c r="L794" s="13"/>
      <c r="S794" s="13"/>
      <c r="T794" s="13"/>
      <c r="U794" s="13"/>
      <c r="V794" s="13"/>
    </row>
    <row r="795">
      <c r="A795" s="13"/>
      <c r="K795" s="13"/>
      <c r="L795" s="13"/>
      <c r="S795" s="13"/>
      <c r="T795" s="13"/>
      <c r="U795" s="13"/>
      <c r="V795" s="13"/>
    </row>
    <row r="796">
      <c r="A796" s="13"/>
      <c r="K796" s="13"/>
      <c r="L796" s="13"/>
      <c r="S796" s="13"/>
      <c r="T796" s="13"/>
      <c r="U796" s="13"/>
      <c r="V796" s="13"/>
    </row>
    <row r="797">
      <c r="A797" s="13"/>
      <c r="K797" s="13"/>
      <c r="L797" s="13"/>
      <c r="S797" s="13"/>
      <c r="T797" s="13"/>
      <c r="U797" s="13"/>
      <c r="V797" s="13"/>
    </row>
    <row r="798">
      <c r="A798" s="13"/>
      <c r="K798" s="13"/>
      <c r="L798" s="13"/>
      <c r="S798" s="13"/>
      <c r="T798" s="13"/>
      <c r="U798" s="13"/>
      <c r="V798" s="13"/>
    </row>
    <row r="799">
      <c r="A799" s="13"/>
      <c r="K799" s="13"/>
      <c r="L799" s="13"/>
      <c r="S799" s="13"/>
      <c r="T799" s="13"/>
      <c r="U799" s="13"/>
      <c r="V799" s="13"/>
    </row>
    <row r="800">
      <c r="A800" s="13"/>
      <c r="K800" s="13"/>
      <c r="L800" s="13"/>
      <c r="S800" s="13"/>
      <c r="T800" s="13"/>
      <c r="U800" s="13"/>
      <c r="V800" s="13"/>
    </row>
    <row r="801">
      <c r="A801" s="13"/>
      <c r="K801" s="13"/>
      <c r="L801" s="13"/>
      <c r="S801" s="13"/>
      <c r="T801" s="13"/>
      <c r="U801" s="13"/>
      <c r="V801" s="13"/>
    </row>
    <row r="802">
      <c r="A802" s="13"/>
      <c r="K802" s="13"/>
      <c r="L802" s="13"/>
      <c r="S802" s="13"/>
      <c r="T802" s="13"/>
      <c r="U802" s="13"/>
      <c r="V802" s="13"/>
    </row>
    <row r="803">
      <c r="A803" s="13"/>
      <c r="K803" s="13"/>
      <c r="L803" s="13"/>
      <c r="S803" s="13"/>
      <c r="T803" s="13"/>
      <c r="U803" s="13"/>
      <c r="V803" s="13"/>
    </row>
    <row r="804">
      <c r="A804" s="13"/>
      <c r="K804" s="13"/>
      <c r="L804" s="13"/>
      <c r="S804" s="13"/>
      <c r="T804" s="13"/>
      <c r="U804" s="13"/>
      <c r="V804" s="13"/>
    </row>
    <row r="805">
      <c r="A805" s="13"/>
      <c r="K805" s="13"/>
      <c r="L805" s="13"/>
      <c r="S805" s="13"/>
      <c r="T805" s="13"/>
      <c r="U805" s="13"/>
      <c r="V805" s="13"/>
    </row>
    <row r="806">
      <c r="A806" s="13"/>
      <c r="K806" s="13"/>
      <c r="L806" s="13"/>
      <c r="S806" s="13"/>
      <c r="T806" s="13"/>
      <c r="U806" s="13"/>
      <c r="V806" s="13"/>
    </row>
    <row r="807">
      <c r="A807" s="13"/>
      <c r="K807" s="13"/>
      <c r="L807" s="13"/>
      <c r="S807" s="13"/>
      <c r="T807" s="13"/>
      <c r="U807" s="13"/>
      <c r="V807" s="13"/>
    </row>
    <row r="808">
      <c r="A808" s="13"/>
      <c r="K808" s="13"/>
      <c r="L808" s="13"/>
      <c r="S808" s="13"/>
      <c r="T808" s="13"/>
      <c r="U808" s="13"/>
      <c r="V808" s="13"/>
    </row>
    <row r="809">
      <c r="A809" s="13"/>
      <c r="K809" s="13"/>
      <c r="L809" s="13"/>
      <c r="S809" s="13"/>
      <c r="T809" s="13"/>
      <c r="U809" s="13"/>
      <c r="V809" s="13"/>
    </row>
    <row r="810">
      <c r="A810" s="13"/>
      <c r="K810" s="13"/>
      <c r="L810" s="13"/>
      <c r="S810" s="13"/>
      <c r="T810" s="13"/>
      <c r="U810" s="13"/>
      <c r="V810" s="13"/>
    </row>
    <row r="811">
      <c r="A811" s="13"/>
      <c r="K811" s="13"/>
      <c r="L811" s="13"/>
      <c r="S811" s="13"/>
      <c r="T811" s="13"/>
      <c r="U811" s="13"/>
      <c r="V811" s="13"/>
    </row>
    <row r="812">
      <c r="A812" s="13"/>
      <c r="K812" s="13"/>
      <c r="L812" s="13"/>
      <c r="S812" s="13"/>
      <c r="T812" s="13"/>
      <c r="U812" s="13"/>
      <c r="V812" s="13"/>
    </row>
    <row r="813">
      <c r="A813" s="13"/>
      <c r="K813" s="13"/>
      <c r="L813" s="13"/>
      <c r="S813" s="13"/>
      <c r="T813" s="13"/>
      <c r="U813" s="13"/>
      <c r="V813" s="13"/>
    </row>
    <row r="814">
      <c r="A814" s="13"/>
      <c r="K814" s="13"/>
      <c r="L814" s="13"/>
      <c r="S814" s="13"/>
      <c r="T814" s="13"/>
      <c r="U814" s="13"/>
      <c r="V814" s="13"/>
    </row>
    <row r="815">
      <c r="A815" s="13"/>
      <c r="K815" s="13"/>
      <c r="L815" s="13"/>
      <c r="S815" s="13"/>
      <c r="T815" s="13"/>
      <c r="U815" s="13"/>
      <c r="V815" s="13"/>
    </row>
    <row r="816">
      <c r="A816" s="13"/>
      <c r="K816" s="13"/>
      <c r="L816" s="13"/>
      <c r="S816" s="13"/>
      <c r="T816" s="13"/>
      <c r="U816" s="13"/>
      <c r="V816" s="13"/>
    </row>
    <row r="817">
      <c r="A817" s="13"/>
      <c r="K817" s="13"/>
      <c r="L817" s="13"/>
      <c r="S817" s="13"/>
      <c r="T817" s="13"/>
      <c r="U817" s="13"/>
      <c r="V817" s="13"/>
    </row>
    <row r="818">
      <c r="A818" s="13"/>
      <c r="K818" s="13"/>
      <c r="L818" s="13"/>
      <c r="S818" s="13"/>
      <c r="T818" s="13"/>
      <c r="U818" s="13"/>
      <c r="V818" s="13"/>
    </row>
    <row r="819">
      <c r="A819" s="13"/>
      <c r="K819" s="13"/>
      <c r="L819" s="13"/>
      <c r="S819" s="13"/>
      <c r="T819" s="13"/>
      <c r="U819" s="13"/>
      <c r="V819" s="13"/>
    </row>
    <row r="820">
      <c r="A820" s="13"/>
      <c r="K820" s="13"/>
      <c r="L820" s="13"/>
      <c r="S820" s="13"/>
      <c r="T820" s="13"/>
      <c r="U820" s="13"/>
      <c r="V820" s="13"/>
    </row>
    <row r="821">
      <c r="A821" s="13"/>
      <c r="K821" s="13"/>
      <c r="L821" s="13"/>
      <c r="S821" s="13"/>
      <c r="T821" s="13"/>
      <c r="U821" s="13"/>
      <c r="V821" s="13"/>
    </row>
    <row r="822">
      <c r="A822" s="13"/>
      <c r="K822" s="13"/>
      <c r="L822" s="13"/>
      <c r="S822" s="13"/>
      <c r="T822" s="13"/>
      <c r="U822" s="13"/>
      <c r="V822" s="13"/>
    </row>
    <row r="823">
      <c r="A823" s="13"/>
      <c r="K823" s="13"/>
      <c r="L823" s="13"/>
      <c r="S823" s="13"/>
      <c r="T823" s="13"/>
      <c r="U823" s="13"/>
      <c r="V823" s="13"/>
    </row>
    <row r="824">
      <c r="A824" s="13"/>
      <c r="K824" s="13"/>
      <c r="L824" s="13"/>
      <c r="S824" s="13"/>
      <c r="T824" s="13"/>
      <c r="U824" s="13"/>
      <c r="V824" s="13"/>
    </row>
    <row r="825">
      <c r="A825" s="13"/>
      <c r="K825" s="13"/>
      <c r="L825" s="13"/>
      <c r="S825" s="13"/>
      <c r="T825" s="13"/>
      <c r="U825" s="13"/>
      <c r="V825" s="13"/>
    </row>
    <row r="826">
      <c r="A826" s="13"/>
      <c r="K826" s="13"/>
      <c r="L826" s="13"/>
      <c r="S826" s="13"/>
      <c r="T826" s="13"/>
      <c r="U826" s="13"/>
      <c r="V826" s="13"/>
    </row>
    <row r="827">
      <c r="A827" s="13"/>
      <c r="K827" s="13"/>
      <c r="L827" s="13"/>
      <c r="S827" s="13"/>
      <c r="T827" s="13"/>
      <c r="U827" s="13"/>
      <c r="V827" s="13"/>
    </row>
    <row r="828">
      <c r="A828" s="13"/>
      <c r="K828" s="13"/>
      <c r="L828" s="13"/>
      <c r="S828" s="13"/>
      <c r="T828" s="13"/>
      <c r="U828" s="13"/>
      <c r="V828" s="13"/>
    </row>
    <row r="829">
      <c r="A829" s="13"/>
      <c r="K829" s="13"/>
      <c r="L829" s="13"/>
      <c r="S829" s="13"/>
      <c r="T829" s="13"/>
      <c r="U829" s="13"/>
      <c r="V829" s="13"/>
    </row>
    <row r="830">
      <c r="A830" s="13"/>
      <c r="K830" s="13"/>
      <c r="L830" s="13"/>
      <c r="S830" s="13"/>
      <c r="T830" s="13"/>
      <c r="U830" s="13"/>
      <c r="V830" s="13"/>
    </row>
    <row r="831">
      <c r="A831" s="13"/>
      <c r="K831" s="13"/>
      <c r="L831" s="13"/>
      <c r="S831" s="13"/>
      <c r="T831" s="13"/>
      <c r="U831" s="13"/>
      <c r="V831" s="13"/>
    </row>
    <row r="832">
      <c r="A832" s="13"/>
      <c r="K832" s="13"/>
      <c r="L832" s="13"/>
      <c r="S832" s="13"/>
      <c r="T832" s="13"/>
      <c r="U832" s="13"/>
      <c r="V832" s="13"/>
    </row>
    <row r="833">
      <c r="A833" s="13"/>
      <c r="K833" s="13"/>
      <c r="L833" s="13"/>
      <c r="S833" s="13"/>
      <c r="T833" s="13"/>
      <c r="U833" s="13"/>
      <c r="V833" s="13"/>
    </row>
    <row r="834">
      <c r="A834" s="13"/>
      <c r="K834" s="13"/>
      <c r="L834" s="13"/>
      <c r="S834" s="13"/>
      <c r="T834" s="13"/>
      <c r="U834" s="13"/>
      <c r="V834" s="13"/>
    </row>
    <row r="835">
      <c r="A835" s="13"/>
      <c r="K835" s="13"/>
      <c r="L835" s="13"/>
      <c r="S835" s="13"/>
      <c r="T835" s="13"/>
      <c r="U835" s="13"/>
      <c r="V835" s="13"/>
    </row>
    <row r="836">
      <c r="A836" s="13"/>
      <c r="K836" s="13"/>
      <c r="L836" s="13"/>
      <c r="S836" s="13"/>
      <c r="T836" s="13"/>
      <c r="U836" s="13"/>
      <c r="V836" s="13"/>
    </row>
    <row r="837">
      <c r="A837" s="13"/>
      <c r="K837" s="13"/>
      <c r="L837" s="13"/>
      <c r="S837" s="13"/>
      <c r="T837" s="13"/>
      <c r="U837" s="13"/>
      <c r="V837" s="13"/>
    </row>
    <row r="838">
      <c r="A838" s="13"/>
      <c r="K838" s="13"/>
      <c r="L838" s="13"/>
      <c r="S838" s="13"/>
      <c r="T838" s="13"/>
      <c r="U838" s="13"/>
      <c r="V838" s="13"/>
    </row>
    <row r="839">
      <c r="A839" s="13"/>
      <c r="K839" s="13"/>
      <c r="L839" s="13"/>
      <c r="S839" s="13"/>
      <c r="T839" s="13"/>
      <c r="U839" s="13"/>
      <c r="V839" s="13"/>
    </row>
    <row r="840">
      <c r="A840" s="13"/>
      <c r="K840" s="13"/>
      <c r="L840" s="13"/>
      <c r="S840" s="13"/>
      <c r="T840" s="13"/>
      <c r="U840" s="13"/>
      <c r="V840" s="13"/>
    </row>
    <row r="841">
      <c r="A841" s="13"/>
      <c r="K841" s="13"/>
      <c r="L841" s="13"/>
      <c r="S841" s="13"/>
      <c r="T841" s="13"/>
      <c r="U841" s="13"/>
      <c r="V841" s="13"/>
    </row>
    <row r="842">
      <c r="A842" s="13"/>
      <c r="K842" s="13"/>
      <c r="L842" s="13"/>
      <c r="S842" s="13"/>
      <c r="T842" s="13"/>
      <c r="U842" s="13"/>
      <c r="V842" s="13"/>
    </row>
    <row r="843">
      <c r="A843" s="13"/>
      <c r="K843" s="13"/>
      <c r="L843" s="13"/>
      <c r="S843" s="13"/>
      <c r="T843" s="13"/>
      <c r="U843" s="13"/>
      <c r="V843" s="13"/>
    </row>
    <row r="844">
      <c r="A844" s="13"/>
      <c r="K844" s="13"/>
      <c r="L844" s="13"/>
      <c r="S844" s="13"/>
      <c r="T844" s="13"/>
      <c r="U844" s="13"/>
      <c r="V844" s="13"/>
    </row>
    <row r="845">
      <c r="A845" s="13"/>
      <c r="K845" s="13"/>
      <c r="L845" s="13"/>
      <c r="S845" s="13"/>
      <c r="T845" s="13"/>
      <c r="U845" s="13"/>
      <c r="V845" s="13"/>
    </row>
    <row r="846">
      <c r="A846" s="13"/>
      <c r="K846" s="13"/>
      <c r="L846" s="13"/>
      <c r="S846" s="13"/>
      <c r="T846" s="13"/>
      <c r="U846" s="13"/>
      <c r="V846" s="13"/>
    </row>
    <row r="847">
      <c r="A847" s="13"/>
      <c r="K847" s="13"/>
      <c r="L847" s="13"/>
      <c r="S847" s="13"/>
      <c r="T847" s="13"/>
      <c r="U847" s="13"/>
      <c r="V847" s="13"/>
    </row>
    <row r="848">
      <c r="A848" s="13"/>
      <c r="K848" s="13"/>
      <c r="L848" s="13"/>
      <c r="S848" s="13"/>
      <c r="T848" s="13"/>
      <c r="U848" s="13"/>
      <c r="V848" s="13"/>
    </row>
    <row r="849">
      <c r="A849" s="13"/>
      <c r="K849" s="13"/>
      <c r="L849" s="13"/>
      <c r="S849" s="13"/>
      <c r="T849" s="13"/>
      <c r="U849" s="13"/>
      <c r="V849" s="13"/>
    </row>
    <row r="850">
      <c r="A850" s="13"/>
      <c r="K850" s="13"/>
      <c r="L850" s="13"/>
      <c r="S850" s="13"/>
      <c r="T850" s="13"/>
      <c r="U850" s="13"/>
      <c r="V850" s="13"/>
    </row>
    <row r="851">
      <c r="A851" s="13"/>
      <c r="K851" s="13"/>
      <c r="L851" s="13"/>
      <c r="S851" s="13"/>
      <c r="T851" s="13"/>
      <c r="U851" s="13"/>
      <c r="V851" s="13"/>
    </row>
    <row r="852">
      <c r="A852" s="13"/>
      <c r="K852" s="13"/>
      <c r="L852" s="13"/>
      <c r="S852" s="13"/>
      <c r="T852" s="13"/>
      <c r="U852" s="13"/>
      <c r="V852" s="13"/>
    </row>
    <row r="853">
      <c r="A853" s="13"/>
      <c r="K853" s="13"/>
      <c r="L853" s="13"/>
      <c r="S853" s="13"/>
      <c r="T853" s="13"/>
      <c r="U853" s="13"/>
      <c r="V853" s="13"/>
    </row>
    <row r="854">
      <c r="A854" s="13"/>
      <c r="K854" s="13"/>
      <c r="L854" s="13"/>
      <c r="S854" s="13"/>
      <c r="T854" s="13"/>
      <c r="U854" s="13"/>
      <c r="V854" s="13"/>
    </row>
    <row r="855">
      <c r="A855" s="13"/>
      <c r="K855" s="13"/>
      <c r="L855" s="13"/>
      <c r="S855" s="13"/>
      <c r="T855" s="13"/>
      <c r="U855" s="13"/>
      <c r="V855" s="13"/>
    </row>
    <row r="856">
      <c r="A856" s="13"/>
      <c r="K856" s="13"/>
      <c r="L856" s="13"/>
      <c r="S856" s="13"/>
      <c r="T856" s="13"/>
      <c r="U856" s="13"/>
      <c r="V856" s="13"/>
    </row>
    <row r="857">
      <c r="A857" s="13"/>
      <c r="K857" s="13"/>
      <c r="L857" s="13"/>
      <c r="S857" s="13"/>
      <c r="T857" s="13"/>
      <c r="U857" s="13"/>
      <c r="V857" s="13"/>
    </row>
    <row r="858">
      <c r="A858" s="13"/>
      <c r="K858" s="13"/>
      <c r="L858" s="13"/>
      <c r="S858" s="13"/>
      <c r="T858" s="13"/>
      <c r="U858" s="13"/>
      <c r="V858" s="13"/>
    </row>
    <row r="859">
      <c r="A859" s="13"/>
      <c r="K859" s="13"/>
      <c r="L859" s="13"/>
      <c r="S859" s="13"/>
      <c r="T859" s="13"/>
      <c r="U859" s="13"/>
      <c r="V859" s="13"/>
    </row>
    <row r="860">
      <c r="A860" s="13"/>
      <c r="K860" s="13"/>
      <c r="L860" s="13"/>
      <c r="S860" s="13"/>
      <c r="T860" s="13"/>
      <c r="U860" s="13"/>
      <c r="V860" s="13"/>
    </row>
    <row r="861">
      <c r="A861" s="13"/>
      <c r="K861" s="13"/>
      <c r="L861" s="13"/>
      <c r="S861" s="13"/>
      <c r="T861" s="13"/>
      <c r="U861" s="13"/>
      <c r="V861" s="13"/>
    </row>
    <row r="862">
      <c r="A862" s="13"/>
      <c r="K862" s="13"/>
      <c r="L862" s="13"/>
      <c r="S862" s="13"/>
      <c r="T862" s="13"/>
      <c r="U862" s="13"/>
      <c r="V862" s="13"/>
    </row>
    <row r="863">
      <c r="A863" s="13"/>
      <c r="K863" s="13"/>
      <c r="L863" s="13"/>
      <c r="S863" s="13"/>
      <c r="T863" s="13"/>
      <c r="U863" s="13"/>
      <c r="V863" s="13"/>
    </row>
    <row r="864">
      <c r="A864" s="13"/>
      <c r="K864" s="13"/>
      <c r="L864" s="13"/>
      <c r="S864" s="13"/>
      <c r="T864" s="13"/>
      <c r="U864" s="13"/>
      <c r="V864" s="13"/>
    </row>
    <row r="865">
      <c r="A865" s="13"/>
      <c r="K865" s="13"/>
      <c r="L865" s="13"/>
      <c r="S865" s="13"/>
      <c r="T865" s="13"/>
      <c r="U865" s="13"/>
      <c r="V865" s="13"/>
    </row>
    <row r="866">
      <c r="A866" s="13"/>
      <c r="K866" s="13"/>
      <c r="L866" s="13"/>
      <c r="S866" s="13"/>
      <c r="T866" s="13"/>
      <c r="U866" s="13"/>
      <c r="V866" s="13"/>
    </row>
    <row r="867">
      <c r="A867" s="13"/>
      <c r="K867" s="13"/>
      <c r="L867" s="13"/>
      <c r="S867" s="13"/>
      <c r="T867" s="13"/>
      <c r="U867" s="13"/>
      <c r="V867" s="13"/>
    </row>
    <row r="868">
      <c r="A868" s="13"/>
      <c r="K868" s="13"/>
      <c r="L868" s="13"/>
      <c r="S868" s="13"/>
      <c r="T868" s="13"/>
      <c r="U868" s="13"/>
      <c r="V868" s="13"/>
    </row>
    <row r="869">
      <c r="A869" s="13"/>
      <c r="K869" s="13"/>
      <c r="L869" s="13"/>
      <c r="S869" s="13"/>
      <c r="T869" s="13"/>
      <c r="U869" s="13"/>
      <c r="V869" s="13"/>
    </row>
    <row r="870">
      <c r="A870" s="13"/>
      <c r="K870" s="13"/>
      <c r="L870" s="13"/>
      <c r="S870" s="13"/>
      <c r="T870" s="13"/>
      <c r="U870" s="13"/>
      <c r="V870" s="13"/>
    </row>
    <row r="871">
      <c r="A871" s="13"/>
      <c r="K871" s="13"/>
      <c r="L871" s="13"/>
      <c r="S871" s="13"/>
      <c r="T871" s="13"/>
      <c r="U871" s="13"/>
      <c r="V871" s="13"/>
    </row>
    <row r="872">
      <c r="A872" s="13"/>
      <c r="K872" s="13"/>
      <c r="L872" s="13"/>
      <c r="S872" s="13"/>
      <c r="T872" s="13"/>
      <c r="U872" s="13"/>
      <c r="V872" s="13"/>
    </row>
    <row r="873">
      <c r="A873" s="13"/>
      <c r="K873" s="13"/>
      <c r="L873" s="13"/>
      <c r="S873" s="13"/>
      <c r="T873" s="13"/>
      <c r="U873" s="13"/>
      <c r="V873" s="13"/>
    </row>
    <row r="874">
      <c r="A874" s="13"/>
      <c r="K874" s="13"/>
      <c r="L874" s="13"/>
      <c r="S874" s="13"/>
      <c r="T874" s="13"/>
      <c r="U874" s="13"/>
      <c r="V874" s="13"/>
    </row>
    <row r="875">
      <c r="A875" s="13"/>
      <c r="K875" s="13"/>
      <c r="L875" s="13"/>
      <c r="S875" s="13"/>
      <c r="T875" s="13"/>
      <c r="U875" s="13"/>
      <c r="V875" s="13"/>
    </row>
    <row r="876">
      <c r="A876" s="13"/>
      <c r="K876" s="13"/>
      <c r="L876" s="13"/>
      <c r="S876" s="13"/>
      <c r="T876" s="13"/>
      <c r="U876" s="13"/>
      <c r="V876" s="13"/>
    </row>
    <row r="877">
      <c r="A877" s="13"/>
      <c r="K877" s="13"/>
      <c r="L877" s="13"/>
      <c r="S877" s="13"/>
      <c r="T877" s="13"/>
      <c r="U877" s="13"/>
      <c r="V877" s="13"/>
    </row>
    <row r="878">
      <c r="A878" s="13"/>
      <c r="K878" s="13"/>
      <c r="L878" s="13"/>
      <c r="S878" s="13"/>
      <c r="T878" s="13"/>
      <c r="U878" s="13"/>
      <c r="V878" s="13"/>
    </row>
    <row r="879">
      <c r="A879" s="13"/>
      <c r="K879" s="13"/>
      <c r="L879" s="13"/>
      <c r="S879" s="13"/>
      <c r="T879" s="13"/>
      <c r="U879" s="13"/>
      <c r="V879" s="13"/>
    </row>
    <row r="880">
      <c r="A880" s="13"/>
      <c r="K880" s="13"/>
      <c r="L880" s="13"/>
      <c r="S880" s="13"/>
      <c r="T880" s="13"/>
      <c r="U880" s="13"/>
      <c r="V880" s="13"/>
    </row>
    <row r="881">
      <c r="A881" s="13"/>
      <c r="K881" s="13"/>
      <c r="L881" s="13"/>
      <c r="S881" s="13"/>
      <c r="T881" s="13"/>
      <c r="U881" s="13"/>
      <c r="V881" s="13"/>
    </row>
    <row r="882">
      <c r="A882" s="13"/>
      <c r="K882" s="13"/>
      <c r="L882" s="13"/>
      <c r="S882" s="13"/>
      <c r="T882" s="13"/>
      <c r="U882" s="13"/>
      <c r="V882" s="13"/>
    </row>
    <row r="883">
      <c r="A883" s="13"/>
      <c r="K883" s="13"/>
      <c r="L883" s="13"/>
      <c r="S883" s="13"/>
      <c r="T883" s="13"/>
      <c r="U883" s="13"/>
      <c r="V883" s="13"/>
    </row>
    <row r="884">
      <c r="A884" s="13"/>
      <c r="K884" s="13"/>
      <c r="L884" s="13"/>
      <c r="S884" s="13"/>
      <c r="T884" s="13"/>
      <c r="U884" s="13"/>
      <c r="V884" s="13"/>
    </row>
    <row r="885">
      <c r="A885" s="13"/>
      <c r="K885" s="13"/>
      <c r="L885" s="13"/>
      <c r="S885" s="13"/>
      <c r="T885" s="13"/>
      <c r="U885" s="13"/>
      <c r="V885" s="13"/>
    </row>
    <row r="886">
      <c r="A886" s="13"/>
      <c r="K886" s="13"/>
      <c r="L886" s="13"/>
      <c r="S886" s="13"/>
      <c r="T886" s="13"/>
      <c r="U886" s="13"/>
      <c r="V886" s="13"/>
    </row>
    <row r="887">
      <c r="A887" s="13"/>
      <c r="K887" s="13"/>
      <c r="L887" s="13"/>
      <c r="S887" s="13"/>
      <c r="T887" s="13"/>
      <c r="U887" s="13"/>
      <c r="V887" s="13"/>
    </row>
    <row r="888">
      <c r="A888" s="13"/>
      <c r="K888" s="13"/>
      <c r="L888" s="13"/>
      <c r="S888" s="13"/>
      <c r="T888" s="13"/>
      <c r="U888" s="13"/>
      <c r="V888" s="13"/>
    </row>
    <row r="889">
      <c r="A889" s="13"/>
      <c r="K889" s="13"/>
      <c r="L889" s="13"/>
      <c r="S889" s="13"/>
      <c r="T889" s="13"/>
      <c r="U889" s="13"/>
      <c r="V889" s="13"/>
    </row>
    <row r="890">
      <c r="A890" s="13"/>
      <c r="K890" s="13"/>
      <c r="L890" s="13"/>
      <c r="S890" s="13"/>
      <c r="T890" s="13"/>
      <c r="U890" s="13"/>
      <c r="V890" s="13"/>
    </row>
    <row r="891">
      <c r="A891" s="13"/>
      <c r="K891" s="13"/>
      <c r="L891" s="13"/>
      <c r="S891" s="13"/>
      <c r="T891" s="13"/>
      <c r="U891" s="13"/>
      <c r="V891" s="13"/>
    </row>
    <row r="892">
      <c r="A892" s="13"/>
      <c r="K892" s="13"/>
      <c r="L892" s="13"/>
      <c r="S892" s="13"/>
      <c r="T892" s="13"/>
      <c r="U892" s="13"/>
      <c r="V892" s="13"/>
    </row>
    <row r="893">
      <c r="A893" s="13"/>
      <c r="K893" s="13"/>
      <c r="L893" s="13"/>
      <c r="S893" s="13"/>
      <c r="T893" s="13"/>
      <c r="U893" s="13"/>
      <c r="V893" s="13"/>
    </row>
    <row r="894">
      <c r="A894" s="13"/>
      <c r="K894" s="13"/>
      <c r="L894" s="13"/>
      <c r="S894" s="13"/>
      <c r="T894" s="13"/>
      <c r="U894" s="13"/>
      <c r="V894" s="13"/>
    </row>
    <row r="895">
      <c r="A895" s="13"/>
      <c r="K895" s="13"/>
      <c r="L895" s="13"/>
      <c r="S895" s="13"/>
      <c r="T895" s="13"/>
      <c r="U895" s="13"/>
      <c r="V895" s="13"/>
    </row>
    <row r="896">
      <c r="A896" s="13"/>
      <c r="K896" s="13"/>
      <c r="L896" s="13"/>
      <c r="S896" s="13"/>
      <c r="T896" s="13"/>
      <c r="U896" s="13"/>
      <c r="V896" s="13"/>
    </row>
    <row r="897">
      <c r="A897" s="13"/>
      <c r="K897" s="13"/>
      <c r="L897" s="13"/>
      <c r="S897" s="13"/>
      <c r="T897" s="13"/>
      <c r="U897" s="13"/>
      <c r="V897" s="13"/>
    </row>
    <row r="898">
      <c r="A898" s="13"/>
      <c r="K898" s="13"/>
      <c r="L898" s="13"/>
      <c r="S898" s="13"/>
      <c r="T898" s="13"/>
      <c r="U898" s="13"/>
      <c r="V898" s="13"/>
    </row>
    <row r="899">
      <c r="A899" s="13"/>
      <c r="K899" s="13"/>
      <c r="L899" s="13"/>
      <c r="S899" s="13"/>
      <c r="T899" s="13"/>
      <c r="U899" s="13"/>
      <c r="V899" s="13"/>
    </row>
    <row r="900">
      <c r="A900" s="13"/>
      <c r="K900" s="13"/>
      <c r="L900" s="13"/>
      <c r="S900" s="13"/>
      <c r="T900" s="13"/>
      <c r="U900" s="13"/>
      <c r="V900" s="13"/>
    </row>
    <row r="901">
      <c r="A901" s="13"/>
      <c r="K901" s="13"/>
      <c r="L901" s="13"/>
      <c r="S901" s="13"/>
      <c r="T901" s="13"/>
      <c r="U901" s="13"/>
      <c r="V901" s="13"/>
    </row>
    <row r="902">
      <c r="A902" s="13"/>
      <c r="K902" s="13"/>
      <c r="L902" s="13"/>
      <c r="S902" s="13"/>
      <c r="T902" s="13"/>
      <c r="U902" s="13"/>
      <c r="V902" s="13"/>
    </row>
    <row r="903">
      <c r="A903" s="13"/>
      <c r="K903" s="13"/>
      <c r="L903" s="13"/>
      <c r="S903" s="13"/>
      <c r="T903" s="13"/>
      <c r="U903" s="13"/>
      <c r="V903" s="13"/>
    </row>
    <row r="904">
      <c r="A904" s="13"/>
      <c r="K904" s="13"/>
      <c r="L904" s="13"/>
      <c r="S904" s="13"/>
      <c r="T904" s="13"/>
      <c r="U904" s="13"/>
      <c r="V904" s="13"/>
    </row>
    <row r="905">
      <c r="A905" s="13"/>
      <c r="K905" s="13"/>
      <c r="L905" s="13"/>
      <c r="S905" s="13"/>
      <c r="T905" s="13"/>
      <c r="U905" s="13"/>
      <c r="V905" s="13"/>
    </row>
    <row r="906">
      <c r="A906" s="13"/>
      <c r="K906" s="13"/>
      <c r="L906" s="13"/>
      <c r="S906" s="13"/>
      <c r="T906" s="13"/>
      <c r="U906" s="13"/>
      <c r="V906" s="13"/>
    </row>
    <row r="907">
      <c r="A907" s="13"/>
      <c r="K907" s="13"/>
      <c r="L907" s="13"/>
      <c r="S907" s="13"/>
      <c r="T907" s="13"/>
      <c r="U907" s="13"/>
      <c r="V907" s="13"/>
    </row>
    <row r="908">
      <c r="A908" s="13"/>
      <c r="K908" s="13"/>
      <c r="L908" s="13"/>
      <c r="S908" s="13"/>
      <c r="T908" s="13"/>
      <c r="U908" s="13"/>
      <c r="V908" s="13"/>
    </row>
    <row r="909">
      <c r="A909" s="13"/>
      <c r="K909" s="13"/>
      <c r="L909" s="13"/>
      <c r="S909" s="13"/>
      <c r="T909" s="13"/>
      <c r="U909" s="13"/>
      <c r="V909" s="13"/>
    </row>
    <row r="910">
      <c r="A910" s="13"/>
      <c r="K910" s="13"/>
      <c r="L910" s="13"/>
      <c r="S910" s="13"/>
      <c r="T910" s="13"/>
      <c r="U910" s="13"/>
      <c r="V910" s="13"/>
    </row>
    <row r="911">
      <c r="A911" s="13"/>
      <c r="K911" s="13"/>
      <c r="L911" s="13"/>
      <c r="S911" s="13"/>
      <c r="T911" s="13"/>
      <c r="U911" s="13"/>
      <c r="V911" s="13"/>
    </row>
    <row r="912">
      <c r="A912" s="13"/>
      <c r="K912" s="13"/>
      <c r="L912" s="13"/>
      <c r="S912" s="13"/>
      <c r="T912" s="13"/>
      <c r="U912" s="13"/>
      <c r="V912" s="13"/>
    </row>
    <row r="913">
      <c r="A913" s="13"/>
      <c r="K913" s="13"/>
      <c r="L913" s="13"/>
      <c r="S913" s="13"/>
      <c r="T913" s="13"/>
      <c r="U913" s="13"/>
      <c r="V913" s="13"/>
    </row>
    <row r="914">
      <c r="A914" s="13"/>
      <c r="K914" s="13"/>
      <c r="L914" s="13"/>
      <c r="S914" s="13"/>
      <c r="T914" s="13"/>
      <c r="U914" s="13"/>
      <c r="V914" s="13"/>
    </row>
    <row r="915">
      <c r="A915" s="13"/>
      <c r="K915" s="13"/>
      <c r="L915" s="13"/>
      <c r="S915" s="13"/>
      <c r="T915" s="13"/>
      <c r="U915" s="13"/>
      <c r="V915" s="13"/>
    </row>
    <row r="916">
      <c r="A916" s="13"/>
      <c r="K916" s="13"/>
      <c r="L916" s="13"/>
      <c r="S916" s="13"/>
      <c r="T916" s="13"/>
      <c r="U916" s="13"/>
      <c r="V916" s="13"/>
    </row>
    <row r="917">
      <c r="A917" s="13"/>
      <c r="K917" s="13"/>
      <c r="L917" s="13"/>
      <c r="S917" s="13"/>
      <c r="T917" s="13"/>
      <c r="U917" s="13"/>
      <c r="V917" s="13"/>
    </row>
    <row r="918">
      <c r="A918" s="13"/>
      <c r="K918" s="13"/>
      <c r="L918" s="13"/>
      <c r="S918" s="13"/>
      <c r="T918" s="13"/>
      <c r="U918" s="13"/>
      <c r="V918" s="13"/>
    </row>
    <row r="919">
      <c r="A919" s="13"/>
      <c r="K919" s="13"/>
      <c r="L919" s="13"/>
      <c r="S919" s="13"/>
      <c r="T919" s="13"/>
      <c r="U919" s="13"/>
      <c r="V919" s="13"/>
    </row>
    <row r="920">
      <c r="A920" s="13"/>
      <c r="K920" s="13"/>
      <c r="L920" s="13"/>
      <c r="S920" s="13"/>
      <c r="T920" s="13"/>
      <c r="U920" s="13"/>
      <c r="V920" s="13"/>
    </row>
    <row r="921">
      <c r="A921" s="13"/>
      <c r="K921" s="13"/>
      <c r="L921" s="13"/>
      <c r="S921" s="13"/>
      <c r="T921" s="13"/>
      <c r="U921" s="13"/>
      <c r="V921" s="13"/>
    </row>
    <row r="922">
      <c r="A922" s="13"/>
      <c r="K922" s="13"/>
      <c r="L922" s="13"/>
      <c r="S922" s="13"/>
      <c r="T922" s="13"/>
      <c r="U922" s="13"/>
      <c r="V922" s="13"/>
    </row>
    <row r="923">
      <c r="A923" s="13"/>
      <c r="K923" s="13"/>
      <c r="L923" s="13"/>
      <c r="S923" s="13"/>
      <c r="T923" s="13"/>
      <c r="U923" s="13"/>
      <c r="V923" s="13"/>
    </row>
    <row r="924">
      <c r="A924" s="13"/>
      <c r="K924" s="13"/>
      <c r="L924" s="13"/>
      <c r="S924" s="13"/>
      <c r="T924" s="13"/>
      <c r="U924" s="13"/>
      <c r="V924" s="13"/>
    </row>
    <row r="925">
      <c r="A925" s="13"/>
      <c r="K925" s="13"/>
      <c r="L925" s="13"/>
      <c r="S925" s="13"/>
      <c r="T925" s="13"/>
      <c r="U925" s="13"/>
      <c r="V925" s="13"/>
    </row>
    <row r="926">
      <c r="A926" s="13"/>
      <c r="K926" s="13"/>
      <c r="L926" s="13"/>
      <c r="S926" s="13"/>
      <c r="T926" s="13"/>
      <c r="U926" s="13"/>
      <c r="V926" s="13"/>
    </row>
    <row r="927">
      <c r="A927" s="13"/>
      <c r="K927" s="13"/>
      <c r="L927" s="13"/>
      <c r="S927" s="13"/>
      <c r="T927" s="13"/>
      <c r="U927" s="13"/>
      <c r="V927" s="13"/>
    </row>
    <row r="928">
      <c r="A928" s="13"/>
      <c r="K928" s="13"/>
      <c r="L928" s="13"/>
      <c r="S928" s="13"/>
      <c r="T928" s="13"/>
      <c r="U928" s="13"/>
      <c r="V928" s="13"/>
    </row>
    <row r="929">
      <c r="A929" s="13"/>
      <c r="K929" s="13"/>
      <c r="L929" s="13"/>
      <c r="S929" s="13"/>
      <c r="T929" s="13"/>
      <c r="U929" s="13"/>
      <c r="V929" s="13"/>
    </row>
    <row r="930">
      <c r="A930" s="13"/>
      <c r="K930" s="13"/>
      <c r="L930" s="13"/>
      <c r="S930" s="13"/>
      <c r="T930" s="13"/>
      <c r="U930" s="13"/>
      <c r="V930" s="13"/>
    </row>
    <row r="931">
      <c r="A931" s="13"/>
      <c r="K931" s="13"/>
      <c r="L931" s="13"/>
      <c r="S931" s="13"/>
      <c r="T931" s="13"/>
      <c r="U931" s="13"/>
      <c r="V931" s="13"/>
    </row>
    <row r="932">
      <c r="A932" s="13"/>
      <c r="K932" s="13"/>
      <c r="L932" s="13"/>
      <c r="S932" s="13"/>
      <c r="T932" s="13"/>
      <c r="U932" s="13"/>
      <c r="V932" s="13"/>
    </row>
    <row r="933">
      <c r="A933" s="13"/>
      <c r="K933" s="13"/>
      <c r="L933" s="13"/>
      <c r="S933" s="13"/>
      <c r="T933" s="13"/>
      <c r="U933" s="13"/>
      <c r="V933" s="13"/>
    </row>
    <row r="934">
      <c r="A934" s="13"/>
      <c r="K934" s="13"/>
      <c r="L934" s="13"/>
      <c r="S934" s="13"/>
      <c r="T934" s="13"/>
      <c r="U934" s="13"/>
      <c r="V934" s="13"/>
    </row>
    <row r="935">
      <c r="A935" s="13"/>
      <c r="K935" s="13"/>
      <c r="L935" s="13"/>
      <c r="S935" s="13"/>
      <c r="T935" s="13"/>
      <c r="U935" s="13"/>
    </row>
  </sheetData>
  <conditionalFormatting sqref="B2:B33 M3:M29 U3:V31">
    <cfRule type="cellIs" dxfId="0" priority="1" operator="equal">
      <formula>"TRUE"</formula>
    </cfRule>
  </conditionalFormatting>
  <conditionalFormatting sqref="B2:B33 M3:M29 U3:V31 D33:I33">
    <cfRule type="cellIs" dxfId="1" priority="2" operator="equal">
      <formula>"FALSE"</formula>
    </cfRule>
  </conditionalFormatting>
  <conditionalFormatting sqref="K3:K29 L3:L33 S3:S29 T3:T32 D33:K33 M33:Q33 K38 S38">
    <cfRule type="cellIs" dxfId="0" priority="3" operator="equal">
      <formula>"TRUE"</formula>
    </cfRule>
  </conditionalFormatting>
  <conditionalFormatting sqref="D38:R38">
    <cfRule type="cellIs" dxfId="0" priority="4" operator="equal">
      <formula>"TRUE"</formula>
    </cfRule>
  </conditionalFormatting>
  <conditionalFormatting sqref="K3:K29 L3:L32 S3:S29 T3:T32 K33 S33 D38:R38">
    <cfRule type="cellIs" dxfId="1" priority="5" operator="equal">
      <formula>"FALSE"</formula>
    </cfRule>
  </conditionalFormatting>
  <conditionalFormatting sqref="D33:R33">
    <cfRule type="cellIs" dxfId="1" priority="6" operator="equal">
      <formula>"FALSE"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0.57"/>
    <col customWidth="1" min="2" max="2" width="16.29"/>
    <col customWidth="1" min="3" max="3" width="20.43"/>
    <col customWidth="1" min="4" max="4" width="24.86"/>
    <col customWidth="1" hidden="1" min="6" max="6" width="34.14"/>
    <col customWidth="1" min="7" max="7" width="36.43"/>
    <col hidden="1" min="8" max="10" width="14.43"/>
    <col customWidth="1" hidden="1" min="11" max="11" width="31.14"/>
    <col hidden="1" min="12" max="12" width="14.43"/>
    <col customWidth="1" min="15" max="15" width="29.57"/>
    <col customWidth="1" hidden="1" min="16" max="16" width="2.14"/>
    <col customWidth="1" hidden="1" min="17" max="17" width="20.14"/>
    <col customWidth="1" hidden="1" min="18" max="18" width="7.43"/>
    <col customWidth="1" hidden="1" min="19" max="19" width="27.43"/>
    <col hidden="1" min="20" max="21" width="14.43"/>
    <col customWidth="1" min="22" max="22" width="17.86"/>
  </cols>
  <sheetData>
    <row r="1">
      <c r="A1" s="19" t="s">
        <v>104</v>
      </c>
      <c r="B1" s="20" t="s">
        <v>251</v>
      </c>
      <c r="C1" s="21" t="s">
        <v>105</v>
      </c>
      <c r="D1" s="21" t="s">
        <v>106</v>
      </c>
      <c r="E1" s="22"/>
      <c r="F1" s="22"/>
      <c r="G1" s="23" t="s">
        <v>106</v>
      </c>
      <c r="H1" s="22"/>
      <c r="I1" s="22"/>
      <c r="J1" s="22"/>
      <c r="K1" s="24"/>
      <c r="L1" s="24"/>
      <c r="M1" s="22"/>
      <c r="N1" s="22"/>
      <c r="O1" s="23" t="s">
        <v>105</v>
      </c>
      <c r="P1" s="22"/>
      <c r="Q1" s="22"/>
      <c r="R1" s="22"/>
      <c r="S1" s="24"/>
      <c r="T1" s="24"/>
      <c r="U1" s="24"/>
      <c r="V1" s="24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</row>
    <row r="2">
      <c r="A2" s="25" t="s">
        <v>479</v>
      </c>
      <c r="B2" s="26" t="b">
        <f>if(A2="","", COUNTIF('Match esperado'!AA:AA, A2) &gt; 0)
</f>
        <v>1</v>
      </c>
      <c r="C2" s="22" t="str">
        <f t="shared" ref="C2:C24" si="1">iferror(left(A2,((FIND(":",A2))-1)),"")</f>
        <v>Faturamento Anual</v>
      </c>
      <c r="D2" s="22" t="str">
        <f t="shared" ref="D2:D22" si="2">iferror(right(A2,(len(A2)-FIND(":",A2))-1),"")</f>
        <v>Faturamento Anual</v>
      </c>
      <c r="E2" s="22"/>
      <c r="F2" s="22"/>
      <c r="G2" s="23" t="s">
        <v>328</v>
      </c>
      <c r="H2" s="22"/>
      <c r="I2" s="22"/>
      <c r="J2" s="22"/>
      <c r="K2" s="24"/>
      <c r="L2" s="24"/>
      <c r="M2" s="22"/>
      <c r="N2" s="22"/>
      <c r="O2" s="23" t="s">
        <v>406</v>
      </c>
      <c r="P2" s="22"/>
      <c r="Q2" s="22"/>
      <c r="R2" s="22"/>
      <c r="S2" s="24"/>
      <c r="T2" s="24"/>
      <c r="U2" s="24"/>
      <c r="V2" s="24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</row>
    <row r="3">
      <c r="A3" s="25" t="s">
        <v>355</v>
      </c>
      <c r="B3" s="26" t="b">
        <f>if(A3="","", COUNTIF('Match esperado'!AA:AA, A3) &gt; 0)
</f>
        <v>1</v>
      </c>
      <c r="C3" s="22" t="str">
        <f t="shared" si="1"/>
        <v>Número de Funcionários</v>
      </c>
      <c r="D3" s="22" t="str">
        <f t="shared" si="2"/>
        <v>Número de Funcionários</v>
      </c>
      <c r="E3" s="22"/>
      <c r="F3" s="22"/>
      <c r="G3" s="23" t="s">
        <v>480</v>
      </c>
      <c r="H3" s="22">
        <f>IFERROR(__xludf.DUMMYFUNCTION("iferror(SPLIT(REGEXREPLACE(G3, ""\s{2,}"", ""|""), ""|""),"""")
"),0.0)</f>
        <v>0</v>
      </c>
      <c r="I3" s="22" t="str">
        <f>IFERROR(__xludf.DUMMYFUNCTION("""COMPUTED_VALUE"""),"Data de Inicio do Contrato")</f>
        <v>Data de Inicio do Contrato</v>
      </c>
      <c r="J3" s="22" t="str">
        <f>IFERROR(__xludf.DUMMYFUNCTION("""COMPUTED_VALUE"""),"Data")</f>
        <v>Data</v>
      </c>
      <c r="K3" s="24" t="str">
        <f t="shared" ref="K3:K22" si="4">I3&amp;": "&amp;J3</f>
        <v>Data de Inicio do Contrato: Data</v>
      </c>
      <c r="L3" s="24" t="str">
        <f t="array" ref="L3">iferror(if(G3&lt;&gt;"", if(XLOOKUP(I3,'Match esperado'!$V:$V,'Match esperado'!$Y:$Y)=K3,"TRUE","FALSE"),""),"FALSE")</f>
        <v>TRUE</v>
      </c>
      <c r="M3" s="24" t="str">
        <f t="shared" ref="M3:M22" si="5">if(J3="Null","TRUE",L3)</f>
        <v>TRUE</v>
      </c>
      <c r="N3" s="22"/>
      <c r="O3" s="23" t="s">
        <v>481</v>
      </c>
      <c r="P3" s="22">
        <f>IFERROR(__xludf.DUMMYFUNCTION("iferror(SPLIT(REGEXREPLACE(O3, ""\s{2,}"", ""|""), ""|""),"""")
"),0.0)</f>
        <v>0</v>
      </c>
      <c r="Q3" s="22" t="str">
        <f>IFERROR(__xludf.DUMMYFUNCTION("""COMPUTED_VALUE"""),"Data de Cadastro")</f>
        <v>Data de Cadastro</v>
      </c>
      <c r="R3" s="22" t="str">
        <f>IFERROR(__xludf.DUMMYFUNCTION("""COMPUTED_VALUE"""),"Data")</f>
        <v>Data</v>
      </c>
      <c r="S3" s="24" t="str">
        <f t="shared" ref="S3:S22" si="6">Q3&amp;": "&amp;R3</f>
        <v>Data de Cadastro: Data</v>
      </c>
      <c r="T3" s="24" t="str">
        <f t="array" ref="T3">iferror(if(O3&lt;&gt;"", if(XLOOKUP(Q3,'Match esperado'!$W:$W,'Match esperado'!$Z:$Z)=S3,"TRUE","FALSE"),""),"FALSE")</f>
        <v>TRUE</v>
      </c>
      <c r="U3" s="24" t="str">
        <f t="shared" ref="U3:V3" si="3">if(R3="Null","TRUE",T3)</f>
        <v>TRUE</v>
      </c>
      <c r="V3" s="24" t="str">
        <f t="shared" si="3"/>
        <v>TRUE</v>
      </c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</row>
    <row r="4">
      <c r="A4" s="25" t="s">
        <v>451</v>
      </c>
      <c r="B4" s="26" t="b">
        <f>if(A4="","", COUNTIF('Match esperado'!AA:AA, A4) &gt; 0)
</f>
        <v>1</v>
      </c>
      <c r="C4" s="22" t="str">
        <f t="shared" si="1"/>
        <v>Valor Total do Contrato</v>
      </c>
      <c r="D4" s="22" t="str">
        <f t="shared" si="2"/>
        <v>Valor Total do Contrato</v>
      </c>
      <c r="E4" s="22"/>
      <c r="F4" s="22"/>
      <c r="G4" s="23" t="s">
        <v>482</v>
      </c>
      <c r="H4" s="22">
        <f>IFERROR(__xludf.DUMMYFUNCTION("iferror(SPLIT(REGEXREPLACE(G4, ""\s{2,}"", ""|""), ""|""),"""")
"),1.0)</f>
        <v>1</v>
      </c>
      <c r="I4" s="22" t="str">
        <f>IFERROR(__xludf.DUMMYFUNCTION("""COMPUTED_VALUE"""),"Data fim do contrato")</f>
        <v>Data fim do contrato</v>
      </c>
      <c r="J4" s="22" t="str">
        <f>IFERROR(__xludf.DUMMYFUNCTION("""COMPUTED_VALUE"""),"Data")</f>
        <v>Data</v>
      </c>
      <c r="K4" s="24" t="str">
        <f t="shared" si="4"/>
        <v>Data fim do contrato: Data</v>
      </c>
      <c r="L4" s="24" t="str">
        <f t="array" ref="L4">iferror(if(G4&lt;&gt;"", if(XLOOKUP(I4,'Match esperado'!$V:$V,'Match esperado'!$Y:$Y)=K4,"TRUE","FALSE"),""),"FALSE")</f>
        <v>TRUE</v>
      </c>
      <c r="M4" s="24" t="str">
        <f t="shared" si="5"/>
        <v>TRUE</v>
      </c>
      <c r="N4" s="22"/>
      <c r="O4" s="23" t="s">
        <v>483</v>
      </c>
      <c r="P4" s="22">
        <f>IFERROR(__xludf.DUMMYFUNCTION("iferror(SPLIT(REGEXREPLACE(O4, ""\s{2,}"", ""|""), ""|""),"""")
"),1.0)</f>
        <v>1</v>
      </c>
      <c r="Q4" s="22" t="str">
        <f>IFERROR(__xludf.DUMMYFUNCTION("""COMPUTED_VALUE"""),"Faturamento Anual")</f>
        <v>Faturamento Anual</v>
      </c>
      <c r="R4" s="22" t="str">
        <f>IFERROR(__xludf.DUMMYFUNCTION("""COMPUTED_VALUE"""),"Valor (range)")</f>
        <v>Valor (range)</v>
      </c>
      <c r="S4" s="24" t="str">
        <f t="shared" si="6"/>
        <v>Faturamento Anual: Valor (range)</v>
      </c>
      <c r="T4" s="24" t="str">
        <f t="array" ref="T4">iferror(if(O4&lt;&gt;"", if(XLOOKUP(Q4,'Match esperado'!$W:$W,'Match esperado'!$Z:$Z)=S4,"TRUE","FALSE"),""),"FALSE")</f>
        <v>TRUE</v>
      </c>
      <c r="U4" s="24" t="str">
        <f t="shared" ref="U4:V4" si="7">if(R4="Null","TRUE",T4)</f>
        <v>TRUE</v>
      </c>
      <c r="V4" s="24" t="str">
        <f t="shared" si="7"/>
        <v>TRUE</v>
      </c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</row>
    <row r="5">
      <c r="A5" s="25" t="s">
        <v>340</v>
      </c>
      <c r="B5" s="26" t="b">
        <f>if(A5="","", COUNTIF('Match esperado'!AA:AA, A5) &gt; 0)
</f>
        <v>1</v>
      </c>
      <c r="C5" s="22" t="str">
        <f t="shared" si="1"/>
        <v>Segmento</v>
      </c>
      <c r="D5" s="22" t="str">
        <f t="shared" si="2"/>
        <v>Segmento</v>
      </c>
      <c r="E5" s="22"/>
      <c r="F5" s="22"/>
      <c r="G5" s="23" t="s">
        <v>484</v>
      </c>
      <c r="H5" s="22">
        <f>IFERROR(__xludf.DUMMYFUNCTION("iferror(SPLIT(REGEXREPLACE(G5, ""\s{2,}"", ""|""), ""|""),"""")
"),2.0)</f>
        <v>2</v>
      </c>
      <c r="I5" s="22" t="str">
        <f>IFERROR(__xludf.DUMMYFUNCTION("""COMPUTED_VALUE"""),"Faturamento Anual")</f>
        <v>Faturamento Anual</v>
      </c>
      <c r="J5" s="22" t="str">
        <f>IFERROR(__xludf.DUMMYFUNCTION("""COMPUTED_VALUE"""),"Valor (range)")</f>
        <v>Valor (range)</v>
      </c>
      <c r="K5" s="24" t="str">
        <f t="shared" si="4"/>
        <v>Faturamento Anual: Valor (range)</v>
      </c>
      <c r="L5" s="24" t="str">
        <f t="array" ref="L5">iferror(if(G5&lt;&gt;"", if(XLOOKUP(I5,'Match esperado'!$V:$V,'Match esperado'!$Y:$Y)=K5,"TRUE","FALSE"),""),"FALSE")</f>
        <v>TRUE</v>
      </c>
      <c r="M5" s="24" t="str">
        <f t="shared" si="5"/>
        <v>TRUE</v>
      </c>
      <c r="N5" s="22"/>
      <c r="O5" s="23" t="s">
        <v>485</v>
      </c>
      <c r="P5" s="22">
        <f>IFERROR(__xludf.DUMMYFUNCTION("iferror(SPLIT(REGEXREPLACE(O5, ""\s{2,}"", ""|""), ""|""),"""")
"),2.0)</f>
        <v>2</v>
      </c>
      <c r="Q5" s="22" t="str">
        <f>IFERROR(__xludf.DUMMYFUNCTION("""COMPUTED_VALUE"""),"Valor Total do Contrato")</f>
        <v>Valor Total do Contrato</v>
      </c>
      <c r="R5" s="22" t="str">
        <f>IFERROR(__xludf.DUMMYFUNCTION("""COMPUTED_VALUE"""),"Valor")</f>
        <v>Valor</v>
      </c>
      <c r="S5" s="24" t="str">
        <f t="shared" si="6"/>
        <v>Valor Total do Contrato: Valor</v>
      </c>
      <c r="T5" s="24" t="str">
        <f t="array" ref="T5">iferror(if(O5&lt;&gt;"", if(XLOOKUP(Q5,'Match esperado'!$W:$W,'Match esperado'!$Z:$Z)=S5,"TRUE","FALSE"),""),"FALSE")</f>
        <v>TRUE</v>
      </c>
      <c r="U5" s="24" t="str">
        <f t="shared" ref="U5:V5" si="8">if(R5="Null","TRUE",T5)</f>
        <v>TRUE</v>
      </c>
      <c r="V5" s="24" t="str">
        <f t="shared" si="8"/>
        <v>TRUE</v>
      </c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</row>
    <row r="6">
      <c r="A6" s="25" t="s">
        <v>327</v>
      </c>
      <c r="B6" s="26" t="b">
        <f>if(A6="","", COUNTIF('Match esperado'!AA:AA, A6) &gt; 0)
</f>
        <v>1</v>
      </c>
      <c r="C6" s="22" t="str">
        <f t="shared" si="1"/>
        <v>Nome da Empresa</v>
      </c>
      <c r="D6" s="22" t="str">
        <f t="shared" si="2"/>
        <v>Nome da Empresa</v>
      </c>
      <c r="E6" s="22"/>
      <c r="F6" s="22"/>
      <c r="G6" s="23" t="s">
        <v>486</v>
      </c>
      <c r="H6" s="22">
        <f>IFERROR(__xludf.DUMMYFUNCTION("iferror(SPLIT(REGEXREPLACE(G6, ""\s{2,}"", ""|""), ""|""),"""")
"),3.0)</f>
        <v>3</v>
      </c>
      <c r="I6" s="22" t="str">
        <f>IFERROR(__xludf.DUMMYFUNCTION("""COMPUTED_VALUE"""),"Valor Anual do Contrato")</f>
        <v>Valor Anual do Contrato</v>
      </c>
      <c r="J6" s="22" t="str">
        <f>IFERROR(__xludf.DUMMYFUNCTION("""COMPUTED_VALUE"""),"Valor")</f>
        <v>Valor</v>
      </c>
      <c r="K6" s="24" t="str">
        <f t="shared" si="4"/>
        <v>Valor Anual do Contrato: Valor</v>
      </c>
      <c r="L6" s="24" t="str">
        <f t="array" ref="L6">iferror(if(G6&lt;&gt;"", if(XLOOKUP(I6,'Match esperado'!$V:$V,'Match esperado'!$Y:$Y)=K6,"TRUE","FALSE"),""),"FALSE")</f>
        <v>TRUE</v>
      </c>
      <c r="M6" s="24" t="str">
        <f t="shared" si="5"/>
        <v>TRUE</v>
      </c>
      <c r="N6" s="22"/>
      <c r="O6" s="23" t="s">
        <v>487</v>
      </c>
      <c r="P6" s="22">
        <f>IFERROR(__xludf.DUMMYFUNCTION("iferror(SPLIT(REGEXREPLACE(O6, ""\s{2,}"", ""|""), ""|""),"""")
"),3.0)</f>
        <v>3</v>
      </c>
      <c r="Q6" s="22" t="str">
        <f>IFERROR(__xludf.DUMMYFUNCTION("""COMPUTED_VALUE"""),"MRR")</f>
        <v>MRR</v>
      </c>
      <c r="R6" s="22" t="str">
        <f>IFERROR(__xludf.DUMMYFUNCTION("""COMPUTED_VALUE"""),"Valor")</f>
        <v>Valor</v>
      </c>
      <c r="S6" s="24" t="str">
        <f t="shared" si="6"/>
        <v>MRR: Valor</v>
      </c>
      <c r="T6" s="24" t="str">
        <f t="array" ref="T6">iferror(if(O6&lt;&gt;"", if(XLOOKUP(Q6,'Match esperado'!$W:$W,'Match esperado'!$Z:$Z)=S6,"TRUE","FALSE"),""),"FALSE")</f>
        <v>TRUE</v>
      </c>
      <c r="U6" s="24" t="str">
        <f t="shared" ref="U6:V6" si="9">if(R6="Null","TRUE",T6)</f>
        <v>TRUE</v>
      </c>
      <c r="V6" s="24" t="str">
        <f t="shared" si="9"/>
        <v>TRUE</v>
      </c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</row>
    <row r="7">
      <c r="A7" s="25" t="s">
        <v>488</v>
      </c>
      <c r="B7" s="26" t="b">
        <f>if(A7="","", COUNTIF('Match esperado'!AA:AA, A7) &gt; 0)
</f>
        <v>1</v>
      </c>
      <c r="C7" s="22" t="str">
        <f t="shared" si="1"/>
        <v>Receita Recorrente Mensal</v>
      </c>
      <c r="D7" s="22" t="str">
        <f t="shared" si="2"/>
        <v>MRR</v>
      </c>
      <c r="E7" s="22"/>
      <c r="F7" s="22"/>
      <c r="G7" s="23" t="s">
        <v>489</v>
      </c>
      <c r="H7" s="22">
        <f>IFERROR(__xludf.DUMMYFUNCTION("iferror(SPLIT(REGEXREPLACE(G7, ""\s{2,}"", ""|""), ""|""),"""")
"),4.0)</f>
        <v>4</v>
      </c>
      <c r="I7" s="22" t="str">
        <f>IFERROR(__xludf.DUMMYFUNCTION("""COMPUTED_VALUE"""),"Valor Total do Contrato")</f>
        <v>Valor Total do Contrato</v>
      </c>
      <c r="J7" s="22" t="str">
        <f>IFERROR(__xludf.DUMMYFUNCTION("""COMPUTED_VALUE"""),"Valor")</f>
        <v>Valor</v>
      </c>
      <c r="K7" s="24" t="str">
        <f t="shared" si="4"/>
        <v>Valor Total do Contrato: Valor</v>
      </c>
      <c r="L7" s="24" t="str">
        <f t="array" ref="L7">iferror(if(G7&lt;&gt;"", if(XLOOKUP(I7,'Match esperado'!$V:$V,'Match esperado'!$Y:$Y)=K7,"TRUE","FALSE"),""),"FALSE")</f>
        <v>TRUE</v>
      </c>
      <c r="M7" s="24" t="str">
        <f t="shared" si="5"/>
        <v>TRUE</v>
      </c>
      <c r="N7" s="22"/>
      <c r="O7" s="23" t="s">
        <v>490</v>
      </c>
      <c r="P7" s="22">
        <f>IFERROR(__xludf.DUMMYFUNCTION("iferror(SPLIT(REGEXREPLACE(O7, ""\s{2,}"", ""|""), ""|""),"""")
"),4.0)</f>
        <v>4</v>
      </c>
      <c r="Q7" s="22" t="str">
        <f>IFERROR(__xludf.DUMMYFUNCTION("""COMPUTED_VALUE"""),"ID")</f>
        <v>ID</v>
      </c>
      <c r="R7" s="22" t="str">
        <f>IFERROR(__xludf.DUMMYFUNCTION("""COMPUTED_VALUE"""),"Número")</f>
        <v>Número</v>
      </c>
      <c r="S7" s="24" t="str">
        <f t="shared" si="6"/>
        <v>ID: Número</v>
      </c>
      <c r="T7" s="24" t="str">
        <f t="array" ref="T7">iferror(if(O7&lt;&gt;"", if(XLOOKUP(Q7,'Match esperado'!$W:$W,'Match esperado'!$Z:$Z)=S7,"TRUE","FALSE"),""),"FALSE")</f>
        <v>TRUE</v>
      </c>
      <c r="U7" s="24" t="str">
        <f t="shared" ref="U7:V7" si="10">if(R7="Null","TRUE",T7)</f>
        <v>TRUE</v>
      </c>
      <c r="V7" s="24" t="str">
        <f t="shared" si="10"/>
        <v>TRUE</v>
      </c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</row>
    <row r="8">
      <c r="A8" s="25" t="s">
        <v>491</v>
      </c>
      <c r="B8" s="26" t="b">
        <f>if(A8="","", COUNTIF('Match esperado'!AA:AA, A8) &gt; 0)
</f>
        <v>0</v>
      </c>
      <c r="C8" s="22" t="str">
        <f t="shared" si="1"/>
        <v>Data fim do contrato</v>
      </c>
      <c r="D8" s="22" t="str">
        <f t="shared" si="2"/>
        <v>Data de Cadastro</v>
      </c>
      <c r="E8" s="22"/>
      <c r="F8" s="22"/>
      <c r="G8" s="23" t="s">
        <v>492</v>
      </c>
      <c r="H8" s="22">
        <f>IFERROR(__xludf.DUMMYFUNCTION("iferror(SPLIT(REGEXREPLACE(G8, ""\s{2,}"", ""|""), ""|""),"""")
"),5.0)</f>
        <v>5</v>
      </c>
      <c r="I8" s="22" t="str">
        <f>IFERROR(__xludf.DUMMYFUNCTION("""COMPUTED_VALUE"""),"Receita Anual Recorrente")</f>
        <v>Receita Anual Recorrente</v>
      </c>
      <c r="J8" s="22" t="str">
        <f>IFERROR(__xludf.DUMMYFUNCTION("""COMPUTED_VALUE"""),"Valor")</f>
        <v>Valor</v>
      </c>
      <c r="K8" s="24" t="str">
        <f t="shared" si="4"/>
        <v>Receita Anual Recorrente: Valor</v>
      </c>
      <c r="L8" s="24" t="str">
        <f t="array" ref="L8">iferror(if(G8&lt;&gt;"", if(XLOOKUP(I8,'Match esperado'!$V:$V,'Match esperado'!$Y:$Y)=K8,"TRUE","FALSE"),""),"FALSE")</f>
        <v>TRUE</v>
      </c>
      <c r="M8" s="24" t="str">
        <f t="shared" si="5"/>
        <v>TRUE</v>
      </c>
      <c r="N8" s="22"/>
      <c r="O8" s="23" t="s">
        <v>493</v>
      </c>
      <c r="P8" s="22">
        <f>IFERROR(__xludf.DUMMYFUNCTION("iferror(SPLIT(REGEXREPLACE(O8, ""\s{2,}"", ""|""), ""|""),"""")
"),5.0)</f>
        <v>5</v>
      </c>
      <c r="Q8" s="22" t="str">
        <f>IFERROR(__xludf.DUMMYFUNCTION("""COMPUTED_VALUE"""),"Nome da Empresa")</f>
        <v>Nome da Empresa</v>
      </c>
      <c r="R8" s="22" t="str">
        <f>IFERROR(__xludf.DUMMYFUNCTION("""COMPUTED_VALUE"""),"Texto")</f>
        <v>Texto</v>
      </c>
      <c r="S8" s="24" t="str">
        <f t="shared" si="6"/>
        <v>Nome da Empresa: Texto</v>
      </c>
      <c r="T8" s="24" t="str">
        <f t="array" ref="T8">iferror(if(O8&lt;&gt;"", if(XLOOKUP(Q8,'Match esperado'!$W:$W,'Match esperado'!$Z:$Z)=S8,"TRUE","FALSE"),""),"FALSE")</f>
        <v>TRUE</v>
      </c>
      <c r="U8" s="24" t="str">
        <f t="shared" ref="U8:V8" si="11">if(R8="Null","TRUE",T8)</f>
        <v>TRUE</v>
      </c>
      <c r="V8" s="24" t="str">
        <f t="shared" si="11"/>
        <v>TRUE</v>
      </c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</row>
    <row r="9">
      <c r="A9" s="25" t="s">
        <v>494</v>
      </c>
      <c r="B9" s="26" t="b">
        <f>if(A9="","", COUNTIF('Match esperado'!AA:AA, A9) &gt; 0)
</f>
        <v>1</v>
      </c>
      <c r="C9" s="22" t="str">
        <f t="shared" si="1"/>
        <v>ID da Empresa</v>
      </c>
      <c r="D9" s="22" t="str">
        <f t="shared" si="2"/>
        <v>ID</v>
      </c>
      <c r="E9" s="22"/>
      <c r="F9" s="22"/>
      <c r="G9" s="23" t="s">
        <v>495</v>
      </c>
      <c r="H9" s="22">
        <f>IFERROR(__xludf.DUMMYFUNCTION("iferror(SPLIT(REGEXREPLACE(G9, ""\s{2,}"", ""|""), ""|""),"""")
"),6.0)</f>
        <v>6</v>
      </c>
      <c r="I9" s="22" t="str">
        <f>IFERROR(__xludf.DUMMYFUNCTION("""COMPUTED_VALUE"""),"Receita Recorrente Mensal")</f>
        <v>Receita Recorrente Mensal</v>
      </c>
      <c r="J9" s="22" t="str">
        <f>IFERROR(__xludf.DUMMYFUNCTION("""COMPUTED_VALUE"""),"Valor")</f>
        <v>Valor</v>
      </c>
      <c r="K9" s="24" t="str">
        <f t="shared" si="4"/>
        <v>Receita Recorrente Mensal: Valor</v>
      </c>
      <c r="L9" s="24" t="str">
        <f t="array" ref="L9">iferror(if(G9&lt;&gt;"", if(XLOOKUP(I9,'Match esperado'!$V:$V,'Match esperado'!$Y:$Y)=K9,"TRUE","FALSE"),""),"FALSE")</f>
        <v>TRUE</v>
      </c>
      <c r="M9" s="24" t="str">
        <f t="shared" si="5"/>
        <v>TRUE</v>
      </c>
      <c r="N9" s="22"/>
      <c r="O9" s="23" t="s">
        <v>496</v>
      </c>
      <c r="P9" s="22">
        <f>IFERROR(__xludf.DUMMYFUNCTION("iferror(SPLIT(REGEXREPLACE(O9, ""\s{2,}"", ""|""), ""|""),"""")
"),6.0)</f>
        <v>6</v>
      </c>
      <c r="Q9" s="22" t="str">
        <f>IFERROR(__xludf.DUMMYFUNCTION("""COMPUTED_VALUE"""),"Segmento")</f>
        <v>Segmento</v>
      </c>
      <c r="R9" s="22" t="str">
        <f>IFERROR(__xludf.DUMMYFUNCTION("""COMPUTED_VALUE"""),"Texto")</f>
        <v>Texto</v>
      </c>
      <c r="S9" s="24" t="str">
        <f t="shared" si="6"/>
        <v>Segmento: Texto</v>
      </c>
      <c r="T9" s="24" t="str">
        <f t="array" ref="T9">iferror(if(O9&lt;&gt;"", if(XLOOKUP(Q9,'Match esperado'!$W:$W,'Match esperado'!$Z:$Z)=S9,"TRUE","FALSE"),""),"FALSE")</f>
        <v>TRUE</v>
      </c>
      <c r="U9" s="24" t="str">
        <f t="shared" ref="U9:V9" si="12">if(R9="Null","TRUE",T9)</f>
        <v>TRUE</v>
      </c>
      <c r="V9" s="24" t="str">
        <f t="shared" si="12"/>
        <v>TRUE</v>
      </c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</row>
    <row r="10">
      <c r="A10" s="25"/>
      <c r="B10" s="26" t="str">
        <f>if(A10="","", COUNTIF('Match esperado'!AA:AA, A10) &gt; 0)
</f>
        <v/>
      </c>
      <c r="C10" s="22" t="str">
        <f t="shared" si="1"/>
        <v/>
      </c>
      <c r="D10" s="22" t="str">
        <f t="shared" si="2"/>
        <v/>
      </c>
      <c r="E10" s="22"/>
      <c r="F10" s="22"/>
      <c r="G10" s="23" t="s">
        <v>497</v>
      </c>
      <c r="H10" s="22">
        <f>IFERROR(__xludf.DUMMYFUNCTION("iferror(SPLIT(REGEXREPLACE(G10, ""\s{2,}"", ""|""), ""|""),"""")
"),7.0)</f>
        <v>7</v>
      </c>
      <c r="I10" s="22" t="str">
        <f>IFERROR(__xludf.DUMMYFUNCTION("""COMPUTED_VALUE"""),"CNPJ")</f>
        <v>CNPJ</v>
      </c>
      <c r="J10" s="22" t="str">
        <f>IFERROR(__xludf.DUMMYFUNCTION("""COMPUTED_VALUE"""),"CNPJ")</f>
        <v>CNPJ</v>
      </c>
      <c r="K10" s="24" t="str">
        <f t="shared" si="4"/>
        <v>CNPJ: CNPJ</v>
      </c>
      <c r="L10" s="24" t="str">
        <f t="array" ref="L10">iferror(if(G10&lt;&gt;"", if(XLOOKUP(I10,'Match esperado'!$V:$V,'Match esperado'!$Y:$Y)=K10,"TRUE","FALSE"),""),"FALSE")</f>
        <v>TRUE</v>
      </c>
      <c r="M10" s="24" t="str">
        <f t="shared" si="5"/>
        <v>TRUE</v>
      </c>
      <c r="N10" s="22"/>
      <c r="O10" s="23" t="s">
        <v>498</v>
      </c>
      <c r="P10" s="22">
        <f>IFERROR(__xludf.DUMMYFUNCTION("iferror(SPLIT(REGEXREPLACE(O10, ""\s{2,}"", ""|""), ""|""),"""")
"),7.0)</f>
        <v>7</v>
      </c>
      <c r="Q10" s="22" t="str">
        <f>IFERROR(__xludf.DUMMYFUNCTION("""COMPUTED_VALUE"""),"Número de Funcionários")</f>
        <v>Número de Funcionários</v>
      </c>
      <c r="R10" s="22" t="str">
        <f>IFERROR(__xludf.DUMMYFUNCTION("""COMPUTED_VALUE"""),"Número (range)")</f>
        <v>Número (range)</v>
      </c>
      <c r="S10" s="24" t="str">
        <f t="shared" si="6"/>
        <v>Número de Funcionários: Número (range)</v>
      </c>
      <c r="T10" s="24" t="str">
        <f t="array" ref="T10">iferror(if(O10&lt;&gt;"", if(XLOOKUP(Q10,'Match esperado'!$W:$W,'Match esperado'!$Z:$Z)=S10,"TRUE","FALSE"),""),"FALSE")</f>
        <v>TRUE</v>
      </c>
      <c r="U10" s="24" t="str">
        <f t="shared" ref="U10:V10" si="13">if(R10="Null","TRUE",T10)</f>
        <v>TRUE</v>
      </c>
      <c r="V10" s="24" t="str">
        <f t="shared" si="13"/>
        <v>TRUE</v>
      </c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</row>
    <row r="11">
      <c r="A11" s="25"/>
      <c r="B11" s="26" t="str">
        <f>if(A11="","", COUNTIF('Match esperado'!AA:AA, A11) &gt; 0)
</f>
        <v/>
      </c>
      <c r="C11" s="22" t="str">
        <f t="shared" si="1"/>
        <v/>
      </c>
      <c r="D11" s="22" t="str">
        <f t="shared" si="2"/>
        <v/>
      </c>
      <c r="E11" s="22"/>
      <c r="F11" s="22"/>
      <c r="G11" s="23" t="s">
        <v>499</v>
      </c>
      <c r="H11" s="22">
        <f>IFERROR(__xludf.DUMMYFUNCTION("iferror(SPLIT(REGEXREPLACE(G11, ""\s{2,}"", ""|""), ""|""),"""")
"),8.0)</f>
        <v>8</v>
      </c>
      <c r="I11" s="22" t="str">
        <f>IFERROR(__xludf.DUMMYFUNCTION("""COMPUTED_VALUE"""),"Número de Funcionários")</f>
        <v>Número de Funcionários</v>
      </c>
      <c r="J11" s="22" t="str">
        <f>IFERROR(__xludf.DUMMYFUNCTION("""COMPUTED_VALUE"""),"Número (range)")</f>
        <v>Número (range)</v>
      </c>
      <c r="K11" s="24" t="str">
        <f t="shared" si="4"/>
        <v>Número de Funcionários: Número (range)</v>
      </c>
      <c r="L11" s="24" t="str">
        <f t="array" ref="L11">iferror(if(G11&lt;&gt;"", if(XLOOKUP(I11,'Match esperado'!$V:$V,'Match esperado'!$Y:$Y)=K11,"TRUE","FALSE"),""),"FALSE")</f>
        <v>TRUE</v>
      </c>
      <c r="M11" s="24" t="str">
        <f t="shared" si="5"/>
        <v>TRUE</v>
      </c>
      <c r="N11" s="22"/>
      <c r="O11" s="23"/>
      <c r="P11" s="22" t="str">
        <f>IFERROR(__xludf.DUMMYFUNCTION("iferror(SPLIT(REGEXREPLACE(O11, ""\s{2,}"", ""|""), ""|""),"""")
"),"")</f>
        <v/>
      </c>
      <c r="Q11" s="22"/>
      <c r="R11" s="22"/>
      <c r="S11" s="24" t="str">
        <f t="shared" si="6"/>
        <v>: </v>
      </c>
      <c r="T11" s="24" t="str">
        <f t="array" ref="T11">iferror(if(O11&lt;&gt;"", if(XLOOKUP(Q11,'Match esperado'!$W:$W,'Match esperado'!$Z:$Z)=S11,"TRUE","FALSE"),""),"FALSE")</f>
        <v/>
      </c>
      <c r="U11" s="24" t="str">
        <f t="shared" ref="U11:V11" si="14">if(R11="Null","TRUE",T11)</f>
        <v/>
      </c>
      <c r="V11" s="24" t="str">
        <f t="shared" si="14"/>
        <v/>
      </c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</row>
    <row r="12">
      <c r="A12" s="25"/>
      <c r="B12" s="26" t="str">
        <f>if(A12="","", COUNTIF('Match esperado'!AA:AA, A12) &gt; 0)
</f>
        <v/>
      </c>
      <c r="C12" s="22" t="str">
        <f t="shared" si="1"/>
        <v/>
      </c>
      <c r="D12" s="22" t="str">
        <f t="shared" si="2"/>
        <v/>
      </c>
      <c r="E12" s="22"/>
      <c r="F12" s="22"/>
      <c r="G12" s="23" t="s">
        <v>500</v>
      </c>
      <c r="H12" s="22">
        <f>IFERROR(__xludf.DUMMYFUNCTION("iferror(SPLIT(REGEXREPLACE(G12, ""\s{2,}"", ""|""), ""|""),"""")
"),9.0)</f>
        <v>9</v>
      </c>
      <c r="I12" s="22" t="str">
        <f>IFERROR(__xludf.DUMMYFUNCTION("""COMPUTED_VALUE"""),"ID da Empresa")</f>
        <v>ID da Empresa</v>
      </c>
      <c r="J12" s="22" t="str">
        <f>IFERROR(__xludf.DUMMYFUNCTION("""COMPUTED_VALUE"""),"Número")</f>
        <v>Número</v>
      </c>
      <c r="K12" s="24" t="str">
        <f t="shared" si="4"/>
        <v>ID da Empresa: Número</v>
      </c>
      <c r="L12" s="24" t="str">
        <f t="array" ref="L12">iferror(if(G12&lt;&gt;"", if(XLOOKUP(I12,'Match esperado'!$V:$V,'Match esperado'!$Y:$Y)=K12,"TRUE","FALSE"),""),"FALSE")</f>
        <v>TRUE</v>
      </c>
      <c r="M12" s="24" t="str">
        <f t="shared" si="5"/>
        <v>TRUE</v>
      </c>
      <c r="N12" s="22"/>
      <c r="O12" s="23"/>
      <c r="P12" s="22" t="str">
        <f>IFERROR(__xludf.DUMMYFUNCTION("iferror(SPLIT(REGEXREPLACE(O12, ""\s{2,}"", ""|""), ""|""),"""")
"),"")</f>
        <v/>
      </c>
      <c r="Q12" s="22"/>
      <c r="R12" s="22"/>
      <c r="S12" s="24" t="str">
        <f t="shared" si="6"/>
        <v>: </v>
      </c>
      <c r="T12" s="24" t="str">
        <f t="array" ref="T12">iferror(if(O12&lt;&gt;"", if(XLOOKUP(Q12,'Match esperado'!$W:$W,'Match esperado'!$Z:$Z)=S12,"TRUE","FALSE"),""),"FALSE")</f>
        <v/>
      </c>
      <c r="U12" s="24" t="str">
        <f t="shared" ref="U12:V12" si="15">if(R12="Null","TRUE",T12)</f>
        <v/>
      </c>
      <c r="V12" s="24" t="str">
        <f t="shared" si="15"/>
        <v/>
      </c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</row>
    <row r="13">
      <c r="A13" s="25"/>
      <c r="B13" s="26" t="str">
        <f>if(A13="","", COUNTIF('Match esperado'!AA:AA, A13) &gt; 0)
</f>
        <v/>
      </c>
      <c r="C13" s="22" t="str">
        <f t="shared" si="1"/>
        <v/>
      </c>
      <c r="D13" s="22" t="str">
        <f t="shared" si="2"/>
        <v/>
      </c>
      <c r="E13" s="22"/>
      <c r="F13" s="22"/>
      <c r="G13" s="23" t="s">
        <v>501</v>
      </c>
      <c r="H13" s="22">
        <f>IFERROR(__xludf.DUMMYFUNCTION("iferror(SPLIT(REGEXREPLACE(G13, ""\s{2,}"", ""|""), ""|""),"""")
"),10.0)</f>
        <v>10</v>
      </c>
      <c r="I13" s="22" t="str">
        <f>IFERROR(__xludf.DUMMYFUNCTION("""COMPUTED_VALUE"""),"Nome da Empresa")</f>
        <v>Nome da Empresa</v>
      </c>
      <c r="J13" s="22" t="str">
        <f>IFERROR(__xludf.DUMMYFUNCTION("""COMPUTED_VALUE"""),"Texto")</f>
        <v>Texto</v>
      </c>
      <c r="K13" s="24" t="str">
        <f t="shared" si="4"/>
        <v>Nome da Empresa: Texto</v>
      </c>
      <c r="L13" s="24" t="str">
        <f t="array" ref="L13">iferror(if(G13&lt;&gt;"", if(XLOOKUP(I13,'Match esperado'!$V:$V,'Match esperado'!$Y:$Y)=K13,"TRUE","FALSE"),""),"FALSE")</f>
        <v>TRUE</v>
      </c>
      <c r="M13" s="24" t="str">
        <f t="shared" si="5"/>
        <v>TRUE</v>
      </c>
      <c r="N13" s="22"/>
      <c r="O13" s="23"/>
      <c r="P13" s="22" t="str">
        <f>IFERROR(__xludf.DUMMYFUNCTION("iferror(SPLIT(REGEXREPLACE(O13, ""\s{2,}"", ""|""), ""|""),"""")
"),"")</f>
        <v/>
      </c>
      <c r="Q13" s="22"/>
      <c r="R13" s="22"/>
      <c r="S13" s="24" t="str">
        <f t="shared" si="6"/>
        <v>: </v>
      </c>
      <c r="T13" s="24" t="str">
        <f t="array" ref="T13">iferror(if(O13&lt;&gt;"", if(XLOOKUP(Q13,'Match esperado'!$W:$W,'Match esperado'!$Z:$Z)=S13,"TRUE","FALSE"),""),"FALSE")</f>
        <v/>
      </c>
      <c r="U13" s="24" t="str">
        <f t="shared" ref="U13:V13" si="16">if(R13="Null","TRUE",T13)</f>
        <v/>
      </c>
      <c r="V13" s="24" t="str">
        <f t="shared" si="16"/>
        <v/>
      </c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</row>
    <row r="14">
      <c r="A14" s="25"/>
      <c r="B14" s="26" t="str">
        <f>if(A14="","", COUNTIF('Match esperado'!AA:AA, A14) &gt; 0)
</f>
        <v/>
      </c>
      <c r="C14" s="22" t="str">
        <f t="shared" si="1"/>
        <v/>
      </c>
      <c r="D14" s="22" t="str">
        <f t="shared" si="2"/>
        <v/>
      </c>
      <c r="E14" s="22"/>
      <c r="F14" s="22"/>
      <c r="G14" s="23" t="s">
        <v>502</v>
      </c>
      <c r="H14" s="22">
        <f>IFERROR(__xludf.DUMMYFUNCTION("iferror(SPLIT(REGEXREPLACE(G14, ""\s{2,}"", ""|""), ""|""),"""")
"),11.0)</f>
        <v>11</v>
      </c>
      <c r="I14" s="22" t="str">
        <f>IFERROR(__xludf.DUMMYFUNCTION("""COMPUTED_VALUE"""),"Modelo de Mercado")</f>
        <v>Modelo de Mercado</v>
      </c>
      <c r="J14" s="22" t="str">
        <f>IFERROR(__xludf.DUMMYFUNCTION("""COMPUTED_VALUE"""),"Texto")</f>
        <v>Texto</v>
      </c>
      <c r="K14" s="24" t="str">
        <f t="shared" si="4"/>
        <v>Modelo de Mercado: Texto</v>
      </c>
      <c r="L14" s="24" t="str">
        <f t="array" ref="L14">iferror(if(G14&lt;&gt;"", if(XLOOKUP(I14,'Match esperado'!$V:$V,'Match esperado'!$Y:$Y)=K14,"TRUE","FALSE"),""),"FALSE")</f>
        <v>TRUE</v>
      </c>
      <c r="M14" s="24" t="str">
        <f t="shared" si="5"/>
        <v>TRUE</v>
      </c>
      <c r="N14" s="22"/>
      <c r="O14" s="23"/>
      <c r="P14" s="22" t="str">
        <f>IFERROR(__xludf.DUMMYFUNCTION("iferror(SPLIT(REGEXREPLACE(O14, ""\s{2,}"", ""|""), ""|""),"""")
"),"")</f>
        <v/>
      </c>
      <c r="Q14" s="22"/>
      <c r="R14" s="22"/>
      <c r="S14" s="24" t="str">
        <f t="shared" si="6"/>
        <v>: </v>
      </c>
      <c r="T14" s="24" t="str">
        <f t="array" ref="T14">iferror(if(O14&lt;&gt;"", if(XLOOKUP(Q14,'Match esperado'!$W:$W,'Match esperado'!$Z:$Z)=S14,"TRUE","FALSE"),""),"FALSE")</f>
        <v/>
      </c>
      <c r="U14" s="24" t="str">
        <f t="shared" ref="U14:V14" si="17">if(R14="Null","TRUE",T14)</f>
        <v/>
      </c>
      <c r="V14" s="24" t="str">
        <f t="shared" si="17"/>
        <v/>
      </c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</row>
    <row r="15">
      <c r="A15" s="25"/>
      <c r="B15" s="26" t="str">
        <f>if(A15="","", COUNTIF('Match esperado'!AA:AA, A15) &gt; 0)
</f>
        <v/>
      </c>
      <c r="C15" s="22" t="str">
        <f t="shared" si="1"/>
        <v/>
      </c>
      <c r="D15" s="22" t="str">
        <f t="shared" si="2"/>
        <v/>
      </c>
      <c r="E15" s="22"/>
      <c r="F15" s="22"/>
      <c r="G15" s="23" t="s">
        <v>503</v>
      </c>
      <c r="H15" s="22">
        <f>IFERROR(__xludf.DUMMYFUNCTION("iferror(SPLIT(REGEXREPLACE(G15, ""\s{2,}"", ""|""), ""|""),"""")
"),12.0)</f>
        <v>12</v>
      </c>
      <c r="I15" s="22" t="str">
        <f>IFERROR(__xludf.DUMMYFUNCTION("""COMPUTED_VALUE"""),"Setor")</f>
        <v>Setor</v>
      </c>
      <c r="J15" s="22" t="str">
        <f>IFERROR(__xludf.DUMMYFUNCTION("""COMPUTED_VALUE"""),"Texto")</f>
        <v>Texto</v>
      </c>
      <c r="K15" s="24" t="str">
        <f t="shared" si="4"/>
        <v>Setor: Texto</v>
      </c>
      <c r="L15" s="24" t="str">
        <f t="array" ref="L15">iferror(if(G15&lt;&gt;"", if(XLOOKUP(I15,'Match esperado'!$V:$V,'Match esperado'!$Y:$Y)=K15,"TRUE","FALSE"),""),"FALSE")</f>
        <v>TRUE</v>
      </c>
      <c r="M15" s="24" t="str">
        <f t="shared" si="5"/>
        <v>TRUE</v>
      </c>
      <c r="N15" s="22"/>
      <c r="O15" s="23"/>
      <c r="P15" s="22" t="str">
        <f>IFERROR(__xludf.DUMMYFUNCTION("iferror(SPLIT(REGEXREPLACE(O15, ""\s{2,}"", ""|""), ""|""),"""")
"),"")</f>
        <v/>
      </c>
      <c r="Q15" s="22"/>
      <c r="R15" s="22"/>
      <c r="S15" s="24" t="str">
        <f t="shared" si="6"/>
        <v>: </v>
      </c>
      <c r="T15" s="24" t="str">
        <f t="array" ref="T15">iferror(if(O15&lt;&gt;"", if(XLOOKUP(Q15,'Match esperado'!$W:$W,'Match esperado'!$Z:$Z)=S15,"TRUE","FALSE"),""),"FALSE")</f>
        <v/>
      </c>
      <c r="U15" s="24" t="str">
        <f t="shared" ref="U15:V15" si="18">if(R15="Null","TRUE",T15)</f>
        <v/>
      </c>
      <c r="V15" s="24" t="str">
        <f t="shared" si="18"/>
        <v/>
      </c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</row>
    <row r="16">
      <c r="A16" s="25"/>
      <c r="B16" s="26" t="str">
        <f>if(A16="","", COUNTIF('Match esperado'!AA:AA, A16) &gt; 0)
</f>
        <v/>
      </c>
      <c r="C16" s="22" t="str">
        <f t="shared" si="1"/>
        <v/>
      </c>
      <c r="D16" s="22" t="str">
        <f t="shared" si="2"/>
        <v/>
      </c>
      <c r="E16" s="22"/>
      <c r="F16" s="22"/>
      <c r="G16" s="23" t="s">
        <v>504</v>
      </c>
      <c r="H16" s="22">
        <f>IFERROR(__xludf.DUMMYFUNCTION("iferror(SPLIT(REGEXREPLACE(G16, ""\s{2,}"", ""|""), ""|""),"""")
"),13.0)</f>
        <v>13</v>
      </c>
      <c r="I16" s="22" t="str">
        <f>IFERROR(__xludf.DUMMYFUNCTION("""COMPUTED_VALUE"""),"Indústria")</f>
        <v>Indústria</v>
      </c>
      <c r="J16" s="22" t="str">
        <f>IFERROR(__xludf.DUMMYFUNCTION("""COMPUTED_VALUE"""),"Texto")</f>
        <v>Texto</v>
      </c>
      <c r="K16" s="24" t="str">
        <f t="shared" si="4"/>
        <v>Indústria: Texto</v>
      </c>
      <c r="L16" s="24" t="str">
        <f t="array" ref="L16">iferror(if(G16&lt;&gt;"", if(XLOOKUP(I16,'Match esperado'!$V:$V,'Match esperado'!$Y:$Y)=K16,"TRUE","FALSE"),""),"FALSE")</f>
        <v>TRUE</v>
      </c>
      <c r="M16" s="24" t="str">
        <f t="shared" si="5"/>
        <v>TRUE</v>
      </c>
      <c r="N16" s="22"/>
      <c r="O16" s="23"/>
      <c r="P16" s="22" t="str">
        <f>IFERROR(__xludf.DUMMYFUNCTION("iferror(SPLIT(REGEXREPLACE(O16, ""\s{2,}"", ""|""), ""|""),"""")
"),"")</f>
        <v/>
      </c>
      <c r="Q16" s="22"/>
      <c r="R16" s="22"/>
      <c r="S16" s="24" t="str">
        <f t="shared" si="6"/>
        <v>: </v>
      </c>
      <c r="T16" s="24" t="str">
        <f t="array" ref="T16">iferror(if(O16&lt;&gt;"", if(XLOOKUP(Q16,'Match esperado'!$W:$W,'Match esperado'!$Z:$Z)=S16,"TRUE","FALSE"),""),"FALSE")</f>
        <v/>
      </c>
      <c r="U16" s="24" t="str">
        <f t="shared" ref="U16:V16" si="19">if(R16="Null","TRUE",T16)</f>
        <v/>
      </c>
      <c r="V16" s="24" t="str">
        <f t="shared" si="19"/>
        <v/>
      </c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</row>
    <row r="17">
      <c r="A17" s="25"/>
      <c r="B17" s="26" t="str">
        <f>if(A17="","", COUNTIF('Match esperado'!AA:AA, A17) &gt; 0)
</f>
        <v/>
      </c>
      <c r="C17" s="22" t="str">
        <f t="shared" si="1"/>
        <v/>
      </c>
      <c r="D17" s="22" t="str">
        <f t="shared" si="2"/>
        <v/>
      </c>
      <c r="E17" s="22"/>
      <c r="F17" s="22"/>
      <c r="G17" s="23" t="s">
        <v>505</v>
      </c>
      <c r="H17" s="22">
        <f>IFERROR(__xludf.DUMMYFUNCTION("iferror(SPLIT(REGEXREPLACE(G17, ""\s{2,}"", ""|""), ""|""),"""")
"),14.0)</f>
        <v>14</v>
      </c>
      <c r="I17" s="22" t="str">
        <f>IFERROR(__xludf.DUMMYFUNCTION("""COMPUTED_VALUE"""),"Segmento")</f>
        <v>Segmento</v>
      </c>
      <c r="J17" s="22" t="str">
        <f>IFERROR(__xludf.DUMMYFUNCTION("""COMPUTED_VALUE"""),"Texto")</f>
        <v>Texto</v>
      </c>
      <c r="K17" s="24" t="str">
        <f t="shared" si="4"/>
        <v>Segmento: Texto</v>
      </c>
      <c r="L17" s="24" t="str">
        <f t="array" ref="L17">iferror(if(G17&lt;&gt;"", if(XLOOKUP(I17,'Match esperado'!$V:$V,'Match esperado'!$Y:$Y)=K17,"TRUE","FALSE"),""),"FALSE")</f>
        <v>TRUE</v>
      </c>
      <c r="M17" s="24" t="str">
        <f t="shared" si="5"/>
        <v>TRUE</v>
      </c>
      <c r="N17" s="22"/>
      <c r="O17" s="23"/>
      <c r="P17" s="22" t="str">
        <f>IFERROR(__xludf.DUMMYFUNCTION("iferror(SPLIT(REGEXREPLACE(O17, ""\s{2,}"", ""|""), ""|""),"""")
"),"")</f>
        <v/>
      </c>
      <c r="Q17" s="22"/>
      <c r="R17" s="22"/>
      <c r="S17" s="24" t="str">
        <f t="shared" si="6"/>
        <v>: </v>
      </c>
      <c r="T17" s="24" t="str">
        <f t="array" ref="T17">iferror(if(O17&lt;&gt;"", if(XLOOKUP(Q17,'Match esperado'!$W:$W,'Match esperado'!$Z:$Z)=S17,"TRUE","FALSE"),""),"FALSE")</f>
        <v/>
      </c>
      <c r="U17" s="24" t="str">
        <f t="shared" ref="U17:V17" si="20">if(R17="Null","TRUE",T17)</f>
        <v/>
      </c>
      <c r="V17" s="24" t="str">
        <f t="shared" si="20"/>
        <v/>
      </c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</row>
    <row r="18">
      <c r="A18" s="25"/>
      <c r="B18" s="26" t="str">
        <f>if(A18="","", COUNTIF('Match esperado'!AA:AA, A18) &gt; 0)
</f>
        <v/>
      </c>
      <c r="C18" s="22" t="str">
        <f t="shared" si="1"/>
        <v/>
      </c>
      <c r="D18" s="22" t="str">
        <f t="shared" si="2"/>
        <v/>
      </c>
      <c r="E18" s="22"/>
      <c r="F18" s="22"/>
      <c r="G18" s="23" t="s">
        <v>506</v>
      </c>
      <c r="H18" s="22">
        <f>IFERROR(__xludf.DUMMYFUNCTION("iferror(SPLIT(REGEXREPLACE(G18, ""\s{2,}"", ""|""), ""|""),"""")
"),15.0)</f>
        <v>15</v>
      </c>
      <c r="I18" s="22" t="str">
        <f>IFERROR(__xludf.DUMMYFUNCTION("""COMPUTED_VALUE"""),"Modelo de Negócio")</f>
        <v>Modelo de Negócio</v>
      </c>
      <c r="J18" s="22" t="str">
        <f>IFERROR(__xludf.DUMMYFUNCTION("""COMPUTED_VALUE"""),"Texto")</f>
        <v>Texto</v>
      </c>
      <c r="K18" s="24" t="str">
        <f t="shared" si="4"/>
        <v>Modelo de Negócio: Texto</v>
      </c>
      <c r="L18" s="24" t="str">
        <f t="array" ref="L18">iferror(if(G18&lt;&gt;"", if(XLOOKUP(I18,'Match esperado'!$V:$V,'Match esperado'!$Y:$Y)=K18,"TRUE","FALSE"),""),"FALSE")</f>
        <v>TRUE</v>
      </c>
      <c r="M18" s="24" t="str">
        <f t="shared" si="5"/>
        <v>TRUE</v>
      </c>
      <c r="N18" s="22"/>
      <c r="O18" s="23"/>
      <c r="P18" s="22" t="str">
        <f>IFERROR(__xludf.DUMMYFUNCTION("iferror(SPLIT(REGEXREPLACE(O18, ""\s{2,}"", ""|""), ""|""),"""")
"),"")</f>
        <v/>
      </c>
      <c r="Q18" s="22"/>
      <c r="R18" s="22"/>
      <c r="S18" s="24" t="str">
        <f t="shared" si="6"/>
        <v>: </v>
      </c>
      <c r="T18" s="24" t="str">
        <f t="array" ref="T18">iferror(if(O18&lt;&gt;"", if(XLOOKUP(Q18,'Match esperado'!$W:$W,'Match esperado'!$Z:$Z)=S18,"TRUE","FALSE"),""),"FALSE")</f>
        <v/>
      </c>
      <c r="U18" s="24" t="str">
        <f t="shared" ref="U18:V18" si="21">if(R18="Null","TRUE",T18)</f>
        <v/>
      </c>
      <c r="V18" s="24" t="str">
        <f t="shared" si="21"/>
        <v/>
      </c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</row>
    <row r="19">
      <c r="A19" s="25"/>
      <c r="B19" s="26" t="str">
        <f>if(A19="","", COUNTIF('Match esperado'!AA:AA, A19) &gt; 0)
</f>
        <v/>
      </c>
      <c r="C19" s="22" t="str">
        <f t="shared" si="1"/>
        <v/>
      </c>
      <c r="D19" s="22" t="str">
        <f t="shared" si="2"/>
        <v/>
      </c>
      <c r="E19" s="22"/>
      <c r="F19" s="22"/>
      <c r="G19" s="23" t="s">
        <v>507</v>
      </c>
      <c r="H19" s="22">
        <f>IFERROR(__xludf.DUMMYFUNCTION("iferror(SPLIT(REGEXREPLACE(G19, ""\s{2,}"", ""|""), ""|""),"""")
"),16.0)</f>
        <v>16</v>
      </c>
      <c r="I19" s="22" t="str">
        <f>IFERROR(__xludf.DUMMYFUNCTION("""COMPUTED_VALUE"""),"Porte da Empresa")</f>
        <v>Porte da Empresa</v>
      </c>
      <c r="J19" s="22" t="str">
        <f>IFERROR(__xludf.DUMMYFUNCTION("""COMPUTED_VALUE"""),"Texto")</f>
        <v>Texto</v>
      </c>
      <c r="K19" s="24" t="str">
        <f t="shared" si="4"/>
        <v>Porte da Empresa: Texto</v>
      </c>
      <c r="L19" s="24" t="str">
        <f t="array" ref="L19">iferror(if(G19&lt;&gt;"", if(XLOOKUP(I19,'Match esperado'!$V:$V,'Match esperado'!$Y:$Y)=K19,"TRUE","FALSE"),""),"FALSE")</f>
        <v>TRUE</v>
      </c>
      <c r="M19" s="24" t="str">
        <f t="shared" si="5"/>
        <v>TRUE</v>
      </c>
      <c r="N19" s="22"/>
      <c r="O19" s="23"/>
      <c r="P19" s="22" t="str">
        <f>IFERROR(__xludf.DUMMYFUNCTION("iferror(SPLIT(REGEXREPLACE(O19, ""\s{2,}"", ""|""), ""|""),"""")
"),"")</f>
        <v/>
      </c>
      <c r="Q19" s="22"/>
      <c r="R19" s="22"/>
      <c r="S19" s="24" t="str">
        <f t="shared" si="6"/>
        <v>: </v>
      </c>
      <c r="T19" s="24" t="str">
        <f t="array" ref="T19">iferror(if(O19&lt;&gt;"", if(XLOOKUP(Q19,'Match esperado'!$W:$W,'Match esperado'!$Z:$Z)=S19,"TRUE","FALSE"),""),"FALSE")</f>
        <v/>
      </c>
      <c r="U19" s="24" t="str">
        <f t="shared" ref="U19:V19" si="22">if(R19="Null","TRUE",T19)</f>
        <v/>
      </c>
      <c r="V19" s="24" t="str">
        <f t="shared" si="22"/>
        <v/>
      </c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</row>
    <row r="20">
      <c r="A20" s="25"/>
      <c r="B20" s="26" t="str">
        <f>if(A20="","", COUNTIF('Match esperado'!AA:AA, A20) &gt; 0)
</f>
        <v/>
      </c>
      <c r="C20" s="22" t="str">
        <f t="shared" si="1"/>
        <v/>
      </c>
      <c r="D20" s="22" t="str">
        <f t="shared" si="2"/>
        <v/>
      </c>
      <c r="E20" s="22"/>
      <c r="F20" s="22"/>
      <c r="G20" s="23" t="s">
        <v>508</v>
      </c>
      <c r="H20" s="22">
        <f>IFERROR(__xludf.DUMMYFUNCTION("iferror(SPLIT(REGEXREPLACE(G20, ""\s{2,}"", ""|""), ""|""),"""")
"),17.0)</f>
        <v>17</v>
      </c>
      <c r="I20" s="22" t="str">
        <f>IFERROR(__xludf.DUMMYFUNCTION("""COMPUTED_VALUE"""),"Status do cliente")</f>
        <v>Status do cliente</v>
      </c>
      <c r="J20" s="22" t="str">
        <f>IFERROR(__xludf.DUMMYFUNCTION("""COMPUTED_VALUE"""),"Texto")</f>
        <v>Texto</v>
      </c>
      <c r="K20" s="24" t="str">
        <f t="shared" si="4"/>
        <v>Status do cliente: Texto</v>
      </c>
      <c r="L20" s="24" t="str">
        <f t="array" ref="L20">iferror(if(G20&lt;&gt;"", if(XLOOKUP(I20,'Match esperado'!$V:$V,'Match esperado'!$Y:$Y)=K20,"TRUE","FALSE"),""),"FALSE")</f>
        <v>TRUE</v>
      </c>
      <c r="M20" s="24" t="str">
        <f t="shared" si="5"/>
        <v>TRUE</v>
      </c>
      <c r="N20" s="22"/>
      <c r="O20" s="23"/>
      <c r="P20" s="22" t="str">
        <f>IFERROR(__xludf.DUMMYFUNCTION("iferror(SPLIT(REGEXREPLACE(O20, ""\s{2,}"", ""|""), ""|""),"""")
"),"")</f>
        <v/>
      </c>
      <c r="Q20" s="22"/>
      <c r="R20" s="22"/>
      <c r="S20" s="24" t="str">
        <f t="shared" si="6"/>
        <v>: </v>
      </c>
      <c r="T20" s="24" t="str">
        <f t="array" ref="T20">iferror(if(O20&lt;&gt;"", if(XLOOKUP(Q20,'Match esperado'!$W:$W,'Match esperado'!$Z:$Z)=S20,"TRUE","FALSE"),""),"FALSE")</f>
        <v/>
      </c>
      <c r="U20" s="24" t="str">
        <f t="shared" ref="U20:V20" si="23">if(R20="Null","TRUE",T20)</f>
        <v/>
      </c>
      <c r="V20" s="24" t="str">
        <f t="shared" si="23"/>
        <v/>
      </c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</row>
    <row r="21">
      <c r="A21" s="25"/>
      <c r="B21" s="26" t="str">
        <f>if(A21="","", COUNTIF('Match esperado'!AA:AA, A21) &gt; 0)
</f>
        <v/>
      </c>
      <c r="C21" s="22" t="str">
        <f t="shared" si="1"/>
        <v/>
      </c>
      <c r="D21" s="22" t="str">
        <f t="shared" si="2"/>
        <v/>
      </c>
      <c r="E21" s="22"/>
      <c r="F21" s="22"/>
      <c r="G21" s="23"/>
      <c r="H21" s="22" t="str">
        <f>IFERROR(__xludf.DUMMYFUNCTION("iferror(SPLIT(REGEXREPLACE(G21, ""\s{2,}"", ""|""), ""|""),"""")
"),"")</f>
        <v/>
      </c>
      <c r="I21" s="22"/>
      <c r="J21" s="22"/>
      <c r="K21" s="24" t="str">
        <f t="shared" si="4"/>
        <v>: </v>
      </c>
      <c r="L21" s="24" t="str">
        <f t="array" ref="L21">iferror(if(G21&lt;&gt;"", if(XLOOKUP(I21,'Match esperado'!$V:$V,'Match esperado'!$Y:$Y)=K21,"TRUE","FALSE"),""),"FALSE")</f>
        <v/>
      </c>
      <c r="M21" s="24" t="str">
        <f t="shared" si="5"/>
        <v/>
      </c>
      <c r="N21" s="22"/>
      <c r="O21" s="23"/>
      <c r="P21" s="22" t="str">
        <f>IFERROR(__xludf.DUMMYFUNCTION("iferror(SPLIT(REGEXREPLACE(O21, ""\s{2,}"", ""|""), ""|""),"""")
"),"")</f>
        <v/>
      </c>
      <c r="Q21" s="22"/>
      <c r="R21" s="22"/>
      <c r="S21" s="24" t="str">
        <f t="shared" si="6"/>
        <v>: </v>
      </c>
      <c r="T21" s="24" t="str">
        <f t="array" ref="T21">iferror(if(O21&lt;&gt;"", if(XLOOKUP(Q21,'Match esperado'!$W:$W,'Match esperado'!$Z:$Z)=S21,"TRUE","FALSE"),""),"FALSE")</f>
        <v/>
      </c>
      <c r="U21" s="24" t="str">
        <f t="shared" ref="U21:V21" si="24">if(R21="Null","TRUE",T21)</f>
        <v/>
      </c>
      <c r="V21" s="24" t="str">
        <f t="shared" si="24"/>
        <v/>
      </c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</row>
    <row r="22">
      <c r="A22" s="25"/>
      <c r="B22" s="26" t="str">
        <f>if(A22="","", COUNTIF('Match esperado'!AA:AA, A22) &gt; 0)
</f>
        <v/>
      </c>
      <c r="C22" s="22" t="str">
        <f t="shared" si="1"/>
        <v/>
      </c>
      <c r="D22" s="22" t="str">
        <f t="shared" si="2"/>
        <v/>
      </c>
      <c r="E22" s="22"/>
      <c r="F22" s="22"/>
      <c r="G22" s="23"/>
      <c r="H22" s="22" t="str">
        <f>IFERROR(__xludf.DUMMYFUNCTION("iferror(SPLIT(REGEXREPLACE(G22, ""\s{2,}"", ""|""), ""|""),"""")
"),"")</f>
        <v/>
      </c>
      <c r="I22" s="22"/>
      <c r="J22" s="22"/>
      <c r="K22" s="24" t="str">
        <f t="shared" si="4"/>
        <v>: </v>
      </c>
      <c r="L22" s="24" t="str">
        <f t="array" ref="L22">iferror(if(G22&lt;&gt;"", if(XLOOKUP(I22,'Match esperado'!$V:$V,'Match esperado'!$Y:$Y)=K22,"TRUE","FALSE"),""),"FALSE")</f>
        <v/>
      </c>
      <c r="M22" s="24" t="str">
        <f t="shared" si="5"/>
        <v/>
      </c>
      <c r="N22" s="22"/>
      <c r="O22" s="23"/>
      <c r="P22" s="22" t="str">
        <f>IFERROR(__xludf.DUMMYFUNCTION("iferror(SPLIT(REGEXREPLACE(O22, ""\s{2,}"", ""|""), ""|""),"""")
"),"")</f>
        <v/>
      </c>
      <c r="Q22" s="22"/>
      <c r="R22" s="22"/>
      <c r="S22" s="24" t="str">
        <f t="shared" si="6"/>
        <v>: </v>
      </c>
      <c r="T22" s="24" t="str">
        <f t="array" ref="T22">iferror(if(O22&lt;&gt;"", if(XLOOKUP(Q22,'Match esperado'!$W:$W,'Match esperado'!$Z:$Z)=S22,"TRUE","FALSE"),""),"FALSE")</f>
        <v/>
      </c>
      <c r="U22" s="24" t="str">
        <f t="shared" ref="U22:V22" si="25">if(R22="Null","TRUE",T22)</f>
        <v/>
      </c>
      <c r="V22" s="24" t="str">
        <f t="shared" si="25"/>
        <v/>
      </c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</row>
    <row r="23">
      <c r="A23" s="25"/>
      <c r="B23" s="26" t="str">
        <f>if(A23="","", COUNTIF('Match esperado'!T:T, A23) &gt; 0)
</f>
        <v/>
      </c>
      <c r="C23" s="22" t="str">
        <f t="shared" si="1"/>
        <v/>
      </c>
      <c r="D23" s="22" t="str">
        <f t="shared" ref="D23:D24" si="26">iferror(right(A23,(len(A23)-FIND(":",A23))-1))</f>
        <v/>
      </c>
      <c r="E23" s="22"/>
      <c r="F23" s="22"/>
      <c r="G23" s="22"/>
      <c r="H23" s="22" t="str">
        <f>IFERROR(__xludf.DUMMYFUNCTION("iferror(SPLIT(REGEXREPLACE(G23, ""\s{2,}"", ""|""), ""|""),"""")
"),"")</f>
        <v/>
      </c>
      <c r="I23" s="22"/>
      <c r="J23" s="22"/>
      <c r="K23" s="24"/>
      <c r="L23" s="24" t="str">
        <f t="array" ref="L23">iferror(if(G23&lt;&gt;"", if(XLOOKUP(I23,'Match esperado'!$O:$O,'Match esperado'!$R:$R)=K23,"TRUE","FALSE"),""),"FALSE")</f>
        <v/>
      </c>
      <c r="M23" s="22"/>
      <c r="N23" s="22"/>
      <c r="O23" s="22"/>
      <c r="P23" s="22" t="str">
        <f>IFERROR(__xludf.DUMMYFUNCTION("iferror(SPLIT(REGEXREPLACE(O23, ""\s{2,}"", ""|""), ""|""),"""")
"),"")</f>
        <v/>
      </c>
      <c r="Q23" s="22"/>
      <c r="R23" s="22"/>
      <c r="S23" s="24"/>
      <c r="T23" s="24" t="str">
        <f t="array" ref="T23">iferror(if(O23&lt;&gt;"", if(XLOOKUP(Q23,'Match esperado'!$P:$P,'Match esperado'!$S:$S)=S23,"TRUE","FALSE"),""),"FALSE")</f>
        <v/>
      </c>
      <c r="U23" s="24"/>
      <c r="V23" s="24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</row>
    <row r="24">
      <c r="A24" s="25"/>
      <c r="B24" s="26" t="str">
        <f>if(A24="","", COUNTIF('Match esperado'!T:T, A24) &gt; 0)
</f>
        <v/>
      </c>
      <c r="C24" s="22" t="str">
        <f t="shared" si="1"/>
        <v/>
      </c>
      <c r="D24" s="22" t="str">
        <f t="shared" si="26"/>
        <v/>
      </c>
      <c r="E24" s="22"/>
      <c r="F24" s="22"/>
      <c r="G24" s="22"/>
      <c r="H24" s="22" t="str">
        <f>IFERROR(__xludf.DUMMYFUNCTION("iferror(SPLIT(REGEXREPLACE(G24, ""\s{2,}"", ""|""), ""|""),"""")
"),"")</f>
        <v/>
      </c>
      <c r="I24" s="22"/>
      <c r="J24" s="22"/>
      <c r="K24" s="24"/>
      <c r="L24" s="24" t="str">
        <f t="array" ref="L24">iferror(if(G24&lt;&gt;"", if(XLOOKUP(I24,'Match esperado'!$O:$O,'Match esperado'!$R:$R)=K24,"TRUE","FALSE"),""),"FALSE")</f>
        <v/>
      </c>
      <c r="M24" s="22"/>
      <c r="N24" s="22"/>
      <c r="O24" s="22"/>
      <c r="P24" s="22" t="str">
        <f>IFERROR(__xludf.DUMMYFUNCTION("iferror(SPLIT(REGEXREPLACE(O24, ""\s{2,}"", ""|""), ""|""),"""")
"),"")</f>
        <v/>
      </c>
      <c r="Q24" s="22"/>
      <c r="R24" s="22"/>
      <c r="S24" s="24"/>
      <c r="T24" s="24" t="str">
        <f t="array" ref="T24">iferror(if(O24&lt;&gt;"", if(XLOOKUP(Q24,'Match esperado'!$P:$P,'Match esperado'!$S:$S)=S24,"TRUE","FALSE"),""),"FALSE")</f>
        <v/>
      </c>
      <c r="U24" s="24"/>
      <c r="V24" s="24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</row>
    <row r="25">
      <c r="A25" s="24"/>
      <c r="B25" s="22"/>
      <c r="C25" s="22"/>
      <c r="D25" s="22"/>
      <c r="E25" s="22"/>
      <c r="F25" s="22"/>
      <c r="G25" s="22"/>
      <c r="H25" s="22"/>
      <c r="I25" s="22"/>
      <c r="J25" s="22"/>
      <c r="K25" s="24"/>
      <c r="L25" s="24" t="str">
        <f t="array" ref="L25">iferror(if(G25&lt;&gt;"", if(XLOOKUP(I25,'Match esperado'!$O:$O,'Match esperado'!$R:$R)=K25,"TRUE","FALSE"),""),"FALSE")</f>
        <v/>
      </c>
      <c r="M25" s="22"/>
      <c r="N25" s="22"/>
      <c r="O25" s="22"/>
      <c r="P25" s="22"/>
      <c r="Q25" s="22"/>
      <c r="R25" s="22"/>
      <c r="S25" s="24"/>
      <c r="T25" s="24" t="str">
        <f t="array" ref="T25">iferror(if(O25&lt;&gt;"", if(XLOOKUP(Q25,'Match esperado'!$P:$P,'Match esperado'!$S:$S)=S25,"TRUE","FALSE"),""),"FALSE")</f>
        <v/>
      </c>
      <c r="U25" s="24"/>
      <c r="V25" s="24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</row>
    <row r="26">
      <c r="A26" s="24"/>
      <c r="B26" s="24"/>
      <c r="C26" s="24"/>
      <c r="D26" s="28" t="str">
        <f t="array" ref="D26">iferror(if(D28&lt;&gt;"", if(XLOOKUP(D27,'Match esperado'!$V:$V,'Match esperado'!$AA:$AA)="","TRUE","FALSE"),""),"")</f>
        <v>TRUE</v>
      </c>
      <c r="E26" s="28" t="str">
        <f t="array" ref="E26">iferror(if(E28&lt;&gt;"", if(XLOOKUP(E27,'Match esperado'!$V:$V,'Match esperado'!$AA:$AA)="","TRUE","FALSE"),""),"")</f>
        <v>FALSE</v>
      </c>
      <c r="F26" s="28" t="str">
        <f t="array" ref="F26">iferror(if(F28&lt;&gt;"", if(XLOOKUP(F27,'Match esperado'!$V:$V,'Match esperado'!$AA:$AA)="","TRUE","FALSE"),""),"")</f>
        <v/>
      </c>
      <c r="G26" s="28" t="str">
        <f t="array" ref="G26">iferror(if(G28&lt;&gt;"", if(XLOOKUP(G27,'Match esperado'!$V:$V,'Match esperado'!$AA:$AA)="","TRUE","FALSE"),""),"")</f>
        <v/>
      </c>
      <c r="H26" s="28" t="str">
        <f t="array" ref="H26">iferror(if(H28&lt;&gt;"", if(XLOOKUP(H27,'Match esperado'!$V:$V,'Match esperado'!$AA:$AA)="","TRUE","FALSE"),""),"")</f>
        <v/>
      </c>
      <c r="I26" s="28" t="str">
        <f t="array" ref="I26">iferror(if(I28&lt;&gt;"", if(XLOOKUP(I27,'Match esperado'!$V:$V,'Match esperado'!$AA:$AA)="","TRUE","FALSE"),""),"")</f>
        <v/>
      </c>
      <c r="J26" s="28" t="str">
        <f t="array" ref="J26">iferror(if(J28&lt;&gt;"", if(XLOOKUP(J27,'Match esperado'!$V:$V,'Match esperado'!$AA:$AA)="","TRUE","FALSE"),""),"")</f>
        <v/>
      </c>
      <c r="K26" s="28" t="str">
        <f t="array" ref="K26">iferror(if(K28&lt;&gt;"", if(XLOOKUP(K27,'Match esperado'!$V:$V,'Match esperado'!$AA:$AA)="","TRUE","FALSE"),""),"")</f>
        <v/>
      </c>
      <c r="L26" s="28" t="str">
        <f t="array" ref="L26">iferror(if(L28&lt;&gt;"", if(XLOOKUP(L27,'Match esperado'!$V:$V,'Match esperado'!$AA:$AA)="","TRUE","FALSE"),""),"")</f>
        <v/>
      </c>
      <c r="M26" s="28" t="str">
        <f t="array" ref="M26">iferror(if(M28&lt;&gt;"", if(XLOOKUP(M27,'Match esperado'!$V:$V,'Match esperado'!$AA:$AA)="","TRUE","FALSE"),""),"")</f>
        <v>TRUE</v>
      </c>
      <c r="N26" s="28" t="str">
        <f t="array" ref="N26">iferror(if(N28&lt;&gt;"", if(XLOOKUP(N27,'Match esperado'!$V:$V,'Match esperado'!$AA:$AA)="","TRUE","FALSE"),""),"")</f>
        <v>TRUE</v>
      </c>
      <c r="O26" s="28" t="str">
        <f t="array" ref="O26">iferror(if(O28&lt;&gt;"", if(XLOOKUP(O27,'Match esperado'!$V:$V,'Match esperado'!$AA:$AA)="","TRUE","FALSE"),""),"")</f>
        <v>TRUE</v>
      </c>
      <c r="P26" s="28" t="str">
        <f t="array" ref="P26">iferror(if(P28&lt;&gt;"", if(XLOOKUP(P27,'Match esperado'!$V:$V,'Match esperado'!$AA:$AA)="","TRUE","FALSE"),""),"")</f>
        <v/>
      </c>
      <c r="Q26" s="28" t="str">
        <f t="array" ref="Q26">iferror(if(Q28&lt;&gt;"", if(XLOOKUP(Q27,'Match esperado'!$V:$V,'Match esperado'!$AA:$AA)="","TRUE","FALSE"),""),"")</f>
        <v/>
      </c>
      <c r="R26" s="28" t="str">
        <f t="array" ref="R26">iferror(if(R28&lt;&gt;"", if(XLOOKUP(R27,'Match esperado'!$V:$V,'Match esperado'!$AA:$AA)="","TRUE","FALSE"),""),"")</f>
        <v/>
      </c>
      <c r="S26" s="28" t="str">
        <f t="array" ref="S26">iferror(if(S28&lt;&gt;"", if(XLOOKUP(S27,'Match esperado'!$V:$V,'Match esperado'!$AA:$AA)="","TRUE","FALSE"),""),"")</f>
        <v/>
      </c>
      <c r="T26" s="28" t="str">
        <f t="array" ref="T26">iferror(if(T28&lt;&gt;"", if(XLOOKUP(T27,'Match esperado'!$V:$V,'Match esperado'!$AA:$AA)="","TRUE","FALSE"),""),"")</f>
        <v/>
      </c>
      <c r="U26" s="28" t="str">
        <f t="array" ref="U26">iferror(if(U28&lt;&gt;"", if(XLOOKUP(U27,'Match esperado'!$V:$V,'Match esperado'!$AA:$AA)="","TRUE","FALSE"),""),"")</f>
        <v/>
      </c>
      <c r="V26" s="28" t="str">
        <f t="array" ref="V26">iferror(if(V28&lt;&gt;"", if(XLOOKUP(V27,'Match esperado'!$V:$V,'Match esperado'!$AA:$AA)="","TRUE","FALSE"),""),"")</f>
        <v>TRUE</v>
      </c>
      <c r="W26" s="28" t="str">
        <f t="array" ref="W26">iferror(if(W28&lt;&gt;"", if(XLOOKUP(W27,'Match esperado'!$V:$V,'Match esperado'!$AA:$AA)="","TRUE","FALSE"),""),"")</f>
        <v>TRUE</v>
      </c>
      <c r="X26" s="28" t="str">
        <f t="array" ref="X26">iferror(if(X28&lt;&gt;"", if(XLOOKUP(X27,'Match esperado'!$V:$V,'Match esperado'!$AA:$AA)="","TRUE","FALSE"),""),"")</f>
        <v>TRUE</v>
      </c>
      <c r="Y26" s="28" t="str">
        <f t="array" ref="Y26">iferror(if(Y28&lt;&gt;"", if(XLOOKUP(Y27,'Match esperado'!$V:$V,'Match esperado'!$AA:$AA)="","TRUE","FALSE"),""),"")</f>
        <v>TRUE</v>
      </c>
      <c r="Z26" s="28" t="str">
        <f t="array" ref="Z26">iferror(if(Z28&lt;&gt;"", if(XLOOKUP(Z27,'Match esperado'!$V:$V,'Match esperado'!$AA:$AA)="","TRUE","FALSE"),""),"")</f>
        <v>TRUE</v>
      </c>
      <c r="AA26" s="28" t="str">
        <f t="array" ref="AA26">iferror(if(AA28&lt;&gt;"", if(XLOOKUP(AA27,'Match esperado'!$V:$V,'Match esperado'!$AA:$AA)="","TRUE","FALSE"),""),"")</f>
        <v/>
      </c>
    </row>
    <row r="27" hidden="1">
      <c r="A27" s="24"/>
      <c r="B27" s="22"/>
      <c r="C27" s="22"/>
      <c r="D27" s="22" t="str">
        <f>if(D28&lt;&gt;"", SUBSTITUTE(D28,"'",""),"")</f>
        <v>Porte da Empresa</v>
      </c>
      <c r="E27" s="22" t="str">
        <f>if(E28&lt;&gt;"", IF(LEFT((SUBSTITUTE(E28,"'","")),1)=" ", MID((SUBSTITUTE(E28,"'","")),2,LEN((SUBSTITUTE(E28,"'","")))), (SUBSTITUTE(E28,"'",""))),"")</f>
        <v>Data de Inicio do Contrato</v>
      </c>
      <c r="F27" s="22" t="str">
        <f t="shared" ref="F27:I27" si="27">if(F28&lt;&gt;"", SUBSTITUTE(F28,"'",""),"")</f>
        <v> Status do cliente</v>
      </c>
      <c r="G27" s="22" t="str">
        <f t="shared" si="27"/>
        <v> Modelo de Negócio</v>
      </c>
      <c r="H27" s="22" t="str">
        <f t="shared" si="27"/>
        <v> CNPJ</v>
      </c>
      <c r="I27" s="22" t="str">
        <f t="shared" si="27"/>
        <v> Valor Anual do Contrato</v>
      </c>
      <c r="J27" s="22"/>
      <c r="K27" s="24"/>
      <c r="L27" s="24"/>
      <c r="M27" s="23" t="s">
        <v>203</v>
      </c>
      <c r="N27" s="23" t="s">
        <v>196</v>
      </c>
      <c r="O27" s="23" t="s">
        <v>235</v>
      </c>
      <c r="P27" s="22"/>
      <c r="Q27" s="22"/>
      <c r="R27" s="22"/>
      <c r="S27" s="24"/>
      <c r="T27" s="24"/>
      <c r="U27" s="24"/>
      <c r="V27" s="25" t="s">
        <v>207</v>
      </c>
      <c r="W27" s="23" t="s">
        <v>240</v>
      </c>
      <c r="X27" s="12" t="s">
        <v>199</v>
      </c>
      <c r="Y27" s="23" t="s">
        <v>509</v>
      </c>
      <c r="Z27" s="12" t="s">
        <v>213</v>
      </c>
    </row>
    <row r="28">
      <c r="A28" s="25" t="s">
        <v>106</v>
      </c>
      <c r="B28" s="23" t="s">
        <v>510</v>
      </c>
      <c r="C28" s="23" t="str">
        <f t="shared" ref="C28:C29" si="28">mid(B28,(FIND("{'", B28)+1),(len(B28)-(FIND("{'", B28)+1)))</f>
        <v>'Porte da Empresa', 'Data de Inicio do Contrato', 'Status do cliente', 'Modelo de Negócio', 'CNPJ', 'Valor Anual do Contrato', 'Indústria', 'Receita Anual Recorrente', 'Modelo de Mercado', 'Setor'</v>
      </c>
      <c r="D28" s="22" t="str">
        <f>IFERROR(__xludf.DUMMYFUNCTION("SPLIT(C28, "","")
"),"Porte da Empresa'")</f>
        <v>Porte da Empresa'</v>
      </c>
      <c r="E28" s="22" t="str">
        <f>IFERROR(__xludf.DUMMYFUNCTION("""COMPUTED_VALUE""")," 'Data de Inicio do Contrato'")</f>
        <v> 'Data de Inicio do Contrato'</v>
      </c>
      <c r="F28" s="22" t="str">
        <f>IFERROR(__xludf.DUMMYFUNCTION("""COMPUTED_VALUE""")," 'Status do cliente'")</f>
        <v> 'Status do cliente'</v>
      </c>
      <c r="G28" s="22" t="str">
        <f>IFERROR(__xludf.DUMMYFUNCTION("""COMPUTED_VALUE""")," 'Modelo de Negócio'")</f>
        <v> 'Modelo de Negócio'</v>
      </c>
      <c r="H28" s="22" t="str">
        <f>IFERROR(__xludf.DUMMYFUNCTION("""COMPUTED_VALUE""")," 'CNPJ'")</f>
        <v> 'CNPJ'</v>
      </c>
      <c r="I28" s="22" t="str">
        <f>IFERROR(__xludf.DUMMYFUNCTION("""COMPUTED_VALUE""")," 'Valor Anual do Contrato'")</f>
        <v> 'Valor Anual do Contrato'</v>
      </c>
      <c r="J28" s="22" t="str">
        <f>IFERROR(__xludf.DUMMYFUNCTION("""COMPUTED_VALUE""")," 'Indústria'")</f>
        <v> 'Indústria'</v>
      </c>
      <c r="K28" s="24" t="str">
        <f>IFERROR(__xludf.DUMMYFUNCTION("""COMPUTED_VALUE""")," 'Receita Anual Recorrente'")</f>
        <v> 'Receita Anual Recorrente'</v>
      </c>
      <c r="L28" s="24" t="str">
        <f>IFERROR(__xludf.DUMMYFUNCTION("""COMPUTED_VALUE""")," 'Modelo de Mercado'")</f>
        <v> 'Modelo de Mercado'</v>
      </c>
      <c r="M28" s="22" t="str">
        <f>IFERROR(__xludf.DUMMYFUNCTION("""COMPUTED_VALUE""")," 'Setor'")</f>
        <v> 'Setor'</v>
      </c>
      <c r="N28" s="23" t="s">
        <v>196</v>
      </c>
      <c r="O28" s="23" t="s">
        <v>235</v>
      </c>
      <c r="P28" s="22"/>
      <c r="Q28" s="22"/>
      <c r="R28" s="22"/>
      <c r="S28" s="24"/>
      <c r="T28" s="24"/>
      <c r="U28" s="24"/>
      <c r="V28" s="25" t="s">
        <v>207</v>
      </c>
      <c r="W28" s="23" t="s">
        <v>240</v>
      </c>
      <c r="X28" s="12" t="s">
        <v>199</v>
      </c>
      <c r="Y28" s="23" t="s">
        <v>509</v>
      </c>
      <c r="Z28" s="12" t="s">
        <v>213</v>
      </c>
    </row>
    <row r="29">
      <c r="A29" s="25" t="s">
        <v>105</v>
      </c>
      <c r="B29" s="23"/>
      <c r="C29" s="23" t="str">
        <f t="shared" si="28"/>
        <v>#VALUE!</v>
      </c>
      <c r="D29" s="22" t="str">
        <f>IFERROR(__xludf.DUMMYFUNCTION("SPLIT(C29, "","")
"),"#VALUE!")</f>
        <v>#VALUE!</v>
      </c>
      <c r="E29" s="22"/>
      <c r="F29" s="22"/>
      <c r="G29" s="22"/>
      <c r="H29" s="22"/>
      <c r="I29" s="22"/>
      <c r="J29" s="22"/>
      <c r="K29" s="24"/>
      <c r="L29" s="24"/>
      <c r="M29" s="22"/>
      <c r="N29" s="22"/>
      <c r="O29" s="22"/>
      <c r="P29" s="22"/>
      <c r="Q29" s="22"/>
      <c r="R29" s="22"/>
      <c r="S29" s="24"/>
      <c r="T29" s="24"/>
      <c r="U29" s="24"/>
      <c r="V29" s="24"/>
      <c r="W29" s="22"/>
    </row>
    <row r="30">
      <c r="A30" s="13"/>
      <c r="D30" s="14" t="str">
        <f>if(D29&lt;&gt;"", SUBSTITUTE(D29,"'",""),"")</f>
        <v>#VALUE!</v>
      </c>
      <c r="E30" s="14" t="str">
        <f>if(E29&lt;&gt;"", IF(LEFT((SUBSTITUTE(E29,"'","")),1)=" ", MID((SUBSTITUTE(E29,"'","")),2,LEN((SUBSTITUTE(E29,"'","")))), (SUBSTITUTE(E29,"'",""))),"")</f>
        <v/>
      </c>
      <c r="F30" s="22"/>
      <c r="G30" s="22"/>
      <c r="H30" s="22"/>
      <c r="I30" s="22"/>
      <c r="J30" s="22"/>
      <c r="K30" s="24"/>
      <c r="L30" s="24"/>
      <c r="M30" s="22"/>
      <c r="N30" s="22"/>
      <c r="O30" s="22"/>
      <c r="P30" s="22"/>
      <c r="Q30" s="22"/>
      <c r="R30" s="22"/>
      <c r="S30" s="24"/>
      <c r="T30" s="24"/>
      <c r="U30" s="24"/>
      <c r="V30" s="13"/>
      <c r="W30" s="22"/>
    </row>
    <row r="31">
      <c r="A31" s="13"/>
      <c r="B31" s="13"/>
      <c r="C31" s="13"/>
      <c r="D31" s="32" t="str">
        <f t="array" ref="D31">iferror(if(D29&lt;&gt;"", if(XLOOKUP(D30,'Match esperado'!$W:$W,'Match esperado'!$AA:$AA)="","TRUE","FALSE"),""),"")</f>
        <v/>
      </c>
      <c r="E31" s="32" t="str">
        <f t="array" ref="E31">iferror(if(E29&lt;&gt;"", if(XLOOKUP(E30,'Match esperado'!$P:$P,'Match esperado'!$T:$T)="","TRUE","FALSE"),""),"")</f>
        <v/>
      </c>
      <c r="F31" s="32" t="str">
        <f t="array" ref="F31">iferror(if(F29&lt;&gt;"", if(XLOOKUP(F30,'Match esperado'!$P:$P,'Match esperado'!$T:$T)="","TRUE","FALSE"),""),"")</f>
        <v/>
      </c>
      <c r="G31" s="32" t="str">
        <f t="array" ref="G31">iferror(if(G29&lt;&gt;"", if(XLOOKUP(G30,'Match esperado'!$P:$P,'Match esperado'!$T:$T)="","TRUE","FALSE"),""),"")</f>
        <v/>
      </c>
      <c r="H31" s="32" t="str">
        <f t="array" ref="H31">iferror(if(H29&lt;&gt;"", if(XLOOKUP(H30,'Match esperado'!$P:$P,'Match esperado'!$T:$T)="","TRUE","FALSE"),""),"")</f>
        <v/>
      </c>
      <c r="I31" s="32" t="str">
        <f t="array" ref="I31">iferror(if(I29&lt;&gt;"", if(XLOOKUP(I30,'Match esperado'!$P:$P,'Match esperado'!$T:$T)="","TRUE","FALSE"),""),"")</f>
        <v/>
      </c>
      <c r="J31" s="32" t="str">
        <f t="array" ref="J31">iferror(if(J29&lt;&gt;"", if(XLOOKUP(J30,'Match esperado'!$P:$P,'Match esperado'!$T:$T)="","TRUE","FALSE"),""),"")</f>
        <v/>
      </c>
      <c r="K31" s="33"/>
      <c r="L31" s="33"/>
      <c r="M31" s="33"/>
      <c r="N31" s="33" t="str">
        <f t="array" ref="N31">iferror(if(N30&lt;&gt;"", if(XLOOKUP(#REF!,'Match esperado'!$B:$B,'Match esperado'!$F:$F)="","TRUE","FALSE"),""),"")</f>
        <v/>
      </c>
      <c r="O31" s="34" t="str">
        <f t="array" ref="O31">iferror(if(O30&lt;&gt;"", if(XLOOKUP(#REF!,'Match esperado'!$B:$B,'Match esperado'!$F:$F)="","TRUE","FALSE"),""),"")</f>
        <v/>
      </c>
      <c r="P31" s="13" t="str">
        <f t="array" ref="P31">iferror(if(P30&lt;&gt;"", if(XLOOKUP(#REF!,'Match esperado'!$B:$B,'Match esperado'!$F:$F)="","TRUE","FALSE"),""),"")</f>
        <v/>
      </c>
      <c r="Q31" s="13"/>
      <c r="R31" s="13"/>
      <c r="S31" s="33"/>
      <c r="T31" s="33"/>
      <c r="U31" s="33"/>
      <c r="V31" s="13"/>
      <c r="W31" s="13"/>
    </row>
    <row r="32">
      <c r="A32" s="13"/>
      <c r="K32" s="13"/>
      <c r="L32" s="13"/>
      <c r="S32" s="13"/>
      <c r="T32" s="13"/>
      <c r="U32" s="13"/>
      <c r="V32" s="13"/>
    </row>
    <row r="33">
      <c r="A33" s="13"/>
      <c r="K33" s="13"/>
      <c r="L33" s="13"/>
      <c r="S33" s="13"/>
      <c r="T33" s="13"/>
      <c r="U33" s="13"/>
      <c r="V33" s="13"/>
    </row>
    <row r="34">
      <c r="A34" s="13"/>
      <c r="K34" s="13"/>
      <c r="L34" s="13"/>
      <c r="S34" s="13"/>
      <c r="T34" s="13"/>
      <c r="U34" s="13"/>
      <c r="V34" s="13"/>
    </row>
    <row r="35">
      <c r="A35" s="13"/>
      <c r="K35" s="13"/>
      <c r="L35" s="13"/>
      <c r="S35" s="13"/>
      <c r="T35" s="13"/>
      <c r="U35" s="13"/>
      <c r="V35" s="13"/>
    </row>
    <row r="36">
      <c r="A36" s="13"/>
      <c r="K36" s="13"/>
      <c r="L36" s="13"/>
      <c r="S36" s="13"/>
      <c r="T36" s="13"/>
      <c r="U36" s="13"/>
      <c r="V36" s="13"/>
    </row>
    <row r="37">
      <c r="A37" s="13"/>
      <c r="K37" s="13"/>
      <c r="L37" s="13"/>
      <c r="S37" s="13"/>
      <c r="T37" s="13"/>
      <c r="U37" s="13"/>
      <c r="V37" s="13"/>
    </row>
    <row r="38">
      <c r="A38" s="13"/>
      <c r="K38" s="13"/>
      <c r="L38" s="13"/>
      <c r="S38" s="13"/>
      <c r="T38" s="13"/>
      <c r="U38" s="13"/>
      <c r="V38" s="13"/>
    </row>
    <row r="39">
      <c r="A39" s="13"/>
      <c r="K39" s="13"/>
      <c r="L39" s="13"/>
      <c r="S39" s="13"/>
      <c r="T39" s="13"/>
      <c r="U39" s="13"/>
      <c r="V39" s="13"/>
    </row>
    <row r="40">
      <c r="A40" s="13"/>
      <c r="K40" s="13"/>
      <c r="L40" s="13"/>
      <c r="S40" s="13"/>
      <c r="T40" s="13"/>
      <c r="U40" s="13"/>
      <c r="V40" s="13"/>
    </row>
    <row r="41">
      <c r="A41" s="13"/>
      <c r="K41" s="13"/>
      <c r="L41" s="13"/>
      <c r="S41" s="13"/>
      <c r="T41" s="13"/>
      <c r="U41" s="13"/>
      <c r="V41" s="13"/>
    </row>
    <row r="42">
      <c r="A42" s="13"/>
      <c r="K42" s="13"/>
      <c r="L42" s="13"/>
      <c r="S42" s="13"/>
      <c r="T42" s="13"/>
      <c r="U42" s="13"/>
      <c r="V42" s="13"/>
    </row>
    <row r="43">
      <c r="A43" s="13"/>
      <c r="K43" s="13"/>
      <c r="L43" s="13"/>
      <c r="S43" s="13"/>
      <c r="T43" s="13"/>
      <c r="U43" s="13"/>
      <c r="V43" s="13"/>
    </row>
    <row r="44">
      <c r="A44" s="13"/>
      <c r="K44" s="13"/>
      <c r="L44" s="13"/>
      <c r="S44" s="13"/>
      <c r="T44" s="13"/>
      <c r="U44" s="13"/>
      <c r="V44" s="13"/>
    </row>
    <row r="45">
      <c r="A45" s="13"/>
      <c r="K45" s="13"/>
      <c r="L45" s="13"/>
      <c r="S45" s="13"/>
      <c r="T45" s="13"/>
      <c r="U45" s="13"/>
      <c r="V45" s="13"/>
    </row>
    <row r="46">
      <c r="A46" s="13"/>
      <c r="K46" s="13"/>
      <c r="L46" s="13"/>
      <c r="S46" s="13"/>
      <c r="T46" s="13"/>
      <c r="U46" s="13"/>
      <c r="V46" s="13"/>
    </row>
    <row r="47">
      <c r="A47" s="13"/>
      <c r="K47" s="13"/>
      <c r="L47" s="13"/>
      <c r="S47" s="13"/>
      <c r="T47" s="13"/>
      <c r="U47" s="13"/>
      <c r="V47" s="13"/>
    </row>
    <row r="48">
      <c r="A48" s="13"/>
      <c r="K48" s="13"/>
      <c r="L48" s="13"/>
      <c r="S48" s="13"/>
      <c r="T48" s="13"/>
      <c r="U48" s="13"/>
      <c r="V48" s="13"/>
    </row>
    <row r="49">
      <c r="A49" s="13"/>
      <c r="K49" s="13"/>
      <c r="L49" s="13"/>
      <c r="S49" s="13"/>
      <c r="T49" s="13"/>
      <c r="U49" s="13"/>
      <c r="V49" s="13"/>
    </row>
    <row r="50">
      <c r="A50" s="13"/>
      <c r="K50" s="13"/>
      <c r="L50" s="13"/>
      <c r="S50" s="13"/>
      <c r="T50" s="13"/>
      <c r="U50" s="13"/>
      <c r="V50" s="13"/>
    </row>
    <row r="51">
      <c r="A51" s="13"/>
      <c r="K51" s="13"/>
      <c r="L51" s="13"/>
      <c r="S51" s="13"/>
      <c r="T51" s="13"/>
      <c r="U51" s="13"/>
      <c r="V51" s="13"/>
    </row>
    <row r="52">
      <c r="A52" s="13"/>
      <c r="K52" s="13"/>
      <c r="L52" s="13"/>
      <c r="S52" s="13"/>
      <c r="T52" s="13"/>
      <c r="U52" s="13"/>
      <c r="V52" s="13"/>
    </row>
    <row r="53">
      <c r="A53" s="13"/>
      <c r="K53" s="13"/>
      <c r="L53" s="13"/>
      <c r="S53" s="13"/>
      <c r="T53" s="13"/>
      <c r="U53" s="13"/>
      <c r="V53" s="13"/>
    </row>
    <row r="54">
      <c r="A54" s="13"/>
      <c r="K54" s="13"/>
      <c r="L54" s="13"/>
      <c r="S54" s="13"/>
      <c r="T54" s="13"/>
      <c r="U54" s="13"/>
      <c r="V54" s="13"/>
    </row>
    <row r="55">
      <c r="A55" s="13"/>
      <c r="K55" s="13"/>
      <c r="L55" s="13"/>
      <c r="S55" s="13"/>
      <c r="T55" s="13"/>
      <c r="U55" s="13"/>
      <c r="V55" s="13"/>
    </row>
    <row r="56">
      <c r="A56" s="13"/>
      <c r="K56" s="13"/>
      <c r="L56" s="13"/>
      <c r="S56" s="13"/>
      <c r="T56" s="13"/>
      <c r="U56" s="13"/>
      <c r="V56" s="13"/>
    </row>
    <row r="57">
      <c r="A57" s="13"/>
      <c r="K57" s="13"/>
      <c r="L57" s="13"/>
      <c r="S57" s="13"/>
      <c r="T57" s="13"/>
      <c r="U57" s="13"/>
      <c r="V57" s="13"/>
    </row>
    <row r="58">
      <c r="A58" s="13"/>
      <c r="K58" s="13"/>
      <c r="L58" s="13"/>
      <c r="S58" s="13"/>
      <c r="T58" s="13"/>
      <c r="U58" s="13"/>
      <c r="V58" s="13"/>
    </row>
    <row r="59">
      <c r="A59" s="13"/>
      <c r="K59" s="13"/>
      <c r="L59" s="13"/>
      <c r="S59" s="13"/>
      <c r="T59" s="13"/>
      <c r="U59" s="13"/>
      <c r="V59" s="13"/>
    </row>
    <row r="60">
      <c r="A60" s="13"/>
      <c r="K60" s="13"/>
      <c r="L60" s="13"/>
      <c r="S60" s="13"/>
      <c r="T60" s="13"/>
      <c r="U60" s="13"/>
      <c r="V60" s="13"/>
    </row>
    <row r="61">
      <c r="A61" s="13"/>
      <c r="K61" s="13"/>
      <c r="L61" s="13"/>
      <c r="S61" s="13"/>
      <c r="T61" s="13"/>
      <c r="U61" s="13"/>
      <c r="V61" s="13"/>
    </row>
    <row r="62">
      <c r="A62" s="13"/>
      <c r="K62" s="13"/>
      <c r="L62" s="13"/>
      <c r="S62" s="13"/>
      <c r="T62" s="13"/>
      <c r="U62" s="13"/>
      <c r="V62" s="13"/>
    </row>
    <row r="63">
      <c r="A63" s="13"/>
      <c r="K63" s="13"/>
      <c r="L63" s="13"/>
      <c r="S63" s="13"/>
      <c r="T63" s="13"/>
      <c r="U63" s="13"/>
      <c r="V63" s="13"/>
    </row>
    <row r="64">
      <c r="A64" s="13"/>
      <c r="K64" s="13"/>
      <c r="L64" s="13"/>
      <c r="S64" s="13"/>
      <c r="T64" s="13"/>
      <c r="U64" s="13"/>
      <c r="V64" s="13"/>
    </row>
    <row r="65">
      <c r="A65" s="13"/>
      <c r="K65" s="13"/>
      <c r="L65" s="13"/>
      <c r="S65" s="13"/>
      <c r="T65" s="13"/>
      <c r="U65" s="13"/>
      <c r="V65" s="13"/>
    </row>
    <row r="66">
      <c r="A66" s="13"/>
      <c r="K66" s="13"/>
      <c r="L66" s="13"/>
      <c r="S66" s="13"/>
      <c r="T66" s="13"/>
      <c r="U66" s="13"/>
      <c r="V66" s="13"/>
    </row>
    <row r="67">
      <c r="A67" s="13"/>
      <c r="K67" s="13"/>
      <c r="L67" s="13"/>
      <c r="S67" s="13"/>
      <c r="T67" s="13"/>
      <c r="U67" s="13"/>
      <c r="V67" s="13"/>
    </row>
    <row r="68">
      <c r="A68" s="13"/>
      <c r="K68" s="13"/>
      <c r="L68" s="13"/>
      <c r="S68" s="13"/>
      <c r="T68" s="13"/>
      <c r="U68" s="13"/>
      <c r="V68" s="13"/>
    </row>
    <row r="69">
      <c r="A69" s="13"/>
      <c r="K69" s="13"/>
      <c r="L69" s="13"/>
      <c r="S69" s="13"/>
      <c r="T69" s="13"/>
      <c r="U69" s="13"/>
      <c r="V69" s="13"/>
    </row>
    <row r="70">
      <c r="A70" s="13"/>
      <c r="K70" s="13"/>
      <c r="L70" s="13"/>
      <c r="S70" s="13"/>
      <c r="T70" s="13"/>
      <c r="U70" s="13"/>
      <c r="V70" s="13"/>
    </row>
    <row r="71">
      <c r="A71" s="13"/>
      <c r="K71" s="13"/>
      <c r="L71" s="13"/>
      <c r="S71" s="13"/>
      <c r="T71" s="13"/>
      <c r="U71" s="13"/>
      <c r="V71" s="13"/>
    </row>
    <row r="72">
      <c r="A72" s="13"/>
      <c r="K72" s="13"/>
      <c r="L72" s="13"/>
      <c r="S72" s="13"/>
      <c r="T72" s="13"/>
      <c r="U72" s="13"/>
      <c r="V72" s="13"/>
    </row>
    <row r="73">
      <c r="A73" s="13"/>
      <c r="K73" s="13"/>
      <c r="L73" s="13"/>
      <c r="S73" s="13"/>
      <c r="T73" s="13"/>
      <c r="U73" s="13"/>
      <c r="V73" s="13"/>
    </row>
    <row r="74">
      <c r="A74" s="13"/>
      <c r="K74" s="13"/>
      <c r="L74" s="13"/>
      <c r="S74" s="13"/>
      <c r="T74" s="13"/>
      <c r="U74" s="13"/>
      <c r="V74" s="13"/>
    </row>
    <row r="75">
      <c r="A75" s="13"/>
      <c r="K75" s="13"/>
      <c r="L75" s="13"/>
      <c r="S75" s="13"/>
      <c r="T75" s="13"/>
      <c r="U75" s="13"/>
      <c r="V75" s="13"/>
    </row>
    <row r="76">
      <c r="A76" s="13"/>
      <c r="K76" s="13"/>
      <c r="L76" s="13"/>
      <c r="S76" s="13"/>
      <c r="T76" s="13"/>
      <c r="U76" s="13"/>
      <c r="V76" s="13"/>
    </row>
    <row r="77">
      <c r="A77" s="13"/>
      <c r="K77" s="13"/>
      <c r="L77" s="13"/>
      <c r="S77" s="13"/>
      <c r="T77" s="13"/>
      <c r="U77" s="13"/>
      <c r="V77" s="13"/>
    </row>
    <row r="78">
      <c r="A78" s="13"/>
      <c r="K78" s="13"/>
      <c r="L78" s="13"/>
      <c r="S78" s="13"/>
      <c r="T78" s="13"/>
      <c r="U78" s="13"/>
      <c r="V78" s="13"/>
    </row>
    <row r="79">
      <c r="A79" s="13"/>
      <c r="K79" s="13"/>
      <c r="L79" s="13"/>
      <c r="S79" s="13"/>
      <c r="T79" s="13"/>
      <c r="U79" s="13"/>
      <c r="V79" s="13"/>
    </row>
    <row r="80">
      <c r="A80" s="13"/>
      <c r="K80" s="13"/>
      <c r="L80" s="13"/>
      <c r="S80" s="13"/>
      <c r="T80" s="13"/>
      <c r="U80" s="13"/>
      <c r="V80" s="13"/>
    </row>
    <row r="81">
      <c r="A81" s="13"/>
      <c r="K81" s="13"/>
      <c r="L81" s="13"/>
      <c r="S81" s="13"/>
      <c r="T81" s="13"/>
      <c r="U81" s="13"/>
      <c r="V81" s="13"/>
    </row>
    <row r="82">
      <c r="A82" s="13"/>
      <c r="K82" s="13"/>
      <c r="L82" s="13"/>
      <c r="S82" s="13"/>
      <c r="T82" s="13"/>
      <c r="U82" s="13"/>
      <c r="V82" s="13"/>
    </row>
    <row r="83">
      <c r="A83" s="13"/>
      <c r="K83" s="13"/>
      <c r="L83" s="13"/>
      <c r="S83" s="13"/>
      <c r="T83" s="13"/>
      <c r="U83" s="13"/>
      <c r="V83" s="13"/>
    </row>
    <row r="84">
      <c r="A84" s="13"/>
      <c r="K84" s="13"/>
      <c r="L84" s="13"/>
      <c r="S84" s="13"/>
      <c r="T84" s="13"/>
      <c r="U84" s="13"/>
      <c r="V84" s="13"/>
    </row>
    <row r="85">
      <c r="A85" s="13"/>
      <c r="K85" s="13"/>
      <c r="L85" s="13"/>
      <c r="S85" s="13"/>
      <c r="T85" s="13"/>
      <c r="U85" s="13"/>
      <c r="V85" s="13"/>
    </row>
    <row r="86">
      <c r="A86" s="13"/>
      <c r="K86" s="13"/>
      <c r="L86" s="13"/>
      <c r="S86" s="13"/>
      <c r="T86" s="13"/>
      <c r="U86" s="13"/>
      <c r="V86" s="13"/>
    </row>
    <row r="87">
      <c r="A87" s="13"/>
      <c r="K87" s="13"/>
      <c r="L87" s="13"/>
      <c r="S87" s="13"/>
      <c r="T87" s="13"/>
      <c r="U87" s="13"/>
      <c r="V87" s="13"/>
    </row>
    <row r="88">
      <c r="A88" s="13"/>
      <c r="K88" s="13"/>
      <c r="L88" s="13"/>
      <c r="S88" s="13"/>
      <c r="T88" s="13"/>
      <c r="U88" s="13"/>
      <c r="V88" s="13"/>
    </row>
    <row r="89">
      <c r="A89" s="13"/>
      <c r="K89" s="13"/>
      <c r="L89" s="13"/>
      <c r="S89" s="13"/>
      <c r="T89" s="13"/>
      <c r="U89" s="13"/>
      <c r="V89" s="13"/>
    </row>
    <row r="90">
      <c r="A90" s="13"/>
      <c r="K90" s="13"/>
      <c r="L90" s="13"/>
      <c r="S90" s="13"/>
      <c r="T90" s="13"/>
      <c r="U90" s="13"/>
      <c r="V90" s="13"/>
    </row>
    <row r="91">
      <c r="A91" s="13"/>
      <c r="K91" s="13"/>
      <c r="L91" s="13"/>
      <c r="S91" s="13"/>
      <c r="T91" s="13"/>
      <c r="U91" s="13"/>
      <c r="V91" s="13"/>
    </row>
    <row r="92">
      <c r="A92" s="13"/>
      <c r="K92" s="13"/>
      <c r="L92" s="13"/>
      <c r="S92" s="13"/>
      <c r="T92" s="13"/>
      <c r="U92" s="13"/>
      <c r="V92" s="13"/>
    </row>
    <row r="93">
      <c r="A93" s="13"/>
      <c r="K93" s="13"/>
      <c r="L93" s="13"/>
      <c r="S93" s="13"/>
      <c r="T93" s="13"/>
      <c r="U93" s="13"/>
      <c r="V93" s="13"/>
    </row>
    <row r="94">
      <c r="A94" s="13"/>
      <c r="K94" s="13"/>
      <c r="L94" s="13"/>
      <c r="S94" s="13"/>
      <c r="T94" s="13"/>
      <c r="U94" s="13"/>
      <c r="V94" s="13"/>
    </row>
    <row r="95">
      <c r="A95" s="13"/>
      <c r="K95" s="13"/>
      <c r="L95" s="13"/>
      <c r="S95" s="13"/>
      <c r="T95" s="13"/>
      <c r="U95" s="13"/>
      <c r="V95" s="13"/>
    </row>
    <row r="96">
      <c r="A96" s="13"/>
      <c r="K96" s="13"/>
      <c r="L96" s="13"/>
      <c r="S96" s="13"/>
      <c r="T96" s="13"/>
      <c r="U96" s="13"/>
      <c r="V96" s="13"/>
    </row>
    <row r="97">
      <c r="A97" s="13"/>
      <c r="K97" s="13"/>
      <c r="L97" s="13"/>
      <c r="S97" s="13"/>
      <c r="T97" s="13"/>
      <c r="U97" s="13"/>
      <c r="V97" s="13"/>
    </row>
    <row r="98">
      <c r="A98" s="13"/>
      <c r="K98" s="13"/>
      <c r="L98" s="13"/>
      <c r="S98" s="13"/>
      <c r="T98" s="13"/>
      <c r="U98" s="13"/>
      <c r="V98" s="13"/>
    </row>
    <row r="99">
      <c r="A99" s="13"/>
      <c r="K99" s="13"/>
      <c r="L99" s="13"/>
      <c r="S99" s="13"/>
      <c r="T99" s="13"/>
      <c r="U99" s="13"/>
      <c r="V99" s="13"/>
    </row>
    <row r="100">
      <c r="A100" s="13"/>
      <c r="K100" s="13"/>
      <c r="L100" s="13"/>
      <c r="S100" s="13"/>
      <c r="T100" s="13"/>
      <c r="U100" s="13"/>
      <c r="V100" s="13"/>
    </row>
    <row r="101">
      <c r="A101" s="13"/>
      <c r="K101" s="13"/>
      <c r="L101" s="13"/>
      <c r="S101" s="13"/>
      <c r="T101" s="13"/>
      <c r="U101" s="13"/>
      <c r="V101" s="13"/>
    </row>
    <row r="102">
      <c r="A102" s="13"/>
      <c r="K102" s="13"/>
      <c r="L102" s="13"/>
      <c r="S102" s="13"/>
      <c r="T102" s="13"/>
      <c r="U102" s="13"/>
      <c r="V102" s="13"/>
    </row>
    <row r="103">
      <c r="A103" s="13"/>
      <c r="K103" s="13"/>
      <c r="L103" s="13"/>
      <c r="S103" s="13"/>
      <c r="T103" s="13"/>
      <c r="U103" s="13"/>
      <c r="V103" s="13"/>
    </row>
    <row r="104">
      <c r="A104" s="13"/>
      <c r="K104" s="13"/>
      <c r="L104" s="13"/>
      <c r="S104" s="13"/>
      <c r="T104" s="13"/>
      <c r="U104" s="13"/>
      <c r="V104" s="13"/>
    </row>
    <row r="105">
      <c r="A105" s="13"/>
      <c r="K105" s="13"/>
      <c r="L105" s="13"/>
      <c r="S105" s="13"/>
      <c r="T105" s="13"/>
      <c r="U105" s="13"/>
      <c r="V105" s="13"/>
    </row>
    <row r="106">
      <c r="A106" s="13"/>
      <c r="K106" s="13"/>
      <c r="L106" s="13"/>
      <c r="S106" s="13"/>
      <c r="T106" s="13"/>
      <c r="U106" s="13"/>
      <c r="V106" s="13"/>
    </row>
    <row r="107">
      <c r="A107" s="13"/>
      <c r="K107" s="13"/>
      <c r="L107" s="13"/>
      <c r="S107" s="13"/>
      <c r="T107" s="13"/>
      <c r="U107" s="13"/>
      <c r="V107" s="13"/>
    </row>
    <row r="108">
      <c r="A108" s="13"/>
      <c r="K108" s="13"/>
      <c r="L108" s="13"/>
      <c r="S108" s="13"/>
      <c r="T108" s="13"/>
      <c r="U108" s="13"/>
      <c r="V108" s="13"/>
    </row>
    <row r="109">
      <c r="A109" s="13"/>
      <c r="K109" s="13"/>
      <c r="L109" s="13"/>
      <c r="S109" s="13"/>
      <c r="T109" s="13"/>
      <c r="U109" s="13"/>
      <c r="V109" s="13"/>
    </row>
    <row r="110">
      <c r="A110" s="13"/>
      <c r="K110" s="13"/>
      <c r="L110" s="13"/>
      <c r="S110" s="13"/>
      <c r="T110" s="13"/>
      <c r="U110" s="13"/>
      <c r="V110" s="13"/>
    </row>
    <row r="111">
      <c r="A111" s="13"/>
      <c r="K111" s="13"/>
      <c r="L111" s="13"/>
      <c r="S111" s="13"/>
      <c r="T111" s="13"/>
      <c r="U111" s="13"/>
      <c r="V111" s="13"/>
    </row>
    <row r="112">
      <c r="A112" s="13"/>
      <c r="K112" s="13"/>
      <c r="L112" s="13"/>
      <c r="S112" s="13"/>
      <c r="T112" s="13"/>
      <c r="U112" s="13"/>
      <c r="V112" s="13"/>
    </row>
    <row r="113">
      <c r="A113" s="13"/>
      <c r="K113" s="13"/>
      <c r="L113" s="13"/>
      <c r="S113" s="13"/>
      <c r="T113" s="13"/>
      <c r="U113" s="13"/>
      <c r="V113" s="13"/>
    </row>
    <row r="114">
      <c r="A114" s="13"/>
      <c r="K114" s="13"/>
      <c r="L114" s="13"/>
      <c r="S114" s="13"/>
      <c r="T114" s="13"/>
      <c r="U114" s="13"/>
      <c r="V114" s="13"/>
    </row>
    <row r="115">
      <c r="A115" s="13"/>
      <c r="K115" s="13"/>
      <c r="L115" s="13"/>
      <c r="S115" s="13"/>
      <c r="T115" s="13"/>
      <c r="U115" s="13"/>
      <c r="V115" s="13"/>
    </row>
    <row r="116">
      <c r="A116" s="13"/>
      <c r="K116" s="13"/>
      <c r="L116" s="13"/>
      <c r="S116" s="13"/>
      <c r="T116" s="13"/>
      <c r="U116" s="13"/>
      <c r="V116" s="13"/>
    </row>
    <row r="117">
      <c r="A117" s="13"/>
      <c r="K117" s="13"/>
      <c r="L117" s="13"/>
      <c r="S117" s="13"/>
      <c r="T117" s="13"/>
      <c r="U117" s="13"/>
      <c r="V117" s="13"/>
    </row>
    <row r="118">
      <c r="A118" s="13"/>
      <c r="K118" s="13"/>
      <c r="L118" s="13"/>
      <c r="S118" s="13"/>
      <c r="T118" s="13"/>
      <c r="U118" s="13"/>
      <c r="V118" s="13"/>
    </row>
    <row r="119">
      <c r="A119" s="13"/>
      <c r="K119" s="13"/>
      <c r="L119" s="13"/>
      <c r="S119" s="13"/>
      <c r="T119" s="13"/>
      <c r="U119" s="13"/>
      <c r="V119" s="13"/>
    </row>
    <row r="120">
      <c r="A120" s="13"/>
      <c r="K120" s="13"/>
      <c r="L120" s="13"/>
      <c r="S120" s="13"/>
      <c r="T120" s="13"/>
      <c r="U120" s="13"/>
      <c r="V120" s="13"/>
    </row>
    <row r="121">
      <c r="A121" s="13"/>
      <c r="K121" s="13"/>
      <c r="L121" s="13"/>
      <c r="S121" s="13"/>
      <c r="T121" s="13"/>
      <c r="U121" s="13"/>
      <c r="V121" s="13"/>
    </row>
    <row r="122">
      <c r="A122" s="13"/>
      <c r="K122" s="13"/>
      <c r="L122" s="13"/>
      <c r="S122" s="13"/>
      <c r="T122" s="13"/>
      <c r="U122" s="13"/>
      <c r="V122" s="13"/>
    </row>
    <row r="123">
      <c r="A123" s="13"/>
      <c r="K123" s="13"/>
      <c r="L123" s="13"/>
      <c r="S123" s="13"/>
      <c r="T123" s="13"/>
      <c r="U123" s="13"/>
      <c r="V123" s="13"/>
    </row>
    <row r="124">
      <c r="A124" s="13"/>
      <c r="K124" s="13"/>
      <c r="L124" s="13"/>
      <c r="S124" s="13"/>
      <c r="T124" s="13"/>
      <c r="U124" s="13"/>
      <c r="V124" s="13"/>
    </row>
    <row r="125">
      <c r="A125" s="13"/>
      <c r="K125" s="13"/>
      <c r="L125" s="13"/>
      <c r="S125" s="13"/>
      <c r="T125" s="13"/>
      <c r="U125" s="13"/>
      <c r="V125" s="13"/>
    </row>
    <row r="126">
      <c r="A126" s="13"/>
      <c r="K126" s="13"/>
      <c r="L126" s="13"/>
      <c r="S126" s="13"/>
      <c r="T126" s="13"/>
      <c r="U126" s="13"/>
      <c r="V126" s="13"/>
    </row>
    <row r="127">
      <c r="A127" s="13"/>
      <c r="K127" s="13"/>
      <c r="L127" s="13"/>
      <c r="S127" s="13"/>
      <c r="T127" s="13"/>
      <c r="U127" s="13"/>
      <c r="V127" s="13"/>
    </row>
    <row r="128">
      <c r="A128" s="13"/>
      <c r="K128" s="13"/>
      <c r="L128" s="13"/>
      <c r="S128" s="13"/>
      <c r="T128" s="13"/>
      <c r="U128" s="13"/>
      <c r="V128" s="13"/>
    </row>
    <row r="129">
      <c r="A129" s="13"/>
      <c r="K129" s="13"/>
      <c r="L129" s="13"/>
      <c r="S129" s="13"/>
      <c r="T129" s="13"/>
      <c r="U129" s="13"/>
      <c r="V129" s="13"/>
    </row>
    <row r="130">
      <c r="A130" s="13"/>
      <c r="K130" s="13"/>
      <c r="L130" s="13"/>
      <c r="S130" s="13"/>
      <c r="T130" s="13"/>
      <c r="U130" s="13"/>
      <c r="V130" s="13"/>
    </row>
    <row r="131">
      <c r="A131" s="13"/>
      <c r="K131" s="13"/>
      <c r="L131" s="13"/>
      <c r="S131" s="13"/>
      <c r="T131" s="13"/>
      <c r="U131" s="13"/>
      <c r="V131" s="13"/>
    </row>
    <row r="132">
      <c r="A132" s="13"/>
      <c r="K132" s="13"/>
      <c r="L132" s="13"/>
      <c r="S132" s="13"/>
      <c r="T132" s="13"/>
      <c r="U132" s="13"/>
      <c r="V132" s="13"/>
    </row>
    <row r="133">
      <c r="A133" s="13"/>
      <c r="K133" s="13"/>
      <c r="L133" s="13"/>
      <c r="S133" s="13"/>
      <c r="T133" s="13"/>
      <c r="U133" s="13"/>
      <c r="V133" s="13"/>
    </row>
    <row r="134">
      <c r="A134" s="13"/>
      <c r="K134" s="13"/>
      <c r="L134" s="13"/>
      <c r="S134" s="13"/>
      <c r="T134" s="13"/>
      <c r="U134" s="13"/>
      <c r="V134" s="13"/>
    </row>
    <row r="135">
      <c r="A135" s="13"/>
      <c r="K135" s="13"/>
      <c r="L135" s="13"/>
      <c r="S135" s="13"/>
      <c r="T135" s="13"/>
      <c r="U135" s="13"/>
      <c r="V135" s="13"/>
    </row>
    <row r="136">
      <c r="A136" s="13"/>
      <c r="K136" s="13"/>
      <c r="L136" s="13"/>
      <c r="S136" s="13"/>
      <c r="T136" s="13"/>
      <c r="U136" s="13"/>
      <c r="V136" s="13"/>
    </row>
    <row r="137">
      <c r="A137" s="13"/>
      <c r="K137" s="13"/>
      <c r="L137" s="13"/>
      <c r="S137" s="13"/>
      <c r="T137" s="13"/>
      <c r="U137" s="13"/>
      <c r="V137" s="13"/>
    </row>
    <row r="138">
      <c r="A138" s="13"/>
      <c r="K138" s="13"/>
      <c r="L138" s="13"/>
      <c r="S138" s="13"/>
      <c r="T138" s="13"/>
      <c r="U138" s="13"/>
      <c r="V138" s="13"/>
    </row>
    <row r="139">
      <c r="A139" s="13"/>
      <c r="K139" s="13"/>
      <c r="L139" s="13"/>
      <c r="S139" s="13"/>
      <c r="T139" s="13"/>
      <c r="U139" s="13"/>
      <c r="V139" s="13"/>
    </row>
    <row r="140">
      <c r="A140" s="13"/>
      <c r="K140" s="13"/>
      <c r="L140" s="13"/>
      <c r="S140" s="13"/>
      <c r="T140" s="13"/>
      <c r="U140" s="13"/>
      <c r="V140" s="13"/>
    </row>
    <row r="141">
      <c r="A141" s="13"/>
      <c r="K141" s="13"/>
      <c r="L141" s="13"/>
      <c r="S141" s="13"/>
      <c r="T141" s="13"/>
      <c r="U141" s="13"/>
      <c r="V141" s="13"/>
    </row>
    <row r="142">
      <c r="A142" s="13"/>
      <c r="K142" s="13"/>
      <c r="L142" s="13"/>
      <c r="S142" s="13"/>
      <c r="T142" s="13"/>
      <c r="U142" s="13"/>
      <c r="V142" s="13"/>
    </row>
    <row r="143">
      <c r="A143" s="13"/>
      <c r="K143" s="13"/>
      <c r="L143" s="13"/>
      <c r="S143" s="13"/>
      <c r="T143" s="13"/>
      <c r="U143" s="13"/>
      <c r="V143" s="13"/>
    </row>
    <row r="144">
      <c r="A144" s="13"/>
      <c r="K144" s="13"/>
      <c r="L144" s="13"/>
      <c r="S144" s="13"/>
      <c r="T144" s="13"/>
      <c r="U144" s="13"/>
      <c r="V144" s="13"/>
    </row>
    <row r="145">
      <c r="A145" s="13"/>
      <c r="K145" s="13"/>
      <c r="L145" s="13"/>
      <c r="S145" s="13"/>
      <c r="T145" s="13"/>
      <c r="U145" s="13"/>
      <c r="V145" s="13"/>
    </row>
    <row r="146">
      <c r="A146" s="13"/>
      <c r="K146" s="13"/>
      <c r="L146" s="13"/>
      <c r="S146" s="13"/>
      <c r="T146" s="13"/>
      <c r="U146" s="13"/>
      <c r="V146" s="13"/>
    </row>
    <row r="147">
      <c r="A147" s="13"/>
      <c r="K147" s="13"/>
      <c r="L147" s="13"/>
      <c r="S147" s="13"/>
      <c r="T147" s="13"/>
      <c r="U147" s="13"/>
      <c r="V147" s="13"/>
    </row>
    <row r="148">
      <c r="A148" s="13"/>
      <c r="K148" s="13"/>
      <c r="L148" s="13"/>
      <c r="S148" s="13"/>
      <c r="T148" s="13"/>
      <c r="U148" s="13"/>
      <c r="V148" s="13"/>
    </row>
    <row r="149">
      <c r="A149" s="13"/>
      <c r="K149" s="13"/>
      <c r="L149" s="13"/>
      <c r="S149" s="13"/>
      <c r="T149" s="13"/>
      <c r="U149" s="13"/>
      <c r="V149" s="13"/>
    </row>
    <row r="150">
      <c r="A150" s="13"/>
      <c r="K150" s="13"/>
      <c r="L150" s="13"/>
      <c r="S150" s="13"/>
      <c r="T150" s="13"/>
      <c r="U150" s="13"/>
      <c r="V150" s="13"/>
    </row>
    <row r="151">
      <c r="A151" s="13"/>
      <c r="K151" s="13"/>
      <c r="L151" s="13"/>
      <c r="S151" s="13"/>
      <c r="T151" s="13"/>
      <c r="U151" s="13"/>
      <c r="V151" s="13"/>
    </row>
    <row r="152">
      <c r="A152" s="13"/>
      <c r="K152" s="13"/>
      <c r="L152" s="13"/>
      <c r="S152" s="13"/>
      <c r="T152" s="13"/>
      <c r="U152" s="13"/>
      <c r="V152" s="13"/>
    </row>
    <row r="153">
      <c r="A153" s="13"/>
      <c r="K153" s="13"/>
      <c r="L153" s="13"/>
      <c r="S153" s="13"/>
      <c r="T153" s="13"/>
      <c r="U153" s="13"/>
      <c r="V153" s="13"/>
    </row>
    <row r="154">
      <c r="A154" s="13"/>
      <c r="K154" s="13"/>
      <c r="L154" s="13"/>
      <c r="S154" s="13"/>
      <c r="T154" s="13"/>
      <c r="U154" s="13"/>
      <c r="V154" s="13"/>
    </row>
    <row r="155">
      <c r="A155" s="13"/>
      <c r="K155" s="13"/>
      <c r="L155" s="13"/>
      <c r="S155" s="13"/>
      <c r="T155" s="13"/>
      <c r="U155" s="13"/>
      <c r="V155" s="13"/>
    </row>
    <row r="156">
      <c r="A156" s="13"/>
      <c r="K156" s="13"/>
      <c r="L156" s="13"/>
      <c r="S156" s="13"/>
      <c r="T156" s="13"/>
      <c r="U156" s="13"/>
      <c r="V156" s="13"/>
    </row>
    <row r="157">
      <c r="A157" s="13"/>
      <c r="K157" s="13"/>
      <c r="L157" s="13"/>
      <c r="S157" s="13"/>
      <c r="T157" s="13"/>
      <c r="U157" s="13"/>
      <c r="V157" s="13"/>
    </row>
    <row r="158">
      <c r="A158" s="13"/>
      <c r="K158" s="13"/>
      <c r="L158" s="13"/>
      <c r="S158" s="13"/>
      <c r="T158" s="13"/>
      <c r="U158" s="13"/>
      <c r="V158" s="13"/>
    </row>
    <row r="159">
      <c r="A159" s="13"/>
      <c r="K159" s="13"/>
      <c r="L159" s="13"/>
      <c r="S159" s="13"/>
      <c r="T159" s="13"/>
      <c r="U159" s="13"/>
      <c r="V159" s="13"/>
    </row>
    <row r="160">
      <c r="A160" s="13"/>
      <c r="K160" s="13"/>
      <c r="L160" s="13"/>
      <c r="S160" s="13"/>
      <c r="T160" s="13"/>
      <c r="U160" s="13"/>
      <c r="V160" s="13"/>
    </row>
    <row r="161">
      <c r="A161" s="13"/>
      <c r="K161" s="13"/>
      <c r="L161" s="13"/>
      <c r="S161" s="13"/>
      <c r="T161" s="13"/>
      <c r="U161" s="13"/>
      <c r="V161" s="13"/>
    </row>
    <row r="162">
      <c r="A162" s="13"/>
      <c r="K162" s="13"/>
      <c r="L162" s="13"/>
      <c r="S162" s="13"/>
      <c r="T162" s="13"/>
      <c r="U162" s="13"/>
      <c r="V162" s="13"/>
    </row>
    <row r="163">
      <c r="A163" s="13"/>
      <c r="K163" s="13"/>
      <c r="L163" s="13"/>
      <c r="S163" s="13"/>
      <c r="T163" s="13"/>
      <c r="U163" s="13"/>
      <c r="V163" s="13"/>
    </row>
    <row r="164">
      <c r="A164" s="13"/>
      <c r="K164" s="13"/>
      <c r="L164" s="13"/>
      <c r="S164" s="13"/>
      <c r="T164" s="13"/>
      <c r="U164" s="13"/>
      <c r="V164" s="13"/>
    </row>
    <row r="165">
      <c r="A165" s="13"/>
      <c r="K165" s="13"/>
      <c r="L165" s="13"/>
      <c r="S165" s="13"/>
      <c r="T165" s="13"/>
      <c r="U165" s="13"/>
      <c r="V165" s="13"/>
    </row>
    <row r="166">
      <c r="A166" s="13"/>
      <c r="K166" s="13"/>
      <c r="L166" s="13"/>
      <c r="S166" s="13"/>
      <c r="T166" s="13"/>
      <c r="U166" s="13"/>
      <c r="V166" s="13"/>
    </row>
    <row r="167">
      <c r="A167" s="13"/>
      <c r="K167" s="13"/>
      <c r="L167" s="13"/>
      <c r="S167" s="13"/>
      <c r="T167" s="13"/>
      <c r="U167" s="13"/>
      <c r="V167" s="13"/>
    </row>
    <row r="168">
      <c r="A168" s="13"/>
      <c r="K168" s="13"/>
      <c r="L168" s="13"/>
      <c r="S168" s="13"/>
      <c r="T168" s="13"/>
      <c r="U168" s="13"/>
      <c r="V168" s="13"/>
    </row>
    <row r="169">
      <c r="A169" s="13"/>
      <c r="K169" s="13"/>
      <c r="L169" s="13"/>
      <c r="S169" s="13"/>
      <c r="T169" s="13"/>
      <c r="U169" s="13"/>
      <c r="V169" s="13"/>
    </row>
    <row r="170">
      <c r="A170" s="13"/>
      <c r="K170" s="13"/>
      <c r="L170" s="13"/>
      <c r="S170" s="13"/>
      <c r="T170" s="13"/>
      <c r="U170" s="13"/>
      <c r="V170" s="13"/>
    </row>
    <row r="171">
      <c r="A171" s="13"/>
      <c r="K171" s="13"/>
      <c r="L171" s="13"/>
      <c r="S171" s="13"/>
      <c r="T171" s="13"/>
      <c r="U171" s="13"/>
      <c r="V171" s="13"/>
    </row>
    <row r="172">
      <c r="A172" s="13"/>
      <c r="K172" s="13"/>
      <c r="L172" s="13"/>
      <c r="S172" s="13"/>
      <c r="T172" s="13"/>
      <c r="U172" s="13"/>
      <c r="V172" s="13"/>
    </row>
    <row r="173">
      <c r="A173" s="13"/>
      <c r="K173" s="13"/>
      <c r="L173" s="13"/>
      <c r="S173" s="13"/>
      <c r="T173" s="13"/>
      <c r="U173" s="13"/>
      <c r="V173" s="13"/>
    </row>
    <row r="174">
      <c r="A174" s="13"/>
      <c r="K174" s="13"/>
      <c r="L174" s="13"/>
      <c r="S174" s="13"/>
      <c r="T174" s="13"/>
      <c r="U174" s="13"/>
      <c r="V174" s="13"/>
    </row>
    <row r="175">
      <c r="A175" s="13"/>
      <c r="K175" s="13"/>
      <c r="L175" s="13"/>
      <c r="S175" s="13"/>
      <c r="T175" s="13"/>
      <c r="U175" s="13"/>
      <c r="V175" s="13"/>
    </row>
    <row r="176">
      <c r="A176" s="13"/>
      <c r="K176" s="13"/>
      <c r="L176" s="13"/>
      <c r="S176" s="13"/>
      <c r="T176" s="13"/>
      <c r="U176" s="13"/>
      <c r="V176" s="13"/>
    </row>
    <row r="177">
      <c r="A177" s="13"/>
      <c r="K177" s="13"/>
      <c r="L177" s="13"/>
      <c r="S177" s="13"/>
      <c r="T177" s="13"/>
      <c r="U177" s="13"/>
      <c r="V177" s="13"/>
    </row>
    <row r="178">
      <c r="A178" s="13"/>
      <c r="K178" s="13"/>
      <c r="L178" s="13"/>
      <c r="S178" s="13"/>
      <c r="T178" s="13"/>
      <c r="U178" s="13"/>
      <c r="V178" s="13"/>
    </row>
    <row r="179">
      <c r="A179" s="13"/>
      <c r="K179" s="13"/>
      <c r="L179" s="13"/>
      <c r="S179" s="13"/>
      <c r="T179" s="13"/>
      <c r="U179" s="13"/>
      <c r="V179" s="13"/>
    </row>
    <row r="180">
      <c r="A180" s="13"/>
      <c r="K180" s="13"/>
      <c r="L180" s="13"/>
      <c r="S180" s="13"/>
      <c r="T180" s="13"/>
      <c r="U180" s="13"/>
      <c r="V180" s="13"/>
    </row>
    <row r="181">
      <c r="A181" s="13"/>
      <c r="K181" s="13"/>
      <c r="L181" s="13"/>
      <c r="S181" s="13"/>
      <c r="T181" s="13"/>
      <c r="U181" s="13"/>
      <c r="V181" s="13"/>
    </row>
    <row r="182">
      <c r="A182" s="13"/>
      <c r="K182" s="13"/>
      <c r="L182" s="13"/>
      <c r="S182" s="13"/>
      <c r="T182" s="13"/>
      <c r="U182" s="13"/>
      <c r="V182" s="13"/>
    </row>
    <row r="183">
      <c r="A183" s="13"/>
      <c r="K183" s="13"/>
      <c r="L183" s="13"/>
      <c r="S183" s="13"/>
      <c r="T183" s="13"/>
      <c r="U183" s="13"/>
      <c r="V183" s="13"/>
    </row>
    <row r="184">
      <c r="A184" s="13"/>
      <c r="K184" s="13"/>
      <c r="L184" s="13"/>
      <c r="S184" s="13"/>
      <c r="T184" s="13"/>
      <c r="U184" s="13"/>
      <c r="V184" s="13"/>
    </row>
    <row r="185">
      <c r="A185" s="13"/>
      <c r="K185" s="13"/>
      <c r="L185" s="13"/>
      <c r="S185" s="13"/>
      <c r="T185" s="13"/>
      <c r="U185" s="13"/>
      <c r="V185" s="13"/>
    </row>
    <row r="186">
      <c r="A186" s="13"/>
      <c r="K186" s="13"/>
      <c r="L186" s="13"/>
      <c r="S186" s="13"/>
      <c r="T186" s="13"/>
      <c r="U186" s="13"/>
      <c r="V186" s="13"/>
    </row>
    <row r="187">
      <c r="A187" s="13"/>
      <c r="K187" s="13"/>
      <c r="L187" s="13"/>
      <c r="S187" s="13"/>
      <c r="T187" s="13"/>
      <c r="U187" s="13"/>
      <c r="V187" s="13"/>
    </row>
    <row r="188">
      <c r="A188" s="13"/>
      <c r="K188" s="13"/>
      <c r="L188" s="13"/>
      <c r="S188" s="13"/>
      <c r="T188" s="13"/>
      <c r="U188" s="13"/>
      <c r="V188" s="13"/>
    </row>
    <row r="189">
      <c r="A189" s="13"/>
      <c r="K189" s="13"/>
      <c r="L189" s="13"/>
      <c r="S189" s="13"/>
      <c r="T189" s="13"/>
      <c r="U189" s="13"/>
      <c r="V189" s="13"/>
    </row>
    <row r="190">
      <c r="A190" s="13"/>
      <c r="K190" s="13"/>
      <c r="L190" s="13"/>
      <c r="S190" s="13"/>
      <c r="T190" s="13"/>
      <c r="U190" s="13"/>
      <c r="V190" s="13"/>
    </row>
    <row r="191">
      <c r="A191" s="13"/>
      <c r="K191" s="13"/>
      <c r="L191" s="13"/>
      <c r="S191" s="13"/>
      <c r="T191" s="13"/>
      <c r="U191" s="13"/>
      <c r="V191" s="13"/>
    </row>
    <row r="192">
      <c r="A192" s="13"/>
      <c r="K192" s="13"/>
      <c r="L192" s="13"/>
      <c r="S192" s="13"/>
      <c r="T192" s="13"/>
      <c r="U192" s="13"/>
      <c r="V192" s="13"/>
    </row>
    <row r="193">
      <c r="A193" s="13"/>
      <c r="K193" s="13"/>
      <c r="L193" s="13"/>
      <c r="S193" s="13"/>
      <c r="T193" s="13"/>
      <c r="U193" s="13"/>
      <c r="V193" s="13"/>
    </row>
    <row r="194">
      <c r="A194" s="13"/>
      <c r="K194" s="13"/>
      <c r="L194" s="13"/>
      <c r="S194" s="13"/>
      <c r="T194" s="13"/>
      <c r="U194" s="13"/>
      <c r="V194" s="13"/>
    </row>
    <row r="195">
      <c r="A195" s="13"/>
      <c r="K195" s="13"/>
      <c r="L195" s="13"/>
      <c r="S195" s="13"/>
      <c r="T195" s="13"/>
      <c r="U195" s="13"/>
      <c r="V195" s="13"/>
    </row>
    <row r="196">
      <c r="A196" s="13"/>
      <c r="K196" s="13"/>
      <c r="L196" s="13"/>
      <c r="S196" s="13"/>
      <c r="T196" s="13"/>
      <c r="U196" s="13"/>
      <c r="V196" s="13"/>
    </row>
    <row r="197">
      <c r="A197" s="13"/>
      <c r="K197" s="13"/>
      <c r="L197" s="13"/>
      <c r="S197" s="13"/>
      <c r="T197" s="13"/>
      <c r="U197" s="13"/>
      <c r="V197" s="13"/>
    </row>
    <row r="198">
      <c r="A198" s="13"/>
      <c r="K198" s="13"/>
      <c r="L198" s="13"/>
      <c r="S198" s="13"/>
      <c r="T198" s="13"/>
      <c r="U198" s="13"/>
      <c r="V198" s="13"/>
    </row>
    <row r="199">
      <c r="A199" s="13"/>
      <c r="K199" s="13"/>
      <c r="L199" s="13"/>
      <c r="S199" s="13"/>
      <c r="T199" s="13"/>
      <c r="U199" s="13"/>
      <c r="V199" s="13"/>
    </row>
    <row r="200">
      <c r="A200" s="13"/>
      <c r="K200" s="13"/>
      <c r="L200" s="13"/>
      <c r="S200" s="13"/>
      <c r="T200" s="13"/>
      <c r="U200" s="13"/>
      <c r="V200" s="13"/>
    </row>
    <row r="201">
      <c r="A201" s="13"/>
      <c r="K201" s="13"/>
      <c r="L201" s="13"/>
      <c r="S201" s="13"/>
      <c r="T201" s="13"/>
      <c r="U201" s="13"/>
      <c r="V201" s="13"/>
    </row>
    <row r="202">
      <c r="A202" s="13"/>
      <c r="K202" s="13"/>
      <c r="L202" s="13"/>
      <c r="S202" s="13"/>
      <c r="T202" s="13"/>
      <c r="U202" s="13"/>
      <c r="V202" s="13"/>
    </row>
    <row r="203">
      <c r="A203" s="13"/>
      <c r="K203" s="13"/>
      <c r="L203" s="13"/>
      <c r="S203" s="13"/>
      <c r="T203" s="13"/>
      <c r="U203" s="13"/>
      <c r="V203" s="13"/>
    </row>
    <row r="204">
      <c r="A204" s="13"/>
      <c r="K204" s="13"/>
      <c r="L204" s="13"/>
      <c r="S204" s="13"/>
      <c r="T204" s="13"/>
      <c r="U204" s="13"/>
      <c r="V204" s="13"/>
    </row>
    <row r="205">
      <c r="A205" s="13"/>
      <c r="K205" s="13"/>
      <c r="L205" s="13"/>
      <c r="S205" s="13"/>
      <c r="T205" s="13"/>
      <c r="U205" s="13"/>
      <c r="V205" s="13"/>
    </row>
    <row r="206">
      <c r="A206" s="13"/>
      <c r="K206" s="13"/>
      <c r="L206" s="13"/>
      <c r="S206" s="13"/>
      <c r="T206" s="13"/>
      <c r="U206" s="13"/>
      <c r="V206" s="13"/>
    </row>
    <row r="207">
      <c r="A207" s="13"/>
      <c r="K207" s="13"/>
      <c r="L207" s="13"/>
      <c r="S207" s="13"/>
      <c r="T207" s="13"/>
      <c r="U207" s="13"/>
      <c r="V207" s="13"/>
    </row>
    <row r="208">
      <c r="A208" s="13"/>
      <c r="K208" s="13"/>
      <c r="L208" s="13"/>
      <c r="S208" s="13"/>
      <c r="T208" s="13"/>
      <c r="U208" s="13"/>
      <c r="V208" s="13"/>
    </row>
    <row r="209">
      <c r="A209" s="13"/>
      <c r="K209" s="13"/>
      <c r="L209" s="13"/>
      <c r="S209" s="13"/>
      <c r="T209" s="13"/>
      <c r="U209" s="13"/>
      <c r="V209" s="13"/>
    </row>
    <row r="210">
      <c r="A210" s="13"/>
      <c r="K210" s="13"/>
      <c r="L210" s="13"/>
      <c r="S210" s="13"/>
      <c r="T210" s="13"/>
      <c r="U210" s="13"/>
      <c r="V210" s="13"/>
    </row>
    <row r="211">
      <c r="A211" s="13"/>
      <c r="K211" s="13"/>
      <c r="L211" s="13"/>
      <c r="S211" s="13"/>
      <c r="T211" s="13"/>
      <c r="U211" s="13"/>
      <c r="V211" s="13"/>
    </row>
    <row r="212">
      <c r="A212" s="13"/>
      <c r="K212" s="13"/>
      <c r="L212" s="13"/>
      <c r="S212" s="13"/>
      <c r="T212" s="13"/>
      <c r="U212" s="13"/>
      <c r="V212" s="13"/>
    </row>
    <row r="213">
      <c r="A213" s="13"/>
      <c r="K213" s="13"/>
      <c r="L213" s="13"/>
      <c r="S213" s="13"/>
      <c r="T213" s="13"/>
      <c r="U213" s="13"/>
      <c r="V213" s="13"/>
    </row>
    <row r="214">
      <c r="A214" s="13"/>
      <c r="K214" s="13"/>
      <c r="L214" s="13"/>
      <c r="S214" s="13"/>
      <c r="T214" s="13"/>
      <c r="U214" s="13"/>
      <c r="V214" s="13"/>
    </row>
    <row r="215">
      <c r="A215" s="13"/>
      <c r="K215" s="13"/>
      <c r="L215" s="13"/>
      <c r="S215" s="13"/>
      <c r="T215" s="13"/>
      <c r="U215" s="13"/>
      <c r="V215" s="13"/>
    </row>
    <row r="216">
      <c r="A216" s="13"/>
      <c r="K216" s="13"/>
      <c r="L216" s="13"/>
      <c r="S216" s="13"/>
      <c r="T216" s="13"/>
      <c r="U216" s="13"/>
      <c r="V216" s="13"/>
    </row>
    <row r="217">
      <c r="A217" s="13"/>
      <c r="K217" s="13"/>
      <c r="L217" s="13"/>
      <c r="S217" s="13"/>
      <c r="T217" s="13"/>
      <c r="U217" s="13"/>
      <c r="V217" s="13"/>
    </row>
    <row r="218">
      <c r="A218" s="13"/>
      <c r="K218" s="13"/>
      <c r="L218" s="13"/>
      <c r="S218" s="13"/>
      <c r="T218" s="13"/>
      <c r="U218" s="13"/>
      <c r="V218" s="13"/>
    </row>
    <row r="219">
      <c r="A219" s="13"/>
      <c r="K219" s="13"/>
      <c r="L219" s="13"/>
      <c r="S219" s="13"/>
      <c r="T219" s="13"/>
      <c r="U219" s="13"/>
      <c r="V219" s="13"/>
    </row>
    <row r="220">
      <c r="A220" s="13"/>
      <c r="K220" s="13"/>
      <c r="L220" s="13"/>
      <c r="S220" s="13"/>
      <c r="T220" s="13"/>
      <c r="U220" s="13"/>
      <c r="V220" s="13"/>
    </row>
    <row r="221">
      <c r="A221" s="13"/>
      <c r="K221" s="13"/>
      <c r="L221" s="13"/>
      <c r="S221" s="13"/>
      <c r="T221" s="13"/>
      <c r="U221" s="13"/>
      <c r="V221" s="13"/>
    </row>
    <row r="222">
      <c r="A222" s="13"/>
      <c r="K222" s="13"/>
      <c r="L222" s="13"/>
      <c r="S222" s="13"/>
      <c r="T222" s="13"/>
      <c r="U222" s="13"/>
      <c r="V222" s="13"/>
    </row>
    <row r="223">
      <c r="A223" s="13"/>
      <c r="K223" s="13"/>
      <c r="L223" s="13"/>
      <c r="S223" s="13"/>
      <c r="T223" s="13"/>
      <c r="U223" s="13"/>
      <c r="V223" s="13"/>
    </row>
    <row r="224">
      <c r="A224" s="13"/>
      <c r="K224" s="13"/>
      <c r="L224" s="13"/>
      <c r="S224" s="13"/>
      <c r="T224" s="13"/>
      <c r="U224" s="13"/>
      <c r="V224" s="13"/>
    </row>
    <row r="225">
      <c r="A225" s="13"/>
      <c r="K225" s="13"/>
      <c r="L225" s="13"/>
      <c r="S225" s="13"/>
      <c r="T225" s="13"/>
      <c r="U225" s="13"/>
      <c r="V225" s="13"/>
    </row>
    <row r="226">
      <c r="A226" s="13"/>
      <c r="K226" s="13"/>
      <c r="L226" s="13"/>
      <c r="S226" s="13"/>
      <c r="T226" s="13"/>
      <c r="U226" s="13"/>
      <c r="V226" s="13"/>
    </row>
    <row r="227">
      <c r="A227" s="13"/>
      <c r="K227" s="13"/>
      <c r="L227" s="13"/>
      <c r="S227" s="13"/>
      <c r="T227" s="13"/>
      <c r="U227" s="13"/>
      <c r="V227" s="13"/>
    </row>
    <row r="228">
      <c r="A228" s="13"/>
      <c r="K228" s="13"/>
      <c r="L228" s="13"/>
      <c r="S228" s="13"/>
      <c r="T228" s="13"/>
      <c r="U228" s="13"/>
      <c r="V228" s="13"/>
    </row>
    <row r="229">
      <c r="A229" s="13"/>
      <c r="K229" s="13"/>
      <c r="L229" s="13"/>
      <c r="S229" s="13"/>
      <c r="T229" s="13"/>
      <c r="U229" s="13"/>
      <c r="V229" s="13"/>
    </row>
    <row r="230">
      <c r="A230" s="13"/>
      <c r="K230" s="13"/>
      <c r="L230" s="13"/>
      <c r="S230" s="13"/>
      <c r="T230" s="13"/>
      <c r="U230" s="13"/>
      <c r="V230" s="13"/>
    </row>
    <row r="231">
      <c r="A231" s="13"/>
      <c r="K231" s="13"/>
      <c r="L231" s="13"/>
      <c r="S231" s="13"/>
      <c r="T231" s="13"/>
      <c r="U231" s="13"/>
      <c r="V231" s="13"/>
    </row>
    <row r="232">
      <c r="A232" s="13"/>
      <c r="K232" s="13"/>
      <c r="L232" s="13"/>
      <c r="S232" s="13"/>
      <c r="T232" s="13"/>
      <c r="U232" s="13"/>
      <c r="V232" s="13"/>
    </row>
    <row r="233">
      <c r="A233" s="13"/>
      <c r="K233" s="13"/>
      <c r="L233" s="13"/>
      <c r="S233" s="13"/>
      <c r="T233" s="13"/>
      <c r="U233" s="13"/>
      <c r="V233" s="13"/>
    </row>
    <row r="234">
      <c r="A234" s="13"/>
      <c r="K234" s="13"/>
      <c r="L234" s="13"/>
      <c r="S234" s="13"/>
      <c r="T234" s="13"/>
      <c r="U234" s="13"/>
      <c r="V234" s="13"/>
    </row>
    <row r="235">
      <c r="A235" s="13"/>
      <c r="K235" s="13"/>
      <c r="L235" s="13"/>
      <c r="S235" s="13"/>
      <c r="T235" s="13"/>
      <c r="U235" s="13"/>
      <c r="V235" s="13"/>
    </row>
    <row r="236">
      <c r="A236" s="13"/>
      <c r="K236" s="13"/>
      <c r="L236" s="13"/>
      <c r="S236" s="13"/>
      <c r="T236" s="13"/>
      <c r="U236" s="13"/>
      <c r="V236" s="13"/>
    </row>
    <row r="237">
      <c r="A237" s="13"/>
      <c r="K237" s="13"/>
      <c r="L237" s="13"/>
      <c r="S237" s="13"/>
      <c r="T237" s="13"/>
      <c r="U237" s="13"/>
      <c r="V237" s="13"/>
    </row>
    <row r="238">
      <c r="A238" s="13"/>
      <c r="K238" s="13"/>
      <c r="L238" s="13"/>
      <c r="S238" s="13"/>
      <c r="T238" s="13"/>
      <c r="U238" s="13"/>
      <c r="V238" s="13"/>
    </row>
    <row r="239">
      <c r="A239" s="13"/>
      <c r="K239" s="13"/>
      <c r="L239" s="13"/>
      <c r="S239" s="13"/>
      <c r="T239" s="13"/>
      <c r="U239" s="13"/>
      <c r="V239" s="13"/>
    </row>
    <row r="240">
      <c r="A240" s="13"/>
      <c r="K240" s="13"/>
      <c r="L240" s="13"/>
      <c r="S240" s="13"/>
      <c r="T240" s="13"/>
      <c r="U240" s="13"/>
      <c r="V240" s="13"/>
    </row>
    <row r="241">
      <c r="A241" s="13"/>
      <c r="K241" s="13"/>
      <c r="L241" s="13"/>
      <c r="S241" s="13"/>
      <c r="T241" s="13"/>
      <c r="U241" s="13"/>
      <c r="V241" s="13"/>
    </row>
    <row r="242">
      <c r="A242" s="13"/>
      <c r="K242" s="13"/>
      <c r="L242" s="13"/>
      <c r="S242" s="13"/>
      <c r="T242" s="13"/>
      <c r="U242" s="13"/>
      <c r="V242" s="13"/>
    </row>
    <row r="243">
      <c r="A243" s="13"/>
      <c r="K243" s="13"/>
      <c r="L243" s="13"/>
      <c r="S243" s="13"/>
      <c r="T243" s="13"/>
      <c r="U243" s="13"/>
      <c r="V243" s="13"/>
    </row>
    <row r="244">
      <c r="A244" s="13"/>
      <c r="K244" s="13"/>
      <c r="L244" s="13"/>
      <c r="S244" s="13"/>
      <c r="T244" s="13"/>
      <c r="U244" s="13"/>
      <c r="V244" s="13"/>
    </row>
    <row r="245">
      <c r="A245" s="13"/>
      <c r="K245" s="13"/>
      <c r="L245" s="13"/>
      <c r="S245" s="13"/>
      <c r="T245" s="13"/>
      <c r="U245" s="13"/>
      <c r="V245" s="13"/>
    </row>
    <row r="246">
      <c r="A246" s="13"/>
      <c r="K246" s="13"/>
      <c r="L246" s="13"/>
      <c r="S246" s="13"/>
      <c r="T246" s="13"/>
      <c r="U246" s="13"/>
      <c r="V246" s="13"/>
    </row>
    <row r="247">
      <c r="A247" s="13"/>
      <c r="K247" s="13"/>
      <c r="L247" s="13"/>
      <c r="S247" s="13"/>
      <c r="T247" s="13"/>
      <c r="U247" s="13"/>
      <c r="V247" s="13"/>
    </row>
    <row r="248">
      <c r="A248" s="13"/>
      <c r="K248" s="13"/>
      <c r="L248" s="13"/>
      <c r="S248" s="13"/>
      <c r="T248" s="13"/>
      <c r="U248" s="13"/>
      <c r="V248" s="13"/>
    </row>
    <row r="249">
      <c r="A249" s="13"/>
      <c r="K249" s="13"/>
      <c r="L249" s="13"/>
      <c r="S249" s="13"/>
      <c r="T249" s="13"/>
      <c r="U249" s="13"/>
      <c r="V249" s="13"/>
    </row>
    <row r="250">
      <c r="A250" s="13"/>
      <c r="K250" s="13"/>
      <c r="L250" s="13"/>
      <c r="S250" s="13"/>
      <c r="T250" s="13"/>
      <c r="U250" s="13"/>
      <c r="V250" s="13"/>
    </row>
    <row r="251">
      <c r="A251" s="13"/>
      <c r="K251" s="13"/>
      <c r="L251" s="13"/>
      <c r="S251" s="13"/>
      <c r="T251" s="13"/>
      <c r="U251" s="13"/>
      <c r="V251" s="13"/>
    </row>
    <row r="252">
      <c r="A252" s="13"/>
      <c r="K252" s="13"/>
      <c r="L252" s="13"/>
      <c r="S252" s="13"/>
      <c r="T252" s="13"/>
      <c r="U252" s="13"/>
      <c r="V252" s="13"/>
    </row>
    <row r="253">
      <c r="A253" s="13"/>
      <c r="K253" s="13"/>
      <c r="L253" s="13"/>
      <c r="S253" s="13"/>
      <c r="T253" s="13"/>
      <c r="U253" s="13"/>
      <c r="V253" s="13"/>
    </row>
    <row r="254">
      <c r="A254" s="13"/>
      <c r="K254" s="13"/>
      <c r="L254" s="13"/>
      <c r="S254" s="13"/>
      <c r="T254" s="13"/>
      <c r="U254" s="13"/>
      <c r="V254" s="13"/>
    </row>
    <row r="255">
      <c r="A255" s="13"/>
      <c r="K255" s="13"/>
      <c r="L255" s="13"/>
      <c r="S255" s="13"/>
      <c r="T255" s="13"/>
      <c r="U255" s="13"/>
      <c r="V255" s="13"/>
    </row>
    <row r="256">
      <c r="A256" s="13"/>
      <c r="K256" s="13"/>
      <c r="L256" s="13"/>
      <c r="S256" s="13"/>
      <c r="T256" s="13"/>
      <c r="U256" s="13"/>
      <c r="V256" s="13"/>
    </row>
    <row r="257">
      <c r="A257" s="13"/>
      <c r="K257" s="13"/>
      <c r="L257" s="13"/>
      <c r="S257" s="13"/>
      <c r="T257" s="13"/>
      <c r="U257" s="13"/>
      <c r="V257" s="13"/>
    </row>
    <row r="258">
      <c r="A258" s="13"/>
      <c r="K258" s="13"/>
      <c r="L258" s="13"/>
      <c r="S258" s="13"/>
      <c r="T258" s="13"/>
      <c r="U258" s="13"/>
      <c r="V258" s="13"/>
    </row>
    <row r="259">
      <c r="A259" s="13"/>
      <c r="K259" s="13"/>
      <c r="L259" s="13"/>
      <c r="S259" s="13"/>
      <c r="T259" s="13"/>
      <c r="U259" s="13"/>
      <c r="V259" s="13"/>
    </row>
    <row r="260">
      <c r="A260" s="13"/>
      <c r="K260" s="13"/>
      <c r="L260" s="13"/>
      <c r="S260" s="13"/>
      <c r="T260" s="13"/>
      <c r="U260" s="13"/>
      <c r="V260" s="13"/>
    </row>
    <row r="261">
      <c r="A261" s="13"/>
      <c r="K261" s="13"/>
      <c r="L261" s="13"/>
      <c r="S261" s="13"/>
      <c r="T261" s="13"/>
      <c r="U261" s="13"/>
      <c r="V261" s="13"/>
    </row>
    <row r="262">
      <c r="A262" s="13"/>
      <c r="K262" s="13"/>
      <c r="L262" s="13"/>
      <c r="S262" s="13"/>
      <c r="T262" s="13"/>
      <c r="U262" s="13"/>
      <c r="V262" s="13"/>
    </row>
    <row r="263">
      <c r="A263" s="13"/>
      <c r="K263" s="13"/>
      <c r="L263" s="13"/>
      <c r="S263" s="13"/>
      <c r="T263" s="13"/>
      <c r="U263" s="13"/>
      <c r="V263" s="13"/>
    </row>
    <row r="264">
      <c r="A264" s="13"/>
      <c r="K264" s="13"/>
      <c r="L264" s="13"/>
      <c r="S264" s="13"/>
      <c r="T264" s="13"/>
      <c r="U264" s="13"/>
      <c r="V264" s="13"/>
    </row>
    <row r="265">
      <c r="A265" s="13"/>
      <c r="K265" s="13"/>
      <c r="L265" s="13"/>
      <c r="S265" s="13"/>
      <c r="T265" s="13"/>
      <c r="U265" s="13"/>
      <c r="V265" s="13"/>
    </row>
    <row r="266">
      <c r="A266" s="13"/>
      <c r="K266" s="13"/>
      <c r="L266" s="13"/>
      <c r="S266" s="13"/>
      <c r="T266" s="13"/>
      <c r="U266" s="13"/>
      <c r="V266" s="13"/>
    </row>
    <row r="267">
      <c r="A267" s="13"/>
      <c r="K267" s="13"/>
      <c r="L267" s="13"/>
      <c r="S267" s="13"/>
      <c r="T267" s="13"/>
      <c r="U267" s="13"/>
      <c r="V267" s="13"/>
    </row>
    <row r="268">
      <c r="A268" s="13"/>
      <c r="K268" s="13"/>
      <c r="L268" s="13"/>
      <c r="S268" s="13"/>
      <c r="T268" s="13"/>
      <c r="U268" s="13"/>
      <c r="V268" s="13"/>
    </row>
    <row r="269">
      <c r="A269" s="13"/>
      <c r="K269" s="13"/>
      <c r="L269" s="13"/>
      <c r="S269" s="13"/>
      <c r="T269" s="13"/>
      <c r="U269" s="13"/>
      <c r="V269" s="13"/>
    </row>
    <row r="270">
      <c r="A270" s="13"/>
      <c r="K270" s="13"/>
      <c r="L270" s="13"/>
      <c r="S270" s="13"/>
      <c r="T270" s="13"/>
      <c r="U270" s="13"/>
      <c r="V270" s="13"/>
    </row>
    <row r="271">
      <c r="A271" s="13"/>
      <c r="K271" s="13"/>
      <c r="L271" s="13"/>
      <c r="S271" s="13"/>
      <c r="T271" s="13"/>
      <c r="U271" s="13"/>
      <c r="V271" s="13"/>
    </row>
    <row r="272">
      <c r="A272" s="13"/>
      <c r="K272" s="13"/>
      <c r="L272" s="13"/>
      <c r="S272" s="13"/>
      <c r="T272" s="13"/>
      <c r="U272" s="13"/>
      <c r="V272" s="13"/>
    </row>
    <row r="273">
      <c r="A273" s="13"/>
      <c r="K273" s="13"/>
      <c r="L273" s="13"/>
      <c r="S273" s="13"/>
      <c r="T273" s="13"/>
      <c r="U273" s="13"/>
      <c r="V273" s="13"/>
    </row>
    <row r="274">
      <c r="A274" s="13"/>
      <c r="K274" s="13"/>
      <c r="L274" s="13"/>
      <c r="S274" s="13"/>
      <c r="T274" s="13"/>
      <c r="U274" s="13"/>
      <c r="V274" s="13"/>
    </row>
    <row r="275">
      <c r="A275" s="13"/>
      <c r="K275" s="13"/>
      <c r="L275" s="13"/>
      <c r="S275" s="13"/>
      <c r="T275" s="13"/>
      <c r="U275" s="13"/>
      <c r="V275" s="13"/>
    </row>
    <row r="276">
      <c r="A276" s="13"/>
      <c r="K276" s="13"/>
      <c r="L276" s="13"/>
      <c r="S276" s="13"/>
      <c r="T276" s="13"/>
      <c r="U276" s="13"/>
      <c r="V276" s="13"/>
    </row>
    <row r="277">
      <c r="A277" s="13"/>
      <c r="K277" s="13"/>
      <c r="L277" s="13"/>
      <c r="S277" s="13"/>
      <c r="T277" s="13"/>
      <c r="U277" s="13"/>
      <c r="V277" s="13"/>
    </row>
    <row r="278">
      <c r="A278" s="13"/>
      <c r="K278" s="13"/>
      <c r="L278" s="13"/>
      <c r="S278" s="13"/>
      <c r="T278" s="13"/>
      <c r="U278" s="13"/>
      <c r="V278" s="13"/>
    </row>
    <row r="279">
      <c r="A279" s="13"/>
      <c r="K279" s="13"/>
      <c r="L279" s="13"/>
      <c r="S279" s="13"/>
      <c r="T279" s="13"/>
      <c r="U279" s="13"/>
      <c r="V279" s="13"/>
    </row>
    <row r="280">
      <c r="A280" s="13"/>
      <c r="K280" s="13"/>
      <c r="L280" s="13"/>
      <c r="S280" s="13"/>
      <c r="T280" s="13"/>
      <c r="U280" s="13"/>
      <c r="V280" s="13"/>
    </row>
    <row r="281">
      <c r="A281" s="13"/>
      <c r="K281" s="13"/>
      <c r="L281" s="13"/>
      <c r="S281" s="13"/>
      <c r="T281" s="13"/>
      <c r="U281" s="13"/>
      <c r="V281" s="13"/>
    </row>
    <row r="282">
      <c r="A282" s="13"/>
      <c r="K282" s="13"/>
      <c r="L282" s="13"/>
      <c r="S282" s="13"/>
      <c r="T282" s="13"/>
      <c r="U282" s="13"/>
      <c r="V282" s="13"/>
    </row>
    <row r="283">
      <c r="A283" s="13"/>
      <c r="K283" s="13"/>
      <c r="L283" s="13"/>
      <c r="S283" s="13"/>
      <c r="T283" s="13"/>
      <c r="U283" s="13"/>
      <c r="V283" s="13"/>
    </row>
    <row r="284">
      <c r="A284" s="13"/>
      <c r="K284" s="13"/>
      <c r="L284" s="13"/>
      <c r="S284" s="13"/>
      <c r="T284" s="13"/>
      <c r="U284" s="13"/>
      <c r="V284" s="13"/>
    </row>
    <row r="285">
      <c r="A285" s="13"/>
      <c r="K285" s="13"/>
      <c r="L285" s="13"/>
      <c r="S285" s="13"/>
      <c r="T285" s="13"/>
      <c r="U285" s="13"/>
      <c r="V285" s="13"/>
    </row>
    <row r="286">
      <c r="A286" s="13"/>
      <c r="K286" s="13"/>
      <c r="L286" s="13"/>
      <c r="S286" s="13"/>
      <c r="T286" s="13"/>
      <c r="U286" s="13"/>
      <c r="V286" s="13"/>
    </row>
    <row r="287">
      <c r="A287" s="13"/>
      <c r="K287" s="13"/>
      <c r="L287" s="13"/>
      <c r="S287" s="13"/>
      <c r="T287" s="13"/>
      <c r="U287" s="13"/>
      <c r="V287" s="13"/>
    </row>
    <row r="288">
      <c r="A288" s="13"/>
      <c r="K288" s="13"/>
      <c r="L288" s="13"/>
      <c r="S288" s="13"/>
      <c r="T288" s="13"/>
      <c r="U288" s="13"/>
      <c r="V288" s="13"/>
    </row>
    <row r="289">
      <c r="A289" s="13"/>
      <c r="K289" s="13"/>
      <c r="L289" s="13"/>
      <c r="S289" s="13"/>
      <c r="T289" s="13"/>
      <c r="U289" s="13"/>
      <c r="V289" s="13"/>
    </row>
    <row r="290">
      <c r="A290" s="13"/>
      <c r="K290" s="13"/>
      <c r="L290" s="13"/>
      <c r="S290" s="13"/>
      <c r="T290" s="13"/>
      <c r="U290" s="13"/>
      <c r="V290" s="13"/>
    </row>
    <row r="291">
      <c r="A291" s="13"/>
      <c r="K291" s="13"/>
      <c r="L291" s="13"/>
      <c r="S291" s="13"/>
      <c r="T291" s="13"/>
      <c r="U291" s="13"/>
      <c r="V291" s="13"/>
    </row>
    <row r="292">
      <c r="A292" s="13"/>
      <c r="K292" s="13"/>
      <c r="L292" s="13"/>
      <c r="S292" s="13"/>
      <c r="T292" s="13"/>
      <c r="U292" s="13"/>
      <c r="V292" s="13"/>
    </row>
    <row r="293">
      <c r="A293" s="13"/>
      <c r="K293" s="13"/>
      <c r="L293" s="13"/>
      <c r="S293" s="13"/>
      <c r="T293" s="13"/>
      <c r="U293" s="13"/>
      <c r="V293" s="13"/>
    </row>
    <row r="294">
      <c r="A294" s="13"/>
      <c r="K294" s="13"/>
      <c r="L294" s="13"/>
      <c r="S294" s="13"/>
      <c r="T294" s="13"/>
      <c r="U294" s="13"/>
      <c r="V294" s="13"/>
    </row>
    <row r="295">
      <c r="A295" s="13"/>
      <c r="K295" s="13"/>
      <c r="L295" s="13"/>
      <c r="S295" s="13"/>
      <c r="T295" s="13"/>
      <c r="U295" s="13"/>
      <c r="V295" s="13"/>
    </row>
    <row r="296">
      <c r="A296" s="13"/>
      <c r="K296" s="13"/>
      <c r="L296" s="13"/>
      <c r="S296" s="13"/>
      <c r="T296" s="13"/>
      <c r="U296" s="13"/>
      <c r="V296" s="13"/>
    </row>
    <row r="297">
      <c r="A297" s="13"/>
      <c r="K297" s="13"/>
      <c r="L297" s="13"/>
      <c r="S297" s="13"/>
      <c r="T297" s="13"/>
      <c r="U297" s="13"/>
      <c r="V297" s="13"/>
    </row>
    <row r="298">
      <c r="A298" s="13"/>
      <c r="K298" s="13"/>
      <c r="L298" s="13"/>
      <c r="S298" s="13"/>
      <c r="T298" s="13"/>
      <c r="U298" s="13"/>
      <c r="V298" s="13"/>
    </row>
    <row r="299">
      <c r="A299" s="13"/>
      <c r="K299" s="13"/>
      <c r="L299" s="13"/>
      <c r="S299" s="13"/>
      <c r="T299" s="13"/>
      <c r="U299" s="13"/>
      <c r="V299" s="13"/>
    </row>
    <row r="300">
      <c r="A300" s="13"/>
      <c r="K300" s="13"/>
      <c r="L300" s="13"/>
      <c r="S300" s="13"/>
      <c r="T300" s="13"/>
      <c r="U300" s="13"/>
      <c r="V300" s="13"/>
    </row>
    <row r="301">
      <c r="A301" s="13"/>
      <c r="K301" s="13"/>
      <c r="L301" s="13"/>
      <c r="S301" s="13"/>
      <c r="T301" s="13"/>
      <c r="U301" s="13"/>
      <c r="V301" s="13"/>
    </row>
    <row r="302">
      <c r="A302" s="13"/>
      <c r="K302" s="13"/>
      <c r="L302" s="13"/>
      <c r="S302" s="13"/>
      <c r="T302" s="13"/>
      <c r="U302" s="13"/>
      <c r="V302" s="13"/>
    </row>
    <row r="303">
      <c r="A303" s="13"/>
      <c r="K303" s="13"/>
      <c r="L303" s="13"/>
      <c r="S303" s="13"/>
      <c r="T303" s="13"/>
      <c r="U303" s="13"/>
      <c r="V303" s="13"/>
    </row>
    <row r="304">
      <c r="A304" s="13"/>
      <c r="K304" s="13"/>
      <c r="L304" s="13"/>
      <c r="S304" s="13"/>
      <c r="T304" s="13"/>
      <c r="U304" s="13"/>
      <c r="V304" s="13"/>
    </row>
    <row r="305">
      <c r="A305" s="13"/>
      <c r="K305" s="13"/>
      <c r="L305" s="13"/>
      <c r="S305" s="13"/>
      <c r="T305" s="13"/>
      <c r="U305" s="13"/>
      <c r="V305" s="13"/>
    </row>
    <row r="306">
      <c r="A306" s="13"/>
      <c r="K306" s="13"/>
      <c r="L306" s="13"/>
      <c r="S306" s="13"/>
      <c r="T306" s="13"/>
      <c r="U306" s="13"/>
      <c r="V306" s="13"/>
    </row>
    <row r="307">
      <c r="A307" s="13"/>
      <c r="K307" s="13"/>
      <c r="L307" s="13"/>
      <c r="S307" s="13"/>
      <c r="T307" s="13"/>
      <c r="U307" s="13"/>
      <c r="V307" s="13"/>
    </row>
    <row r="308">
      <c r="A308" s="13"/>
      <c r="K308" s="13"/>
      <c r="L308" s="13"/>
      <c r="S308" s="13"/>
      <c r="T308" s="13"/>
      <c r="U308" s="13"/>
      <c r="V308" s="13"/>
    </row>
    <row r="309">
      <c r="A309" s="13"/>
      <c r="K309" s="13"/>
      <c r="L309" s="13"/>
      <c r="S309" s="13"/>
      <c r="T309" s="13"/>
      <c r="U309" s="13"/>
      <c r="V309" s="13"/>
    </row>
    <row r="310">
      <c r="A310" s="13"/>
      <c r="K310" s="13"/>
      <c r="L310" s="13"/>
      <c r="S310" s="13"/>
      <c r="T310" s="13"/>
      <c r="U310" s="13"/>
      <c r="V310" s="13"/>
    </row>
    <row r="311">
      <c r="A311" s="13"/>
      <c r="K311" s="13"/>
      <c r="L311" s="13"/>
      <c r="S311" s="13"/>
      <c r="T311" s="13"/>
      <c r="U311" s="13"/>
      <c r="V311" s="13"/>
    </row>
    <row r="312">
      <c r="A312" s="13"/>
      <c r="K312" s="13"/>
      <c r="L312" s="13"/>
      <c r="S312" s="13"/>
      <c r="T312" s="13"/>
      <c r="U312" s="13"/>
      <c r="V312" s="13"/>
    </row>
    <row r="313">
      <c r="A313" s="13"/>
      <c r="K313" s="13"/>
      <c r="L313" s="13"/>
      <c r="S313" s="13"/>
      <c r="T313" s="13"/>
      <c r="U313" s="13"/>
      <c r="V313" s="13"/>
    </row>
    <row r="314">
      <c r="A314" s="13"/>
      <c r="K314" s="13"/>
      <c r="L314" s="13"/>
      <c r="S314" s="13"/>
      <c r="T314" s="13"/>
      <c r="U314" s="13"/>
      <c r="V314" s="13"/>
    </row>
    <row r="315">
      <c r="A315" s="13"/>
      <c r="K315" s="13"/>
      <c r="L315" s="13"/>
      <c r="S315" s="13"/>
      <c r="T315" s="13"/>
      <c r="U315" s="13"/>
      <c r="V315" s="13"/>
    </row>
    <row r="316">
      <c r="A316" s="13"/>
      <c r="K316" s="13"/>
      <c r="L316" s="13"/>
      <c r="S316" s="13"/>
      <c r="T316" s="13"/>
      <c r="U316" s="13"/>
      <c r="V316" s="13"/>
    </row>
    <row r="317">
      <c r="A317" s="13"/>
      <c r="K317" s="13"/>
      <c r="L317" s="13"/>
      <c r="S317" s="13"/>
      <c r="T317" s="13"/>
      <c r="U317" s="13"/>
      <c r="V317" s="13"/>
    </row>
    <row r="318">
      <c r="A318" s="13"/>
      <c r="K318" s="13"/>
      <c r="L318" s="13"/>
      <c r="S318" s="13"/>
      <c r="T318" s="13"/>
      <c r="U318" s="13"/>
      <c r="V318" s="13"/>
    </row>
    <row r="319">
      <c r="A319" s="13"/>
      <c r="K319" s="13"/>
      <c r="L319" s="13"/>
      <c r="S319" s="13"/>
      <c r="T319" s="13"/>
      <c r="U319" s="13"/>
      <c r="V319" s="13"/>
    </row>
    <row r="320">
      <c r="A320" s="13"/>
      <c r="K320" s="13"/>
      <c r="L320" s="13"/>
      <c r="S320" s="13"/>
      <c r="T320" s="13"/>
      <c r="U320" s="13"/>
      <c r="V320" s="13"/>
    </row>
    <row r="321">
      <c r="A321" s="13"/>
      <c r="K321" s="13"/>
      <c r="L321" s="13"/>
      <c r="S321" s="13"/>
      <c r="T321" s="13"/>
      <c r="U321" s="13"/>
      <c r="V321" s="13"/>
    </row>
    <row r="322">
      <c r="A322" s="13"/>
      <c r="K322" s="13"/>
      <c r="L322" s="13"/>
      <c r="S322" s="13"/>
      <c r="T322" s="13"/>
      <c r="U322" s="13"/>
      <c r="V322" s="13"/>
    </row>
    <row r="323">
      <c r="A323" s="13"/>
      <c r="K323" s="13"/>
      <c r="L323" s="13"/>
      <c r="S323" s="13"/>
      <c r="T323" s="13"/>
      <c r="U323" s="13"/>
      <c r="V323" s="13"/>
    </row>
    <row r="324">
      <c r="A324" s="13"/>
      <c r="K324" s="13"/>
      <c r="L324" s="13"/>
      <c r="S324" s="13"/>
      <c r="T324" s="13"/>
      <c r="U324" s="13"/>
      <c r="V324" s="13"/>
    </row>
    <row r="325">
      <c r="A325" s="13"/>
      <c r="K325" s="13"/>
      <c r="L325" s="13"/>
      <c r="S325" s="13"/>
      <c r="T325" s="13"/>
      <c r="U325" s="13"/>
      <c r="V325" s="13"/>
    </row>
    <row r="326">
      <c r="A326" s="13"/>
      <c r="K326" s="13"/>
      <c r="L326" s="13"/>
      <c r="S326" s="13"/>
      <c r="T326" s="13"/>
      <c r="U326" s="13"/>
      <c r="V326" s="13"/>
    </row>
    <row r="327">
      <c r="A327" s="13"/>
      <c r="K327" s="13"/>
      <c r="L327" s="13"/>
      <c r="S327" s="13"/>
      <c r="T327" s="13"/>
      <c r="U327" s="13"/>
      <c r="V327" s="13"/>
    </row>
    <row r="328">
      <c r="A328" s="13"/>
      <c r="K328" s="13"/>
      <c r="L328" s="13"/>
      <c r="S328" s="13"/>
      <c r="T328" s="13"/>
      <c r="U328" s="13"/>
      <c r="V328" s="13"/>
    </row>
    <row r="329">
      <c r="A329" s="13"/>
      <c r="K329" s="13"/>
      <c r="L329" s="13"/>
      <c r="S329" s="13"/>
      <c r="T329" s="13"/>
      <c r="U329" s="13"/>
      <c r="V329" s="13"/>
    </row>
    <row r="330">
      <c r="A330" s="13"/>
      <c r="K330" s="13"/>
      <c r="L330" s="13"/>
      <c r="S330" s="13"/>
      <c r="T330" s="13"/>
      <c r="U330" s="13"/>
      <c r="V330" s="13"/>
    </row>
    <row r="331">
      <c r="A331" s="13"/>
      <c r="K331" s="13"/>
      <c r="L331" s="13"/>
      <c r="S331" s="13"/>
      <c r="T331" s="13"/>
      <c r="U331" s="13"/>
      <c r="V331" s="13"/>
    </row>
    <row r="332">
      <c r="A332" s="13"/>
      <c r="K332" s="13"/>
      <c r="L332" s="13"/>
      <c r="S332" s="13"/>
      <c r="T332" s="13"/>
      <c r="U332" s="13"/>
      <c r="V332" s="13"/>
    </row>
    <row r="333">
      <c r="A333" s="13"/>
      <c r="K333" s="13"/>
      <c r="L333" s="13"/>
      <c r="S333" s="13"/>
      <c r="T333" s="13"/>
      <c r="U333" s="13"/>
      <c r="V333" s="13"/>
    </row>
    <row r="334">
      <c r="A334" s="13"/>
      <c r="K334" s="13"/>
      <c r="L334" s="13"/>
      <c r="S334" s="13"/>
      <c r="T334" s="13"/>
      <c r="U334" s="13"/>
      <c r="V334" s="13"/>
    </row>
    <row r="335">
      <c r="A335" s="13"/>
      <c r="K335" s="13"/>
      <c r="L335" s="13"/>
      <c r="S335" s="13"/>
      <c r="T335" s="13"/>
      <c r="U335" s="13"/>
      <c r="V335" s="13"/>
    </row>
    <row r="336">
      <c r="A336" s="13"/>
      <c r="K336" s="13"/>
      <c r="L336" s="13"/>
      <c r="S336" s="13"/>
      <c r="T336" s="13"/>
      <c r="U336" s="13"/>
      <c r="V336" s="13"/>
    </row>
    <row r="337">
      <c r="A337" s="13"/>
      <c r="K337" s="13"/>
      <c r="L337" s="13"/>
      <c r="S337" s="13"/>
      <c r="T337" s="13"/>
      <c r="U337" s="13"/>
      <c r="V337" s="13"/>
    </row>
    <row r="338">
      <c r="A338" s="13"/>
      <c r="K338" s="13"/>
      <c r="L338" s="13"/>
      <c r="S338" s="13"/>
      <c r="T338" s="13"/>
      <c r="U338" s="13"/>
      <c r="V338" s="13"/>
    </row>
    <row r="339">
      <c r="A339" s="13"/>
      <c r="K339" s="13"/>
      <c r="L339" s="13"/>
      <c r="S339" s="13"/>
      <c r="T339" s="13"/>
      <c r="U339" s="13"/>
      <c r="V339" s="13"/>
    </row>
    <row r="340">
      <c r="A340" s="13"/>
      <c r="K340" s="13"/>
      <c r="L340" s="13"/>
      <c r="S340" s="13"/>
      <c r="T340" s="13"/>
      <c r="U340" s="13"/>
      <c r="V340" s="13"/>
    </row>
    <row r="341">
      <c r="A341" s="13"/>
      <c r="K341" s="13"/>
      <c r="L341" s="13"/>
      <c r="S341" s="13"/>
      <c r="T341" s="13"/>
      <c r="U341" s="13"/>
      <c r="V341" s="13"/>
    </row>
    <row r="342">
      <c r="A342" s="13"/>
      <c r="K342" s="13"/>
      <c r="L342" s="13"/>
      <c r="S342" s="13"/>
      <c r="T342" s="13"/>
      <c r="U342" s="13"/>
      <c r="V342" s="13"/>
    </row>
    <row r="343">
      <c r="A343" s="13"/>
      <c r="K343" s="13"/>
      <c r="L343" s="13"/>
      <c r="S343" s="13"/>
      <c r="T343" s="13"/>
      <c r="U343" s="13"/>
      <c r="V343" s="13"/>
    </row>
    <row r="344">
      <c r="A344" s="13"/>
      <c r="K344" s="13"/>
      <c r="L344" s="13"/>
      <c r="S344" s="13"/>
      <c r="T344" s="13"/>
      <c r="U344" s="13"/>
      <c r="V344" s="13"/>
    </row>
    <row r="345">
      <c r="A345" s="13"/>
      <c r="K345" s="13"/>
      <c r="L345" s="13"/>
      <c r="S345" s="13"/>
      <c r="T345" s="13"/>
      <c r="U345" s="13"/>
      <c r="V345" s="13"/>
    </row>
    <row r="346">
      <c r="A346" s="13"/>
      <c r="K346" s="13"/>
      <c r="L346" s="13"/>
      <c r="S346" s="13"/>
      <c r="T346" s="13"/>
      <c r="U346" s="13"/>
      <c r="V346" s="13"/>
    </row>
    <row r="347">
      <c r="A347" s="13"/>
      <c r="K347" s="13"/>
      <c r="L347" s="13"/>
      <c r="S347" s="13"/>
      <c r="T347" s="13"/>
      <c r="U347" s="13"/>
      <c r="V347" s="13"/>
    </row>
    <row r="348">
      <c r="A348" s="13"/>
      <c r="K348" s="13"/>
      <c r="L348" s="13"/>
      <c r="S348" s="13"/>
      <c r="T348" s="13"/>
      <c r="U348" s="13"/>
      <c r="V348" s="13"/>
    </row>
    <row r="349">
      <c r="A349" s="13"/>
      <c r="K349" s="13"/>
      <c r="L349" s="13"/>
      <c r="S349" s="13"/>
      <c r="T349" s="13"/>
      <c r="U349" s="13"/>
      <c r="V349" s="13"/>
    </row>
    <row r="350">
      <c r="A350" s="13"/>
      <c r="K350" s="13"/>
      <c r="L350" s="13"/>
      <c r="S350" s="13"/>
      <c r="T350" s="13"/>
      <c r="U350" s="13"/>
      <c r="V350" s="13"/>
    </row>
    <row r="351">
      <c r="A351" s="13"/>
      <c r="K351" s="13"/>
      <c r="L351" s="13"/>
      <c r="S351" s="13"/>
      <c r="T351" s="13"/>
      <c r="U351" s="13"/>
      <c r="V351" s="13"/>
    </row>
    <row r="352">
      <c r="A352" s="13"/>
      <c r="K352" s="13"/>
      <c r="L352" s="13"/>
      <c r="S352" s="13"/>
      <c r="T352" s="13"/>
      <c r="U352" s="13"/>
      <c r="V352" s="13"/>
    </row>
    <row r="353">
      <c r="A353" s="13"/>
      <c r="K353" s="13"/>
      <c r="L353" s="13"/>
      <c r="S353" s="13"/>
      <c r="T353" s="13"/>
      <c r="U353" s="13"/>
      <c r="V353" s="13"/>
    </row>
    <row r="354">
      <c r="A354" s="13"/>
      <c r="K354" s="13"/>
      <c r="L354" s="13"/>
      <c r="S354" s="13"/>
      <c r="T354" s="13"/>
      <c r="U354" s="13"/>
      <c r="V354" s="13"/>
    </row>
    <row r="355">
      <c r="A355" s="13"/>
      <c r="K355" s="13"/>
      <c r="L355" s="13"/>
      <c r="S355" s="13"/>
      <c r="T355" s="13"/>
      <c r="U355" s="13"/>
      <c r="V355" s="13"/>
    </row>
    <row r="356">
      <c r="A356" s="13"/>
      <c r="K356" s="13"/>
      <c r="L356" s="13"/>
      <c r="S356" s="13"/>
      <c r="T356" s="13"/>
      <c r="U356" s="13"/>
      <c r="V356" s="13"/>
    </row>
    <row r="357">
      <c r="A357" s="13"/>
      <c r="K357" s="13"/>
      <c r="L357" s="13"/>
      <c r="S357" s="13"/>
      <c r="T357" s="13"/>
      <c r="U357" s="13"/>
      <c r="V357" s="13"/>
    </row>
    <row r="358">
      <c r="A358" s="13"/>
      <c r="K358" s="13"/>
      <c r="L358" s="13"/>
      <c r="S358" s="13"/>
      <c r="T358" s="13"/>
      <c r="U358" s="13"/>
      <c r="V358" s="13"/>
    </row>
    <row r="359">
      <c r="A359" s="13"/>
      <c r="K359" s="13"/>
      <c r="L359" s="13"/>
      <c r="S359" s="13"/>
      <c r="T359" s="13"/>
      <c r="U359" s="13"/>
      <c r="V359" s="13"/>
    </row>
    <row r="360">
      <c r="A360" s="13"/>
      <c r="K360" s="13"/>
      <c r="L360" s="13"/>
      <c r="S360" s="13"/>
      <c r="T360" s="13"/>
      <c r="U360" s="13"/>
      <c r="V360" s="13"/>
    </row>
    <row r="361">
      <c r="A361" s="13"/>
      <c r="K361" s="13"/>
      <c r="L361" s="13"/>
      <c r="S361" s="13"/>
      <c r="T361" s="13"/>
      <c r="U361" s="13"/>
      <c r="V361" s="13"/>
    </row>
    <row r="362">
      <c r="A362" s="13"/>
      <c r="K362" s="13"/>
      <c r="L362" s="13"/>
      <c r="S362" s="13"/>
      <c r="T362" s="13"/>
      <c r="U362" s="13"/>
      <c r="V362" s="13"/>
    </row>
    <row r="363">
      <c r="A363" s="13"/>
      <c r="K363" s="13"/>
      <c r="L363" s="13"/>
      <c r="S363" s="13"/>
      <c r="T363" s="13"/>
      <c r="U363" s="13"/>
      <c r="V363" s="13"/>
    </row>
    <row r="364">
      <c r="A364" s="13"/>
      <c r="K364" s="13"/>
      <c r="L364" s="13"/>
      <c r="S364" s="13"/>
      <c r="T364" s="13"/>
      <c r="U364" s="13"/>
      <c r="V364" s="13"/>
    </row>
    <row r="365">
      <c r="A365" s="13"/>
      <c r="K365" s="13"/>
      <c r="L365" s="13"/>
      <c r="S365" s="13"/>
      <c r="T365" s="13"/>
      <c r="U365" s="13"/>
      <c r="V365" s="13"/>
    </row>
    <row r="366">
      <c r="A366" s="13"/>
      <c r="K366" s="13"/>
      <c r="L366" s="13"/>
      <c r="S366" s="13"/>
      <c r="T366" s="13"/>
      <c r="U366" s="13"/>
      <c r="V366" s="13"/>
    </row>
    <row r="367">
      <c r="A367" s="13"/>
      <c r="K367" s="13"/>
      <c r="L367" s="13"/>
      <c r="S367" s="13"/>
      <c r="T367" s="13"/>
      <c r="U367" s="13"/>
      <c r="V367" s="13"/>
    </row>
    <row r="368">
      <c r="A368" s="13"/>
      <c r="K368" s="13"/>
      <c r="L368" s="13"/>
      <c r="S368" s="13"/>
      <c r="T368" s="13"/>
      <c r="U368" s="13"/>
      <c r="V368" s="13"/>
    </row>
    <row r="369">
      <c r="A369" s="13"/>
      <c r="K369" s="13"/>
      <c r="L369" s="13"/>
      <c r="S369" s="13"/>
      <c r="T369" s="13"/>
      <c r="U369" s="13"/>
      <c r="V369" s="13"/>
    </row>
    <row r="370">
      <c r="A370" s="13"/>
      <c r="K370" s="13"/>
      <c r="L370" s="13"/>
      <c r="S370" s="13"/>
      <c r="T370" s="13"/>
      <c r="U370" s="13"/>
      <c r="V370" s="13"/>
    </row>
    <row r="371">
      <c r="A371" s="13"/>
      <c r="K371" s="13"/>
      <c r="L371" s="13"/>
      <c r="S371" s="13"/>
      <c r="T371" s="13"/>
      <c r="U371" s="13"/>
      <c r="V371" s="13"/>
    </row>
    <row r="372">
      <c r="A372" s="13"/>
      <c r="K372" s="13"/>
      <c r="L372" s="13"/>
      <c r="S372" s="13"/>
      <c r="T372" s="13"/>
      <c r="U372" s="13"/>
      <c r="V372" s="13"/>
    </row>
    <row r="373">
      <c r="A373" s="13"/>
      <c r="K373" s="13"/>
      <c r="L373" s="13"/>
      <c r="S373" s="13"/>
      <c r="T373" s="13"/>
      <c r="U373" s="13"/>
      <c r="V373" s="13"/>
    </row>
    <row r="374">
      <c r="A374" s="13"/>
      <c r="K374" s="13"/>
      <c r="L374" s="13"/>
      <c r="S374" s="13"/>
      <c r="T374" s="13"/>
      <c r="U374" s="13"/>
      <c r="V374" s="13"/>
    </row>
    <row r="375">
      <c r="A375" s="13"/>
      <c r="K375" s="13"/>
      <c r="L375" s="13"/>
      <c r="S375" s="13"/>
      <c r="T375" s="13"/>
      <c r="U375" s="13"/>
      <c r="V375" s="13"/>
    </row>
    <row r="376">
      <c r="A376" s="13"/>
      <c r="K376" s="13"/>
      <c r="L376" s="13"/>
      <c r="S376" s="13"/>
      <c r="T376" s="13"/>
      <c r="U376" s="13"/>
      <c r="V376" s="13"/>
    </row>
    <row r="377">
      <c r="A377" s="13"/>
      <c r="K377" s="13"/>
      <c r="L377" s="13"/>
      <c r="S377" s="13"/>
      <c r="T377" s="13"/>
      <c r="U377" s="13"/>
      <c r="V377" s="13"/>
    </row>
    <row r="378">
      <c r="A378" s="13"/>
      <c r="K378" s="13"/>
      <c r="L378" s="13"/>
      <c r="S378" s="13"/>
      <c r="T378" s="13"/>
      <c r="U378" s="13"/>
      <c r="V378" s="13"/>
    </row>
    <row r="379">
      <c r="A379" s="13"/>
      <c r="K379" s="13"/>
      <c r="L379" s="13"/>
      <c r="S379" s="13"/>
      <c r="T379" s="13"/>
      <c r="U379" s="13"/>
      <c r="V379" s="13"/>
    </row>
    <row r="380">
      <c r="A380" s="13"/>
      <c r="K380" s="13"/>
      <c r="L380" s="13"/>
      <c r="S380" s="13"/>
      <c r="T380" s="13"/>
      <c r="U380" s="13"/>
      <c r="V380" s="13"/>
    </row>
    <row r="381">
      <c r="A381" s="13"/>
      <c r="K381" s="13"/>
      <c r="L381" s="13"/>
      <c r="S381" s="13"/>
      <c r="T381" s="13"/>
      <c r="U381" s="13"/>
      <c r="V381" s="13"/>
    </row>
    <row r="382">
      <c r="A382" s="13"/>
      <c r="K382" s="13"/>
      <c r="L382" s="13"/>
      <c r="S382" s="13"/>
      <c r="T382" s="13"/>
      <c r="U382" s="13"/>
      <c r="V382" s="13"/>
    </row>
    <row r="383">
      <c r="A383" s="13"/>
      <c r="K383" s="13"/>
      <c r="L383" s="13"/>
      <c r="S383" s="13"/>
      <c r="T383" s="13"/>
      <c r="U383" s="13"/>
      <c r="V383" s="13"/>
    </row>
    <row r="384">
      <c r="A384" s="13"/>
      <c r="K384" s="13"/>
      <c r="L384" s="13"/>
      <c r="S384" s="13"/>
      <c r="T384" s="13"/>
      <c r="U384" s="13"/>
      <c r="V384" s="13"/>
    </row>
    <row r="385">
      <c r="A385" s="13"/>
      <c r="K385" s="13"/>
      <c r="L385" s="13"/>
      <c r="S385" s="13"/>
      <c r="T385" s="13"/>
      <c r="U385" s="13"/>
      <c r="V385" s="13"/>
    </row>
    <row r="386">
      <c r="A386" s="13"/>
      <c r="K386" s="13"/>
      <c r="L386" s="13"/>
      <c r="S386" s="13"/>
      <c r="T386" s="13"/>
      <c r="U386" s="13"/>
      <c r="V386" s="13"/>
    </row>
    <row r="387">
      <c r="A387" s="13"/>
      <c r="K387" s="13"/>
      <c r="L387" s="13"/>
      <c r="S387" s="13"/>
      <c r="T387" s="13"/>
      <c r="U387" s="13"/>
      <c r="V387" s="13"/>
    </row>
    <row r="388">
      <c r="A388" s="13"/>
      <c r="K388" s="13"/>
      <c r="L388" s="13"/>
      <c r="S388" s="13"/>
      <c r="T388" s="13"/>
      <c r="U388" s="13"/>
      <c r="V388" s="13"/>
    </row>
    <row r="389">
      <c r="A389" s="13"/>
      <c r="K389" s="13"/>
      <c r="L389" s="13"/>
      <c r="S389" s="13"/>
      <c r="T389" s="13"/>
      <c r="U389" s="13"/>
      <c r="V389" s="13"/>
    </row>
    <row r="390">
      <c r="A390" s="13"/>
      <c r="K390" s="13"/>
      <c r="L390" s="13"/>
      <c r="S390" s="13"/>
      <c r="T390" s="13"/>
      <c r="U390" s="13"/>
      <c r="V390" s="13"/>
    </row>
    <row r="391">
      <c r="A391" s="13"/>
      <c r="K391" s="13"/>
      <c r="L391" s="13"/>
      <c r="S391" s="13"/>
      <c r="T391" s="13"/>
      <c r="U391" s="13"/>
      <c r="V391" s="13"/>
    </row>
    <row r="392">
      <c r="A392" s="13"/>
      <c r="K392" s="13"/>
      <c r="L392" s="13"/>
      <c r="S392" s="13"/>
      <c r="T392" s="13"/>
      <c r="U392" s="13"/>
      <c r="V392" s="13"/>
    </row>
    <row r="393">
      <c r="A393" s="13"/>
      <c r="K393" s="13"/>
      <c r="L393" s="13"/>
      <c r="S393" s="13"/>
      <c r="T393" s="13"/>
      <c r="U393" s="13"/>
      <c r="V393" s="13"/>
    </row>
    <row r="394">
      <c r="A394" s="13"/>
      <c r="K394" s="13"/>
      <c r="L394" s="13"/>
      <c r="S394" s="13"/>
      <c r="T394" s="13"/>
      <c r="U394" s="13"/>
      <c r="V394" s="13"/>
    </row>
    <row r="395">
      <c r="A395" s="13"/>
      <c r="K395" s="13"/>
      <c r="L395" s="13"/>
      <c r="S395" s="13"/>
      <c r="T395" s="13"/>
      <c r="U395" s="13"/>
      <c r="V395" s="13"/>
    </row>
    <row r="396">
      <c r="A396" s="13"/>
      <c r="K396" s="13"/>
      <c r="L396" s="13"/>
      <c r="S396" s="13"/>
      <c r="T396" s="13"/>
      <c r="U396" s="13"/>
      <c r="V396" s="13"/>
    </row>
    <row r="397">
      <c r="A397" s="13"/>
      <c r="K397" s="13"/>
      <c r="L397" s="13"/>
      <c r="S397" s="13"/>
      <c r="T397" s="13"/>
      <c r="U397" s="13"/>
      <c r="V397" s="13"/>
    </row>
    <row r="398">
      <c r="A398" s="13"/>
      <c r="K398" s="13"/>
      <c r="L398" s="13"/>
      <c r="S398" s="13"/>
      <c r="T398" s="13"/>
      <c r="U398" s="13"/>
      <c r="V398" s="13"/>
    </row>
    <row r="399">
      <c r="A399" s="13"/>
      <c r="K399" s="13"/>
      <c r="L399" s="13"/>
      <c r="S399" s="13"/>
      <c r="T399" s="13"/>
      <c r="U399" s="13"/>
      <c r="V399" s="13"/>
    </row>
    <row r="400">
      <c r="A400" s="13"/>
      <c r="K400" s="13"/>
      <c r="L400" s="13"/>
      <c r="S400" s="13"/>
      <c r="T400" s="13"/>
      <c r="U400" s="13"/>
      <c r="V400" s="13"/>
    </row>
    <row r="401">
      <c r="A401" s="13"/>
      <c r="K401" s="13"/>
      <c r="L401" s="13"/>
      <c r="S401" s="13"/>
      <c r="T401" s="13"/>
      <c r="U401" s="13"/>
      <c r="V401" s="13"/>
    </row>
    <row r="402">
      <c r="A402" s="13"/>
      <c r="K402" s="13"/>
      <c r="L402" s="13"/>
      <c r="S402" s="13"/>
      <c r="T402" s="13"/>
      <c r="U402" s="13"/>
      <c r="V402" s="13"/>
    </row>
    <row r="403">
      <c r="A403" s="13"/>
      <c r="K403" s="13"/>
      <c r="L403" s="13"/>
      <c r="S403" s="13"/>
      <c r="T403" s="13"/>
      <c r="U403" s="13"/>
      <c r="V403" s="13"/>
    </row>
    <row r="404">
      <c r="A404" s="13"/>
      <c r="K404" s="13"/>
      <c r="L404" s="13"/>
      <c r="S404" s="13"/>
      <c r="T404" s="13"/>
      <c r="U404" s="13"/>
      <c r="V404" s="13"/>
    </row>
    <row r="405">
      <c r="A405" s="13"/>
      <c r="K405" s="13"/>
      <c r="L405" s="13"/>
      <c r="S405" s="13"/>
      <c r="T405" s="13"/>
      <c r="U405" s="13"/>
      <c r="V405" s="13"/>
    </row>
    <row r="406">
      <c r="A406" s="13"/>
      <c r="K406" s="13"/>
      <c r="L406" s="13"/>
      <c r="S406" s="13"/>
      <c r="T406" s="13"/>
      <c r="U406" s="13"/>
      <c r="V406" s="13"/>
    </row>
    <row r="407">
      <c r="A407" s="13"/>
      <c r="K407" s="13"/>
      <c r="L407" s="13"/>
      <c r="S407" s="13"/>
      <c r="T407" s="13"/>
      <c r="U407" s="13"/>
      <c r="V407" s="13"/>
    </row>
    <row r="408">
      <c r="A408" s="13"/>
      <c r="K408" s="13"/>
      <c r="L408" s="13"/>
      <c r="S408" s="13"/>
      <c r="T408" s="13"/>
      <c r="U408" s="13"/>
      <c r="V408" s="13"/>
    </row>
    <row r="409">
      <c r="A409" s="13"/>
      <c r="K409" s="13"/>
      <c r="L409" s="13"/>
      <c r="S409" s="13"/>
      <c r="T409" s="13"/>
      <c r="U409" s="13"/>
      <c r="V409" s="13"/>
    </row>
    <row r="410">
      <c r="A410" s="13"/>
      <c r="K410" s="13"/>
      <c r="L410" s="13"/>
      <c r="S410" s="13"/>
      <c r="T410" s="13"/>
      <c r="U410" s="13"/>
      <c r="V410" s="13"/>
    </row>
    <row r="411">
      <c r="A411" s="13"/>
      <c r="K411" s="13"/>
      <c r="L411" s="13"/>
      <c r="S411" s="13"/>
      <c r="T411" s="13"/>
      <c r="U411" s="13"/>
      <c r="V411" s="13"/>
    </row>
    <row r="412">
      <c r="A412" s="13"/>
      <c r="K412" s="13"/>
      <c r="L412" s="13"/>
      <c r="S412" s="13"/>
      <c r="T412" s="13"/>
      <c r="U412" s="13"/>
      <c r="V412" s="13"/>
    </row>
    <row r="413">
      <c r="A413" s="13"/>
      <c r="K413" s="13"/>
      <c r="L413" s="13"/>
      <c r="S413" s="13"/>
      <c r="T413" s="13"/>
      <c r="U413" s="13"/>
      <c r="V413" s="13"/>
    </row>
    <row r="414">
      <c r="A414" s="13"/>
      <c r="K414" s="13"/>
      <c r="L414" s="13"/>
      <c r="S414" s="13"/>
      <c r="T414" s="13"/>
      <c r="U414" s="13"/>
      <c r="V414" s="13"/>
    </row>
    <row r="415">
      <c r="A415" s="13"/>
      <c r="K415" s="13"/>
      <c r="L415" s="13"/>
      <c r="S415" s="13"/>
      <c r="T415" s="13"/>
      <c r="U415" s="13"/>
      <c r="V415" s="13"/>
    </row>
    <row r="416">
      <c r="A416" s="13"/>
      <c r="K416" s="13"/>
      <c r="L416" s="13"/>
      <c r="S416" s="13"/>
      <c r="T416" s="13"/>
      <c r="U416" s="13"/>
      <c r="V416" s="13"/>
    </row>
    <row r="417">
      <c r="A417" s="13"/>
      <c r="K417" s="13"/>
      <c r="L417" s="13"/>
      <c r="S417" s="13"/>
      <c r="T417" s="13"/>
      <c r="U417" s="13"/>
      <c r="V417" s="13"/>
    </row>
    <row r="418">
      <c r="A418" s="13"/>
      <c r="K418" s="13"/>
      <c r="L418" s="13"/>
      <c r="S418" s="13"/>
      <c r="T418" s="13"/>
      <c r="U418" s="13"/>
      <c r="V418" s="13"/>
    </row>
    <row r="419">
      <c r="A419" s="13"/>
      <c r="K419" s="13"/>
      <c r="L419" s="13"/>
      <c r="S419" s="13"/>
      <c r="T419" s="13"/>
      <c r="U419" s="13"/>
      <c r="V419" s="13"/>
    </row>
    <row r="420">
      <c r="A420" s="13"/>
      <c r="K420" s="13"/>
      <c r="L420" s="13"/>
      <c r="S420" s="13"/>
      <c r="T420" s="13"/>
      <c r="U420" s="13"/>
      <c r="V420" s="13"/>
    </row>
    <row r="421">
      <c r="A421" s="13"/>
      <c r="K421" s="13"/>
      <c r="L421" s="13"/>
      <c r="S421" s="13"/>
      <c r="T421" s="13"/>
      <c r="U421" s="13"/>
      <c r="V421" s="13"/>
    </row>
    <row r="422">
      <c r="A422" s="13"/>
      <c r="K422" s="13"/>
      <c r="L422" s="13"/>
      <c r="S422" s="13"/>
      <c r="T422" s="13"/>
      <c r="U422" s="13"/>
      <c r="V422" s="13"/>
    </row>
    <row r="423">
      <c r="A423" s="13"/>
      <c r="K423" s="13"/>
      <c r="L423" s="13"/>
      <c r="S423" s="13"/>
      <c r="T423" s="13"/>
      <c r="U423" s="13"/>
      <c r="V423" s="13"/>
    </row>
    <row r="424">
      <c r="A424" s="13"/>
      <c r="K424" s="13"/>
      <c r="L424" s="13"/>
      <c r="S424" s="13"/>
      <c r="T424" s="13"/>
      <c r="U424" s="13"/>
      <c r="V424" s="13"/>
    </row>
    <row r="425">
      <c r="A425" s="13"/>
      <c r="K425" s="13"/>
      <c r="L425" s="13"/>
      <c r="S425" s="13"/>
      <c r="T425" s="13"/>
      <c r="U425" s="13"/>
      <c r="V425" s="13"/>
    </row>
    <row r="426">
      <c r="A426" s="13"/>
      <c r="K426" s="13"/>
      <c r="L426" s="13"/>
      <c r="S426" s="13"/>
      <c r="T426" s="13"/>
      <c r="U426" s="13"/>
      <c r="V426" s="13"/>
    </row>
    <row r="427">
      <c r="A427" s="13"/>
      <c r="K427" s="13"/>
      <c r="L427" s="13"/>
      <c r="S427" s="13"/>
      <c r="T427" s="13"/>
      <c r="U427" s="13"/>
      <c r="V427" s="13"/>
    </row>
    <row r="428">
      <c r="A428" s="13"/>
      <c r="K428" s="13"/>
      <c r="L428" s="13"/>
      <c r="S428" s="13"/>
      <c r="T428" s="13"/>
      <c r="U428" s="13"/>
      <c r="V428" s="13"/>
    </row>
    <row r="429">
      <c r="A429" s="13"/>
      <c r="K429" s="13"/>
      <c r="L429" s="13"/>
      <c r="S429" s="13"/>
      <c r="T429" s="13"/>
      <c r="U429" s="13"/>
      <c r="V429" s="13"/>
    </row>
    <row r="430">
      <c r="A430" s="13"/>
      <c r="K430" s="13"/>
      <c r="L430" s="13"/>
      <c r="S430" s="13"/>
      <c r="T430" s="13"/>
      <c r="U430" s="13"/>
      <c r="V430" s="13"/>
    </row>
    <row r="431">
      <c r="A431" s="13"/>
      <c r="K431" s="13"/>
      <c r="L431" s="13"/>
      <c r="S431" s="13"/>
      <c r="T431" s="13"/>
      <c r="U431" s="13"/>
      <c r="V431" s="13"/>
    </row>
    <row r="432">
      <c r="A432" s="13"/>
      <c r="K432" s="13"/>
      <c r="L432" s="13"/>
      <c r="S432" s="13"/>
      <c r="T432" s="13"/>
      <c r="U432" s="13"/>
      <c r="V432" s="13"/>
    </row>
    <row r="433">
      <c r="A433" s="13"/>
      <c r="K433" s="13"/>
      <c r="L433" s="13"/>
      <c r="S433" s="13"/>
      <c r="T433" s="13"/>
      <c r="U433" s="13"/>
      <c r="V433" s="13"/>
    </row>
    <row r="434">
      <c r="A434" s="13"/>
      <c r="K434" s="13"/>
      <c r="L434" s="13"/>
      <c r="S434" s="13"/>
      <c r="T434" s="13"/>
      <c r="U434" s="13"/>
      <c r="V434" s="13"/>
    </row>
    <row r="435">
      <c r="A435" s="13"/>
      <c r="K435" s="13"/>
      <c r="L435" s="13"/>
      <c r="S435" s="13"/>
      <c r="T435" s="13"/>
      <c r="U435" s="13"/>
      <c r="V435" s="13"/>
    </row>
    <row r="436">
      <c r="A436" s="13"/>
      <c r="K436" s="13"/>
      <c r="L436" s="13"/>
      <c r="S436" s="13"/>
      <c r="T436" s="13"/>
      <c r="U436" s="13"/>
      <c r="V436" s="13"/>
    </row>
    <row r="437">
      <c r="A437" s="13"/>
      <c r="K437" s="13"/>
      <c r="L437" s="13"/>
      <c r="S437" s="13"/>
      <c r="T437" s="13"/>
      <c r="U437" s="13"/>
      <c r="V437" s="13"/>
    </row>
    <row r="438">
      <c r="A438" s="13"/>
      <c r="K438" s="13"/>
      <c r="L438" s="13"/>
      <c r="S438" s="13"/>
      <c r="T438" s="13"/>
      <c r="U438" s="13"/>
      <c r="V438" s="13"/>
    </row>
    <row r="439">
      <c r="A439" s="13"/>
      <c r="K439" s="13"/>
      <c r="L439" s="13"/>
      <c r="S439" s="13"/>
      <c r="T439" s="13"/>
      <c r="U439" s="13"/>
      <c r="V439" s="13"/>
    </row>
    <row r="440">
      <c r="A440" s="13"/>
      <c r="K440" s="13"/>
      <c r="L440" s="13"/>
      <c r="S440" s="13"/>
      <c r="T440" s="13"/>
      <c r="U440" s="13"/>
      <c r="V440" s="13"/>
    </row>
    <row r="441">
      <c r="A441" s="13"/>
      <c r="K441" s="13"/>
      <c r="L441" s="13"/>
      <c r="S441" s="13"/>
      <c r="T441" s="13"/>
      <c r="U441" s="13"/>
      <c r="V441" s="13"/>
    </row>
    <row r="442">
      <c r="A442" s="13"/>
      <c r="K442" s="13"/>
      <c r="L442" s="13"/>
      <c r="S442" s="13"/>
      <c r="T442" s="13"/>
      <c r="U442" s="13"/>
      <c r="V442" s="13"/>
    </row>
    <row r="443">
      <c r="A443" s="13"/>
      <c r="K443" s="13"/>
      <c r="L443" s="13"/>
      <c r="S443" s="13"/>
      <c r="T443" s="13"/>
      <c r="U443" s="13"/>
      <c r="V443" s="13"/>
    </row>
    <row r="444">
      <c r="A444" s="13"/>
      <c r="K444" s="13"/>
      <c r="L444" s="13"/>
      <c r="S444" s="13"/>
      <c r="T444" s="13"/>
      <c r="U444" s="13"/>
      <c r="V444" s="13"/>
    </row>
    <row r="445">
      <c r="A445" s="13"/>
      <c r="K445" s="13"/>
      <c r="L445" s="13"/>
      <c r="S445" s="13"/>
      <c r="T445" s="13"/>
      <c r="U445" s="13"/>
      <c r="V445" s="13"/>
    </row>
    <row r="446">
      <c r="A446" s="13"/>
      <c r="K446" s="13"/>
      <c r="L446" s="13"/>
      <c r="S446" s="13"/>
      <c r="T446" s="13"/>
      <c r="U446" s="13"/>
      <c r="V446" s="13"/>
    </row>
    <row r="447">
      <c r="A447" s="13"/>
      <c r="K447" s="13"/>
      <c r="L447" s="13"/>
      <c r="S447" s="13"/>
      <c r="T447" s="13"/>
      <c r="U447" s="13"/>
      <c r="V447" s="13"/>
    </row>
    <row r="448">
      <c r="A448" s="13"/>
      <c r="K448" s="13"/>
      <c r="L448" s="13"/>
      <c r="S448" s="13"/>
      <c r="T448" s="13"/>
      <c r="U448" s="13"/>
      <c r="V448" s="13"/>
    </row>
    <row r="449">
      <c r="A449" s="13"/>
      <c r="K449" s="13"/>
      <c r="L449" s="13"/>
      <c r="S449" s="13"/>
      <c r="T449" s="13"/>
      <c r="U449" s="13"/>
      <c r="V449" s="13"/>
    </row>
    <row r="450">
      <c r="A450" s="13"/>
      <c r="K450" s="13"/>
      <c r="L450" s="13"/>
      <c r="S450" s="13"/>
      <c r="T450" s="13"/>
      <c r="U450" s="13"/>
      <c r="V450" s="13"/>
    </row>
    <row r="451">
      <c r="A451" s="13"/>
      <c r="K451" s="13"/>
      <c r="L451" s="13"/>
      <c r="S451" s="13"/>
      <c r="T451" s="13"/>
      <c r="U451" s="13"/>
      <c r="V451" s="13"/>
    </row>
    <row r="452">
      <c r="A452" s="13"/>
      <c r="K452" s="13"/>
      <c r="L452" s="13"/>
      <c r="S452" s="13"/>
      <c r="T452" s="13"/>
      <c r="U452" s="13"/>
      <c r="V452" s="13"/>
    </row>
    <row r="453">
      <c r="A453" s="13"/>
      <c r="K453" s="13"/>
      <c r="L453" s="13"/>
      <c r="S453" s="13"/>
      <c r="T453" s="13"/>
      <c r="U453" s="13"/>
      <c r="V453" s="13"/>
    </row>
    <row r="454">
      <c r="A454" s="13"/>
      <c r="K454" s="13"/>
      <c r="L454" s="13"/>
      <c r="S454" s="13"/>
      <c r="T454" s="13"/>
      <c r="U454" s="13"/>
      <c r="V454" s="13"/>
    </row>
    <row r="455">
      <c r="A455" s="13"/>
      <c r="K455" s="13"/>
      <c r="L455" s="13"/>
      <c r="S455" s="13"/>
      <c r="T455" s="13"/>
      <c r="U455" s="13"/>
      <c r="V455" s="13"/>
    </row>
    <row r="456">
      <c r="A456" s="13"/>
      <c r="K456" s="13"/>
      <c r="L456" s="13"/>
      <c r="S456" s="13"/>
      <c r="T456" s="13"/>
      <c r="U456" s="13"/>
      <c r="V456" s="13"/>
    </row>
    <row r="457">
      <c r="A457" s="13"/>
      <c r="K457" s="13"/>
      <c r="L457" s="13"/>
      <c r="S457" s="13"/>
      <c r="T457" s="13"/>
      <c r="U457" s="13"/>
      <c r="V457" s="13"/>
    </row>
    <row r="458">
      <c r="A458" s="13"/>
      <c r="K458" s="13"/>
      <c r="L458" s="13"/>
      <c r="S458" s="13"/>
      <c r="T458" s="13"/>
      <c r="U458" s="13"/>
      <c r="V458" s="13"/>
    </row>
    <row r="459">
      <c r="A459" s="13"/>
      <c r="K459" s="13"/>
      <c r="L459" s="13"/>
      <c r="S459" s="13"/>
      <c r="T459" s="13"/>
      <c r="U459" s="13"/>
      <c r="V459" s="13"/>
    </row>
    <row r="460">
      <c r="A460" s="13"/>
      <c r="K460" s="13"/>
      <c r="L460" s="13"/>
      <c r="S460" s="13"/>
      <c r="T460" s="13"/>
      <c r="U460" s="13"/>
      <c r="V460" s="13"/>
    </row>
    <row r="461">
      <c r="A461" s="13"/>
      <c r="K461" s="13"/>
      <c r="L461" s="13"/>
      <c r="S461" s="13"/>
      <c r="T461" s="13"/>
      <c r="U461" s="13"/>
      <c r="V461" s="13"/>
    </row>
    <row r="462">
      <c r="A462" s="13"/>
      <c r="K462" s="13"/>
      <c r="L462" s="13"/>
      <c r="S462" s="13"/>
      <c r="T462" s="13"/>
      <c r="U462" s="13"/>
      <c r="V462" s="13"/>
    </row>
    <row r="463">
      <c r="A463" s="13"/>
      <c r="K463" s="13"/>
      <c r="L463" s="13"/>
      <c r="S463" s="13"/>
      <c r="T463" s="13"/>
      <c r="U463" s="13"/>
      <c r="V463" s="13"/>
    </row>
    <row r="464">
      <c r="A464" s="13"/>
      <c r="K464" s="13"/>
      <c r="L464" s="13"/>
      <c r="S464" s="13"/>
      <c r="T464" s="13"/>
      <c r="U464" s="13"/>
      <c r="V464" s="13"/>
    </row>
    <row r="465">
      <c r="A465" s="13"/>
      <c r="K465" s="13"/>
      <c r="L465" s="13"/>
      <c r="S465" s="13"/>
      <c r="T465" s="13"/>
      <c r="U465" s="13"/>
      <c r="V465" s="13"/>
    </row>
    <row r="466">
      <c r="A466" s="13"/>
      <c r="K466" s="13"/>
      <c r="L466" s="13"/>
      <c r="S466" s="13"/>
      <c r="T466" s="13"/>
      <c r="U466" s="13"/>
      <c r="V466" s="13"/>
    </row>
    <row r="467">
      <c r="A467" s="13"/>
      <c r="K467" s="13"/>
      <c r="L467" s="13"/>
      <c r="S467" s="13"/>
      <c r="T467" s="13"/>
      <c r="U467" s="13"/>
      <c r="V467" s="13"/>
    </row>
    <row r="468">
      <c r="A468" s="13"/>
      <c r="K468" s="13"/>
      <c r="L468" s="13"/>
      <c r="S468" s="13"/>
      <c r="T468" s="13"/>
      <c r="U468" s="13"/>
      <c r="V468" s="13"/>
    </row>
    <row r="469">
      <c r="A469" s="13"/>
      <c r="K469" s="13"/>
      <c r="L469" s="13"/>
      <c r="S469" s="13"/>
      <c r="T469" s="13"/>
      <c r="U469" s="13"/>
      <c r="V469" s="13"/>
    </row>
    <row r="470">
      <c r="A470" s="13"/>
      <c r="K470" s="13"/>
      <c r="L470" s="13"/>
      <c r="S470" s="13"/>
      <c r="T470" s="13"/>
      <c r="U470" s="13"/>
      <c r="V470" s="13"/>
    </row>
    <row r="471">
      <c r="A471" s="13"/>
      <c r="K471" s="13"/>
      <c r="L471" s="13"/>
      <c r="S471" s="13"/>
      <c r="T471" s="13"/>
      <c r="U471" s="13"/>
      <c r="V471" s="13"/>
    </row>
    <row r="472">
      <c r="A472" s="13"/>
      <c r="K472" s="13"/>
      <c r="L472" s="13"/>
      <c r="S472" s="13"/>
      <c r="T472" s="13"/>
      <c r="U472" s="13"/>
      <c r="V472" s="13"/>
    </row>
    <row r="473">
      <c r="A473" s="13"/>
      <c r="K473" s="13"/>
      <c r="L473" s="13"/>
      <c r="S473" s="13"/>
      <c r="T473" s="13"/>
      <c r="U473" s="13"/>
      <c r="V473" s="13"/>
    </row>
    <row r="474">
      <c r="A474" s="13"/>
      <c r="K474" s="13"/>
      <c r="L474" s="13"/>
      <c r="S474" s="13"/>
      <c r="T474" s="13"/>
      <c r="U474" s="13"/>
      <c r="V474" s="13"/>
    </row>
    <row r="475">
      <c r="A475" s="13"/>
      <c r="K475" s="13"/>
      <c r="L475" s="13"/>
      <c r="S475" s="13"/>
      <c r="T475" s="13"/>
      <c r="U475" s="13"/>
      <c r="V475" s="13"/>
    </row>
    <row r="476">
      <c r="A476" s="13"/>
      <c r="K476" s="13"/>
      <c r="L476" s="13"/>
      <c r="S476" s="13"/>
      <c r="T476" s="13"/>
      <c r="U476" s="13"/>
      <c r="V476" s="13"/>
    </row>
    <row r="477">
      <c r="A477" s="13"/>
      <c r="K477" s="13"/>
      <c r="L477" s="13"/>
      <c r="S477" s="13"/>
      <c r="T477" s="13"/>
      <c r="U477" s="13"/>
      <c r="V477" s="13"/>
    </row>
    <row r="478">
      <c r="A478" s="13"/>
      <c r="K478" s="13"/>
      <c r="L478" s="13"/>
      <c r="S478" s="13"/>
      <c r="T478" s="13"/>
      <c r="U478" s="13"/>
      <c r="V478" s="13"/>
    </row>
    <row r="479">
      <c r="A479" s="13"/>
      <c r="K479" s="13"/>
      <c r="L479" s="13"/>
      <c r="S479" s="13"/>
      <c r="T479" s="13"/>
      <c r="U479" s="13"/>
      <c r="V479" s="13"/>
    </row>
    <row r="480">
      <c r="A480" s="13"/>
      <c r="K480" s="13"/>
      <c r="L480" s="13"/>
      <c r="S480" s="13"/>
      <c r="T480" s="13"/>
      <c r="U480" s="13"/>
      <c r="V480" s="13"/>
    </row>
    <row r="481">
      <c r="A481" s="13"/>
      <c r="K481" s="13"/>
      <c r="L481" s="13"/>
      <c r="S481" s="13"/>
      <c r="T481" s="13"/>
      <c r="U481" s="13"/>
      <c r="V481" s="13"/>
    </row>
    <row r="482">
      <c r="A482" s="13"/>
      <c r="K482" s="13"/>
      <c r="L482" s="13"/>
      <c r="S482" s="13"/>
      <c r="T482" s="13"/>
      <c r="U482" s="13"/>
      <c r="V482" s="13"/>
    </row>
    <row r="483">
      <c r="A483" s="13"/>
      <c r="K483" s="13"/>
      <c r="L483" s="13"/>
      <c r="S483" s="13"/>
      <c r="T483" s="13"/>
      <c r="U483" s="13"/>
      <c r="V483" s="13"/>
    </row>
    <row r="484">
      <c r="A484" s="13"/>
      <c r="K484" s="13"/>
      <c r="L484" s="13"/>
      <c r="S484" s="13"/>
      <c r="T484" s="13"/>
      <c r="U484" s="13"/>
      <c r="V484" s="13"/>
    </row>
    <row r="485">
      <c r="A485" s="13"/>
      <c r="K485" s="13"/>
      <c r="L485" s="13"/>
      <c r="S485" s="13"/>
      <c r="T485" s="13"/>
      <c r="U485" s="13"/>
      <c r="V485" s="13"/>
    </row>
    <row r="486">
      <c r="A486" s="13"/>
      <c r="K486" s="13"/>
      <c r="L486" s="13"/>
      <c r="S486" s="13"/>
      <c r="T486" s="13"/>
      <c r="U486" s="13"/>
      <c r="V486" s="13"/>
    </row>
    <row r="487">
      <c r="A487" s="13"/>
      <c r="K487" s="13"/>
      <c r="L487" s="13"/>
      <c r="S487" s="13"/>
      <c r="T487" s="13"/>
      <c r="U487" s="13"/>
      <c r="V487" s="13"/>
    </row>
    <row r="488">
      <c r="A488" s="13"/>
      <c r="K488" s="13"/>
      <c r="L488" s="13"/>
      <c r="S488" s="13"/>
      <c r="T488" s="13"/>
      <c r="U488" s="13"/>
      <c r="V488" s="13"/>
    </row>
    <row r="489">
      <c r="A489" s="13"/>
      <c r="K489" s="13"/>
      <c r="L489" s="13"/>
      <c r="S489" s="13"/>
      <c r="T489" s="13"/>
      <c r="U489" s="13"/>
      <c r="V489" s="13"/>
    </row>
    <row r="490">
      <c r="A490" s="13"/>
      <c r="K490" s="13"/>
      <c r="L490" s="13"/>
      <c r="S490" s="13"/>
      <c r="T490" s="13"/>
      <c r="U490" s="13"/>
      <c r="V490" s="13"/>
    </row>
    <row r="491">
      <c r="A491" s="13"/>
      <c r="K491" s="13"/>
      <c r="L491" s="13"/>
      <c r="S491" s="13"/>
      <c r="T491" s="13"/>
      <c r="U491" s="13"/>
      <c r="V491" s="13"/>
    </row>
    <row r="492">
      <c r="A492" s="13"/>
      <c r="K492" s="13"/>
      <c r="L492" s="13"/>
      <c r="S492" s="13"/>
      <c r="T492" s="13"/>
      <c r="U492" s="13"/>
      <c r="V492" s="13"/>
    </row>
    <row r="493">
      <c r="A493" s="13"/>
      <c r="K493" s="13"/>
      <c r="L493" s="13"/>
      <c r="S493" s="13"/>
      <c r="T493" s="13"/>
      <c r="U493" s="13"/>
      <c r="V493" s="13"/>
    </row>
    <row r="494">
      <c r="A494" s="13"/>
      <c r="K494" s="13"/>
      <c r="L494" s="13"/>
      <c r="S494" s="13"/>
      <c r="T494" s="13"/>
      <c r="U494" s="13"/>
      <c r="V494" s="13"/>
    </row>
    <row r="495">
      <c r="A495" s="13"/>
      <c r="K495" s="13"/>
      <c r="L495" s="13"/>
      <c r="S495" s="13"/>
      <c r="T495" s="13"/>
      <c r="U495" s="13"/>
      <c r="V495" s="13"/>
    </row>
    <row r="496">
      <c r="A496" s="13"/>
      <c r="K496" s="13"/>
      <c r="L496" s="13"/>
      <c r="S496" s="13"/>
      <c r="T496" s="13"/>
      <c r="U496" s="13"/>
      <c r="V496" s="13"/>
    </row>
    <row r="497">
      <c r="A497" s="13"/>
      <c r="K497" s="13"/>
      <c r="L497" s="13"/>
      <c r="S497" s="13"/>
      <c r="T497" s="13"/>
      <c r="U497" s="13"/>
      <c r="V497" s="13"/>
    </row>
    <row r="498">
      <c r="A498" s="13"/>
      <c r="K498" s="13"/>
      <c r="L498" s="13"/>
      <c r="S498" s="13"/>
      <c r="T498" s="13"/>
      <c r="U498" s="13"/>
      <c r="V498" s="13"/>
    </row>
    <row r="499">
      <c r="A499" s="13"/>
      <c r="K499" s="13"/>
      <c r="L499" s="13"/>
      <c r="S499" s="13"/>
      <c r="T499" s="13"/>
      <c r="U499" s="13"/>
      <c r="V499" s="13"/>
    </row>
    <row r="500">
      <c r="A500" s="13"/>
      <c r="K500" s="13"/>
      <c r="L500" s="13"/>
      <c r="S500" s="13"/>
      <c r="T500" s="13"/>
      <c r="U500" s="13"/>
      <c r="V500" s="13"/>
    </row>
    <row r="501">
      <c r="A501" s="13"/>
      <c r="K501" s="13"/>
      <c r="L501" s="13"/>
      <c r="S501" s="13"/>
      <c r="T501" s="13"/>
      <c r="U501" s="13"/>
      <c r="V501" s="13"/>
    </row>
    <row r="502">
      <c r="A502" s="13"/>
      <c r="K502" s="13"/>
      <c r="L502" s="13"/>
      <c r="S502" s="13"/>
      <c r="T502" s="13"/>
      <c r="U502" s="13"/>
      <c r="V502" s="13"/>
    </row>
    <row r="503">
      <c r="A503" s="13"/>
      <c r="K503" s="13"/>
      <c r="L503" s="13"/>
      <c r="S503" s="13"/>
      <c r="T503" s="13"/>
      <c r="U503" s="13"/>
      <c r="V503" s="13"/>
    </row>
    <row r="504">
      <c r="A504" s="13"/>
      <c r="K504" s="13"/>
      <c r="L504" s="13"/>
      <c r="S504" s="13"/>
      <c r="T504" s="13"/>
      <c r="U504" s="13"/>
      <c r="V504" s="13"/>
    </row>
    <row r="505">
      <c r="A505" s="13"/>
      <c r="K505" s="13"/>
      <c r="L505" s="13"/>
      <c r="S505" s="13"/>
      <c r="T505" s="13"/>
      <c r="U505" s="13"/>
      <c r="V505" s="13"/>
    </row>
    <row r="506">
      <c r="A506" s="13"/>
      <c r="K506" s="13"/>
      <c r="L506" s="13"/>
      <c r="S506" s="13"/>
      <c r="T506" s="13"/>
      <c r="U506" s="13"/>
      <c r="V506" s="13"/>
    </row>
    <row r="507">
      <c r="A507" s="13"/>
      <c r="K507" s="13"/>
      <c r="L507" s="13"/>
      <c r="S507" s="13"/>
      <c r="T507" s="13"/>
      <c r="U507" s="13"/>
      <c r="V507" s="13"/>
    </row>
    <row r="508">
      <c r="A508" s="13"/>
      <c r="K508" s="13"/>
      <c r="L508" s="13"/>
      <c r="S508" s="13"/>
      <c r="T508" s="13"/>
      <c r="U508" s="13"/>
      <c r="V508" s="13"/>
    </row>
    <row r="509">
      <c r="A509" s="13"/>
      <c r="K509" s="13"/>
      <c r="L509" s="13"/>
      <c r="S509" s="13"/>
      <c r="T509" s="13"/>
      <c r="U509" s="13"/>
      <c r="V509" s="13"/>
    </row>
    <row r="510">
      <c r="A510" s="13"/>
      <c r="K510" s="13"/>
      <c r="L510" s="13"/>
      <c r="S510" s="13"/>
      <c r="T510" s="13"/>
      <c r="U510" s="13"/>
      <c r="V510" s="13"/>
    </row>
    <row r="511">
      <c r="A511" s="13"/>
      <c r="K511" s="13"/>
      <c r="L511" s="13"/>
      <c r="S511" s="13"/>
      <c r="T511" s="13"/>
      <c r="U511" s="13"/>
      <c r="V511" s="13"/>
    </row>
    <row r="512">
      <c r="A512" s="13"/>
      <c r="K512" s="13"/>
      <c r="L512" s="13"/>
      <c r="S512" s="13"/>
      <c r="T512" s="13"/>
      <c r="U512" s="13"/>
      <c r="V512" s="13"/>
    </row>
    <row r="513">
      <c r="A513" s="13"/>
      <c r="K513" s="13"/>
      <c r="L513" s="13"/>
      <c r="S513" s="13"/>
      <c r="T513" s="13"/>
      <c r="U513" s="13"/>
      <c r="V513" s="13"/>
    </row>
    <row r="514">
      <c r="A514" s="13"/>
      <c r="K514" s="13"/>
      <c r="L514" s="13"/>
      <c r="S514" s="13"/>
      <c r="T514" s="13"/>
      <c r="U514" s="13"/>
      <c r="V514" s="13"/>
    </row>
    <row r="515">
      <c r="A515" s="13"/>
      <c r="K515" s="13"/>
      <c r="L515" s="13"/>
      <c r="S515" s="13"/>
      <c r="T515" s="13"/>
      <c r="U515" s="13"/>
      <c r="V515" s="13"/>
    </row>
    <row r="516">
      <c r="A516" s="13"/>
      <c r="K516" s="13"/>
      <c r="L516" s="13"/>
      <c r="S516" s="13"/>
      <c r="T516" s="13"/>
      <c r="U516" s="13"/>
      <c r="V516" s="13"/>
    </row>
    <row r="517">
      <c r="A517" s="13"/>
      <c r="K517" s="13"/>
      <c r="L517" s="13"/>
      <c r="S517" s="13"/>
      <c r="T517" s="13"/>
      <c r="U517" s="13"/>
      <c r="V517" s="13"/>
    </row>
    <row r="518">
      <c r="A518" s="13"/>
      <c r="K518" s="13"/>
      <c r="L518" s="13"/>
      <c r="S518" s="13"/>
      <c r="T518" s="13"/>
      <c r="U518" s="13"/>
      <c r="V518" s="13"/>
    </row>
    <row r="519">
      <c r="A519" s="13"/>
      <c r="K519" s="13"/>
      <c r="L519" s="13"/>
      <c r="S519" s="13"/>
      <c r="T519" s="13"/>
      <c r="U519" s="13"/>
      <c r="V519" s="13"/>
    </row>
    <row r="520">
      <c r="A520" s="13"/>
      <c r="K520" s="13"/>
      <c r="L520" s="13"/>
      <c r="S520" s="13"/>
      <c r="T520" s="13"/>
      <c r="U520" s="13"/>
      <c r="V520" s="13"/>
    </row>
    <row r="521">
      <c r="A521" s="13"/>
      <c r="K521" s="13"/>
      <c r="L521" s="13"/>
      <c r="S521" s="13"/>
      <c r="T521" s="13"/>
      <c r="U521" s="13"/>
      <c r="V521" s="13"/>
    </row>
    <row r="522">
      <c r="A522" s="13"/>
      <c r="K522" s="13"/>
      <c r="L522" s="13"/>
      <c r="S522" s="13"/>
      <c r="T522" s="13"/>
      <c r="U522" s="13"/>
      <c r="V522" s="13"/>
    </row>
    <row r="523">
      <c r="A523" s="13"/>
      <c r="K523" s="13"/>
      <c r="L523" s="13"/>
      <c r="S523" s="13"/>
      <c r="T523" s="13"/>
      <c r="U523" s="13"/>
      <c r="V523" s="13"/>
    </row>
    <row r="524">
      <c r="A524" s="13"/>
      <c r="K524" s="13"/>
      <c r="L524" s="13"/>
      <c r="S524" s="13"/>
      <c r="T524" s="13"/>
      <c r="U524" s="13"/>
      <c r="V524" s="13"/>
    </row>
    <row r="525">
      <c r="A525" s="13"/>
      <c r="K525" s="13"/>
      <c r="L525" s="13"/>
      <c r="S525" s="13"/>
      <c r="T525" s="13"/>
      <c r="U525" s="13"/>
      <c r="V525" s="13"/>
    </row>
    <row r="526">
      <c r="A526" s="13"/>
      <c r="K526" s="13"/>
      <c r="L526" s="13"/>
      <c r="S526" s="13"/>
      <c r="T526" s="13"/>
      <c r="U526" s="13"/>
      <c r="V526" s="13"/>
    </row>
    <row r="527">
      <c r="A527" s="13"/>
      <c r="K527" s="13"/>
      <c r="L527" s="13"/>
      <c r="S527" s="13"/>
      <c r="T527" s="13"/>
      <c r="U527" s="13"/>
      <c r="V527" s="13"/>
    </row>
    <row r="528">
      <c r="A528" s="13"/>
      <c r="K528" s="13"/>
      <c r="L528" s="13"/>
      <c r="S528" s="13"/>
      <c r="T528" s="13"/>
      <c r="U528" s="13"/>
      <c r="V528" s="13"/>
    </row>
    <row r="529">
      <c r="A529" s="13"/>
      <c r="K529" s="13"/>
      <c r="L529" s="13"/>
      <c r="S529" s="13"/>
      <c r="T529" s="13"/>
      <c r="U529" s="13"/>
      <c r="V529" s="13"/>
    </row>
    <row r="530">
      <c r="A530" s="13"/>
      <c r="K530" s="13"/>
      <c r="L530" s="13"/>
      <c r="S530" s="13"/>
      <c r="T530" s="13"/>
      <c r="U530" s="13"/>
      <c r="V530" s="13"/>
    </row>
    <row r="531">
      <c r="A531" s="13"/>
      <c r="K531" s="13"/>
      <c r="L531" s="13"/>
      <c r="S531" s="13"/>
      <c r="T531" s="13"/>
      <c r="U531" s="13"/>
      <c r="V531" s="13"/>
    </row>
    <row r="532">
      <c r="A532" s="13"/>
      <c r="K532" s="13"/>
      <c r="L532" s="13"/>
      <c r="S532" s="13"/>
      <c r="T532" s="13"/>
      <c r="U532" s="13"/>
      <c r="V532" s="13"/>
    </row>
    <row r="533">
      <c r="A533" s="13"/>
      <c r="K533" s="13"/>
      <c r="L533" s="13"/>
      <c r="S533" s="13"/>
      <c r="T533" s="13"/>
      <c r="U533" s="13"/>
      <c r="V533" s="13"/>
    </row>
    <row r="534">
      <c r="A534" s="13"/>
      <c r="K534" s="13"/>
      <c r="L534" s="13"/>
      <c r="S534" s="13"/>
      <c r="T534" s="13"/>
      <c r="U534" s="13"/>
      <c r="V534" s="13"/>
    </row>
    <row r="535">
      <c r="A535" s="13"/>
      <c r="K535" s="13"/>
      <c r="L535" s="13"/>
      <c r="S535" s="13"/>
      <c r="T535" s="13"/>
      <c r="U535" s="13"/>
      <c r="V535" s="13"/>
    </row>
    <row r="536">
      <c r="A536" s="13"/>
      <c r="K536" s="13"/>
      <c r="L536" s="13"/>
      <c r="S536" s="13"/>
      <c r="T536" s="13"/>
      <c r="U536" s="13"/>
      <c r="V536" s="13"/>
    </row>
    <row r="537">
      <c r="A537" s="13"/>
      <c r="K537" s="13"/>
      <c r="L537" s="13"/>
      <c r="S537" s="13"/>
      <c r="T537" s="13"/>
      <c r="U537" s="13"/>
      <c r="V537" s="13"/>
    </row>
    <row r="538">
      <c r="A538" s="13"/>
      <c r="K538" s="13"/>
      <c r="L538" s="13"/>
      <c r="S538" s="13"/>
      <c r="T538" s="13"/>
      <c r="U538" s="13"/>
      <c r="V538" s="13"/>
    </row>
    <row r="539">
      <c r="A539" s="13"/>
      <c r="K539" s="13"/>
      <c r="L539" s="13"/>
      <c r="S539" s="13"/>
      <c r="T539" s="13"/>
      <c r="U539" s="13"/>
      <c r="V539" s="13"/>
    </row>
    <row r="540">
      <c r="A540" s="13"/>
      <c r="K540" s="13"/>
      <c r="L540" s="13"/>
      <c r="S540" s="13"/>
      <c r="T540" s="13"/>
      <c r="U540" s="13"/>
      <c r="V540" s="13"/>
    </row>
    <row r="541">
      <c r="A541" s="13"/>
      <c r="K541" s="13"/>
      <c r="L541" s="13"/>
      <c r="S541" s="13"/>
      <c r="T541" s="13"/>
      <c r="U541" s="13"/>
      <c r="V541" s="13"/>
    </row>
    <row r="542">
      <c r="A542" s="13"/>
      <c r="K542" s="13"/>
      <c r="L542" s="13"/>
      <c r="S542" s="13"/>
      <c r="T542" s="13"/>
      <c r="U542" s="13"/>
      <c r="V542" s="13"/>
    </row>
    <row r="543">
      <c r="A543" s="13"/>
      <c r="K543" s="13"/>
      <c r="L543" s="13"/>
      <c r="S543" s="13"/>
      <c r="T543" s="13"/>
      <c r="U543" s="13"/>
      <c r="V543" s="13"/>
    </row>
    <row r="544">
      <c r="A544" s="13"/>
      <c r="K544" s="13"/>
      <c r="L544" s="13"/>
      <c r="S544" s="13"/>
      <c r="T544" s="13"/>
      <c r="U544" s="13"/>
      <c r="V544" s="13"/>
    </row>
    <row r="545">
      <c r="A545" s="13"/>
      <c r="K545" s="13"/>
      <c r="L545" s="13"/>
      <c r="S545" s="13"/>
      <c r="T545" s="13"/>
      <c r="U545" s="13"/>
      <c r="V545" s="13"/>
    </row>
    <row r="546">
      <c r="A546" s="13"/>
      <c r="K546" s="13"/>
      <c r="L546" s="13"/>
      <c r="S546" s="13"/>
      <c r="T546" s="13"/>
      <c r="U546" s="13"/>
      <c r="V546" s="13"/>
    </row>
    <row r="547">
      <c r="A547" s="13"/>
      <c r="K547" s="13"/>
      <c r="L547" s="13"/>
      <c r="S547" s="13"/>
      <c r="T547" s="13"/>
      <c r="U547" s="13"/>
      <c r="V547" s="13"/>
    </row>
    <row r="548">
      <c r="A548" s="13"/>
      <c r="K548" s="13"/>
      <c r="L548" s="13"/>
      <c r="S548" s="13"/>
      <c r="T548" s="13"/>
      <c r="U548" s="13"/>
      <c r="V548" s="13"/>
    </row>
    <row r="549">
      <c r="A549" s="13"/>
      <c r="K549" s="13"/>
      <c r="L549" s="13"/>
      <c r="S549" s="13"/>
      <c r="T549" s="13"/>
      <c r="U549" s="13"/>
      <c r="V549" s="13"/>
    </row>
    <row r="550">
      <c r="A550" s="13"/>
      <c r="K550" s="13"/>
      <c r="L550" s="13"/>
      <c r="S550" s="13"/>
      <c r="T550" s="13"/>
      <c r="U550" s="13"/>
      <c r="V550" s="13"/>
    </row>
    <row r="551">
      <c r="A551" s="13"/>
      <c r="K551" s="13"/>
      <c r="L551" s="13"/>
      <c r="S551" s="13"/>
      <c r="T551" s="13"/>
      <c r="U551" s="13"/>
      <c r="V551" s="13"/>
    </row>
    <row r="552">
      <c r="A552" s="13"/>
      <c r="K552" s="13"/>
      <c r="L552" s="13"/>
      <c r="S552" s="13"/>
      <c r="T552" s="13"/>
      <c r="U552" s="13"/>
      <c r="V552" s="13"/>
    </row>
    <row r="553">
      <c r="A553" s="13"/>
      <c r="K553" s="13"/>
      <c r="L553" s="13"/>
      <c r="S553" s="13"/>
      <c r="T553" s="13"/>
      <c r="U553" s="13"/>
      <c r="V553" s="13"/>
    </row>
    <row r="554">
      <c r="A554" s="13"/>
      <c r="K554" s="13"/>
      <c r="L554" s="13"/>
      <c r="S554" s="13"/>
      <c r="T554" s="13"/>
      <c r="U554" s="13"/>
      <c r="V554" s="13"/>
    </row>
    <row r="555">
      <c r="A555" s="13"/>
      <c r="K555" s="13"/>
      <c r="L555" s="13"/>
      <c r="S555" s="13"/>
      <c r="T555" s="13"/>
      <c r="U555" s="13"/>
      <c r="V555" s="13"/>
    </row>
    <row r="556">
      <c r="A556" s="13"/>
      <c r="K556" s="13"/>
      <c r="L556" s="13"/>
      <c r="S556" s="13"/>
      <c r="T556" s="13"/>
      <c r="U556" s="13"/>
      <c r="V556" s="13"/>
    </row>
    <row r="557">
      <c r="A557" s="13"/>
      <c r="K557" s="13"/>
      <c r="L557" s="13"/>
      <c r="S557" s="13"/>
      <c r="T557" s="13"/>
      <c r="U557" s="13"/>
      <c r="V557" s="13"/>
    </row>
    <row r="558">
      <c r="A558" s="13"/>
      <c r="K558" s="13"/>
      <c r="L558" s="13"/>
      <c r="S558" s="13"/>
      <c r="T558" s="13"/>
      <c r="U558" s="13"/>
      <c r="V558" s="13"/>
    </row>
    <row r="559">
      <c r="A559" s="13"/>
      <c r="K559" s="13"/>
      <c r="L559" s="13"/>
      <c r="S559" s="13"/>
      <c r="T559" s="13"/>
      <c r="U559" s="13"/>
      <c r="V559" s="13"/>
    </row>
    <row r="560">
      <c r="A560" s="13"/>
      <c r="K560" s="13"/>
      <c r="L560" s="13"/>
      <c r="S560" s="13"/>
      <c r="T560" s="13"/>
      <c r="U560" s="13"/>
      <c r="V560" s="13"/>
    </row>
    <row r="561">
      <c r="A561" s="13"/>
      <c r="K561" s="13"/>
      <c r="L561" s="13"/>
      <c r="S561" s="13"/>
      <c r="T561" s="13"/>
      <c r="U561" s="13"/>
      <c r="V561" s="13"/>
    </row>
    <row r="562">
      <c r="A562" s="13"/>
      <c r="K562" s="13"/>
      <c r="L562" s="13"/>
      <c r="S562" s="13"/>
      <c r="T562" s="13"/>
      <c r="U562" s="13"/>
      <c r="V562" s="13"/>
    </row>
    <row r="563">
      <c r="A563" s="13"/>
      <c r="K563" s="13"/>
      <c r="L563" s="13"/>
      <c r="S563" s="13"/>
      <c r="T563" s="13"/>
      <c r="U563" s="13"/>
      <c r="V563" s="13"/>
    </row>
    <row r="564">
      <c r="A564" s="13"/>
      <c r="K564" s="13"/>
      <c r="L564" s="13"/>
      <c r="S564" s="13"/>
      <c r="T564" s="13"/>
      <c r="U564" s="13"/>
      <c r="V564" s="13"/>
    </row>
    <row r="565">
      <c r="A565" s="13"/>
      <c r="K565" s="13"/>
      <c r="L565" s="13"/>
      <c r="S565" s="13"/>
      <c r="T565" s="13"/>
      <c r="U565" s="13"/>
      <c r="V565" s="13"/>
    </row>
    <row r="566">
      <c r="A566" s="13"/>
      <c r="K566" s="13"/>
      <c r="L566" s="13"/>
      <c r="S566" s="13"/>
      <c r="T566" s="13"/>
      <c r="U566" s="13"/>
      <c r="V566" s="13"/>
    </row>
    <row r="567">
      <c r="A567" s="13"/>
      <c r="K567" s="13"/>
      <c r="L567" s="13"/>
      <c r="S567" s="13"/>
      <c r="T567" s="13"/>
      <c r="U567" s="13"/>
      <c r="V567" s="13"/>
    </row>
    <row r="568">
      <c r="A568" s="13"/>
      <c r="K568" s="13"/>
      <c r="L568" s="13"/>
      <c r="S568" s="13"/>
      <c r="T568" s="13"/>
      <c r="U568" s="13"/>
      <c r="V568" s="13"/>
    </row>
    <row r="569">
      <c r="A569" s="13"/>
      <c r="K569" s="13"/>
      <c r="L569" s="13"/>
      <c r="S569" s="13"/>
      <c r="T569" s="13"/>
      <c r="U569" s="13"/>
      <c r="V569" s="13"/>
    </row>
    <row r="570">
      <c r="A570" s="13"/>
      <c r="K570" s="13"/>
      <c r="L570" s="13"/>
      <c r="S570" s="13"/>
      <c r="T570" s="13"/>
      <c r="U570" s="13"/>
      <c r="V570" s="13"/>
    </row>
    <row r="571">
      <c r="A571" s="13"/>
      <c r="K571" s="13"/>
      <c r="L571" s="13"/>
      <c r="S571" s="13"/>
      <c r="T571" s="13"/>
      <c r="U571" s="13"/>
      <c r="V571" s="13"/>
    </row>
    <row r="572">
      <c r="A572" s="13"/>
      <c r="K572" s="13"/>
      <c r="L572" s="13"/>
      <c r="S572" s="13"/>
      <c r="T572" s="13"/>
      <c r="U572" s="13"/>
      <c r="V572" s="13"/>
    </row>
    <row r="573">
      <c r="A573" s="13"/>
      <c r="K573" s="13"/>
      <c r="L573" s="13"/>
      <c r="S573" s="13"/>
      <c r="T573" s="13"/>
      <c r="U573" s="13"/>
      <c r="V573" s="13"/>
    </row>
    <row r="574">
      <c r="A574" s="13"/>
      <c r="K574" s="13"/>
      <c r="L574" s="13"/>
      <c r="S574" s="13"/>
      <c r="T574" s="13"/>
      <c r="U574" s="13"/>
      <c r="V574" s="13"/>
    </row>
    <row r="575">
      <c r="A575" s="13"/>
      <c r="K575" s="13"/>
      <c r="L575" s="13"/>
      <c r="S575" s="13"/>
      <c r="T575" s="13"/>
      <c r="U575" s="13"/>
      <c r="V575" s="13"/>
    </row>
    <row r="576">
      <c r="A576" s="13"/>
      <c r="K576" s="13"/>
      <c r="L576" s="13"/>
      <c r="S576" s="13"/>
      <c r="T576" s="13"/>
      <c r="U576" s="13"/>
      <c r="V576" s="13"/>
    </row>
    <row r="577">
      <c r="A577" s="13"/>
      <c r="K577" s="13"/>
      <c r="L577" s="13"/>
      <c r="S577" s="13"/>
      <c r="T577" s="13"/>
      <c r="U577" s="13"/>
      <c r="V577" s="13"/>
    </row>
    <row r="578">
      <c r="A578" s="13"/>
      <c r="K578" s="13"/>
      <c r="L578" s="13"/>
      <c r="S578" s="13"/>
      <c r="T578" s="13"/>
      <c r="U578" s="13"/>
      <c r="V578" s="13"/>
    </row>
    <row r="579">
      <c r="A579" s="13"/>
      <c r="K579" s="13"/>
      <c r="L579" s="13"/>
      <c r="S579" s="13"/>
      <c r="T579" s="13"/>
      <c r="U579" s="13"/>
      <c r="V579" s="13"/>
    </row>
    <row r="580">
      <c r="A580" s="13"/>
      <c r="K580" s="13"/>
      <c r="L580" s="13"/>
      <c r="S580" s="13"/>
      <c r="T580" s="13"/>
      <c r="U580" s="13"/>
      <c r="V580" s="13"/>
    </row>
    <row r="581">
      <c r="A581" s="13"/>
      <c r="K581" s="13"/>
      <c r="L581" s="13"/>
      <c r="S581" s="13"/>
      <c r="T581" s="13"/>
      <c r="U581" s="13"/>
      <c r="V581" s="13"/>
    </row>
    <row r="582">
      <c r="A582" s="13"/>
      <c r="K582" s="13"/>
      <c r="L582" s="13"/>
      <c r="S582" s="13"/>
      <c r="T582" s="13"/>
      <c r="U582" s="13"/>
      <c r="V582" s="13"/>
    </row>
    <row r="583">
      <c r="A583" s="13"/>
      <c r="K583" s="13"/>
      <c r="L583" s="13"/>
      <c r="S583" s="13"/>
      <c r="T583" s="13"/>
      <c r="U583" s="13"/>
      <c r="V583" s="13"/>
    </row>
    <row r="584">
      <c r="A584" s="13"/>
      <c r="K584" s="13"/>
      <c r="L584" s="13"/>
      <c r="S584" s="13"/>
      <c r="T584" s="13"/>
      <c r="U584" s="13"/>
      <c r="V584" s="13"/>
    </row>
    <row r="585">
      <c r="A585" s="13"/>
      <c r="K585" s="13"/>
      <c r="L585" s="13"/>
      <c r="S585" s="13"/>
      <c r="T585" s="13"/>
      <c r="U585" s="13"/>
      <c r="V585" s="13"/>
    </row>
    <row r="586">
      <c r="A586" s="13"/>
      <c r="K586" s="13"/>
      <c r="L586" s="13"/>
      <c r="S586" s="13"/>
      <c r="T586" s="13"/>
      <c r="U586" s="13"/>
      <c r="V586" s="13"/>
    </row>
    <row r="587">
      <c r="A587" s="13"/>
      <c r="K587" s="13"/>
      <c r="L587" s="13"/>
      <c r="S587" s="13"/>
      <c r="T587" s="13"/>
      <c r="U587" s="13"/>
      <c r="V587" s="13"/>
    </row>
    <row r="588">
      <c r="A588" s="13"/>
      <c r="K588" s="13"/>
      <c r="L588" s="13"/>
      <c r="S588" s="13"/>
      <c r="T588" s="13"/>
      <c r="U588" s="13"/>
      <c r="V588" s="13"/>
    </row>
    <row r="589">
      <c r="A589" s="13"/>
      <c r="K589" s="13"/>
      <c r="L589" s="13"/>
      <c r="S589" s="13"/>
      <c r="T589" s="13"/>
      <c r="U589" s="13"/>
      <c r="V589" s="13"/>
    </row>
    <row r="590">
      <c r="A590" s="13"/>
      <c r="K590" s="13"/>
      <c r="L590" s="13"/>
      <c r="S590" s="13"/>
      <c r="T590" s="13"/>
      <c r="U590" s="13"/>
      <c r="V590" s="13"/>
    </row>
    <row r="591">
      <c r="A591" s="13"/>
      <c r="K591" s="13"/>
      <c r="L591" s="13"/>
      <c r="S591" s="13"/>
      <c r="T591" s="13"/>
      <c r="U591" s="13"/>
      <c r="V591" s="13"/>
    </row>
    <row r="592">
      <c r="A592" s="13"/>
      <c r="K592" s="13"/>
      <c r="L592" s="13"/>
      <c r="S592" s="13"/>
      <c r="T592" s="13"/>
      <c r="U592" s="13"/>
      <c r="V592" s="13"/>
    </row>
    <row r="593">
      <c r="A593" s="13"/>
      <c r="K593" s="13"/>
      <c r="L593" s="13"/>
      <c r="S593" s="13"/>
      <c r="T593" s="13"/>
      <c r="U593" s="13"/>
      <c r="V593" s="13"/>
    </row>
    <row r="594">
      <c r="A594" s="13"/>
      <c r="K594" s="13"/>
      <c r="L594" s="13"/>
      <c r="S594" s="13"/>
      <c r="T594" s="13"/>
      <c r="U594" s="13"/>
      <c r="V594" s="13"/>
    </row>
    <row r="595">
      <c r="A595" s="13"/>
      <c r="K595" s="13"/>
      <c r="L595" s="13"/>
      <c r="S595" s="13"/>
      <c r="T595" s="13"/>
      <c r="U595" s="13"/>
      <c r="V595" s="13"/>
    </row>
    <row r="596">
      <c r="A596" s="13"/>
      <c r="K596" s="13"/>
      <c r="L596" s="13"/>
      <c r="S596" s="13"/>
      <c r="T596" s="13"/>
      <c r="U596" s="13"/>
      <c r="V596" s="13"/>
    </row>
    <row r="597">
      <c r="A597" s="13"/>
      <c r="K597" s="13"/>
      <c r="L597" s="13"/>
      <c r="S597" s="13"/>
      <c r="T597" s="13"/>
      <c r="U597" s="13"/>
      <c r="V597" s="13"/>
    </row>
    <row r="598">
      <c r="A598" s="13"/>
      <c r="K598" s="13"/>
      <c r="L598" s="13"/>
      <c r="S598" s="13"/>
      <c r="T598" s="13"/>
      <c r="U598" s="13"/>
      <c r="V598" s="13"/>
    </row>
    <row r="599">
      <c r="A599" s="13"/>
      <c r="K599" s="13"/>
      <c r="L599" s="13"/>
      <c r="S599" s="13"/>
      <c r="T599" s="13"/>
      <c r="U599" s="13"/>
      <c r="V599" s="13"/>
    </row>
    <row r="600">
      <c r="A600" s="13"/>
      <c r="K600" s="13"/>
      <c r="L600" s="13"/>
      <c r="S600" s="13"/>
      <c r="T600" s="13"/>
      <c r="U600" s="13"/>
      <c r="V600" s="13"/>
    </row>
    <row r="601">
      <c r="A601" s="13"/>
      <c r="K601" s="13"/>
      <c r="L601" s="13"/>
      <c r="S601" s="13"/>
      <c r="T601" s="13"/>
      <c r="U601" s="13"/>
      <c r="V601" s="13"/>
    </row>
    <row r="602">
      <c r="A602" s="13"/>
      <c r="K602" s="13"/>
      <c r="L602" s="13"/>
      <c r="S602" s="13"/>
      <c r="T602" s="13"/>
      <c r="U602" s="13"/>
      <c r="V602" s="13"/>
    </row>
    <row r="603">
      <c r="A603" s="13"/>
      <c r="K603" s="13"/>
      <c r="L603" s="13"/>
      <c r="S603" s="13"/>
      <c r="T603" s="13"/>
      <c r="U603" s="13"/>
      <c r="V603" s="13"/>
    </row>
    <row r="604">
      <c r="A604" s="13"/>
      <c r="K604" s="13"/>
      <c r="L604" s="13"/>
      <c r="S604" s="13"/>
      <c r="T604" s="13"/>
      <c r="U604" s="13"/>
      <c r="V604" s="13"/>
    </row>
    <row r="605">
      <c r="A605" s="13"/>
      <c r="K605" s="13"/>
      <c r="L605" s="13"/>
      <c r="S605" s="13"/>
      <c r="T605" s="13"/>
      <c r="U605" s="13"/>
      <c r="V605" s="13"/>
    </row>
    <row r="606">
      <c r="A606" s="13"/>
      <c r="K606" s="13"/>
      <c r="L606" s="13"/>
      <c r="S606" s="13"/>
      <c r="T606" s="13"/>
      <c r="U606" s="13"/>
      <c r="V606" s="13"/>
    </row>
    <row r="607">
      <c r="A607" s="13"/>
      <c r="K607" s="13"/>
      <c r="L607" s="13"/>
      <c r="S607" s="13"/>
      <c r="T607" s="13"/>
      <c r="U607" s="13"/>
      <c r="V607" s="13"/>
    </row>
    <row r="608">
      <c r="A608" s="13"/>
      <c r="K608" s="13"/>
      <c r="L608" s="13"/>
      <c r="S608" s="13"/>
      <c r="T608" s="13"/>
      <c r="U608" s="13"/>
      <c r="V608" s="13"/>
    </row>
    <row r="609">
      <c r="A609" s="13"/>
      <c r="K609" s="13"/>
      <c r="L609" s="13"/>
      <c r="S609" s="13"/>
      <c r="T609" s="13"/>
      <c r="U609" s="13"/>
      <c r="V609" s="13"/>
    </row>
    <row r="610">
      <c r="A610" s="13"/>
      <c r="K610" s="13"/>
      <c r="L610" s="13"/>
      <c r="S610" s="13"/>
      <c r="T610" s="13"/>
      <c r="U610" s="13"/>
      <c r="V610" s="13"/>
    </row>
    <row r="611">
      <c r="A611" s="13"/>
      <c r="K611" s="13"/>
      <c r="L611" s="13"/>
      <c r="S611" s="13"/>
      <c r="T611" s="13"/>
      <c r="U611" s="13"/>
      <c r="V611" s="13"/>
    </row>
    <row r="612">
      <c r="A612" s="13"/>
      <c r="K612" s="13"/>
      <c r="L612" s="13"/>
      <c r="S612" s="13"/>
      <c r="T612" s="13"/>
      <c r="U612" s="13"/>
      <c r="V612" s="13"/>
    </row>
    <row r="613">
      <c r="A613" s="13"/>
      <c r="K613" s="13"/>
      <c r="L613" s="13"/>
      <c r="S613" s="13"/>
      <c r="T613" s="13"/>
      <c r="U613" s="13"/>
      <c r="V613" s="13"/>
    </row>
    <row r="614">
      <c r="A614" s="13"/>
      <c r="K614" s="13"/>
      <c r="L614" s="13"/>
      <c r="S614" s="13"/>
      <c r="T614" s="13"/>
      <c r="U614" s="13"/>
      <c r="V614" s="13"/>
    </row>
    <row r="615">
      <c r="A615" s="13"/>
      <c r="K615" s="13"/>
      <c r="L615" s="13"/>
      <c r="S615" s="13"/>
      <c r="T615" s="13"/>
      <c r="U615" s="13"/>
      <c r="V615" s="13"/>
    </row>
    <row r="616">
      <c r="A616" s="13"/>
      <c r="K616" s="13"/>
      <c r="L616" s="13"/>
      <c r="S616" s="13"/>
      <c r="T616" s="13"/>
      <c r="U616" s="13"/>
      <c r="V616" s="13"/>
    </row>
    <row r="617">
      <c r="A617" s="13"/>
      <c r="K617" s="13"/>
      <c r="L617" s="13"/>
      <c r="S617" s="13"/>
      <c r="T617" s="13"/>
      <c r="U617" s="13"/>
      <c r="V617" s="13"/>
    </row>
    <row r="618">
      <c r="A618" s="13"/>
      <c r="K618" s="13"/>
      <c r="L618" s="13"/>
      <c r="S618" s="13"/>
      <c r="T618" s="13"/>
      <c r="U618" s="13"/>
      <c r="V618" s="13"/>
    </row>
    <row r="619">
      <c r="A619" s="13"/>
      <c r="K619" s="13"/>
      <c r="L619" s="13"/>
      <c r="S619" s="13"/>
      <c r="T619" s="13"/>
      <c r="U619" s="13"/>
      <c r="V619" s="13"/>
    </row>
    <row r="620">
      <c r="A620" s="13"/>
      <c r="K620" s="13"/>
      <c r="L620" s="13"/>
      <c r="S620" s="13"/>
      <c r="T620" s="13"/>
      <c r="U620" s="13"/>
      <c r="V620" s="13"/>
    </row>
    <row r="621">
      <c r="A621" s="13"/>
      <c r="K621" s="13"/>
      <c r="L621" s="13"/>
      <c r="S621" s="13"/>
      <c r="T621" s="13"/>
      <c r="U621" s="13"/>
      <c r="V621" s="13"/>
    </row>
    <row r="622">
      <c r="A622" s="13"/>
      <c r="K622" s="13"/>
      <c r="L622" s="13"/>
      <c r="S622" s="13"/>
      <c r="T622" s="13"/>
      <c r="U622" s="13"/>
      <c r="V622" s="13"/>
    </row>
    <row r="623">
      <c r="A623" s="13"/>
      <c r="K623" s="13"/>
      <c r="L623" s="13"/>
      <c r="S623" s="13"/>
      <c r="T623" s="13"/>
      <c r="U623" s="13"/>
      <c r="V623" s="13"/>
    </row>
    <row r="624">
      <c r="A624" s="13"/>
      <c r="K624" s="13"/>
      <c r="L624" s="13"/>
      <c r="S624" s="13"/>
      <c r="T624" s="13"/>
      <c r="U624" s="13"/>
      <c r="V624" s="13"/>
    </row>
    <row r="625">
      <c r="A625" s="13"/>
      <c r="K625" s="13"/>
      <c r="L625" s="13"/>
      <c r="S625" s="13"/>
      <c r="T625" s="13"/>
      <c r="U625" s="13"/>
      <c r="V625" s="13"/>
    </row>
    <row r="626">
      <c r="A626" s="13"/>
      <c r="K626" s="13"/>
      <c r="L626" s="13"/>
      <c r="S626" s="13"/>
      <c r="T626" s="13"/>
      <c r="U626" s="13"/>
      <c r="V626" s="13"/>
    </row>
    <row r="627">
      <c r="A627" s="13"/>
      <c r="K627" s="13"/>
      <c r="L627" s="13"/>
      <c r="S627" s="13"/>
      <c r="T627" s="13"/>
      <c r="U627" s="13"/>
      <c r="V627" s="13"/>
    </row>
    <row r="628">
      <c r="A628" s="13"/>
      <c r="K628" s="13"/>
      <c r="L628" s="13"/>
      <c r="S628" s="13"/>
      <c r="T628" s="13"/>
      <c r="U628" s="13"/>
      <c r="V628" s="13"/>
    </row>
    <row r="629">
      <c r="A629" s="13"/>
      <c r="K629" s="13"/>
      <c r="L629" s="13"/>
      <c r="S629" s="13"/>
      <c r="T629" s="13"/>
      <c r="U629" s="13"/>
      <c r="V629" s="13"/>
    </row>
    <row r="630">
      <c r="A630" s="13"/>
      <c r="K630" s="13"/>
      <c r="L630" s="13"/>
      <c r="S630" s="13"/>
      <c r="T630" s="13"/>
      <c r="U630" s="13"/>
      <c r="V630" s="13"/>
    </row>
    <row r="631">
      <c r="A631" s="13"/>
      <c r="K631" s="13"/>
      <c r="L631" s="13"/>
      <c r="S631" s="13"/>
      <c r="T631" s="13"/>
      <c r="U631" s="13"/>
      <c r="V631" s="13"/>
    </row>
    <row r="632">
      <c r="A632" s="13"/>
      <c r="K632" s="13"/>
      <c r="L632" s="13"/>
      <c r="S632" s="13"/>
      <c r="T632" s="13"/>
      <c r="U632" s="13"/>
      <c r="V632" s="13"/>
    </row>
    <row r="633">
      <c r="A633" s="13"/>
      <c r="K633" s="13"/>
      <c r="L633" s="13"/>
      <c r="S633" s="13"/>
      <c r="T633" s="13"/>
      <c r="U633" s="13"/>
      <c r="V633" s="13"/>
    </row>
    <row r="634">
      <c r="A634" s="13"/>
      <c r="K634" s="13"/>
      <c r="L634" s="13"/>
      <c r="S634" s="13"/>
      <c r="T634" s="13"/>
      <c r="U634" s="13"/>
      <c r="V634" s="13"/>
    </row>
    <row r="635">
      <c r="A635" s="13"/>
      <c r="K635" s="13"/>
      <c r="L635" s="13"/>
      <c r="S635" s="13"/>
      <c r="T635" s="13"/>
      <c r="U635" s="13"/>
      <c r="V635" s="13"/>
    </row>
    <row r="636">
      <c r="A636" s="13"/>
      <c r="K636" s="13"/>
      <c r="L636" s="13"/>
      <c r="S636" s="13"/>
      <c r="T636" s="13"/>
      <c r="U636" s="13"/>
      <c r="V636" s="13"/>
    </row>
    <row r="637">
      <c r="A637" s="13"/>
      <c r="K637" s="13"/>
      <c r="L637" s="13"/>
      <c r="S637" s="13"/>
      <c r="T637" s="13"/>
      <c r="U637" s="13"/>
      <c r="V637" s="13"/>
    </row>
    <row r="638">
      <c r="A638" s="13"/>
      <c r="K638" s="13"/>
      <c r="L638" s="13"/>
      <c r="S638" s="13"/>
      <c r="T638" s="13"/>
      <c r="U638" s="13"/>
      <c r="V638" s="13"/>
    </row>
    <row r="639">
      <c r="A639" s="13"/>
      <c r="K639" s="13"/>
      <c r="L639" s="13"/>
      <c r="S639" s="13"/>
      <c r="T639" s="13"/>
      <c r="U639" s="13"/>
      <c r="V639" s="13"/>
    </row>
    <row r="640">
      <c r="A640" s="13"/>
      <c r="K640" s="13"/>
      <c r="L640" s="13"/>
      <c r="S640" s="13"/>
      <c r="T640" s="13"/>
      <c r="U640" s="13"/>
      <c r="V640" s="13"/>
    </row>
    <row r="641">
      <c r="A641" s="13"/>
      <c r="K641" s="13"/>
      <c r="L641" s="13"/>
      <c r="S641" s="13"/>
      <c r="T641" s="13"/>
      <c r="U641" s="13"/>
      <c r="V641" s="13"/>
    </row>
    <row r="642">
      <c r="A642" s="13"/>
      <c r="K642" s="13"/>
      <c r="L642" s="13"/>
      <c r="S642" s="13"/>
      <c r="T642" s="13"/>
      <c r="U642" s="13"/>
      <c r="V642" s="13"/>
    </row>
    <row r="643">
      <c r="A643" s="13"/>
      <c r="K643" s="13"/>
      <c r="L643" s="13"/>
      <c r="S643" s="13"/>
      <c r="T643" s="13"/>
      <c r="U643" s="13"/>
      <c r="V643" s="13"/>
    </row>
    <row r="644">
      <c r="A644" s="13"/>
      <c r="K644" s="13"/>
      <c r="L644" s="13"/>
      <c r="S644" s="13"/>
      <c r="T644" s="13"/>
      <c r="U644" s="13"/>
      <c r="V644" s="13"/>
    </row>
    <row r="645">
      <c r="A645" s="13"/>
      <c r="K645" s="13"/>
      <c r="L645" s="13"/>
      <c r="S645" s="13"/>
      <c r="T645" s="13"/>
      <c r="U645" s="13"/>
      <c r="V645" s="13"/>
    </row>
    <row r="646">
      <c r="A646" s="13"/>
      <c r="K646" s="13"/>
      <c r="L646" s="13"/>
      <c r="S646" s="13"/>
      <c r="T646" s="13"/>
      <c r="U646" s="13"/>
      <c r="V646" s="13"/>
    </row>
    <row r="647">
      <c r="A647" s="13"/>
      <c r="K647" s="13"/>
      <c r="L647" s="13"/>
      <c r="S647" s="13"/>
      <c r="T647" s="13"/>
      <c r="U647" s="13"/>
      <c r="V647" s="13"/>
    </row>
    <row r="648">
      <c r="A648" s="13"/>
      <c r="K648" s="13"/>
      <c r="L648" s="13"/>
      <c r="S648" s="13"/>
      <c r="T648" s="13"/>
      <c r="U648" s="13"/>
      <c r="V648" s="13"/>
    </row>
    <row r="649">
      <c r="A649" s="13"/>
      <c r="K649" s="13"/>
      <c r="L649" s="13"/>
      <c r="S649" s="13"/>
      <c r="T649" s="13"/>
      <c r="U649" s="13"/>
      <c r="V649" s="13"/>
    </row>
    <row r="650">
      <c r="A650" s="13"/>
      <c r="K650" s="13"/>
      <c r="L650" s="13"/>
      <c r="S650" s="13"/>
      <c r="T650" s="13"/>
      <c r="U650" s="13"/>
      <c r="V650" s="13"/>
    </row>
    <row r="651">
      <c r="A651" s="13"/>
      <c r="K651" s="13"/>
      <c r="L651" s="13"/>
      <c r="S651" s="13"/>
      <c r="T651" s="13"/>
      <c r="U651" s="13"/>
      <c r="V651" s="13"/>
    </row>
    <row r="652">
      <c r="A652" s="13"/>
      <c r="K652" s="13"/>
      <c r="L652" s="13"/>
      <c r="S652" s="13"/>
      <c r="T652" s="13"/>
      <c r="U652" s="13"/>
      <c r="V652" s="13"/>
    </row>
    <row r="653">
      <c r="A653" s="13"/>
      <c r="K653" s="13"/>
      <c r="L653" s="13"/>
      <c r="S653" s="13"/>
      <c r="T653" s="13"/>
      <c r="U653" s="13"/>
      <c r="V653" s="13"/>
    </row>
    <row r="654">
      <c r="A654" s="13"/>
      <c r="K654" s="13"/>
      <c r="L654" s="13"/>
      <c r="S654" s="13"/>
      <c r="T654" s="13"/>
      <c r="U654" s="13"/>
      <c r="V654" s="13"/>
    </row>
    <row r="655">
      <c r="A655" s="13"/>
      <c r="K655" s="13"/>
      <c r="L655" s="13"/>
      <c r="S655" s="13"/>
      <c r="T655" s="13"/>
      <c r="U655" s="13"/>
      <c r="V655" s="13"/>
    </row>
    <row r="656">
      <c r="A656" s="13"/>
      <c r="K656" s="13"/>
      <c r="L656" s="13"/>
      <c r="S656" s="13"/>
      <c r="T656" s="13"/>
      <c r="U656" s="13"/>
      <c r="V656" s="13"/>
    </row>
    <row r="657">
      <c r="A657" s="13"/>
      <c r="K657" s="13"/>
      <c r="L657" s="13"/>
      <c r="S657" s="13"/>
      <c r="T657" s="13"/>
      <c r="U657" s="13"/>
      <c r="V657" s="13"/>
    </row>
    <row r="658">
      <c r="A658" s="13"/>
      <c r="K658" s="13"/>
      <c r="L658" s="13"/>
      <c r="S658" s="13"/>
      <c r="T658" s="13"/>
      <c r="U658" s="13"/>
      <c r="V658" s="13"/>
    </row>
    <row r="659">
      <c r="A659" s="13"/>
      <c r="K659" s="13"/>
      <c r="L659" s="13"/>
      <c r="S659" s="13"/>
      <c r="T659" s="13"/>
      <c r="U659" s="13"/>
      <c r="V659" s="13"/>
    </row>
    <row r="660">
      <c r="A660" s="13"/>
      <c r="K660" s="13"/>
      <c r="L660" s="13"/>
      <c r="S660" s="13"/>
      <c r="T660" s="13"/>
      <c r="U660" s="13"/>
      <c r="V660" s="13"/>
    </row>
    <row r="661">
      <c r="A661" s="13"/>
      <c r="K661" s="13"/>
      <c r="L661" s="13"/>
      <c r="S661" s="13"/>
      <c r="T661" s="13"/>
      <c r="U661" s="13"/>
      <c r="V661" s="13"/>
    </row>
    <row r="662">
      <c r="A662" s="13"/>
      <c r="K662" s="13"/>
      <c r="L662" s="13"/>
      <c r="S662" s="13"/>
      <c r="T662" s="13"/>
      <c r="U662" s="13"/>
      <c r="V662" s="13"/>
    </row>
    <row r="663">
      <c r="A663" s="13"/>
      <c r="K663" s="13"/>
      <c r="L663" s="13"/>
      <c r="S663" s="13"/>
      <c r="T663" s="13"/>
      <c r="U663" s="13"/>
      <c r="V663" s="13"/>
    </row>
    <row r="664">
      <c r="A664" s="13"/>
      <c r="K664" s="13"/>
      <c r="L664" s="13"/>
      <c r="S664" s="13"/>
      <c r="T664" s="13"/>
      <c r="U664" s="13"/>
      <c r="V664" s="13"/>
    </row>
    <row r="665">
      <c r="A665" s="13"/>
      <c r="K665" s="13"/>
      <c r="L665" s="13"/>
      <c r="S665" s="13"/>
      <c r="T665" s="13"/>
      <c r="U665" s="13"/>
      <c r="V665" s="13"/>
    </row>
    <row r="666">
      <c r="A666" s="13"/>
      <c r="K666" s="13"/>
      <c r="L666" s="13"/>
      <c r="S666" s="13"/>
      <c r="T666" s="13"/>
      <c r="U666" s="13"/>
      <c r="V666" s="13"/>
    </row>
    <row r="667">
      <c r="A667" s="13"/>
      <c r="K667" s="13"/>
      <c r="L667" s="13"/>
      <c r="S667" s="13"/>
      <c r="T667" s="13"/>
      <c r="U667" s="13"/>
      <c r="V667" s="13"/>
    </row>
    <row r="668">
      <c r="A668" s="13"/>
      <c r="K668" s="13"/>
      <c r="L668" s="13"/>
      <c r="S668" s="13"/>
      <c r="T668" s="13"/>
      <c r="U668" s="13"/>
      <c r="V668" s="13"/>
    </row>
    <row r="669">
      <c r="A669" s="13"/>
      <c r="K669" s="13"/>
      <c r="L669" s="13"/>
      <c r="S669" s="13"/>
      <c r="T669" s="13"/>
      <c r="U669" s="13"/>
      <c r="V669" s="13"/>
    </row>
    <row r="670">
      <c r="A670" s="13"/>
      <c r="K670" s="13"/>
      <c r="L670" s="13"/>
      <c r="S670" s="13"/>
      <c r="T670" s="13"/>
      <c r="U670" s="13"/>
      <c r="V670" s="13"/>
    </row>
    <row r="671">
      <c r="A671" s="13"/>
      <c r="K671" s="13"/>
      <c r="L671" s="13"/>
      <c r="S671" s="13"/>
      <c r="T671" s="13"/>
      <c r="U671" s="13"/>
      <c r="V671" s="13"/>
    </row>
    <row r="672">
      <c r="A672" s="13"/>
      <c r="K672" s="13"/>
      <c r="L672" s="13"/>
      <c r="S672" s="13"/>
      <c r="T672" s="13"/>
      <c r="U672" s="13"/>
      <c r="V672" s="13"/>
    </row>
    <row r="673">
      <c r="A673" s="13"/>
      <c r="K673" s="13"/>
      <c r="L673" s="13"/>
      <c r="S673" s="13"/>
      <c r="T673" s="13"/>
      <c r="U673" s="13"/>
      <c r="V673" s="13"/>
    </row>
    <row r="674">
      <c r="A674" s="13"/>
      <c r="K674" s="13"/>
      <c r="L674" s="13"/>
      <c r="S674" s="13"/>
      <c r="T674" s="13"/>
      <c r="U674" s="13"/>
      <c r="V674" s="13"/>
    </row>
    <row r="675">
      <c r="A675" s="13"/>
      <c r="K675" s="13"/>
      <c r="L675" s="13"/>
      <c r="S675" s="13"/>
      <c r="T675" s="13"/>
      <c r="U675" s="13"/>
      <c r="V675" s="13"/>
    </row>
    <row r="676">
      <c r="A676" s="13"/>
      <c r="K676" s="13"/>
      <c r="L676" s="13"/>
      <c r="S676" s="13"/>
      <c r="T676" s="13"/>
      <c r="U676" s="13"/>
      <c r="V676" s="13"/>
    </row>
    <row r="677">
      <c r="A677" s="13"/>
      <c r="K677" s="13"/>
      <c r="L677" s="13"/>
      <c r="S677" s="13"/>
      <c r="T677" s="13"/>
      <c r="U677" s="13"/>
      <c r="V677" s="13"/>
    </row>
    <row r="678">
      <c r="A678" s="13"/>
      <c r="K678" s="13"/>
      <c r="L678" s="13"/>
      <c r="S678" s="13"/>
      <c r="T678" s="13"/>
      <c r="U678" s="13"/>
      <c r="V678" s="13"/>
    </row>
    <row r="679">
      <c r="A679" s="13"/>
      <c r="K679" s="13"/>
      <c r="L679" s="13"/>
      <c r="S679" s="13"/>
      <c r="T679" s="13"/>
      <c r="U679" s="13"/>
      <c r="V679" s="13"/>
    </row>
    <row r="680">
      <c r="A680" s="13"/>
      <c r="K680" s="13"/>
      <c r="L680" s="13"/>
      <c r="S680" s="13"/>
      <c r="T680" s="13"/>
      <c r="U680" s="13"/>
      <c r="V680" s="13"/>
    </row>
    <row r="681">
      <c r="A681" s="13"/>
      <c r="K681" s="13"/>
      <c r="L681" s="13"/>
      <c r="S681" s="13"/>
      <c r="T681" s="13"/>
      <c r="U681" s="13"/>
      <c r="V681" s="13"/>
    </row>
    <row r="682">
      <c r="A682" s="13"/>
      <c r="K682" s="13"/>
      <c r="L682" s="13"/>
      <c r="S682" s="13"/>
      <c r="T682" s="13"/>
      <c r="U682" s="13"/>
      <c r="V682" s="13"/>
    </row>
    <row r="683">
      <c r="A683" s="13"/>
      <c r="K683" s="13"/>
      <c r="L683" s="13"/>
      <c r="S683" s="13"/>
      <c r="T683" s="13"/>
      <c r="U683" s="13"/>
      <c r="V683" s="13"/>
    </row>
    <row r="684">
      <c r="A684" s="13"/>
      <c r="K684" s="13"/>
      <c r="L684" s="13"/>
      <c r="S684" s="13"/>
      <c r="T684" s="13"/>
      <c r="U684" s="13"/>
      <c r="V684" s="13"/>
    </row>
    <row r="685">
      <c r="A685" s="13"/>
      <c r="K685" s="13"/>
      <c r="L685" s="13"/>
      <c r="S685" s="13"/>
      <c r="T685" s="13"/>
      <c r="U685" s="13"/>
      <c r="V685" s="13"/>
    </row>
    <row r="686">
      <c r="A686" s="13"/>
      <c r="K686" s="13"/>
      <c r="L686" s="13"/>
      <c r="S686" s="13"/>
      <c r="T686" s="13"/>
      <c r="U686" s="13"/>
      <c r="V686" s="13"/>
    </row>
    <row r="687">
      <c r="A687" s="13"/>
      <c r="K687" s="13"/>
      <c r="L687" s="13"/>
      <c r="S687" s="13"/>
      <c r="T687" s="13"/>
      <c r="U687" s="13"/>
      <c r="V687" s="13"/>
    </row>
    <row r="688">
      <c r="A688" s="13"/>
      <c r="K688" s="13"/>
      <c r="L688" s="13"/>
      <c r="S688" s="13"/>
      <c r="T688" s="13"/>
      <c r="U688" s="13"/>
      <c r="V688" s="13"/>
    </row>
    <row r="689">
      <c r="A689" s="13"/>
      <c r="K689" s="13"/>
      <c r="L689" s="13"/>
      <c r="S689" s="13"/>
      <c r="T689" s="13"/>
      <c r="U689" s="13"/>
      <c r="V689" s="13"/>
    </row>
    <row r="690">
      <c r="A690" s="13"/>
      <c r="K690" s="13"/>
      <c r="L690" s="13"/>
      <c r="S690" s="13"/>
      <c r="T690" s="13"/>
      <c r="U690" s="13"/>
      <c r="V690" s="13"/>
    </row>
    <row r="691">
      <c r="A691" s="13"/>
      <c r="K691" s="13"/>
      <c r="L691" s="13"/>
      <c r="S691" s="13"/>
      <c r="T691" s="13"/>
      <c r="U691" s="13"/>
      <c r="V691" s="13"/>
    </row>
    <row r="692">
      <c r="A692" s="13"/>
      <c r="K692" s="13"/>
      <c r="L692" s="13"/>
      <c r="S692" s="13"/>
      <c r="T692" s="13"/>
      <c r="U692" s="13"/>
      <c r="V692" s="13"/>
    </row>
    <row r="693">
      <c r="A693" s="13"/>
      <c r="K693" s="13"/>
      <c r="L693" s="13"/>
      <c r="S693" s="13"/>
      <c r="T693" s="13"/>
      <c r="U693" s="13"/>
      <c r="V693" s="13"/>
    </row>
    <row r="694">
      <c r="A694" s="13"/>
      <c r="K694" s="13"/>
      <c r="L694" s="13"/>
      <c r="S694" s="13"/>
      <c r="T694" s="13"/>
      <c r="U694" s="13"/>
      <c r="V694" s="13"/>
    </row>
    <row r="695">
      <c r="A695" s="13"/>
      <c r="K695" s="13"/>
      <c r="L695" s="13"/>
      <c r="S695" s="13"/>
      <c r="T695" s="13"/>
      <c r="U695" s="13"/>
      <c r="V695" s="13"/>
    </row>
    <row r="696">
      <c r="A696" s="13"/>
      <c r="K696" s="13"/>
      <c r="L696" s="13"/>
      <c r="S696" s="13"/>
      <c r="T696" s="13"/>
      <c r="U696" s="13"/>
      <c r="V696" s="13"/>
    </row>
    <row r="697">
      <c r="A697" s="13"/>
      <c r="K697" s="13"/>
      <c r="L697" s="13"/>
      <c r="S697" s="13"/>
      <c r="T697" s="13"/>
      <c r="U697" s="13"/>
      <c r="V697" s="13"/>
    </row>
    <row r="698">
      <c r="A698" s="13"/>
      <c r="K698" s="13"/>
      <c r="L698" s="13"/>
      <c r="S698" s="13"/>
      <c r="T698" s="13"/>
      <c r="U698" s="13"/>
      <c r="V698" s="13"/>
    </row>
    <row r="699">
      <c r="A699" s="13"/>
      <c r="K699" s="13"/>
      <c r="L699" s="13"/>
      <c r="S699" s="13"/>
      <c r="T699" s="13"/>
      <c r="U699" s="13"/>
      <c r="V699" s="13"/>
    </row>
    <row r="700">
      <c r="A700" s="13"/>
      <c r="K700" s="13"/>
      <c r="L700" s="13"/>
      <c r="S700" s="13"/>
      <c r="T700" s="13"/>
      <c r="U700" s="13"/>
      <c r="V700" s="13"/>
    </row>
    <row r="701">
      <c r="A701" s="13"/>
      <c r="K701" s="13"/>
      <c r="L701" s="13"/>
      <c r="S701" s="13"/>
      <c r="T701" s="13"/>
      <c r="U701" s="13"/>
      <c r="V701" s="13"/>
    </row>
    <row r="702">
      <c r="A702" s="13"/>
      <c r="K702" s="13"/>
      <c r="L702" s="13"/>
      <c r="S702" s="13"/>
      <c r="T702" s="13"/>
      <c r="U702" s="13"/>
      <c r="V702" s="13"/>
    </row>
    <row r="703">
      <c r="A703" s="13"/>
      <c r="K703" s="13"/>
      <c r="L703" s="13"/>
      <c r="S703" s="13"/>
      <c r="T703" s="13"/>
      <c r="U703" s="13"/>
      <c r="V703" s="13"/>
    </row>
    <row r="704">
      <c r="A704" s="13"/>
      <c r="K704" s="13"/>
      <c r="L704" s="13"/>
      <c r="S704" s="13"/>
      <c r="T704" s="13"/>
      <c r="U704" s="13"/>
      <c r="V704" s="13"/>
    </row>
    <row r="705">
      <c r="A705" s="13"/>
      <c r="K705" s="13"/>
      <c r="L705" s="13"/>
      <c r="S705" s="13"/>
      <c r="T705" s="13"/>
      <c r="U705" s="13"/>
      <c r="V705" s="13"/>
    </row>
    <row r="706">
      <c r="A706" s="13"/>
      <c r="K706" s="13"/>
      <c r="L706" s="13"/>
      <c r="S706" s="13"/>
      <c r="T706" s="13"/>
      <c r="U706" s="13"/>
      <c r="V706" s="13"/>
    </row>
    <row r="707">
      <c r="A707" s="13"/>
      <c r="K707" s="13"/>
      <c r="L707" s="13"/>
      <c r="S707" s="13"/>
      <c r="T707" s="13"/>
      <c r="U707" s="13"/>
      <c r="V707" s="13"/>
    </row>
    <row r="708">
      <c r="A708" s="13"/>
      <c r="K708" s="13"/>
      <c r="L708" s="13"/>
      <c r="S708" s="13"/>
      <c r="T708" s="13"/>
      <c r="U708" s="13"/>
      <c r="V708" s="13"/>
    </row>
    <row r="709">
      <c r="A709" s="13"/>
      <c r="K709" s="13"/>
      <c r="L709" s="13"/>
      <c r="S709" s="13"/>
      <c r="T709" s="13"/>
      <c r="U709" s="13"/>
      <c r="V709" s="13"/>
    </row>
    <row r="710">
      <c r="A710" s="13"/>
      <c r="K710" s="13"/>
      <c r="L710" s="13"/>
      <c r="S710" s="13"/>
      <c r="T710" s="13"/>
      <c r="U710" s="13"/>
      <c r="V710" s="13"/>
    </row>
    <row r="711">
      <c r="A711" s="13"/>
      <c r="K711" s="13"/>
      <c r="L711" s="13"/>
      <c r="S711" s="13"/>
      <c r="T711" s="13"/>
      <c r="U711" s="13"/>
      <c r="V711" s="13"/>
    </row>
    <row r="712">
      <c r="A712" s="13"/>
      <c r="K712" s="13"/>
      <c r="L712" s="13"/>
      <c r="S712" s="13"/>
      <c r="T712" s="13"/>
      <c r="U712" s="13"/>
      <c r="V712" s="13"/>
    </row>
    <row r="713">
      <c r="A713" s="13"/>
      <c r="K713" s="13"/>
      <c r="L713" s="13"/>
      <c r="S713" s="13"/>
      <c r="T713" s="13"/>
      <c r="U713" s="13"/>
      <c r="V713" s="13"/>
    </row>
    <row r="714">
      <c r="A714" s="13"/>
      <c r="K714" s="13"/>
      <c r="L714" s="13"/>
      <c r="S714" s="13"/>
      <c r="T714" s="13"/>
      <c r="U714" s="13"/>
      <c r="V714" s="13"/>
    </row>
    <row r="715">
      <c r="A715" s="13"/>
      <c r="K715" s="13"/>
      <c r="L715" s="13"/>
      <c r="S715" s="13"/>
      <c r="T715" s="13"/>
      <c r="U715" s="13"/>
      <c r="V715" s="13"/>
    </row>
    <row r="716">
      <c r="A716" s="13"/>
      <c r="K716" s="13"/>
      <c r="L716" s="13"/>
      <c r="S716" s="13"/>
      <c r="T716" s="13"/>
      <c r="U716" s="13"/>
      <c r="V716" s="13"/>
    </row>
    <row r="717">
      <c r="A717" s="13"/>
      <c r="K717" s="13"/>
      <c r="L717" s="13"/>
      <c r="S717" s="13"/>
      <c r="T717" s="13"/>
      <c r="U717" s="13"/>
      <c r="V717" s="13"/>
    </row>
    <row r="718">
      <c r="A718" s="13"/>
      <c r="K718" s="13"/>
      <c r="L718" s="13"/>
      <c r="S718" s="13"/>
      <c r="T718" s="13"/>
      <c r="U718" s="13"/>
      <c r="V718" s="13"/>
    </row>
    <row r="719">
      <c r="A719" s="13"/>
      <c r="K719" s="13"/>
      <c r="L719" s="13"/>
      <c r="S719" s="13"/>
      <c r="T719" s="13"/>
      <c r="U719" s="13"/>
      <c r="V719" s="13"/>
    </row>
    <row r="720">
      <c r="A720" s="13"/>
      <c r="K720" s="13"/>
      <c r="L720" s="13"/>
      <c r="S720" s="13"/>
      <c r="T720" s="13"/>
      <c r="U720" s="13"/>
      <c r="V720" s="13"/>
    </row>
    <row r="721">
      <c r="A721" s="13"/>
      <c r="K721" s="13"/>
      <c r="L721" s="13"/>
      <c r="S721" s="13"/>
      <c r="T721" s="13"/>
      <c r="U721" s="13"/>
      <c r="V721" s="13"/>
    </row>
    <row r="722">
      <c r="A722" s="13"/>
      <c r="K722" s="13"/>
      <c r="L722" s="13"/>
      <c r="S722" s="13"/>
      <c r="T722" s="13"/>
      <c r="U722" s="13"/>
      <c r="V722" s="13"/>
    </row>
    <row r="723">
      <c r="A723" s="13"/>
      <c r="K723" s="13"/>
      <c r="L723" s="13"/>
      <c r="S723" s="13"/>
      <c r="T723" s="13"/>
      <c r="U723" s="13"/>
      <c r="V723" s="13"/>
    </row>
    <row r="724">
      <c r="A724" s="13"/>
      <c r="K724" s="13"/>
      <c r="L724" s="13"/>
      <c r="S724" s="13"/>
      <c r="T724" s="13"/>
      <c r="U724" s="13"/>
      <c r="V724" s="13"/>
    </row>
    <row r="725">
      <c r="A725" s="13"/>
      <c r="K725" s="13"/>
      <c r="L725" s="13"/>
      <c r="S725" s="13"/>
      <c r="T725" s="13"/>
      <c r="U725" s="13"/>
      <c r="V725" s="13"/>
    </row>
    <row r="726">
      <c r="A726" s="13"/>
      <c r="K726" s="13"/>
      <c r="L726" s="13"/>
      <c r="S726" s="13"/>
      <c r="T726" s="13"/>
      <c r="U726" s="13"/>
      <c r="V726" s="13"/>
    </row>
    <row r="727">
      <c r="A727" s="13"/>
      <c r="K727" s="13"/>
      <c r="L727" s="13"/>
      <c r="S727" s="13"/>
      <c r="T727" s="13"/>
      <c r="U727" s="13"/>
      <c r="V727" s="13"/>
    </row>
    <row r="728">
      <c r="A728" s="13"/>
      <c r="K728" s="13"/>
      <c r="L728" s="13"/>
      <c r="S728" s="13"/>
      <c r="T728" s="13"/>
      <c r="U728" s="13"/>
      <c r="V728" s="13"/>
    </row>
    <row r="729">
      <c r="A729" s="13"/>
      <c r="K729" s="13"/>
      <c r="L729" s="13"/>
      <c r="S729" s="13"/>
      <c r="T729" s="13"/>
      <c r="U729" s="13"/>
      <c r="V729" s="13"/>
    </row>
    <row r="730">
      <c r="A730" s="13"/>
      <c r="K730" s="13"/>
      <c r="L730" s="13"/>
      <c r="S730" s="13"/>
      <c r="T730" s="13"/>
      <c r="U730" s="13"/>
      <c r="V730" s="13"/>
    </row>
    <row r="731">
      <c r="A731" s="13"/>
      <c r="K731" s="13"/>
      <c r="L731" s="13"/>
      <c r="S731" s="13"/>
      <c r="T731" s="13"/>
      <c r="U731" s="13"/>
      <c r="V731" s="13"/>
    </row>
    <row r="732">
      <c r="A732" s="13"/>
      <c r="K732" s="13"/>
      <c r="L732" s="13"/>
      <c r="S732" s="13"/>
      <c r="T732" s="13"/>
      <c r="U732" s="13"/>
      <c r="V732" s="13"/>
    </row>
    <row r="733">
      <c r="A733" s="13"/>
      <c r="K733" s="13"/>
      <c r="L733" s="13"/>
      <c r="S733" s="13"/>
      <c r="T733" s="13"/>
      <c r="U733" s="13"/>
      <c r="V733" s="13"/>
    </row>
    <row r="734">
      <c r="A734" s="13"/>
      <c r="K734" s="13"/>
      <c r="L734" s="13"/>
      <c r="S734" s="13"/>
      <c r="T734" s="13"/>
      <c r="U734" s="13"/>
      <c r="V734" s="13"/>
    </row>
    <row r="735">
      <c r="A735" s="13"/>
      <c r="K735" s="13"/>
      <c r="L735" s="13"/>
      <c r="S735" s="13"/>
      <c r="T735" s="13"/>
      <c r="U735" s="13"/>
      <c r="V735" s="13"/>
    </row>
    <row r="736">
      <c r="A736" s="13"/>
      <c r="K736" s="13"/>
      <c r="L736" s="13"/>
      <c r="S736" s="13"/>
      <c r="T736" s="13"/>
      <c r="U736" s="13"/>
      <c r="V736" s="13"/>
    </row>
    <row r="737">
      <c r="A737" s="13"/>
      <c r="K737" s="13"/>
      <c r="L737" s="13"/>
      <c r="S737" s="13"/>
      <c r="T737" s="13"/>
      <c r="U737" s="13"/>
      <c r="V737" s="13"/>
    </row>
    <row r="738">
      <c r="A738" s="13"/>
      <c r="K738" s="13"/>
      <c r="L738" s="13"/>
      <c r="S738" s="13"/>
      <c r="T738" s="13"/>
      <c r="U738" s="13"/>
      <c r="V738" s="13"/>
    </row>
    <row r="739">
      <c r="A739" s="13"/>
      <c r="K739" s="13"/>
      <c r="L739" s="13"/>
      <c r="S739" s="13"/>
      <c r="T739" s="13"/>
      <c r="U739" s="13"/>
      <c r="V739" s="13"/>
    </row>
    <row r="740">
      <c r="A740" s="13"/>
      <c r="K740" s="13"/>
      <c r="L740" s="13"/>
      <c r="S740" s="13"/>
      <c r="T740" s="13"/>
      <c r="U740" s="13"/>
      <c r="V740" s="13"/>
    </row>
    <row r="741">
      <c r="A741" s="13"/>
      <c r="K741" s="13"/>
      <c r="L741" s="13"/>
      <c r="S741" s="13"/>
      <c r="T741" s="13"/>
      <c r="U741" s="13"/>
      <c r="V741" s="13"/>
    </row>
    <row r="742">
      <c r="A742" s="13"/>
      <c r="K742" s="13"/>
      <c r="L742" s="13"/>
      <c r="S742" s="13"/>
      <c r="T742" s="13"/>
      <c r="U742" s="13"/>
      <c r="V742" s="13"/>
    </row>
    <row r="743">
      <c r="A743" s="13"/>
      <c r="K743" s="13"/>
      <c r="L743" s="13"/>
      <c r="S743" s="13"/>
      <c r="T743" s="13"/>
      <c r="U743" s="13"/>
      <c r="V743" s="13"/>
    </row>
    <row r="744">
      <c r="A744" s="13"/>
      <c r="K744" s="13"/>
      <c r="L744" s="13"/>
      <c r="S744" s="13"/>
      <c r="T744" s="13"/>
      <c r="U744" s="13"/>
      <c r="V744" s="13"/>
    </row>
    <row r="745">
      <c r="A745" s="13"/>
      <c r="K745" s="13"/>
      <c r="L745" s="13"/>
      <c r="S745" s="13"/>
      <c r="T745" s="13"/>
      <c r="U745" s="13"/>
      <c r="V745" s="13"/>
    </row>
    <row r="746">
      <c r="A746" s="13"/>
      <c r="K746" s="13"/>
      <c r="L746" s="13"/>
      <c r="S746" s="13"/>
      <c r="T746" s="13"/>
      <c r="U746" s="13"/>
      <c r="V746" s="13"/>
    </row>
    <row r="747">
      <c r="A747" s="13"/>
      <c r="K747" s="13"/>
      <c r="L747" s="13"/>
      <c r="S747" s="13"/>
      <c r="T747" s="13"/>
      <c r="U747" s="13"/>
      <c r="V747" s="13"/>
    </row>
    <row r="748">
      <c r="A748" s="13"/>
      <c r="K748" s="13"/>
      <c r="L748" s="13"/>
      <c r="S748" s="13"/>
      <c r="T748" s="13"/>
      <c r="U748" s="13"/>
      <c r="V748" s="13"/>
    </row>
    <row r="749">
      <c r="A749" s="13"/>
      <c r="K749" s="13"/>
      <c r="L749" s="13"/>
      <c r="S749" s="13"/>
      <c r="T749" s="13"/>
      <c r="U749" s="13"/>
      <c r="V749" s="13"/>
    </row>
    <row r="750">
      <c r="A750" s="13"/>
      <c r="K750" s="13"/>
      <c r="L750" s="13"/>
      <c r="S750" s="13"/>
      <c r="T750" s="13"/>
      <c r="U750" s="13"/>
      <c r="V750" s="13"/>
    </row>
    <row r="751">
      <c r="A751" s="13"/>
      <c r="K751" s="13"/>
      <c r="L751" s="13"/>
      <c r="S751" s="13"/>
      <c r="T751" s="13"/>
      <c r="U751" s="13"/>
      <c r="V751" s="13"/>
    </row>
    <row r="752">
      <c r="A752" s="13"/>
      <c r="K752" s="13"/>
      <c r="L752" s="13"/>
      <c r="S752" s="13"/>
      <c r="T752" s="13"/>
      <c r="U752" s="13"/>
      <c r="V752" s="13"/>
    </row>
    <row r="753">
      <c r="A753" s="13"/>
      <c r="K753" s="13"/>
      <c r="L753" s="13"/>
      <c r="S753" s="13"/>
      <c r="T753" s="13"/>
      <c r="U753" s="13"/>
      <c r="V753" s="13"/>
    </row>
    <row r="754">
      <c r="A754" s="13"/>
      <c r="K754" s="13"/>
      <c r="L754" s="13"/>
      <c r="S754" s="13"/>
      <c r="T754" s="13"/>
      <c r="U754" s="13"/>
      <c r="V754" s="13"/>
    </row>
    <row r="755">
      <c r="A755" s="13"/>
      <c r="K755" s="13"/>
      <c r="L755" s="13"/>
      <c r="S755" s="13"/>
      <c r="T755" s="13"/>
      <c r="U755" s="13"/>
      <c r="V755" s="13"/>
    </row>
    <row r="756">
      <c r="A756" s="13"/>
      <c r="K756" s="13"/>
      <c r="L756" s="13"/>
      <c r="S756" s="13"/>
      <c r="T756" s="13"/>
      <c r="U756" s="13"/>
      <c r="V756" s="13"/>
    </row>
    <row r="757">
      <c r="A757" s="13"/>
      <c r="K757" s="13"/>
      <c r="L757" s="13"/>
      <c r="S757" s="13"/>
      <c r="T757" s="13"/>
      <c r="U757" s="13"/>
      <c r="V757" s="13"/>
    </row>
    <row r="758">
      <c r="A758" s="13"/>
      <c r="K758" s="13"/>
      <c r="L758" s="13"/>
      <c r="S758" s="13"/>
      <c r="T758" s="13"/>
      <c r="U758" s="13"/>
      <c r="V758" s="13"/>
    </row>
    <row r="759">
      <c r="A759" s="13"/>
      <c r="K759" s="13"/>
      <c r="L759" s="13"/>
      <c r="S759" s="13"/>
      <c r="T759" s="13"/>
      <c r="U759" s="13"/>
      <c r="V759" s="13"/>
    </row>
    <row r="760">
      <c r="A760" s="13"/>
      <c r="K760" s="13"/>
      <c r="L760" s="13"/>
      <c r="S760" s="13"/>
      <c r="T760" s="13"/>
      <c r="U760" s="13"/>
      <c r="V760" s="13"/>
    </row>
    <row r="761">
      <c r="A761" s="13"/>
      <c r="K761" s="13"/>
      <c r="L761" s="13"/>
      <c r="S761" s="13"/>
      <c r="T761" s="13"/>
      <c r="U761" s="13"/>
      <c r="V761" s="13"/>
    </row>
    <row r="762">
      <c r="A762" s="13"/>
      <c r="K762" s="13"/>
      <c r="L762" s="13"/>
      <c r="S762" s="13"/>
      <c r="T762" s="13"/>
      <c r="U762" s="13"/>
      <c r="V762" s="13"/>
    </row>
    <row r="763">
      <c r="A763" s="13"/>
      <c r="K763" s="13"/>
      <c r="L763" s="13"/>
      <c r="S763" s="13"/>
      <c r="T763" s="13"/>
      <c r="U763" s="13"/>
      <c r="V763" s="13"/>
    </row>
    <row r="764">
      <c r="A764" s="13"/>
      <c r="K764" s="13"/>
      <c r="L764" s="13"/>
      <c r="S764" s="13"/>
      <c r="T764" s="13"/>
      <c r="U764" s="13"/>
      <c r="V764" s="13"/>
    </row>
    <row r="765">
      <c r="A765" s="13"/>
      <c r="K765" s="13"/>
      <c r="L765" s="13"/>
      <c r="S765" s="13"/>
      <c r="T765" s="13"/>
      <c r="U765" s="13"/>
      <c r="V765" s="13"/>
    </row>
    <row r="766">
      <c r="A766" s="13"/>
      <c r="K766" s="13"/>
      <c r="L766" s="13"/>
      <c r="S766" s="13"/>
      <c r="T766" s="13"/>
      <c r="U766" s="13"/>
      <c r="V766" s="13"/>
    </row>
    <row r="767">
      <c r="A767" s="13"/>
      <c r="K767" s="13"/>
      <c r="L767" s="13"/>
      <c r="S767" s="13"/>
      <c r="T767" s="13"/>
      <c r="U767" s="13"/>
      <c r="V767" s="13"/>
    </row>
    <row r="768">
      <c r="A768" s="13"/>
      <c r="K768" s="13"/>
      <c r="L768" s="13"/>
      <c r="S768" s="13"/>
      <c r="T768" s="13"/>
      <c r="U768" s="13"/>
      <c r="V768" s="13"/>
    </row>
    <row r="769">
      <c r="A769" s="13"/>
      <c r="K769" s="13"/>
      <c r="L769" s="13"/>
      <c r="S769" s="13"/>
      <c r="T769" s="13"/>
      <c r="U769" s="13"/>
      <c r="V769" s="13"/>
    </row>
    <row r="770">
      <c r="A770" s="13"/>
      <c r="K770" s="13"/>
      <c r="L770" s="13"/>
      <c r="S770" s="13"/>
      <c r="T770" s="13"/>
      <c r="U770" s="13"/>
      <c r="V770" s="13"/>
    </row>
    <row r="771">
      <c r="A771" s="13"/>
      <c r="K771" s="13"/>
      <c r="L771" s="13"/>
      <c r="S771" s="13"/>
      <c r="T771" s="13"/>
      <c r="U771" s="13"/>
      <c r="V771" s="13"/>
    </row>
    <row r="772">
      <c r="A772" s="13"/>
      <c r="K772" s="13"/>
      <c r="L772" s="13"/>
      <c r="S772" s="13"/>
      <c r="T772" s="13"/>
      <c r="U772" s="13"/>
      <c r="V772" s="13"/>
    </row>
    <row r="773">
      <c r="A773" s="13"/>
      <c r="K773" s="13"/>
      <c r="L773" s="13"/>
      <c r="S773" s="13"/>
      <c r="T773" s="13"/>
      <c r="U773" s="13"/>
      <c r="V773" s="13"/>
    </row>
    <row r="774">
      <c r="A774" s="13"/>
      <c r="K774" s="13"/>
      <c r="L774" s="13"/>
      <c r="S774" s="13"/>
      <c r="T774" s="13"/>
      <c r="U774" s="13"/>
      <c r="V774" s="13"/>
    </row>
    <row r="775">
      <c r="A775" s="13"/>
      <c r="K775" s="13"/>
      <c r="L775" s="13"/>
      <c r="S775" s="13"/>
      <c r="T775" s="13"/>
      <c r="U775" s="13"/>
      <c r="V775" s="13"/>
    </row>
    <row r="776">
      <c r="A776" s="13"/>
      <c r="K776" s="13"/>
      <c r="L776" s="13"/>
      <c r="S776" s="13"/>
      <c r="T776" s="13"/>
      <c r="U776" s="13"/>
      <c r="V776" s="13"/>
    </row>
    <row r="777">
      <c r="A777" s="13"/>
      <c r="K777" s="13"/>
      <c r="L777" s="13"/>
      <c r="S777" s="13"/>
      <c r="T777" s="13"/>
      <c r="U777" s="13"/>
      <c r="V777" s="13"/>
    </row>
    <row r="778">
      <c r="A778" s="13"/>
      <c r="K778" s="13"/>
      <c r="L778" s="13"/>
      <c r="S778" s="13"/>
      <c r="T778" s="13"/>
      <c r="U778" s="13"/>
      <c r="V778" s="13"/>
    </row>
    <row r="779">
      <c r="A779" s="13"/>
      <c r="K779" s="13"/>
      <c r="L779" s="13"/>
      <c r="S779" s="13"/>
      <c r="T779" s="13"/>
      <c r="U779" s="13"/>
      <c r="V779" s="13"/>
    </row>
    <row r="780">
      <c r="A780" s="13"/>
      <c r="K780" s="13"/>
      <c r="L780" s="13"/>
      <c r="S780" s="13"/>
      <c r="T780" s="13"/>
      <c r="U780" s="13"/>
      <c r="V780" s="13"/>
    </row>
    <row r="781">
      <c r="A781" s="13"/>
      <c r="K781" s="13"/>
      <c r="L781" s="13"/>
      <c r="S781" s="13"/>
      <c r="T781" s="13"/>
      <c r="U781" s="13"/>
      <c r="V781" s="13"/>
    </row>
    <row r="782">
      <c r="A782" s="13"/>
      <c r="K782" s="13"/>
      <c r="L782" s="13"/>
      <c r="S782" s="13"/>
      <c r="T782" s="13"/>
      <c r="U782" s="13"/>
      <c r="V782" s="13"/>
    </row>
    <row r="783">
      <c r="A783" s="13"/>
      <c r="K783" s="13"/>
      <c r="L783" s="13"/>
      <c r="S783" s="13"/>
      <c r="T783" s="13"/>
      <c r="U783" s="13"/>
      <c r="V783" s="13"/>
    </row>
    <row r="784">
      <c r="A784" s="13"/>
      <c r="K784" s="13"/>
      <c r="L784" s="13"/>
      <c r="S784" s="13"/>
      <c r="T784" s="13"/>
      <c r="U784" s="13"/>
      <c r="V784" s="13"/>
    </row>
    <row r="785">
      <c r="A785" s="13"/>
      <c r="K785" s="13"/>
      <c r="L785" s="13"/>
      <c r="S785" s="13"/>
      <c r="T785" s="13"/>
      <c r="U785" s="13"/>
      <c r="V785" s="13"/>
    </row>
    <row r="786">
      <c r="A786" s="13"/>
      <c r="K786" s="13"/>
      <c r="L786" s="13"/>
      <c r="S786" s="13"/>
      <c r="T786" s="13"/>
      <c r="U786" s="13"/>
      <c r="V786" s="13"/>
    </row>
    <row r="787">
      <c r="A787" s="13"/>
      <c r="K787" s="13"/>
      <c r="L787" s="13"/>
      <c r="S787" s="13"/>
      <c r="T787" s="13"/>
      <c r="U787" s="13"/>
      <c r="V787" s="13"/>
    </row>
    <row r="788">
      <c r="A788" s="13"/>
      <c r="K788" s="13"/>
      <c r="L788" s="13"/>
      <c r="S788" s="13"/>
      <c r="T788" s="13"/>
      <c r="U788" s="13"/>
      <c r="V788" s="13"/>
    </row>
    <row r="789">
      <c r="A789" s="13"/>
      <c r="K789" s="13"/>
      <c r="L789" s="13"/>
      <c r="S789" s="13"/>
      <c r="T789" s="13"/>
      <c r="U789" s="13"/>
      <c r="V789" s="13"/>
    </row>
    <row r="790">
      <c r="A790" s="13"/>
      <c r="K790" s="13"/>
      <c r="L790" s="13"/>
      <c r="S790" s="13"/>
      <c r="T790" s="13"/>
      <c r="U790" s="13"/>
      <c r="V790" s="13"/>
    </row>
    <row r="791">
      <c r="A791" s="13"/>
      <c r="K791" s="13"/>
      <c r="L791" s="13"/>
      <c r="S791" s="13"/>
      <c r="T791" s="13"/>
      <c r="U791" s="13"/>
      <c r="V791" s="13"/>
    </row>
    <row r="792">
      <c r="A792" s="13"/>
      <c r="K792" s="13"/>
      <c r="L792" s="13"/>
      <c r="S792" s="13"/>
      <c r="T792" s="13"/>
      <c r="U792" s="13"/>
      <c r="V792" s="13"/>
    </row>
    <row r="793">
      <c r="A793" s="13"/>
      <c r="K793" s="13"/>
      <c r="L793" s="13"/>
      <c r="S793" s="13"/>
      <c r="T793" s="13"/>
      <c r="U793" s="13"/>
      <c r="V793" s="13"/>
    </row>
    <row r="794">
      <c r="A794" s="13"/>
      <c r="K794" s="13"/>
      <c r="L794" s="13"/>
      <c r="S794" s="13"/>
      <c r="T794" s="13"/>
      <c r="U794" s="13"/>
      <c r="V794" s="13"/>
    </row>
    <row r="795">
      <c r="A795" s="13"/>
      <c r="K795" s="13"/>
      <c r="L795" s="13"/>
      <c r="S795" s="13"/>
      <c r="T795" s="13"/>
      <c r="U795" s="13"/>
      <c r="V795" s="13"/>
    </row>
    <row r="796">
      <c r="A796" s="13"/>
      <c r="K796" s="13"/>
      <c r="L796" s="13"/>
      <c r="S796" s="13"/>
      <c r="T796" s="13"/>
      <c r="U796" s="13"/>
      <c r="V796" s="13"/>
    </row>
    <row r="797">
      <c r="A797" s="13"/>
      <c r="K797" s="13"/>
      <c r="L797" s="13"/>
      <c r="S797" s="13"/>
      <c r="T797" s="13"/>
      <c r="U797" s="13"/>
      <c r="V797" s="13"/>
    </row>
    <row r="798">
      <c r="A798" s="13"/>
      <c r="K798" s="13"/>
      <c r="L798" s="13"/>
      <c r="S798" s="13"/>
      <c r="T798" s="13"/>
      <c r="U798" s="13"/>
      <c r="V798" s="13"/>
    </row>
    <row r="799">
      <c r="A799" s="13"/>
      <c r="K799" s="13"/>
      <c r="L799" s="13"/>
      <c r="S799" s="13"/>
      <c r="T799" s="13"/>
      <c r="U799" s="13"/>
      <c r="V799" s="13"/>
    </row>
    <row r="800">
      <c r="A800" s="13"/>
      <c r="K800" s="13"/>
      <c r="L800" s="13"/>
      <c r="S800" s="13"/>
      <c r="T800" s="13"/>
      <c r="U800" s="13"/>
      <c r="V800" s="13"/>
    </row>
    <row r="801">
      <c r="A801" s="13"/>
      <c r="K801" s="13"/>
      <c r="L801" s="13"/>
      <c r="S801" s="13"/>
      <c r="T801" s="13"/>
      <c r="U801" s="13"/>
      <c r="V801" s="13"/>
    </row>
    <row r="802">
      <c r="A802" s="13"/>
      <c r="K802" s="13"/>
      <c r="L802" s="13"/>
      <c r="S802" s="13"/>
      <c r="T802" s="13"/>
      <c r="U802" s="13"/>
      <c r="V802" s="13"/>
    </row>
    <row r="803">
      <c r="A803" s="13"/>
      <c r="K803" s="13"/>
      <c r="L803" s="13"/>
      <c r="S803" s="13"/>
      <c r="T803" s="13"/>
      <c r="U803" s="13"/>
      <c r="V803" s="13"/>
    </row>
    <row r="804">
      <c r="A804" s="13"/>
      <c r="K804" s="13"/>
      <c r="L804" s="13"/>
      <c r="S804" s="13"/>
      <c r="T804" s="13"/>
      <c r="U804" s="13"/>
      <c r="V804" s="13"/>
    </row>
    <row r="805">
      <c r="A805" s="13"/>
      <c r="K805" s="13"/>
      <c r="L805" s="13"/>
      <c r="S805" s="13"/>
      <c r="T805" s="13"/>
      <c r="U805" s="13"/>
      <c r="V805" s="13"/>
    </row>
    <row r="806">
      <c r="A806" s="13"/>
      <c r="K806" s="13"/>
      <c r="L806" s="13"/>
      <c r="S806" s="13"/>
      <c r="T806" s="13"/>
      <c r="U806" s="13"/>
      <c r="V806" s="13"/>
    </row>
    <row r="807">
      <c r="A807" s="13"/>
      <c r="K807" s="13"/>
      <c r="L807" s="13"/>
      <c r="S807" s="13"/>
      <c r="T807" s="13"/>
      <c r="U807" s="13"/>
      <c r="V807" s="13"/>
    </row>
    <row r="808">
      <c r="A808" s="13"/>
      <c r="K808" s="13"/>
      <c r="L808" s="13"/>
      <c r="S808" s="13"/>
      <c r="T808" s="13"/>
      <c r="U808" s="13"/>
      <c r="V808" s="13"/>
    </row>
    <row r="809">
      <c r="A809" s="13"/>
      <c r="K809" s="13"/>
      <c r="L809" s="13"/>
      <c r="S809" s="13"/>
      <c r="T809" s="13"/>
      <c r="U809" s="13"/>
      <c r="V809" s="13"/>
    </row>
    <row r="810">
      <c r="A810" s="13"/>
      <c r="K810" s="13"/>
      <c r="L810" s="13"/>
      <c r="S810" s="13"/>
      <c r="T810" s="13"/>
      <c r="U810" s="13"/>
      <c r="V810" s="13"/>
    </row>
    <row r="811">
      <c r="A811" s="13"/>
      <c r="K811" s="13"/>
      <c r="L811" s="13"/>
      <c r="S811" s="13"/>
      <c r="T811" s="13"/>
      <c r="U811" s="13"/>
      <c r="V811" s="13"/>
    </row>
    <row r="812">
      <c r="A812" s="13"/>
      <c r="K812" s="13"/>
      <c r="L812" s="13"/>
      <c r="S812" s="13"/>
      <c r="T812" s="13"/>
      <c r="U812" s="13"/>
      <c r="V812" s="13"/>
    </row>
    <row r="813">
      <c r="A813" s="13"/>
      <c r="K813" s="13"/>
      <c r="L813" s="13"/>
      <c r="S813" s="13"/>
      <c r="T813" s="13"/>
      <c r="U813" s="13"/>
      <c r="V813" s="13"/>
    </row>
    <row r="814">
      <c r="A814" s="13"/>
      <c r="K814" s="13"/>
      <c r="L814" s="13"/>
      <c r="S814" s="13"/>
      <c r="T814" s="13"/>
      <c r="U814" s="13"/>
      <c r="V814" s="13"/>
    </row>
    <row r="815">
      <c r="A815" s="13"/>
      <c r="K815" s="13"/>
      <c r="L815" s="13"/>
      <c r="S815" s="13"/>
      <c r="T815" s="13"/>
      <c r="U815" s="13"/>
      <c r="V815" s="13"/>
    </row>
    <row r="816">
      <c r="A816" s="13"/>
      <c r="K816" s="13"/>
      <c r="L816" s="13"/>
      <c r="S816" s="13"/>
      <c r="T816" s="13"/>
      <c r="U816" s="13"/>
      <c r="V816" s="13"/>
    </row>
    <row r="817">
      <c r="A817" s="13"/>
      <c r="K817" s="13"/>
      <c r="L817" s="13"/>
      <c r="S817" s="13"/>
      <c r="T817" s="13"/>
      <c r="U817" s="13"/>
      <c r="V817" s="13"/>
    </row>
    <row r="818">
      <c r="A818" s="13"/>
      <c r="K818" s="13"/>
      <c r="L818" s="13"/>
      <c r="S818" s="13"/>
      <c r="T818" s="13"/>
      <c r="U818" s="13"/>
      <c r="V818" s="13"/>
    </row>
    <row r="819">
      <c r="A819" s="13"/>
      <c r="K819" s="13"/>
      <c r="L819" s="13"/>
      <c r="S819" s="13"/>
      <c r="T819" s="13"/>
      <c r="U819" s="13"/>
      <c r="V819" s="13"/>
    </row>
    <row r="820">
      <c r="A820" s="13"/>
      <c r="K820" s="13"/>
      <c r="L820" s="13"/>
      <c r="S820" s="13"/>
      <c r="T820" s="13"/>
      <c r="U820" s="13"/>
      <c r="V820" s="13"/>
    </row>
    <row r="821">
      <c r="A821" s="13"/>
      <c r="K821" s="13"/>
      <c r="L821" s="13"/>
      <c r="S821" s="13"/>
      <c r="T821" s="13"/>
      <c r="U821" s="13"/>
      <c r="V821" s="13"/>
    </row>
    <row r="822">
      <c r="A822" s="13"/>
      <c r="K822" s="13"/>
      <c r="L822" s="13"/>
      <c r="S822" s="13"/>
      <c r="T822" s="13"/>
      <c r="U822" s="13"/>
      <c r="V822" s="13"/>
    </row>
    <row r="823">
      <c r="A823" s="13"/>
      <c r="K823" s="13"/>
      <c r="L823" s="13"/>
      <c r="S823" s="13"/>
      <c r="T823" s="13"/>
      <c r="U823" s="13"/>
      <c r="V823" s="13"/>
    </row>
    <row r="824">
      <c r="A824" s="13"/>
      <c r="K824" s="13"/>
      <c r="L824" s="13"/>
      <c r="S824" s="13"/>
      <c r="T824" s="13"/>
      <c r="U824" s="13"/>
      <c r="V824" s="13"/>
    </row>
    <row r="825">
      <c r="A825" s="13"/>
      <c r="K825" s="13"/>
      <c r="L825" s="13"/>
      <c r="S825" s="13"/>
      <c r="T825" s="13"/>
      <c r="U825" s="13"/>
      <c r="V825" s="13"/>
    </row>
    <row r="826">
      <c r="A826" s="13"/>
      <c r="K826" s="13"/>
      <c r="L826" s="13"/>
      <c r="S826" s="13"/>
      <c r="T826" s="13"/>
      <c r="U826" s="13"/>
      <c r="V826" s="13"/>
    </row>
    <row r="827">
      <c r="A827" s="13"/>
      <c r="K827" s="13"/>
      <c r="L827" s="13"/>
      <c r="S827" s="13"/>
      <c r="T827" s="13"/>
      <c r="U827" s="13"/>
      <c r="V827" s="13"/>
    </row>
    <row r="828">
      <c r="A828" s="13"/>
      <c r="K828" s="13"/>
      <c r="L828" s="13"/>
      <c r="S828" s="13"/>
      <c r="T828" s="13"/>
      <c r="U828" s="13"/>
      <c r="V828" s="13"/>
    </row>
    <row r="829">
      <c r="A829" s="13"/>
      <c r="K829" s="13"/>
      <c r="L829" s="13"/>
      <c r="S829" s="13"/>
      <c r="T829" s="13"/>
      <c r="U829" s="13"/>
      <c r="V829" s="13"/>
    </row>
    <row r="830">
      <c r="A830" s="13"/>
      <c r="K830" s="13"/>
      <c r="L830" s="13"/>
      <c r="S830" s="13"/>
      <c r="T830" s="13"/>
      <c r="U830" s="13"/>
      <c r="V830" s="13"/>
    </row>
    <row r="831">
      <c r="A831" s="13"/>
      <c r="K831" s="13"/>
      <c r="L831" s="13"/>
      <c r="S831" s="13"/>
      <c r="T831" s="13"/>
      <c r="U831" s="13"/>
      <c r="V831" s="13"/>
    </row>
    <row r="832">
      <c r="A832" s="13"/>
      <c r="K832" s="13"/>
      <c r="L832" s="13"/>
      <c r="S832" s="13"/>
      <c r="T832" s="13"/>
      <c r="U832" s="13"/>
      <c r="V832" s="13"/>
    </row>
    <row r="833">
      <c r="A833" s="13"/>
      <c r="K833" s="13"/>
      <c r="L833" s="13"/>
      <c r="S833" s="13"/>
      <c r="T833" s="13"/>
      <c r="U833" s="13"/>
      <c r="V833" s="13"/>
    </row>
    <row r="834">
      <c r="A834" s="13"/>
      <c r="K834" s="13"/>
      <c r="L834" s="13"/>
      <c r="S834" s="13"/>
      <c r="T834" s="13"/>
      <c r="U834" s="13"/>
      <c r="V834" s="13"/>
    </row>
    <row r="835">
      <c r="A835" s="13"/>
      <c r="K835" s="13"/>
      <c r="L835" s="13"/>
      <c r="S835" s="13"/>
      <c r="T835" s="13"/>
      <c r="U835" s="13"/>
      <c r="V835" s="13"/>
    </row>
    <row r="836">
      <c r="A836" s="13"/>
      <c r="K836" s="13"/>
      <c r="L836" s="13"/>
      <c r="S836" s="13"/>
      <c r="T836" s="13"/>
      <c r="U836" s="13"/>
      <c r="V836" s="13"/>
    </row>
    <row r="837">
      <c r="A837" s="13"/>
      <c r="K837" s="13"/>
      <c r="L837" s="13"/>
      <c r="S837" s="13"/>
      <c r="T837" s="13"/>
      <c r="U837" s="13"/>
      <c r="V837" s="13"/>
    </row>
    <row r="838">
      <c r="A838" s="13"/>
      <c r="K838" s="13"/>
      <c r="L838" s="13"/>
      <c r="S838" s="13"/>
      <c r="T838" s="13"/>
      <c r="U838" s="13"/>
      <c r="V838" s="13"/>
    </row>
    <row r="839">
      <c r="A839" s="13"/>
      <c r="K839" s="13"/>
      <c r="L839" s="13"/>
      <c r="S839" s="13"/>
      <c r="T839" s="13"/>
      <c r="U839" s="13"/>
      <c r="V839" s="13"/>
    </row>
    <row r="840">
      <c r="A840" s="13"/>
      <c r="K840" s="13"/>
      <c r="L840" s="13"/>
      <c r="S840" s="13"/>
      <c r="T840" s="13"/>
      <c r="U840" s="13"/>
      <c r="V840" s="13"/>
    </row>
    <row r="841">
      <c r="A841" s="13"/>
      <c r="K841" s="13"/>
      <c r="L841" s="13"/>
      <c r="S841" s="13"/>
      <c r="T841" s="13"/>
      <c r="U841" s="13"/>
      <c r="V841" s="13"/>
    </row>
    <row r="842">
      <c r="A842" s="13"/>
      <c r="K842" s="13"/>
      <c r="L842" s="13"/>
      <c r="S842" s="13"/>
      <c r="T842" s="13"/>
      <c r="U842" s="13"/>
      <c r="V842" s="13"/>
    </row>
    <row r="843">
      <c r="A843" s="13"/>
      <c r="K843" s="13"/>
      <c r="L843" s="13"/>
      <c r="S843" s="13"/>
      <c r="T843" s="13"/>
      <c r="U843" s="13"/>
      <c r="V843" s="13"/>
    </row>
    <row r="844">
      <c r="A844" s="13"/>
      <c r="K844" s="13"/>
      <c r="L844" s="13"/>
      <c r="S844" s="13"/>
      <c r="T844" s="13"/>
      <c r="U844" s="13"/>
      <c r="V844" s="13"/>
    </row>
    <row r="845">
      <c r="A845" s="13"/>
      <c r="K845" s="13"/>
      <c r="L845" s="13"/>
      <c r="S845" s="13"/>
      <c r="T845" s="13"/>
      <c r="U845" s="13"/>
      <c r="V845" s="13"/>
    </row>
    <row r="846">
      <c r="A846" s="13"/>
      <c r="K846" s="13"/>
      <c r="L846" s="13"/>
      <c r="S846" s="13"/>
      <c r="T846" s="13"/>
      <c r="U846" s="13"/>
      <c r="V846" s="13"/>
    </row>
    <row r="847">
      <c r="A847" s="13"/>
      <c r="K847" s="13"/>
      <c r="L847" s="13"/>
      <c r="S847" s="13"/>
      <c r="T847" s="13"/>
      <c r="U847" s="13"/>
      <c r="V847" s="13"/>
    </row>
    <row r="848">
      <c r="A848" s="13"/>
      <c r="K848" s="13"/>
      <c r="L848" s="13"/>
      <c r="S848" s="13"/>
      <c r="T848" s="13"/>
      <c r="U848" s="13"/>
      <c r="V848" s="13"/>
    </row>
    <row r="849">
      <c r="A849" s="13"/>
      <c r="K849" s="13"/>
      <c r="L849" s="13"/>
      <c r="S849" s="13"/>
      <c r="T849" s="13"/>
      <c r="U849" s="13"/>
      <c r="V849" s="13"/>
    </row>
    <row r="850">
      <c r="A850" s="13"/>
      <c r="K850" s="13"/>
      <c r="L850" s="13"/>
      <c r="S850" s="13"/>
      <c r="T850" s="13"/>
      <c r="U850" s="13"/>
      <c r="V850" s="13"/>
    </row>
    <row r="851">
      <c r="A851" s="13"/>
      <c r="K851" s="13"/>
      <c r="L851" s="13"/>
      <c r="S851" s="13"/>
      <c r="T851" s="13"/>
      <c r="U851" s="13"/>
      <c r="V851" s="13"/>
    </row>
    <row r="852">
      <c r="A852" s="13"/>
      <c r="K852" s="13"/>
      <c r="L852" s="13"/>
      <c r="S852" s="13"/>
      <c r="T852" s="13"/>
      <c r="U852" s="13"/>
      <c r="V852" s="13"/>
    </row>
    <row r="853">
      <c r="A853" s="13"/>
      <c r="K853" s="13"/>
      <c r="L853" s="13"/>
      <c r="S853" s="13"/>
      <c r="T853" s="13"/>
      <c r="U853" s="13"/>
      <c r="V853" s="13"/>
    </row>
    <row r="854">
      <c r="A854" s="13"/>
      <c r="K854" s="13"/>
      <c r="L854" s="13"/>
      <c r="S854" s="13"/>
      <c r="T854" s="13"/>
      <c r="U854" s="13"/>
      <c r="V854" s="13"/>
    </row>
    <row r="855">
      <c r="A855" s="13"/>
      <c r="K855" s="13"/>
      <c r="L855" s="13"/>
      <c r="S855" s="13"/>
      <c r="T855" s="13"/>
      <c r="U855" s="13"/>
      <c r="V855" s="13"/>
    </row>
    <row r="856">
      <c r="A856" s="13"/>
      <c r="K856" s="13"/>
      <c r="L856" s="13"/>
      <c r="S856" s="13"/>
      <c r="T856" s="13"/>
      <c r="U856" s="13"/>
      <c r="V856" s="13"/>
    </row>
    <row r="857">
      <c r="A857" s="13"/>
      <c r="K857" s="13"/>
      <c r="L857" s="13"/>
      <c r="S857" s="13"/>
      <c r="T857" s="13"/>
      <c r="U857" s="13"/>
      <c r="V857" s="13"/>
    </row>
    <row r="858">
      <c r="A858" s="13"/>
      <c r="K858" s="13"/>
      <c r="L858" s="13"/>
      <c r="S858" s="13"/>
      <c r="T858" s="13"/>
      <c r="U858" s="13"/>
      <c r="V858" s="13"/>
    </row>
    <row r="859">
      <c r="A859" s="13"/>
      <c r="K859" s="13"/>
      <c r="L859" s="13"/>
      <c r="S859" s="13"/>
      <c r="T859" s="13"/>
      <c r="U859" s="13"/>
      <c r="V859" s="13"/>
    </row>
    <row r="860">
      <c r="A860" s="13"/>
      <c r="K860" s="13"/>
      <c r="L860" s="13"/>
      <c r="S860" s="13"/>
      <c r="T860" s="13"/>
      <c r="U860" s="13"/>
      <c r="V860" s="13"/>
    </row>
    <row r="861">
      <c r="A861" s="13"/>
      <c r="K861" s="13"/>
      <c r="L861" s="13"/>
      <c r="S861" s="13"/>
      <c r="T861" s="13"/>
      <c r="U861" s="13"/>
      <c r="V861" s="13"/>
    </row>
    <row r="862">
      <c r="A862" s="13"/>
      <c r="K862" s="13"/>
      <c r="L862" s="13"/>
      <c r="S862" s="13"/>
      <c r="T862" s="13"/>
      <c r="U862" s="13"/>
      <c r="V862" s="13"/>
    </row>
    <row r="863">
      <c r="A863" s="13"/>
      <c r="K863" s="13"/>
      <c r="L863" s="13"/>
      <c r="S863" s="13"/>
      <c r="T863" s="13"/>
      <c r="U863" s="13"/>
      <c r="V863" s="13"/>
    </row>
    <row r="864">
      <c r="A864" s="13"/>
      <c r="K864" s="13"/>
      <c r="L864" s="13"/>
      <c r="S864" s="13"/>
      <c r="T864" s="13"/>
      <c r="U864" s="13"/>
      <c r="V864" s="13"/>
    </row>
    <row r="865">
      <c r="A865" s="13"/>
      <c r="K865" s="13"/>
      <c r="L865" s="13"/>
      <c r="S865" s="13"/>
      <c r="T865" s="13"/>
      <c r="U865" s="13"/>
      <c r="V865" s="13"/>
    </row>
    <row r="866">
      <c r="A866" s="13"/>
      <c r="K866" s="13"/>
      <c r="L866" s="13"/>
      <c r="S866" s="13"/>
      <c r="T866" s="13"/>
      <c r="U866" s="13"/>
      <c r="V866" s="13"/>
    </row>
    <row r="867">
      <c r="A867" s="13"/>
      <c r="K867" s="13"/>
      <c r="L867" s="13"/>
      <c r="S867" s="13"/>
      <c r="T867" s="13"/>
      <c r="U867" s="13"/>
      <c r="V867" s="13"/>
    </row>
    <row r="868">
      <c r="A868" s="13"/>
      <c r="K868" s="13"/>
      <c r="L868" s="13"/>
      <c r="S868" s="13"/>
      <c r="T868" s="13"/>
      <c r="U868" s="13"/>
      <c r="V868" s="13"/>
    </row>
    <row r="869">
      <c r="A869" s="13"/>
      <c r="K869" s="13"/>
      <c r="L869" s="13"/>
      <c r="S869" s="13"/>
      <c r="T869" s="13"/>
      <c r="U869" s="13"/>
      <c r="V869" s="13"/>
    </row>
    <row r="870">
      <c r="A870" s="13"/>
      <c r="K870" s="13"/>
      <c r="L870" s="13"/>
      <c r="S870" s="13"/>
      <c r="T870" s="13"/>
      <c r="U870" s="13"/>
      <c r="V870" s="13"/>
    </row>
    <row r="871">
      <c r="A871" s="13"/>
      <c r="K871" s="13"/>
      <c r="L871" s="13"/>
      <c r="S871" s="13"/>
      <c r="T871" s="13"/>
      <c r="U871" s="13"/>
      <c r="V871" s="13"/>
    </row>
    <row r="872">
      <c r="A872" s="13"/>
      <c r="K872" s="13"/>
      <c r="L872" s="13"/>
      <c r="S872" s="13"/>
      <c r="T872" s="13"/>
      <c r="U872" s="13"/>
      <c r="V872" s="13"/>
    </row>
    <row r="873">
      <c r="A873" s="13"/>
      <c r="K873" s="13"/>
      <c r="L873" s="13"/>
      <c r="S873" s="13"/>
      <c r="T873" s="13"/>
      <c r="U873" s="13"/>
      <c r="V873" s="13"/>
    </row>
    <row r="874">
      <c r="A874" s="13"/>
      <c r="K874" s="13"/>
      <c r="L874" s="13"/>
      <c r="S874" s="13"/>
      <c r="T874" s="13"/>
      <c r="U874" s="13"/>
      <c r="V874" s="13"/>
    </row>
    <row r="875">
      <c r="A875" s="13"/>
      <c r="K875" s="13"/>
      <c r="L875" s="13"/>
      <c r="S875" s="13"/>
      <c r="T875" s="13"/>
      <c r="U875" s="13"/>
      <c r="V875" s="13"/>
    </row>
    <row r="876">
      <c r="A876" s="13"/>
      <c r="K876" s="13"/>
      <c r="L876" s="13"/>
      <c r="S876" s="13"/>
      <c r="T876" s="13"/>
      <c r="U876" s="13"/>
      <c r="V876" s="13"/>
    </row>
    <row r="877">
      <c r="A877" s="13"/>
      <c r="K877" s="13"/>
      <c r="L877" s="13"/>
      <c r="S877" s="13"/>
      <c r="T877" s="13"/>
      <c r="U877" s="13"/>
      <c r="V877" s="13"/>
    </row>
    <row r="878">
      <c r="A878" s="13"/>
      <c r="K878" s="13"/>
      <c r="L878" s="13"/>
      <c r="S878" s="13"/>
      <c r="T878" s="13"/>
      <c r="U878" s="13"/>
      <c r="V878" s="13"/>
    </row>
    <row r="879">
      <c r="A879" s="13"/>
      <c r="K879" s="13"/>
      <c r="L879" s="13"/>
      <c r="S879" s="13"/>
      <c r="T879" s="13"/>
      <c r="U879" s="13"/>
      <c r="V879" s="13"/>
    </row>
    <row r="880">
      <c r="A880" s="13"/>
      <c r="K880" s="13"/>
      <c r="L880" s="13"/>
      <c r="S880" s="13"/>
      <c r="T880" s="13"/>
      <c r="U880" s="13"/>
      <c r="V880" s="13"/>
    </row>
    <row r="881">
      <c r="A881" s="13"/>
      <c r="K881" s="13"/>
      <c r="L881" s="13"/>
      <c r="S881" s="13"/>
      <c r="T881" s="13"/>
      <c r="U881" s="13"/>
      <c r="V881" s="13"/>
    </row>
    <row r="882">
      <c r="A882" s="13"/>
      <c r="K882" s="13"/>
      <c r="L882" s="13"/>
      <c r="S882" s="13"/>
      <c r="T882" s="13"/>
      <c r="U882" s="13"/>
      <c r="V882" s="13"/>
    </row>
    <row r="883">
      <c r="A883" s="13"/>
      <c r="K883" s="13"/>
      <c r="L883" s="13"/>
      <c r="S883" s="13"/>
      <c r="T883" s="13"/>
      <c r="U883" s="13"/>
      <c r="V883" s="13"/>
    </row>
    <row r="884">
      <c r="A884" s="13"/>
      <c r="K884" s="13"/>
      <c r="L884" s="13"/>
      <c r="S884" s="13"/>
      <c r="T884" s="13"/>
      <c r="U884" s="13"/>
      <c r="V884" s="13"/>
    </row>
    <row r="885">
      <c r="A885" s="13"/>
      <c r="K885" s="13"/>
      <c r="L885" s="13"/>
      <c r="S885" s="13"/>
      <c r="T885" s="13"/>
      <c r="U885" s="13"/>
      <c r="V885" s="13"/>
    </row>
    <row r="886">
      <c r="A886" s="13"/>
      <c r="K886" s="13"/>
      <c r="L886" s="13"/>
      <c r="S886" s="13"/>
      <c r="T886" s="13"/>
      <c r="U886" s="13"/>
      <c r="V886" s="13"/>
    </row>
    <row r="887">
      <c r="A887" s="13"/>
      <c r="K887" s="13"/>
      <c r="L887" s="13"/>
      <c r="S887" s="13"/>
      <c r="T887" s="13"/>
      <c r="U887" s="13"/>
      <c r="V887" s="13"/>
    </row>
    <row r="888">
      <c r="A888" s="13"/>
      <c r="K888" s="13"/>
      <c r="L888" s="13"/>
      <c r="S888" s="13"/>
      <c r="T888" s="13"/>
      <c r="U888" s="13"/>
      <c r="V888" s="13"/>
    </row>
    <row r="889">
      <c r="A889" s="13"/>
      <c r="K889" s="13"/>
      <c r="L889" s="13"/>
      <c r="S889" s="13"/>
      <c r="T889" s="13"/>
      <c r="U889" s="13"/>
      <c r="V889" s="13"/>
    </row>
    <row r="890">
      <c r="A890" s="13"/>
      <c r="K890" s="13"/>
      <c r="L890" s="13"/>
      <c r="S890" s="13"/>
      <c r="T890" s="13"/>
      <c r="U890" s="13"/>
      <c r="V890" s="13"/>
    </row>
    <row r="891">
      <c r="A891" s="13"/>
      <c r="K891" s="13"/>
      <c r="L891" s="13"/>
      <c r="S891" s="13"/>
      <c r="T891" s="13"/>
      <c r="U891" s="13"/>
      <c r="V891" s="13"/>
    </row>
    <row r="892">
      <c r="A892" s="13"/>
      <c r="K892" s="13"/>
      <c r="L892" s="13"/>
      <c r="S892" s="13"/>
      <c r="T892" s="13"/>
      <c r="U892" s="13"/>
      <c r="V892" s="13"/>
    </row>
    <row r="893">
      <c r="A893" s="13"/>
      <c r="K893" s="13"/>
      <c r="L893" s="13"/>
      <c r="S893" s="13"/>
      <c r="T893" s="13"/>
      <c r="U893" s="13"/>
      <c r="V893" s="13"/>
    </row>
    <row r="894">
      <c r="A894" s="13"/>
      <c r="K894" s="13"/>
      <c r="L894" s="13"/>
      <c r="S894" s="13"/>
      <c r="T894" s="13"/>
      <c r="U894" s="13"/>
      <c r="V894" s="13"/>
    </row>
    <row r="895">
      <c r="A895" s="13"/>
      <c r="K895" s="13"/>
      <c r="L895" s="13"/>
      <c r="S895" s="13"/>
      <c r="T895" s="13"/>
      <c r="U895" s="13"/>
      <c r="V895" s="13"/>
    </row>
    <row r="896">
      <c r="A896" s="13"/>
      <c r="K896" s="13"/>
      <c r="L896" s="13"/>
      <c r="S896" s="13"/>
      <c r="T896" s="13"/>
      <c r="U896" s="13"/>
      <c r="V896" s="13"/>
    </row>
    <row r="897">
      <c r="A897" s="13"/>
      <c r="K897" s="13"/>
      <c r="L897" s="13"/>
      <c r="S897" s="13"/>
      <c r="T897" s="13"/>
      <c r="U897" s="13"/>
      <c r="V897" s="13"/>
    </row>
    <row r="898">
      <c r="A898" s="13"/>
      <c r="K898" s="13"/>
      <c r="L898" s="13"/>
      <c r="S898" s="13"/>
      <c r="T898" s="13"/>
      <c r="U898" s="13"/>
      <c r="V898" s="13"/>
    </row>
    <row r="899">
      <c r="A899" s="13"/>
      <c r="K899" s="13"/>
      <c r="L899" s="13"/>
      <c r="S899" s="13"/>
      <c r="T899" s="13"/>
      <c r="U899" s="13"/>
      <c r="V899" s="13"/>
    </row>
    <row r="900">
      <c r="A900" s="13"/>
      <c r="K900" s="13"/>
      <c r="L900" s="13"/>
      <c r="S900" s="13"/>
      <c r="T900" s="13"/>
      <c r="U900" s="13"/>
      <c r="V900" s="13"/>
    </row>
    <row r="901">
      <c r="A901" s="13"/>
      <c r="K901" s="13"/>
      <c r="L901" s="13"/>
      <c r="S901" s="13"/>
      <c r="T901" s="13"/>
      <c r="U901" s="13"/>
      <c r="V901" s="13"/>
    </row>
    <row r="902">
      <c r="A902" s="13"/>
      <c r="K902" s="13"/>
      <c r="L902" s="13"/>
      <c r="S902" s="13"/>
      <c r="T902" s="13"/>
      <c r="U902" s="13"/>
      <c r="V902" s="13"/>
    </row>
    <row r="903">
      <c r="A903" s="13"/>
      <c r="K903" s="13"/>
      <c r="L903" s="13"/>
      <c r="S903" s="13"/>
      <c r="T903" s="13"/>
      <c r="U903" s="13"/>
      <c r="V903" s="13"/>
    </row>
    <row r="904">
      <c r="A904" s="13"/>
      <c r="K904" s="13"/>
      <c r="L904" s="13"/>
      <c r="S904" s="13"/>
      <c r="T904" s="13"/>
      <c r="U904" s="13"/>
      <c r="V904" s="13"/>
    </row>
    <row r="905">
      <c r="A905" s="13"/>
      <c r="K905" s="13"/>
      <c r="L905" s="13"/>
      <c r="S905" s="13"/>
      <c r="T905" s="13"/>
      <c r="U905" s="13"/>
      <c r="V905" s="13"/>
    </row>
    <row r="906">
      <c r="A906" s="13"/>
      <c r="K906" s="13"/>
      <c r="L906" s="13"/>
      <c r="S906" s="13"/>
      <c r="T906" s="13"/>
      <c r="U906" s="13"/>
      <c r="V906" s="13"/>
    </row>
    <row r="907">
      <c r="A907" s="13"/>
      <c r="K907" s="13"/>
      <c r="L907" s="13"/>
      <c r="S907" s="13"/>
      <c r="T907" s="13"/>
      <c r="U907" s="13"/>
      <c r="V907" s="13"/>
    </row>
    <row r="908">
      <c r="A908" s="13"/>
      <c r="K908" s="13"/>
      <c r="L908" s="13"/>
      <c r="S908" s="13"/>
      <c r="T908" s="13"/>
      <c r="U908" s="13"/>
      <c r="V908" s="13"/>
    </row>
    <row r="909">
      <c r="A909" s="13"/>
      <c r="K909" s="13"/>
      <c r="L909" s="13"/>
      <c r="S909" s="13"/>
      <c r="T909" s="13"/>
      <c r="U909" s="13"/>
      <c r="V909" s="13"/>
    </row>
    <row r="910">
      <c r="A910" s="13"/>
      <c r="K910" s="13"/>
      <c r="L910" s="13"/>
      <c r="S910" s="13"/>
      <c r="T910" s="13"/>
      <c r="U910" s="13"/>
      <c r="V910" s="13"/>
    </row>
    <row r="911">
      <c r="A911" s="13"/>
      <c r="K911" s="13"/>
      <c r="L911" s="13"/>
      <c r="S911" s="13"/>
      <c r="T911" s="13"/>
      <c r="U911" s="13"/>
      <c r="V911" s="13"/>
    </row>
    <row r="912">
      <c r="A912" s="13"/>
      <c r="K912" s="13"/>
      <c r="L912" s="13"/>
      <c r="S912" s="13"/>
      <c r="T912" s="13"/>
      <c r="U912" s="13"/>
      <c r="V912" s="13"/>
    </row>
    <row r="913">
      <c r="A913" s="13"/>
      <c r="K913" s="13"/>
      <c r="L913" s="13"/>
      <c r="S913" s="13"/>
      <c r="T913" s="13"/>
      <c r="U913" s="13"/>
      <c r="V913" s="13"/>
    </row>
    <row r="914">
      <c r="A914" s="13"/>
      <c r="K914" s="13"/>
      <c r="L914" s="13"/>
      <c r="S914" s="13"/>
      <c r="T914" s="13"/>
      <c r="U914" s="13"/>
      <c r="V914" s="13"/>
    </row>
    <row r="915">
      <c r="A915" s="13"/>
      <c r="K915" s="13"/>
      <c r="L915" s="13"/>
      <c r="S915" s="13"/>
      <c r="T915" s="13"/>
      <c r="U915" s="13"/>
      <c r="V915" s="13"/>
    </row>
    <row r="916">
      <c r="A916" s="13"/>
      <c r="K916" s="13"/>
      <c r="L916" s="13"/>
      <c r="S916" s="13"/>
      <c r="T916" s="13"/>
      <c r="U916" s="13"/>
      <c r="V916" s="13"/>
    </row>
    <row r="917">
      <c r="A917" s="13"/>
      <c r="K917" s="13"/>
      <c r="L917" s="13"/>
      <c r="S917" s="13"/>
      <c r="T917" s="13"/>
      <c r="U917" s="13"/>
      <c r="V917" s="13"/>
    </row>
    <row r="918">
      <c r="A918" s="13"/>
      <c r="K918" s="13"/>
      <c r="L918" s="13"/>
      <c r="S918" s="13"/>
      <c r="T918" s="13"/>
      <c r="U918" s="13"/>
      <c r="V918" s="13"/>
    </row>
    <row r="919">
      <c r="A919" s="13"/>
      <c r="K919" s="13"/>
      <c r="L919" s="13"/>
      <c r="S919" s="13"/>
      <c r="T919" s="13"/>
      <c r="U919" s="13"/>
      <c r="V919" s="13"/>
    </row>
    <row r="920">
      <c r="A920" s="13"/>
      <c r="K920" s="13"/>
      <c r="L920" s="13"/>
      <c r="S920" s="13"/>
      <c r="T920" s="13"/>
      <c r="U920" s="13"/>
      <c r="V920" s="13"/>
    </row>
    <row r="921">
      <c r="A921" s="13"/>
      <c r="K921" s="13"/>
      <c r="L921" s="13"/>
      <c r="S921" s="13"/>
      <c r="T921" s="13"/>
      <c r="U921" s="13"/>
      <c r="V921" s="13"/>
    </row>
    <row r="922">
      <c r="A922" s="13"/>
      <c r="K922" s="13"/>
      <c r="L922" s="13"/>
      <c r="S922" s="13"/>
      <c r="T922" s="13"/>
      <c r="U922" s="13"/>
      <c r="V922" s="13"/>
    </row>
    <row r="923">
      <c r="A923" s="13"/>
      <c r="K923" s="13"/>
      <c r="L923" s="13"/>
      <c r="S923" s="13"/>
      <c r="T923" s="13"/>
      <c r="U923" s="13"/>
      <c r="V923" s="13"/>
    </row>
    <row r="924">
      <c r="A924" s="13"/>
      <c r="K924" s="13"/>
      <c r="L924" s="13"/>
      <c r="S924" s="13"/>
      <c r="T924" s="13"/>
      <c r="U924" s="13"/>
      <c r="V924" s="13"/>
    </row>
    <row r="925">
      <c r="A925" s="13"/>
      <c r="K925" s="13"/>
      <c r="L925" s="13"/>
      <c r="S925" s="13"/>
      <c r="T925" s="13"/>
      <c r="U925" s="13"/>
      <c r="V925" s="13"/>
    </row>
    <row r="926">
      <c r="A926" s="13"/>
      <c r="K926" s="13"/>
      <c r="L926" s="13"/>
      <c r="S926" s="13"/>
      <c r="T926" s="13"/>
      <c r="U926" s="13"/>
      <c r="V926" s="13"/>
    </row>
    <row r="927">
      <c r="A927" s="13"/>
      <c r="K927" s="13"/>
      <c r="L927" s="13"/>
      <c r="S927" s="13"/>
      <c r="T927" s="13"/>
      <c r="U927" s="13"/>
      <c r="V927" s="13"/>
    </row>
    <row r="928">
      <c r="A928" s="13"/>
      <c r="K928" s="13"/>
      <c r="L928" s="13"/>
      <c r="S928" s="13"/>
      <c r="T928" s="13"/>
      <c r="U928" s="13"/>
    </row>
  </sheetData>
  <conditionalFormatting sqref="B2:B26 M3:M22 U3:V24">
    <cfRule type="cellIs" dxfId="0" priority="1" operator="equal">
      <formula>"TRUE"</formula>
    </cfRule>
  </conditionalFormatting>
  <conditionalFormatting sqref="B2:B26 M3:M22 U3:V24 D26:AA26">
    <cfRule type="cellIs" dxfId="1" priority="2" operator="equal">
      <formula>"FALSE"</formula>
    </cfRule>
  </conditionalFormatting>
  <conditionalFormatting sqref="K3:K22 L3:L26 S3:S22 T3:T26 D26:K26 M26:S26 U26:AA26 K31 S31">
    <cfRule type="cellIs" dxfId="0" priority="3" operator="equal">
      <formula>"TRUE"</formula>
    </cfRule>
  </conditionalFormatting>
  <conditionalFormatting sqref="D31:R31">
    <cfRule type="cellIs" dxfId="0" priority="4" operator="equal">
      <formula>"TRUE"</formula>
    </cfRule>
  </conditionalFormatting>
  <conditionalFormatting sqref="K3:K22 L3:L25 S3:S22 T3:T25 K26 S26 D31:R31">
    <cfRule type="cellIs" dxfId="1" priority="5" operator="equal">
      <formula>"FALSE"</formula>
    </cfRule>
  </conditionalFormatting>
  <conditionalFormatting sqref="D26:AA26">
    <cfRule type="cellIs" dxfId="1" priority="6" operator="equal">
      <formula>"FALSE"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39.29"/>
    <col customWidth="1" min="3" max="3" width="35.14"/>
    <col customWidth="1" min="4" max="4" width="73.57"/>
    <col customWidth="1" min="5" max="6" width="37.43"/>
  </cols>
  <sheetData>
    <row r="1">
      <c r="A1" s="35" t="s">
        <v>511</v>
      </c>
      <c r="B1" s="36" t="s">
        <v>512</v>
      </c>
      <c r="C1" s="36" t="s">
        <v>513</v>
      </c>
      <c r="D1" s="37" t="s">
        <v>514</v>
      </c>
      <c r="E1" s="37" t="s">
        <v>515</v>
      </c>
      <c r="F1" s="38" t="s">
        <v>516</v>
      </c>
    </row>
    <row r="2">
      <c r="A2" s="39" t="s">
        <v>517</v>
      </c>
      <c r="B2" s="40" t="s">
        <v>518</v>
      </c>
      <c r="C2" s="40" t="s">
        <v>518</v>
      </c>
      <c r="D2" s="40" t="s">
        <v>518</v>
      </c>
      <c r="E2" s="41" t="s">
        <v>519</v>
      </c>
      <c r="F2" s="42"/>
    </row>
    <row r="3">
      <c r="A3" s="43" t="s">
        <v>520</v>
      </c>
      <c r="B3" s="44" t="s">
        <v>521</v>
      </c>
      <c r="C3" s="44" t="s">
        <v>521</v>
      </c>
      <c r="D3" s="44" t="s">
        <v>522</v>
      </c>
      <c r="E3" s="45" t="s">
        <v>519</v>
      </c>
      <c r="F3" s="46"/>
    </row>
    <row r="4">
      <c r="A4" s="39" t="s">
        <v>189</v>
      </c>
      <c r="B4" s="40" t="s">
        <v>518</v>
      </c>
      <c r="C4" s="40" t="s">
        <v>523</v>
      </c>
      <c r="D4" s="40" t="s">
        <v>524</v>
      </c>
      <c r="E4" s="47"/>
      <c r="F4" s="42"/>
    </row>
    <row r="5">
      <c r="A5" s="48" t="s">
        <v>525</v>
      </c>
      <c r="B5" s="49" t="s">
        <v>491</v>
      </c>
      <c r="C5" s="49" t="s">
        <v>225</v>
      </c>
      <c r="D5" s="49"/>
      <c r="E5" s="50" t="s">
        <v>526</v>
      </c>
      <c r="F5" s="51"/>
    </row>
    <row r="6">
      <c r="A6" s="24"/>
      <c r="B6" s="24"/>
      <c r="C6" s="24"/>
      <c r="D6" s="24"/>
      <c r="E6" s="24"/>
      <c r="F6" s="24"/>
    </row>
    <row r="7">
      <c r="A7" s="24"/>
      <c r="B7" s="24"/>
      <c r="C7" s="24"/>
      <c r="D7" s="24"/>
      <c r="E7" s="24"/>
      <c r="F7" s="24"/>
    </row>
    <row r="8">
      <c r="A8" s="24"/>
      <c r="B8" s="24"/>
      <c r="C8" s="24"/>
      <c r="D8" s="24"/>
      <c r="E8" s="24"/>
      <c r="F8" s="24"/>
    </row>
    <row r="9">
      <c r="A9" s="24"/>
      <c r="B9" s="24"/>
      <c r="C9" s="24"/>
      <c r="D9" s="24"/>
      <c r="E9" s="24"/>
      <c r="F9" s="24"/>
    </row>
    <row r="10">
      <c r="A10" s="24"/>
      <c r="B10" s="24"/>
      <c r="C10" s="24"/>
      <c r="D10" s="24"/>
      <c r="E10" s="24"/>
      <c r="F10" s="24"/>
    </row>
    <row r="11">
      <c r="A11" s="24"/>
      <c r="B11" s="24"/>
      <c r="C11" s="24"/>
      <c r="D11" s="23"/>
      <c r="E11" s="24"/>
      <c r="F11" s="24"/>
    </row>
    <row r="12">
      <c r="A12" s="24"/>
      <c r="B12" s="24"/>
      <c r="C12" s="24"/>
      <c r="D12" s="52"/>
      <c r="E12" s="24"/>
      <c r="F12" s="24"/>
    </row>
    <row r="13">
      <c r="A13" s="24"/>
      <c r="B13" s="24"/>
      <c r="C13" s="25"/>
      <c r="D13" s="52"/>
      <c r="E13" s="24"/>
      <c r="F13" s="24"/>
    </row>
    <row r="14">
      <c r="A14" s="24"/>
      <c r="B14" s="24"/>
      <c r="C14" s="24"/>
      <c r="D14" s="52"/>
      <c r="E14" s="24"/>
      <c r="F14" s="24"/>
    </row>
    <row r="15">
      <c r="A15" s="24"/>
      <c r="B15" s="24"/>
      <c r="C15" s="25"/>
      <c r="D15" s="52"/>
      <c r="E15" s="25"/>
      <c r="F15" s="25"/>
    </row>
    <row r="16">
      <c r="A16" s="24"/>
      <c r="B16" s="24"/>
      <c r="C16" s="24"/>
      <c r="D16" s="52"/>
      <c r="E16" s="24"/>
      <c r="F16" s="24"/>
    </row>
    <row r="17">
      <c r="A17" s="24"/>
      <c r="B17" s="24"/>
      <c r="C17" s="24"/>
      <c r="D17" s="23"/>
      <c r="E17" s="24"/>
      <c r="F17" s="24"/>
    </row>
    <row r="18">
      <c r="A18" s="24"/>
      <c r="B18" s="24"/>
      <c r="C18" s="24"/>
      <c r="D18" s="23"/>
      <c r="E18" s="24"/>
      <c r="F18" s="24"/>
    </row>
    <row r="19">
      <c r="A19" s="24"/>
      <c r="B19" s="24"/>
      <c r="C19" s="24"/>
      <c r="D19" s="23"/>
      <c r="E19" s="24"/>
      <c r="F19" s="24"/>
    </row>
    <row r="20">
      <c r="A20" s="24"/>
      <c r="B20" s="24"/>
      <c r="C20" s="24"/>
      <c r="D20" s="23"/>
      <c r="E20" s="24"/>
      <c r="F20" s="24"/>
    </row>
    <row r="21">
      <c r="A21" s="24"/>
      <c r="B21" s="24"/>
      <c r="C21" s="24"/>
      <c r="D21" s="23"/>
      <c r="E21" s="24"/>
      <c r="F21" s="24"/>
    </row>
    <row r="22">
      <c r="A22" s="24"/>
      <c r="B22" s="24"/>
      <c r="C22" s="24"/>
      <c r="D22" s="23"/>
      <c r="E22" s="24"/>
      <c r="F22" s="24"/>
    </row>
    <row r="23">
      <c r="A23" s="24"/>
      <c r="B23" s="24"/>
      <c r="C23" s="24"/>
      <c r="D23" s="23"/>
      <c r="E23" s="24"/>
      <c r="F23" s="24"/>
    </row>
    <row r="24">
      <c r="A24" s="24"/>
      <c r="B24" s="24"/>
      <c r="C24" s="24"/>
      <c r="D24" s="23"/>
      <c r="E24" s="24"/>
      <c r="F24" s="24"/>
    </row>
    <row r="25">
      <c r="A25" s="24"/>
      <c r="B25" s="24"/>
      <c r="C25" s="24"/>
      <c r="D25" s="24"/>
      <c r="E25" s="24"/>
      <c r="F25" s="24"/>
    </row>
    <row r="26">
      <c r="A26" s="24"/>
      <c r="B26" s="24"/>
      <c r="C26" s="24"/>
      <c r="D26" s="24"/>
      <c r="E26" s="24"/>
      <c r="F26" s="24"/>
    </row>
    <row r="27">
      <c r="A27" s="24"/>
      <c r="B27" s="24"/>
      <c r="C27" s="24"/>
      <c r="D27" s="24"/>
      <c r="E27" s="24"/>
      <c r="F27" s="24"/>
    </row>
    <row r="28">
      <c r="A28" s="24"/>
      <c r="B28" s="24"/>
      <c r="C28" s="24"/>
      <c r="D28" s="24"/>
      <c r="E28" s="24"/>
      <c r="F28" s="24"/>
    </row>
    <row r="29">
      <c r="A29" s="24"/>
      <c r="B29" s="24"/>
      <c r="C29" s="24"/>
      <c r="D29" s="24"/>
      <c r="E29" s="24"/>
      <c r="F29" s="24"/>
    </row>
    <row r="30">
      <c r="A30" s="24"/>
      <c r="B30" s="24"/>
      <c r="C30" s="24"/>
      <c r="D30" s="24"/>
      <c r="E30" s="24"/>
      <c r="F30" s="24"/>
    </row>
    <row r="31">
      <c r="A31" s="24"/>
      <c r="B31" s="24"/>
      <c r="C31" s="24"/>
      <c r="D31" s="24"/>
      <c r="E31" s="24"/>
      <c r="F31" s="24"/>
    </row>
    <row r="32">
      <c r="A32" s="24"/>
      <c r="B32" s="24"/>
      <c r="C32" s="24"/>
      <c r="D32" s="24"/>
      <c r="E32" s="24"/>
      <c r="F32" s="24"/>
    </row>
    <row r="33">
      <c r="A33" s="24"/>
      <c r="B33" s="24"/>
      <c r="C33" s="24"/>
      <c r="D33" s="24"/>
      <c r="E33" s="24"/>
      <c r="F33" s="24"/>
    </row>
    <row r="34">
      <c r="A34" s="24"/>
      <c r="B34" s="24"/>
      <c r="C34" s="24"/>
      <c r="D34" s="24"/>
      <c r="E34" s="24"/>
      <c r="F34" s="24"/>
    </row>
    <row r="35">
      <c r="A35" s="24"/>
      <c r="B35" s="24"/>
      <c r="C35" s="24"/>
      <c r="D35" s="24"/>
      <c r="E35" s="24"/>
      <c r="F35" s="24"/>
    </row>
    <row r="36">
      <c r="A36" s="24"/>
      <c r="B36" s="24"/>
      <c r="C36" s="24"/>
      <c r="D36" s="24"/>
      <c r="E36" s="24"/>
      <c r="F36" s="24"/>
    </row>
    <row r="37">
      <c r="A37" s="24"/>
      <c r="B37" s="24"/>
      <c r="C37" s="24"/>
      <c r="D37" s="24"/>
      <c r="E37" s="24"/>
      <c r="F37" s="24"/>
    </row>
    <row r="38">
      <c r="A38" s="24"/>
      <c r="B38" s="24"/>
      <c r="C38" s="24"/>
      <c r="D38" s="24"/>
      <c r="E38" s="24"/>
      <c r="F38" s="24"/>
    </row>
    <row r="39">
      <c r="A39" s="24"/>
      <c r="B39" s="24"/>
      <c r="C39" s="24"/>
      <c r="D39" s="24"/>
      <c r="E39" s="24"/>
      <c r="F39" s="24"/>
    </row>
    <row r="40">
      <c r="A40" s="24"/>
      <c r="B40" s="24"/>
      <c r="C40" s="24"/>
      <c r="D40" s="24"/>
      <c r="E40" s="24"/>
      <c r="F40" s="24"/>
    </row>
    <row r="41">
      <c r="A41" s="24"/>
      <c r="B41" s="24"/>
      <c r="C41" s="24"/>
      <c r="D41" s="24"/>
      <c r="E41" s="24"/>
      <c r="F41" s="24"/>
    </row>
    <row r="42">
      <c r="A42" s="24"/>
      <c r="B42" s="24"/>
      <c r="C42" s="24"/>
      <c r="D42" s="24"/>
      <c r="E42" s="24"/>
      <c r="F42" s="24"/>
    </row>
    <row r="43">
      <c r="A43" s="24"/>
      <c r="B43" s="24"/>
      <c r="C43" s="24"/>
      <c r="D43" s="24"/>
      <c r="E43" s="24"/>
      <c r="F43" s="24"/>
    </row>
    <row r="44">
      <c r="A44" s="24"/>
      <c r="B44" s="24"/>
      <c r="C44" s="24"/>
      <c r="D44" s="24"/>
      <c r="E44" s="24"/>
      <c r="F44" s="24"/>
    </row>
    <row r="45">
      <c r="A45" s="24"/>
      <c r="B45" s="24"/>
      <c r="C45" s="24"/>
      <c r="D45" s="24"/>
      <c r="E45" s="24"/>
      <c r="F45" s="24"/>
    </row>
    <row r="46">
      <c r="A46" s="24"/>
      <c r="B46" s="24"/>
      <c r="C46" s="24"/>
      <c r="D46" s="24"/>
      <c r="E46" s="24"/>
      <c r="F46" s="24"/>
    </row>
    <row r="47">
      <c r="A47" s="24"/>
      <c r="B47" s="24"/>
      <c r="C47" s="24"/>
      <c r="D47" s="24"/>
      <c r="E47" s="24"/>
      <c r="F47" s="24"/>
    </row>
    <row r="48">
      <c r="A48" s="24"/>
      <c r="B48" s="24"/>
      <c r="C48" s="24"/>
      <c r="D48" s="24"/>
      <c r="E48" s="24"/>
      <c r="F48" s="24"/>
    </row>
    <row r="49">
      <c r="A49" s="24"/>
      <c r="B49" s="24"/>
      <c r="C49" s="24"/>
      <c r="D49" s="24"/>
      <c r="E49" s="24"/>
      <c r="F49" s="24"/>
    </row>
    <row r="50">
      <c r="A50" s="24"/>
      <c r="B50" s="24"/>
      <c r="C50" s="24"/>
      <c r="D50" s="24"/>
      <c r="E50" s="24"/>
      <c r="F50" s="24"/>
    </row>
    <row r="51">
      <c r="A51" s="24"/>
      <c r="B51" s="24"/>
      <c r="C51" s="24"/>
      <c r="D51" s="24"/>
      <c r="E51" s="24"/>
      <c r="F51" s="24"/>
    </row>
    <row r="52">
      <c r="A52" s="24"/>
      <c r="B52" s="24"/>
      <c r="C52" s="24"/>
      <c r="D52" s="24"/>
      <c r="E52" s="24"/>
      <c r="F52" s="24"/>
    </row>
    <row r="53">
      <c r="A53" s="24"/>
      <c r="B53" s="24"/>
      <c r="C53" s="24"/>
      <c r="D53" s="24"/>
      <c r="E53" s="24"/>
      <c r="F53" s="24"/>
    </row>
    <row r="54">
      <c r="A54" s="24"/>
      <c r="B54" s="24"/>
      <c r="C54" s="24"/>
      <c r="D54" s="24"/>
      <c r="E54" s="24"/>
      <c r="F54" s="24"/>
    </row>
    <row r="55">
      <c r="A55" s="24"/>
      <c r="B55" s="24"/>
      <c r="C55" s="24"/>
      <c r="D55" s="24"/>
      <c r="E55" s="24"/>
      <c r="F55" s="24"/>
    </row>
    <row r="56">
      <c r="A56" s="24"/>
      <c r="B56" s="24"/>
      <c r="C56" s="24"/>
      <c r="D56" s="24"/>
      <c r="E56" s="24"/>
      <c r="F56" s="24"/>
    </row>
    <row r="57">
      <c r="A57" s="24"/>
      <c r="B57" s="24"/>
      <c r="C57" s="24"/>
      <c r="D57" s="24"/>
      <c r="E57" s="24"/>
      <c r="F57" s="24"/>
    </row>
    <row r="58">
      <c r="A58" s="24"/>
      <c r="B58" s="24"/>
      <c r="C58" s="24"/>
      <c r="D58" s="24"/>
      <c r="E58" s="24"/>
      <c r="F58" s="24"/>
    </row>
    <row r="59">
      <c r="A59" s="24"/>
      <c r="B59" s="24"/>
      <c r="C59" s="24"/>
      <c r="D59" s="24"/>
      <c r="E59" s="24"/>
      <c r="F59" s="24"/>
    </row>
    <row r="60">
      <c r="A60" s="24"/>
      <c r="B60" s="24"/>
      <c r="C60" s="24"/>
      <c r="D60" s="24"/>
      <c r="E60" s="24"/>
      <c r="F60" s="24"/>
    </row>
    <row r="61">
      <c r="A61" s="24"/>
      <c r="B61" s="24"/>
      <c r="C61" s="24"/>
      <c r="D61" s="24"/>
      <c r="E61" s="24"/>
      <c r="F61" s="24"/>
    </row>
    <row r="62">
      <c r="A62" s="24"/>
      <c r="B62" s="24"/>
      <c r="C62" s="24"/>
      <c r="D62" s="24"/>
      <c r="E62" s="24"/>
      <c r="F62" s="24"/>
    </row>
    <row r="63">
      <c r="A63" s="24"/>
      <c r="B63" s="24"/>
      <c r="C63" s="24"/>
      <c r="D63" s="24"/>
      <c r="E63" s="24"/>
      <c r="F63" s="24"/>
    </row>
    <row r="64">
      <c r="A64" s="24"/>
      <c r="B64" s="24"/>
      <c r="C64" s="24"/>
      <c r="D64" s="24"/>
      <c r="E64" s="24"/>
      <c r="F64" s="24"/>
    </row>
    <row r="65">
      <c r="A65" s="24"/>
      <c r="B65" s="24"/>
      <c r="C65" s="24"/>
      <c r="D65" s="24"/>
      <c r="E65" s="24"/>
      <c r="F65" s="24"/>
    </row>
    <row r="66">
      <c r="A66" s="24"/>
      <c r="B66" s="24"/>
      <c r="C66" s="24"/>
      <c r="D66" s="24"/>
      <c r="E66" s="24"/>
      <c r="F66" s="24"/>
    </row>
    <row r="67">
      <c r="A67" s="24"/>
      <c r="B67" s="24"/>
      <c r="C67" s="24"/>
      <c r="D67" s="24"/>
      <c r="E67" s="24"/>
      <c r="F67" s="24"/>
    </row>
    <row r="68">
      <c r="A68" s="24"/>
      <c r="B68" s="24"/>
      <c r="C68" s="24"/>
      <c r="D68" s="24"/>
      <c r="E68" s="24"/>
      <c r="F68" s="24"/>
    </row>
    <row r="69">
      <c r="A69" s="24"/>
      <c r="B69" s="24"/>
      <c r="C69" s="24"/>
      <c r="D69" s="24"/>
      <c r="E69" s="24"/>
      <c r="F69" s="24"/>
    </row>
    <row r="70">
      <c r="A70" s="24"/>
      <c r="B70" s="24"/>
      <c r="C70" s="24"/>
      <c r="D70" s="24"/>
      <c r="E70" s="24"/>
      <c r="F70" s="24"/>
    </row>
    <row r="71">
      <c r="A71" s="24"/>
      <c r="B71" s="24"/>
      <c r="C71" s="24"/>
      <c r="D71" s="24"/>
      <c r="E71" s="24"/>
      <c r="F71" s="24"/>
    </row>
    <row r="72">
      <c r="A72" s="24"/>
      <c r="B72" s="24"/>
      <c r="C72" s="24"/>
      <c r="D72" s="24"/>
      <c r="E72" s="24"/>
      <c r="F72" s="24"/>
    </row>
    <row r="73">
      <c r="A73" s="24"/>
      <c r="B73" s="24"/>
      <c r="C73" s="24"/>
      <c r="D73" s="24"/>
      <c r="E73" s="24"/>
      <c r="F73" s="24"/>
    </row>
    <row r="74">
      <c r="A74" s="24"/>
      <c r="B74" s="24"/>
      <c r="C74" s="24"/>
      <c r="D74" s="24"/>
      <c r="E74" s="24"/>
      <c r="F74" s="24"/>
    </row>
    <row r="75">
      <c r="A75" s="24"/>
      <c r="B75" s="24"/>
      <c r="C75" s="24"/>
      <c r="D75" s="24"/>
      <c r="E75" s="24"/>
      <c r="F75" s="24"/>
    </row>
    <row r="76">
      <c r="A76" s="24"/>
      <c r="B76" s="24"/>
      <c r="C76" s="24"/>
      <c r="D76" s="24"/>
      <c r="E76" s="24"/>
      <c r="F76" s="24"/>
    </row>
    <row r="77">
      <c r="A77" s="24"/>
      <c r="B77" s="24"/>
      <c r="C77" s="24"/>
      <c r="D77" s="24"/>
      <c r="E77" s="24"/>
      <c r="F77" s="24"/>
    </row>
    <row r="78">
      <c r="A78" s="24"/>
      <c r="B78" s="24"/>
      <c r="C78" s="24"/>
      <c r="D78" s="24"/>
      <c r="E78" s="24"/>
      <c r="F78" s="24"/>
    </row>
    <row r="79">
      <c r="A79" s="24"/>
      <c r="B79" s="24"/>
      <c r="C79" s="24"/>
      <c r="D79" s="24"/>
      <c r="E79" s="24"/>
      <c r="F79" s="24"/>
    </row>
    <row r="80">
      <c r="A80" s="24"/>
      <c r="B80" s="24"/>
      <c r="C80" s="24"/>
      <c r="D80" s="24"/>
      <c r="E80" s="24"/>
      <c r="F80" s="24"/>
    </row>
    <row r="81">
      <c r="A81" s="24"/>
      <c r="B81" s="24"/>
      <c r="C81" s="24"/>
      <c r="D81" s="24"/>
      <c r="E81" s="24"/>
      <c r="F81" s="24"/>
    </row>
    <row r="82">
      <c r="A82" s="24"/>
      <c r="B82" s="24"/>
      <c r="C82" s="24"/>
      <c r="D82" s="24"/>
      <c r="E82" s="24"/>
      <c r="F82" s="24"/>
    </row>
    <row r="83">
      <c r="A83" s="24"/>
      <c r="B83" s="24"/>
      <c r="C83" s="24"/>
      <c r="D83" s="24"/>
      <c r="E83" s="24"/>
      <c r="F83" s="24"/>
    </row>
    <row r="84">
      <c r="A84" s="24"/>
      <c r="B84" s="24"/>
      <c r="C84" s="24"/>
      <c r="D84" s="24"/>
      <c r="E84" s="24"/>
      <c r="F84" s="24"/>
    </row>
    <row r="85">
      <c r="A85" s="24"/>
      <c r="B85" s="24"/>
      <c r="C85" s="24"/>
      <c r="D85" s="24"/>
      <c r="E85" s="24"/>
      <c r="F85" s="24"/>
    </row>
    <row r="86">
      <c r="A86" s="24"/>
      <c r="B86" s="24"/>
      <c r="C86" s="24"/>
      <c r="D86" s="24"/>
      <c r="E86" s="24"/>
      <c r="F86" s="24"/>
    </row>
    <row r="87">
      <c r="A87" s="24"/>
      <c r="B87" s="24"/>
      <c r="C87" s="24"/>
      <c r="D87" s="24"/>
      <c r="E87" s="24"/>
      <c r="F87" s="24"/>
    </row>
    <row r="88">
      <c r="A88" s="24"/>
      <c r="B88" s="24"/>
      <c r="C88" s="24"/>
      <c r="D88" s="24"/>
      <c r="E88" s="24"/>
      <c r="F88" s="24"/>
    </row>
    <row r="89">
      <c r="A89" s="24"/>
      <c r="B89" s="24"/>
      <c r="C89" s="24"/>
      <c r="D89" s="24"/>
      <c r="E89" s="24"/>
      <c r="F89" s="24"/>
    </row>
    <row r="90">
      <c r="A90" s="24"/>
      <c r="B90" s="24"/>
      <c r="C90" s="24"/>
      <c r="D90" s="24"/>
      <c r="E90" s="24"/>
      <c r="F90" s="24"/>
    </row>
    <row r="91">
      <c r="A91" s="24"/>
      <c r="B91" s="24"/>
      <c r="C91" s="24"/>
      <c r="D91" s="24"/>
      <c r="E91" s="24"/>
      <c r="F91" s="24"/>
    </row>
    <row r="92">
      <c r="A92" s="24"/>
      <c r="B92" s="24"/>
      <c r="C92" s="24"/>
      <c r="D92" s="24"/>
      <c r="E92" s="24"/>
      <c r="F92" s="24"/>
    </row>
    <row r="93">
      <c r="A93" s="24"/>
      <c r="B93" s="24"/>
      <c r="C93" s="24"/>
      <c r="D93" s="24"/>
      <c r="E93" s="24"/>
      <c r="F93" s="24"/>
    </row>
    <row r="94">
      <c r="A94" s="24"/>
      <c r="B94" s="24"/>
      <c r="C94" s="24"/>
      <c r="D94" s="24"/>
      <c r="E94" s="24"/>
      <c r="F94" s="24"/>
    </row>
    <row r="95">
      <c r="A95" s="24"/>
      <c r="B95" s="24"/>
      <c r="C95" s="24"/>
      <c r="D95" s="24"/>
      <c r="E95" s="24"/>
      <c r="F95" s="24"/>
    </row>
    <row r="96">
      <c r="A96" s="24"/>
      <c r="B96" s="24"/>
      <c r="C96" s="24"/>
      <c r="D96" s="24"/>
      <c r="E96" s="24"/>
      <c r="F96" s="24"/>
    </row>
    <row r="97">
      <c r="A97" s="24"/>
      <c r="B97" s="24"/>
      <c r="C97" s="24"/>
      <c r="D97" s="24"/>
      <c r="E97" s="24"/>
      <c r="F97" s="24"/>
    </row>
    <row r="98">
      <c r="A98" s="24"/>
      <c r="B98" s="24"/>
      <c r="C98" s="24"/>
      <c r="D98" s="24"/>
      <c r="E98" s="24"/>
      <c r="F98" s="24"/>
    </row>
    <row r="99">
      <c r="A99" s="24"/>
      <c r="B99" s="24"/>
      <c r="C99" s="24"/>
      <c r="D99" s="24"/>
      <c r="E99" s="24"/>
      <c r="F99" s="24"/>
    </row>
    <row r="100">
      <c r="A100" s="24"/>
      <c r="B100" s="24"/>
      <c r="C100" s="24"/>
      <c r="D100" s="24"/>
      <c r="E100" s="24"/>
      <c r="F100" s="24"/>
    </row>
    <row r="101">
      <c r="A101" s="24"/>
      <c r="B101" s="24"/>
      <c r="C101" s="24"/>
      <c r="D101" s="24"/>
      <c r="E101" s="24"/>
      <c r="F101" s="24"/>
    </row>
    <row r="102">
      <c r="A102" s="24"/>
      <c r="B102" s="24"/>
      <c r="C102" s="24"/>
      <c r="D102" s="24"/>
      <c r="E102" s="24"/>
      <c r="F102" s="24"/>
    </row>
    <row r="103">
      <c r="A103" s="24"/>
      <c r="B103" s="24"/>
      <c r="C103" s="24"/>
      <c r="D103" s="24"/>
      <c r="E103" s="24"/>
      <c r="F103" s="24"/>
    </row>
    <row r="104">
      <c r="A104" s="24"/>
      <c r="B104" s="24"/>
      <c r="C104" s="24"/>
      <c r="D104" s="24"/>
      <c r="E104" s="24"/>
      <c r="F104" s="24"/>
    </row>
    <row r="105">
      <c r="A105" s="24"/>
      <c r="B105" s="24"/>
      <c r="C105" s="24"/>
      <c r="D105" s="24"/>
      <c r="E105" s="24"/>
      <c r="F105" s="24"/>
    </row>
    <row r="106">
      <c r="A106" s="24"/>
      <c r="B106" s="24"/>
      <c r="C106" s="24"/>
      <c r="D106" s="24"/>
      <c r="E106" s="24"/>
      <c r="F106" s="24"/>
    </row>
    <row r="107">
      <c r="A107" s="24"/>
      <c r="B107" s="24"/>
      <c r="C107" s="24"/>
      <c r="D107" s="24"/>
      <c r="E107" s="24"/>
      <c r="F107" s="24"/>
    </row>
    <row r="108">
      <c r="A108" s="24"/>
      <c r="B108" s="24"/>
      <c r="C108" s="24"/>
      <c r="D108" s="24"/>
      <c r="E108" s="24"/>
      <c r="F108" s="24"/>
    </row>
    <row r="109">
      <c r="A109" s="24"/>
      <c r="B109" s="24"/>
      <c r="C109" s="24"/>
      <c r="D109" s="24"/>
      <c r="E109" s="24"/>
      <c r="F109" s="24"/>
    </row>
    <row r="110">
      <c r="A110" s="24"/>
      <c r="B110" s="24"/>
      <c r="C110" s="24"/>
      <c r="D110" s="24"/>
      <c r="E110" s="24"/>
      <c r="F110" s="24"/>
    </row>
    <row r="111">
      <c r="A111" s="24"/>
      <c r="B111" s="24"/>
      <c r="C111" s="24"/>
      <c r="D111" s="24"/>
      <c r="E111" s="24"/>
      <c r="F111" s="24"/>
    </row>
    <row r="112">
      <c r="A112" s="24"/>
      <c r="B112" s="24"/>
      <c r="C112" s="24"/>
      <c r="D112" s="24"/>
      <c r="E112" s="24"/>
      <c r="F112" s="24"/>
    </row>
    <row r="113">
      <c r="A113" s="24"/>
      <c r="B113" s="24"/>
      <c r="C113" s="24"/>
      <c r="D113" s="24"/>
      <c r="E113" s="24"/>
      <c r="F113" s="24"/>
    </row>
    <row r="114">
      <c r="A114" s="24"/>
      <c r="B114" s="24"/>
      <c r="C114" s="24"/>
      <c r="D114" s="24"/>
      <c r="E114" s="24"/>
      <c r="F114" s="24"/>
    </row>
    <row r="115">
      <c r="A115" s="24"/>
      <c r="B115" s="24"/>
      <c r="C115" s="24"/>
      <c r="D115" s="24"/>
      <c r="E115" s="24"/>
      <c r="F115" s="24"/>
    </row>
    <row r="116">
      <c r="A116" s="24"/>
      <c r="B116" s="24"/>
      <c r="C116" s="24"/>
      <c r="D116" s="24"/>
      <c r="E116" s="24"/>
      <c r="F116" s="24"/>
    </row>
    <row r="117">
      <c r="A117" s="24"/>
      <c r="B117" s="24"/>
      <c r="C117" s="24"/>
      <c r="D117" s="24"/>
      <c r="E117" s="24"/>
      <c r="F117" s="24"/>
    </row>
    <row r="118">
      <c r="A118" s="24"/>
      <c r="B118" s="24"/>
      <c r="C118" s="24"/>
      <c r="D118" s="24"/>
      <c r="E118" s="24"/>
      <c r="F118" s="24"/>
    </row>
    <row r="119">
      <c r="A119" s="24"/>
      <c r="B119" s="24"/>
      <c r="C119" s="24"/>
      <c r="D119" s="24"/>
      <c r="E119" s="24"/>
      <c r="F119" s="24"/>
    </row>
    <row r="120">
      <c r="A120" s="24"/>
      <c r="B120" s="24"/>
      <c r="C120" s="24"/>
      <c r="D120" s="24"/>
      <c r="E120" s="24"/>
      <c r="F120" s="24"/>
    </row>
    <row r="121">
      <c r="A121" s="24"/>
      <c r="B121" s="24"/>
      <c r="C121" s="24"/>
      <c r="D121" s="24"/>
      <c r="E121" s="24"/>
      <c r="F121" s="24"/>
    </row>
    <row r="122">
      <c r="A122" s="24"/>
      <c r="B122" s="24"/>
      <c r="C122" s="24"/>
      <c r="D122" s="24"/>
      <c r="E122" s="24"/>
      <c r="F122" s="24"/>
    </row>
    <row r="123">
      <c r="A123" s="24"/>
      <c r="B123" s="24"/>
      <c r="C123" s="24"/>
      <c r="D123" s="24"/>
      <c r="E123" s="24"/>
      <c r="F123" s="24"/>
    </row>
    <row r="124">
      <c r="A124" s="24"/>
      <c r="B124" s="24"/>
      <c r="C124" s="24"/>
      <c r="D124" s="24"/>
      <c r="E124" s="24"/>
      <c r="F124" s="24"/>
    </row>
    <row r="125">
      <c r="A125" s="24"/>
      <c r="B125" s="24"/>
      <c r="C125" s="24"/>
      <c r="D125" s="24"/>
      <c r="E125" s="24"/>
      <c r="F125" s="24"/>
    </row>
    <row r="126">
      <c r="A126" s="24"/>
      <c r="B126" s="24"/>
      <c r="C126" s="24"/>
      <c r="D126" s="24"/>
      <c r="E126" s="24"/>
      <c r="F126" s="24"/>
    </row>
    <row r="127">
      <c r="A127" s="24"/>
      <c r="B127" s="24"/>
      <c r="C127" s="24"/>
      <c r="D127" s="24"/>
      <c r="E127" s="24"/>
      <c r="F127" s="24"/>
    </row>
    <row r="128">
      <c r="A128" s="24"/>
      <c r="B128" s="24"/>
      <c r="C128" s="24"/>
      <c r="D128" s="24"/>
      <c r="E128" s="24"/>
      <c r="F128" s="24"/>
    </row>
    <row r="129">
      <c r="A129" s="24"/>
      <c r="B129" s="24"/>
      <c r="C129" s="24"/>
      <c r="D129" s="24"/>
      <c r="E129" s="24"/>
      <c r="F129" s="24"/>
    </row>
    <row r="130">
      <c r="A130" s="24"/>
      <c r="B130" s="24"/>
      <c r="C130" s="24"/>
      <c r="D130" s="24"/>
      <c r="E130" s="24"/>
      <c r="F130" s="24"/>
    </row>
    <row r="131">
      <c r="A131" s="24"/>
      <c r="B131" s="24"/>
      <c r="C131" s="24"/>
      <c r="D131" s="24"/>
      <c r="E131" s="24"/>
      <c r="F131" s="24"/>
    </row>
    <row r="132">
      <c r="A132" s="24"/>
      <c r="B132" s="24"/>
      <c r="C132" s="24"/>
      <c r="D132" s="24"/>
      <c r="E132" s="24"/>
      <c r="F132" s="24"/>
    </row>
    <row r="133">
      <c r="A133" s="24"/>
      <c r="B133" s="24"/>
      <c r="C133" s="24"/>
      <c r="D133" s="24"/>
      <c r="E133" s="24"/>
      <c r="F133" s="24"/>
    </row>
    <row r="134">
      <c r="A134" s="24"/>
      <c r="B134" s="24"/>
      <c r="C134" s="24"/>
      <c r="D134" s="24"/>
      <c r="E134" s="24"/>
      <c r="F134" s="24"/>
    </row>
    <row r="135">
      <c r="A135" s="24"/>
      <c r="B135" s="24"/>
      <c r="C135" s="24"/>
      <c r="D135" s="24"/>
      <c r="E135" s="24"/>
      <c r="F135" s="24"/>
    </row>
    <row r="136">
      <c r="A136" s="24"/>
      <c r="B136" s="24"/>
      <c r="C136" s="24"/>
      <c r="D136" s="24"/>
      <c r="E136" s="24"/>
      <c r="F136" s="24"/>
    </row>
    <row r="137">
      <c r="A137" s="24"/>
      <c r="B137" s="24"/>
      <c r="C137" s="24"/>
      <c r="D137" s="24"/>
      <c r="E137" s="24"/>
      <c r="F137" s="24"/>
    </row>
    <row r="138">
      <c r="A138" s="24"/>
      <c r="B138" s="24"/>
      <c r="C138" s="24"/>
      <c r="D138" s="24"/>
      <c r="E138" s="24"/>
      <c r="F138" s="24"/>
    </row>
    <row r="139">
      <c r="A139" s="24"/>
      <c r="B139" s="24"/>
      <c r="C139" s="24"/>
      <c r="D139" s="24"/>
      <c r="E139" s="24"/>
      <c r="F139" s="24"/>
    </row>
    <row r="140">
      <c r="A140" s="24"/>
      <c r="B140" s="24"/>
      <c r="C140" s="24"/>
      <c r="D140" s="24"/>
      <c r="E140" s="24"/>
      <c r="F140" s="24"/>
    </row>
    <row r="141">
      <c r="A141" s="24"/>
      <c r="B141" s="24"/>
      <c r="C141" s="24"/>
      <c r="D141" s="24"/>
      <c r="E141" s="24"/>
      <c r="F141" s="24"/>
    </row>
    <row r="142">
      <c r="A142" s="24"/>
      <c r="B142" s="24"/>
      <c r="C142" s="24"/>
      <c r="D142" s="24"/>
      <c r="E142" s="24"/>
      <c r="F142" s="24"/>
    </row>
    <row r="143">
      <c r="A143" s="24"/>
      <c r="B143" s="24"/>
      <c r="C143" s="24"/>
      <c r="D143" s="24"/>
      <c r="E143" s="24"/>
      <c r="F143" s="24"/>
    </row>
    <row r="144">
      <c r="A144" s="24"/>
      <c r="B144" s="24"/>
      <c r="C144" s="24"/>
      <c r="D144" s="24"/>
      <c r="E144" s="24"/>
      <c r="F144" s="24"/>
    </row>
    <row r="145">
      <c r="A145" s="24"/>
      <c r="B145" s="24"/>
      <c r="C145" s="24"/>
      <c r="D145" s="24"/>
      <c r="E145" s="24"/>
      <c r="F145" s="24"/>
    </row>
    <row r="146">
      <c r="A146" s="24"/>
      <c r="B146" s="24"/>
      <c r="C146" s="24"/>
      <c r="D146" s="24"/>
      <c r="E146" s="24"/>
      <c r="F146" s="24"/>
    </row>
    <row r="147">
      <c r="A147" s="24"/>
      <c r="B147" s="24"/>
      <c r="C147" s="24"/>
      <c r="D147" s="24"/>
      <c r="E147" s="24"/>
      <c r="F147" s="24"/>
    </row>
    <row r="148">
      <c r="A148" s="24"/>
      <c r="B148" s="24"/>
      <c r="C148" s="24"/>
      <c r="D148" s="24"/>
      <c r="E148" s="24"/>
      <c r="F148" s="24"/>
    </row>
    <row r="149">
      <c r="A149" s="24"/>
      <c r="B149" s="24"/>
      <c r="C149" s="24"/>
      <c r="D149" s="24"/>
      <c r="E149" s="24"/>
      <c r="F149" s="24"/>
    </row>
    <row r="150">
      <c r="A150" s="24"/>
      <c r="B150" s="24"/>
      <c r="C150" s="24"/>
      <c r="D150" s="24"/>
      <c r="E150" s="24"/>
      <c r="F150" s="24"/>
    </row>
    <row r="151">
      <c r="A151" s="24"/>
      <c r="B151" s="24"/>
      <c r="C151" s="24"/>
      <c r="D151" s="24"/>
      <c r="E151" s="24"/>
      <c r="F151" s="24"/>
    </row>
    <row r="152">
      <c r="A152" s="24"/>
      <c r="B152" s="24"/>
      <c r="C152" s="24"/>
      <c r="D152" s="24"/>
      <c r="E152" s="24"/>
      <c r="F152" s="24"/>
    </row>
    <row r="153">
      <c r="A153" s="24"/>
      <c r="B153" s="24"/>
      <c r="C153" s="24"/>
      <c r="D153" s="24"/>
      <c r="E153" s="24"/>
      <c r="F153" s="24"/>
    </row>
    <row r="154">
      <c r="A154" s="24"/>
      <c r="B154" s="24"/>
      <c r="C154" s="24"/>
      <c r="D154" s="24"/>
      <c r="E154" s="24"/>
      <c r="F154" s="24"/>
    </row>
    <row r="155">
      <c r="A155" s="24"/>
      <c r="B155" s="24"/>
      <c r="C155" s="24"/>
      <c r="D155" s="24"/>
      <c r="E155" s="24"/>
      <c r="F155" s="24"/>
    </row>
    <row r="156">
      <c r="A156" s="24"/>
      <c r="B156" s="24"/>
      <c r="C156" s="24"/>
      <c r="D156" s="24"/>
      <c r="E156" s="24"/>
      <c r="F156" s="24"/>
    </row>
    <row r="157">
      <c r="A157" s="24"/>
      <c r="B157" s="24"/>
      <c r="C157" s="24"/>
      <c r="D157" s="24"/>
      <c r="E157" s="24"/>
      <c r="F157" s="24"/>
    </row>
    <row r="158">
      <c r="A158" s="24"/>
      <c r="B158" s="24"/>
      <c r="C158" s="24"/>
      <c r="D158" s="24"/>
      <c r="E158" s="24"/>
      <c r="F158" s="24"/>
    </row>
    <row r="159">
      <c r="A159" s="24"/>
      <c r="B159" s="24"/>
      <c r="C159" s="24"/>
      <c r="D159" s="24"/>
      <c r="E159" s="24"/>
      <c r="F159" s="24"/>
    </row>
    <row r="160">
      <c r="A160" s="24"/>
      <c r="B160" s="24"/>
      <c r="C160" s="24"/>
      <c r="D160" s="24"/>
      <c r="E160" s="24"/>
      <c r="F160" s="24"/>
    </row>
    <row r="161">
      <c r="A161" s="24"/>
      <c r="B161" s="24"/>
      <c r="C161" s="24"/>
      <c r="D161" s="24"/>
      <c r="E161" s="24"/>
      <c r="F161" s="24"/>
    </row>
    <row r="162">
      <c r="A162" s="24"/>
      <c r="B162" s="24"/>
      <c r="C162" s="24"/>
      <c r="D162" s="24"/>
      <c r="E162" s="24"/>
      <c r="F162" s="24"/>
    </row>
    <row r="163">
      <c r="A163" s="24"/>
      <c r="B163" s="24"/>
      <c r="C163" s="24"/>
      <c r="D163" s="24"/>
      <c r="E163" s="24"/>
      <c r="F163" s="24"/>
    </row>
    <row r="164">
      <c r="A164" s="24"/>
      <c r="B164" s="24"/>
      <c r="C164" s="24"/>
      <c r="D164" s="24"/>
      <c r="E164" s="24"/>
      <c r="F164" s="24"/>
    </row>
    <row r="165">
      <c r="A165" s="24"/>
      <c r="B165" s="24"/>
      <c r="C165" s="24"/>
      <c r="D165" s="24"/>
      <c r="E165" s="24"/>
      <c r="F165" s="24"/>
    </row>
    <row r="166">
      <c r="A166" s="24"/>
      <c r="B166" s="24"/>
      <c r="C166" s="24"/>
      <c r="D166" s="24"/>
      <c r="E166" s="24"/>
      <c r="F166" s="24"/>
    </row>
    <row r="167">
      <c r="A167" s="24"/>
      <c r="B167" s="24"/>
      <c r="C167" s="24"/>
      <c r="D167" s="24"/>
      <c r="E167" s="24"/>
      <c r="F167" s="24"/>
    </row>
    <row r="168">
      <c r="A168" s="24"/>
      <c r="B168" s="24"/>
      <c r="C168" s="24"/>
      <c r="D168" s="24"/>
      <c r="E168" s="24"/>
      <c r="F168" s="24"/>
    </row>
    <row r="169">
      <c r="A169" s="24"/>
      <c r="B169" s="24"/>
      <c r="C169" s="24"/>
      <c r="D169" s="24"/>
      <c r="E169" s="24"/>
      <c r="F169" s="24"/>
    </row>
    <row r="170">
      <c r="A170" s="24"/>
      <c r="B170" s="24"/>
      <c r="C170" s="24"/>
      <c r="D170" s="24"/>
      <c r="E170" s="24"/>
      <c r="F170" s="24"/>
    </row>
    <row r="171">
      <c r="A171" s="24"/>
      <c r="B171" s="24"/>
      <c r="C171" s="24"/>
      <c r="D171" s="24"/>
      <c r="E171" s="24"/>
      <c r="F171" s="24"/>
    </row>
    <row r="172">
      <c r="A172" s="24"/>
      <c r="B172" s="24"/>
      <c r="C172" s="24"/>
      <c r="D172" s="24"/>
      <c r="E172" s="24"/>
      <c r="F172" s="24"/>
    </row>
    <row r="173">
      <c r="A173" s="24"/>
      <c r="B173" s="24"/>
      <c r="C173" s="24"/>
      <c r="D173" s="24"/>
      <c r="E173" s="24"/>
      <c r="F173" s="24"/>
    </row>
    <row r="174">
      <c r="A174" s="24"/>
      <c r="B174" s="24"/>
      <c r="C174" s="24"/>
      <c r="D174" s="24"/>
      <c r="E174" s="24"/>
      <c r="F174" s="24"/>
    </row>
    <row r="175">
      <c r="A175" s="24"/>
      <c r="B175" s="24"/>
      <c r="C175" s="24"/>
      <c r="D175" s="24"/>
      <c r="E175" s="24"/>
      <c r="F175" s="24"/>
    </row>
    <row r="176">
      <c r="A176" s="24"/>
      <c r="B176" s="24"/>
      <c r="C176" s="24"/>
      <c r="D176" s="24"/>
      <c r="E176" s="24"/>
      <c r="F176" s="24"/>
    </row>
    <row r="177">
      <c r="A177" s="24"/>
      <c r="B177" s="24"/>
      <c r="C177" s="24"/>
      <c r="D177" s="24"/>
      <c r="E177" s="24"/>
      <c r="F177" s="24"/>
    </row>
    <row r="178">
      <c r="A178" s="24"/>
      <c r="B178" s="24"/>
      <c r="C178" s="24"/>
      <c r="D178" s="24"/>
      <c r="E178" s="24"/>
      <c r="F178" s="24"/>
    </row>
    <row r="179">
      <c r="A179" s="24"/>
      <c r="B179" s="24"/>
      <c r="C179" s="24"/>
      <c r="D179" s="24"/>
      <c r="E179" s="24"/>
      <c r="F179" s="24"/>
    </row>
    <row r="180">
      <c r="A180" s="24"/>
      <c r="B180" s="24"/>
      <c r="C180" s="24"/>
      <c r="D180" s="24"/>
      <c r="E180" s="24"/>
      <c r="F180" s="24"/>
    </row>
    <row r="181">
      <c r="A181" s="24"/>
      <c r="B181" s="24"/>
      <c r="C181" s="24"/>
      <c r="D181" s="24"/>
      <c r="E181" s="24"/>
      <c r="F181" s="24"/>
    </row>
    <row r="182">
      <c r="A182" s="24"/>
      <c r="B182" s="24"/>
      <c r="C182" s="24"/>
      <c r="D182" s="24"/>
      <c r="E182" s="24"/>
      <c r="F182" s="24"/>
    </row>
    <row r="183">
      <c r="A183" s="24"/>
      <c r="B183" s="24"/>
      <c r="C183" s="24"/>
      <c r="D183" s="24"/>
      <c r="E183" s="24"/>
      <c r="F183" s="24"/>
    </row>
    <row r="184">
      <c r="A184" s="24"/>
      <c r="B184" s="24"/>
      <c r="C184" s="24"/>
      <c r="D184" s="24"/>
      <c r="E184" s="24"/>
      <c r="F184" s="24"/>
    </row>
    <row r="185">
      <c r="A185" s="24"/>
      <c r="B185" s="24"/>
      <c r="C185" s="24"/>
      <c r="D185" s="24"/>
      <c r="E185" s="24"/>
      <c r="F185" s="24"/>
    </row>
    <row r="186">
      <c r="A186" s="24"/>
      <c r="B186" s="24"/>
      <c r="C186" s="24"/>
      <c r="D186" s="24"/>
      <c r="E186" s="24"/>
      <c r="F186" s="24"/>
    </row>
    <row r="187">
      <c r="A187" s="24"/>
      <c r="B187" s="24"/>
      <c r="C187" s="24"/>
      <c r="D187" s="24"/>
      <c r="E187" s="24"/>
      <c r="F187" s="24"/>
    </row>
    <row r="188">
      <c r="A188" s="24"/>
      <c r="B188" s="24"/>
      <c r="C188" s="24"/>
      <c r="D188" s="24"/>
      <c r="E188" s="24"/>
      <c r="F188" s="24"/>
    </row>
    <row r="189">
      <c r="A189" s="24"/>
      <c r="B189" s="24"/>
      <c r="C189" s="24"/>
      <c r="D189" s="24"/>
      <c r="E189" s="24"/>
      <c r="F189" s="24"/>
    </row>
    <row r="190">
      <c r="A190" s="24"/>
      <c r="B190" s="24"/>
      <c r="C190" s="24"/>
      <c r="D190" s="24"/>
      <c r="E190" s="24"/>
      <c r="F190" s="24"/>
    </row>
    <row r="191">
      <c r="A191" s="24"/>
      <c r="B191" s="24"/>
      <c r="C191" s="24"/>
      <c r="D191" s="24"/>
      <c r="E191" s="24"/>
      <c r="F191" s="24"/>
    </row>
    <row r="192">
      <c r="A192" s="24"/>
      <c r="B192" s="24"/>
      <c r="C192" s="24"/>
      <c r="D192" s="24"/>
      <c r="E192" s="24"/>
      <c r="F192" s="24"/>
    </row>
    <row r="193">
      <c r="A193" s="24"/>
      <c r="B193" s="24"/>
      <c r="C193" s="24"/>
      <c r="D193" s="24"/>
      <c r="E193" s="24"/>
      <c r="F193" s="24"/>
    </row>
    <row r="194">
      <c r="A194" s="24"/>
      <c r="B194" s="24"/>
      <c r="C194" s="24"/>
      <c r="D194" s="24"/>
      <c r="E194" s="24"/>
      <c r="F194" s="24"/>
    </row>
    <row r="195">
      <c r="A195" s="24"/>
      <c r="B195" s="24"/>
      <c r="C195" s="24"/>
      <c r="D195" s="24"/>
      <c r="E195" s="24"/>
      <c r="F195" s="24"/>
    </row>
    <row r="196">
      <c r="A196" s="24"/>
      <c r="B196" s="24"/>
      <c r="C196" s="24"/>
      <c r="D196" s="24"/>
      <c r="E196" s="24"/>
      <c r="F196" s="24"/>
    </row>
    <row r="197">
      <c r="A197" s="24"/>
      <c r="B197" s="24"/>
      <c r="C197" s="24"/>
      <c r="D197" s="24"/>
      <c r="E197" s="24"/>
      <c r="F197" s="24"/>
    </row>
    <row r="198">
      <c r="A198" s="24"/>
      <c r="B198" s="24"/>
      <c r="C198" s="24"/>
      <c r="D198" s="24"/>
      <c r="E198" s="24"/>
      <c r="F198" s="24"/>
    </row>
    <row r="199">
      <c r="A199" s="24"/>
      <c r="B199" s="24"/>
      <c r="C199" s="24"/>
      <c r="D199" s="24"/>
      <c r="E199" s="24"/>
      <c r="F199" s="24"/>
    </row>
    <row r="200">
      <c r="A200" s="24"/>
      <c r="B200" s="24"/>
      <c r="C200" s="24"/>
      <c r="D200" s="24"/>
      <c r="E200" s="24"/>
      <c r="F200" s="24"/>
    </row>
    <row r="201">
      <c r="A201" s="24"/>
      <c r="B201" s="24"/>
      <c r="C201" s="24"/>
      <c r="D201" s="24"/>
      <c r="E201" s="24"/>
      <c r="F201" s="24"/>
    </row>
    <row r="202">
      <c r="A202" s="24"/>
      <c r="B202" s="24"/>
      <c r="C202" s="24"/>
      <c r="D202" s="24"/>
      <c r="E202" s="24"/>
      <c r="F202" s="24"/>
    </row>
    <row r="203">
      <c r="A203" s="24"/>
      <c r="B203" s="24"/>
      <c r="C203" s="24"/>
      <c r="D203" s="24"/>
      <c r="E203" s="24"/>
      <c r="F203" s="24"/>
    </row>
    <row r="204">
      <c r="A204" s="24"/>
      <c r="B204" s="24"/>
      <c r="C204" s="24"/>
      <c r="D204" s="24"/>
      <c r="E204" s="24"/>
      <c r="F204" s="24"/>
    </row>
    <row r="205">
      <c r="A205" s="24"/>
      <c r="B205" s="24"/>
      <c r="C205" s="24"/>
      <c r="D205" s="24"/>
      <c r="E205" s="24"/>
      <c r="F205" s="24"/>
    </row>
    <row r="206">
      <c r="A206" s="24"/>
      <c r="B206" s="24"/>
      <c r="C206" s="24"/>
      <c r="D206" s="24"/>
      <c r="E206" s="24"/>
      <c r="F206" s="24"/>
    </row>
    <row r="207">
      <c r="A207" s="24"/>
      <c r="B207" s="24"/>
      <c r="C207" s="24"/>
      <c r="D207" s="24"/>
      <c r="E207" s="24"/>
      <c r="F207" s="24"/>
    </row>
    <row r="208">
      <c r="A208" s="24"/>
      <c r="B208" s="24"/>
      <c r="C208" s="24"/>
      <c r="D208" s="24"/>
      <c r="E208" s="24"/>
      <c r="F208" s="24"/>
    </row>
    <row r="209">
      <c r="A209" s="24"/>
      <c r="B209" s="24"/>
      <c r="C209" s="24"/>
      <c r="D209" s="24"/>
      <c r="E209" s="24"/>
      <c r="F209" s="24"/>
    </row>
    <row r="210">
      <c r="A210" s="24"/>
      <c r="B210" s="24"/>
      <c r="C210" s="24"/>
      <c r="D210" s="24"/>
      <c r="E210" s="24"/>
      <c r="F210" s="24"/>
    </row>
    <row r="211">
      <c r="A211" s="24"/>
      <c r="B211" s="24"/>
      <c r="C211" s="24"/>
      <c r="D211" s="24"/>
      <c r="E211" s="24"/>
      <c r="F211" s="24"/>
    </row>
    <row r="212">
      <c r="A212" s="24"/>
      <c r="B212" s="24"/>
      <c r="C212" s="24"/>
      <c r="D212" s="24"/>
      <c r="E212" s="24"/>
      <c r="F212" s="24"/>
    </row>
    <row r="213">
      <c r="A213" s="24"/>
      <c r="B213" s="24"/>
      <c r="C213" s="24"/>
      <c r="D213" s="24"/>
      <c r="E213" s="24"/>
      <c r="F213" s="24"/>
    </row>
    <row r="214">
      <c r="A214" s="24"/>
      <c r="B214" s="24"/>
      <c r="C214" s="24"/>
      <c r="D214" s="24"/>
      <c r="E214" s="24"/>
      <c r="F214" s="24"/>
    </row>
    <row r="215">
      <c r="A215" s="24"/>
      <c r="B215" s="24"/>
      <c r="C215" s="24"/>
      <c r="D215" s="24"/>
      <c r="E215" s="24"/>
      <c r="F215" s="24"/>
    </row>
    <row r="216">
      <c r="A216" s="24"/>
      <c r="B216" s="24"/>
      <c r="C216" s="24"/>
      <c r="D216" s="24"/>
      <c r="E216" s="24"/>
      <c r="F216" s="24"/>
    </row>
    <row r="217">
      <c r="A217" s="24"/>
      <c r="B217" s="24"/>
      <c r="C217" s="24"/>
      <c r="D217" s="24"/>
      <c r="E217" s="24"/>
      <c r="F217" s="24"/>
    </row>
    <row r="218">
      <c r="A218" s="24"/>
      <c r="B218" s="24"/>
      <c r="C218" s="24"/>
      <c r="D218" s="24"/>
      <c r="E218" s="24"/>
      <c r="F218" s="24"/>
    </row>
    <row r="219">
      <c r="A219" s="24"/>
      <c r="B219" s="24"/>
      <c r="C219" s="24"/>
      <c r="D219" s="24"/>
      <c r="E219" s="24"/>
      <c r="F219" s="24"/>
    </row>
    <row r="220">
      <c r="A220" s="24"/>
      <c r="B220" s="24"/>
      <c r="C220" s="24"/>
      <c r="D220" s="24"/>
      <c r="E220" s="24"/>
      <c r="F220" s="24"/>
    </row>
    <row r="221">
      <c r="A221" s="24"/>
      <c r="B221" s="24"/>
      <c r="C221" s="24"/>
      <c r="D221" s="24"/>
      <c r="E221" s="24"/>
      <c r="F221" s="24"/>
    </row>
    <row r="222">
      <c r="A222" s="24"/>
      <c r="B222" s="24"/>
      <c r="C222" s="24"/>
      <c r="D222" s="24"/>
      <c r="E222" s="24"/>
      <c r="F222" s="24"/>
    </row>
    <row r="223">
      <c r="A223" s="24"/>
      <c r="B223" s="24"/>
      <c r="C223" s="24"/>
      <c r="D223" s="24"/>
      <c r="E223" s="24"/>
      <c r="F223" s="24"/>
    </row>
    <row r="224">
      <c r="A224" s="24"/>
      <c r="B224" s="24"/>
      <c r="C224" s="24"/>
      <c r="D224" s="24"/>
      <c r="E224" s="24"/>
      <c r="F224" s="24"/>
    </row>
    <row r="225">
      <c r="A225" s="24"/>
      <c r="B225" s="24"/>
      <c r="C225" s="24"/>
      <c r="D225" s="24"/>
      <c r="E225" s="24"/>
      <c r="F225" s="24"/>
    </row>
    <row r="226">
      <c r="A226" s="24"/>
      <c r="B226" s="24"/>
      <c r="C226" s="24"/>
      <c r="D226" s="24"/>
      <c r="E226" s="24"/>
      <c r="F226" s="24"/>
    </row>
    <row r="227">
      <c r="A227" s="24"/>
      <c r="B227" s="24"/>
      <c r="C227" s="24"/>
      <c r="D227" s="24"/>
      <c r="E227" s="24"/>
      <c r="F227" s="24"/>
    </row>
    <row r="228">
      <c r="A228" s="24"/>
      <c r="B228" s="24"/>
      <c r="C228" s="24"/>
      <c r="D228" s="24"/>
      <c r="E228" s="24"/>
      <c r="F228" s="24"/>
    </row>
    <row r="229">
      <c r="A229" s="24"/>
      <c r="B229" s="24"/>
      <c r="C229" s="24"/>
      <c r="D229" s="24"/>
      <c r="E229" s="24"/>
      <c r="F229" s="24"/>
    </row>
    <row r="230">
      <c r="A230" s="24"/>
      <c r="B230" s="24"/>
      <c r="C230" s="24"/>
      <c r="D230" s="24"/>
      <c r="E230" s="24"/>
      <c r="F230" s="24"/>
    </row>
    <row r="231">
      <c r="A231" s="24"/>
      <c r="B231" s="24"/>
      <c r="C231" s="24"/>
      <c r="D231" s="24"/>
      <c r="E231" s="24"/>
      <c r="F231" s="24"/>
    </row>
    <row r="232">
      <c r="A232" s="24"/>
      <c r="B232" s="24"/>
      <c r="C232" s="24"/>
      <c r="D232" s="24"/>
      <c r="E232" s="24"/>
      <c r="F232" s="24"/>
    </row>
    <row r="233">
      <c r="A233" s="24"/>
      <c r="B233" s="24"/>
      <c r="C233" s="24"/>
      <c r="D233" s="24"/>
      <c r="E233" s="24"/>
      <c r="F233" s="24"/>
    </row>
    <row r="234">
      <c r="A234" s="24"/>
      <c r="B234" s="24"/>
      <c r="C234" s="24"/>
      <c r="D234" s="24"/>
      <c r="E234" s="24"/>
      <c r="F234" s="24"/>
    </row>
    <row r="235">
      <c r="A235" s="24"/>
      <c r="B235" s="24"/>
      <c r="C235" s="24"/>
      <c r="D235" s="24"/>
      <c r="E235" s="24"/>
      <c r="F235" s="24"/>
    </row>
    <row r="236">
      <c r="A236" s="24"/>
      <c r="B236" s="24"/>
      <c r="C236" s="24"/>
      <c r="D236" s="24"/>
      <c r="E236" s="24"/>
      <c r="F236" s="24"/>
    </row>
    <row r="237">
      <c r="A237" s="24"/>
      <c r="B237" s="24"/>
      <c r="C237" s="24"/>
      <c r="D237" s="24"/>
      <c r="E237" s="24"/>
      <c r="F237" s="24"/>
    </row>
    <row r="238">
      <c r="A238" s="24"/>
      <c r="B238" s="24"/>
      <c r="C238" s="24"/>
      <c r="D238" s="24"/>
      <c r="E238" s="24"/>
      <c r="F238" s="24"/>
    </row>
    <row r="239">
      <c r="A239" s="24"/>
      <c r="B239" s="24"/>
      <c r="C239" s="24"/>
      <c r="D239" s="24"/>
      <c r="E239" s="24"/>
      <c r="F239" s="24"/>
    </row>
    <row r="240">
      <c r="A240" s="24"/>
      <c r="B240" s="24"/>
      <c r="C240" s="24"/>
      <c r="D240" s="24"/>
      <c r="E240" s="24"/>
      <c r="F240" s="24"/>
    </row>
    <row r="241">
      <c r="A241" s="24"/>
      <c r="B241" s="24"/>
      <c r="C241" s="24"/>
      <c r="D241" s="24"/>
      <c r="E241" s="24"/>
      <c r="F241" s="24"/>
    </row>
    <row r="242">
      <c r="A242" s="24"/>
      <c r="B242" s="24"/>
      <c r="C242" s="24"/>
      <c r="D242" s="24"/>
      <c r="E242" s="24"/>
      <c r="F242" s="24"/>
    </row>
    <row r="243">
      <c r="A243" s="24"/>
      <c r="B243" s="24"/>
      <c r="C243" s="24"/>
      <c r="D243" s="24"/>
      <c r="E243" s="24"/>
      <c r="F243" s="24"/>
    </row>
    <row r="244">
      <c r="A244" s="24"/>
      <c r="B244" s="24"/>
      <c r="C244" s="24"/>
      <c r="D244" s="24"/>
      <c r="E244" s="24"/>
      <c r="F244" s="24"/>
    </row>
    <row r="245">
      <c r="A245" s="24"/>
      <c r="B245" s="24"/>
      <c r="C245" s="24"/>
      <c r="D245" s="24"/>
      <c r="E245" s="24"/>
      <c r="F245" s="24"/>
    </row>
    <row r="246">
      <c r="A246" s="24"/>
      <c r="B246" s="24"/>
      <c r="C246" s="24"/>
      <c r="D246" s="24"/>
      <c r="E246" s="24"/>
      <c r="F246" s="24"/>
    </row>
    <row r="247">
      <c r="A247" s="24"/>
      <c r="B247" s="24"/>
      <c r="C247" s="24"/>
      <c r="D247" s="24"/>
      <c r="E247" s="24"/>
      <c r="F247" s="24"/>
    </row>
    <row r="248">
      <c r="A248" s="24"/>
      <c r="B248" s="24"/>
      <c r="C248" s="24"/>
      <c r="D248" s="24"/>
      <c r="E248" s="24"/>
      <c r="F248" s="24"/>
    </row>
    <row r="249">
      <c r="A249" s="24"/>
      <c r="B249" s="24"/>
      <c r="C249" s="24"/>
      <c r="D249" s="24"/>
      <c r="E249" s="24"/>
      <c r="F249" s="24"/>
    </row>
    <row r="250">
      <c r="A250" s="24"/>
      <c r="B250" s="24"/>
      <c r="C250" s="24"/>
      <c r="D250" s="24"/>
      <c r="E250" s="24"/>
      <c r="F250" s="24"/>
    </row>
    <row r="251">
      <c r="A251" s="24"/>
      <c r="B251" s="24"/>
      <c r="C251" s="24"/>
      <c r="D251" s="24"/>
      <c r="E251" s="24"/>
      <c r="F251" s="24"/>
    </row>
    <row r="252">
      <c r="A252" s="24"/>
      <c r="B252" s="24"/>
      <c r="C252" s="24"/>
      <c r="D252" s="24"/>
      <c r="E252" s="24"/>
      <c r="F252" s="24"/>
    </row>
    <row r="253">
      <c r="A253" s="24"/>
      <c r="B253" s="24"/>
      <c r="C253" s="24"/>
      <c r="D253" s="24"/>
      <c r="E253" s="24"/>
      <c r="F253" s="24"/>
    </row>
    <row r="254">
      <c r="A254" s="24"/>
      <c r="B254" s="24"/>
      <c r="C254" s="24"/>
      <c r="D254" s="24"/>
      <c r="E254" s="24"/>
      <c r="F254" s="24"/>
    </row>
    <row r="255">
      <c r="A255" s="24"/>
      <c r="B255" s="24"/>
      <c r="C255" s="24"/>
      <c r="D255" s="24"/>
      <c r="E255" s="24"/>
      <c r="F255" s="24"/>
    </row>
    <row r="256">
      <c r="A256" s="24"/>
      <c r="B256" s="24"/>
      <c r="C256" s="24"/>
      <c r="D256" s="24"/>
      <c r="E256" s="24"/>
      <c r="F256" s="24"/>
    </row>
    <row r="257">
      <c r="A257" s="24"/>
      <c r="B257" s="24"/>
      <c r="C257" s="24"/>
      <c r="D257" s="24"/>
      <c r="E257" s="24"/>
      <c r="F257" s="24"/>
    </row>
    <row r="258">
      <c r="A258" s="24"/>
      <c r="B258" s="24"/>
      <c r="C258" s="24"/>
      <c r="D258" s="24"/>
      <c r="E258" s="24"/>
      <c r="F258" s="24"/>
    </row>
    <row r="259">
      <c r="A259" s="24"/>
      <c r="B259" s="24"/>
      <c r="C259" s="24"/>
      <c r="D259" s="24"/>
      <c r="E259" s="24"/>
      <c r="F259" s="24"/>
    </row>
    <row r="260">
      <c r="A260" s="24"/>
      <c r="B260" s="24"/>
      <c r="C260" s="24"/>
      <c r="D260" s="24"/>
      <c r="E260" s="24"/>
      <c r="F260" s="24"/>
    </row>
    <row r="261">
      <c r="A261" s="24"/>
      <c r="B261" s="24"/>
      <c r="C261" s="24"/>
      <c r="D261" s="24"/>
      <c r="E261" s="24"/>
      <c r="F261" s="24"/>
    </row>
    <row r="262">
      <c r="A262" s="24"/>
      <c r="B262" s="24"/>
      <c r="C262" s="24"/>
      <c r="D262" s="24"/>
      <c r="E262" s="24"/>
      <c r="F262" s="24"/>
    </row>
    <row r="263">
      <c r="A263" s="24"/>
      <c r="B263" s="24"/>
      <c r="C263" s="24"/>
      <c r="D263" s="24"/>
      <c r="E263" s="24"/>
      <c r="F263" s="24"/>
    </row>
    <row r="264">
      <c r="A264" s="24"/>
      <c r="B264" s="24"/>
      <c r="C264" s="24"/>
      <c r="D264" s="24"/>
      <c r="E264" s="24"/>
      <c r="F264" s="24"/>
    </row>
    <row r="265">
      <c r="A265" s="24"/>
      <c r="B265" s="24"/>
      <c r="C265" s="24"/>
      <c r="D265" s="24"/>
      <c r="E265" s="24"/>
      <c r="F265" s="24"/>
    </row>
    <row r="266">
      <c r="A266" s="24"/>
      <c r="B266" s="24"/>
      <c r="C266" s="24"/>
      <c r="D266" s="24"/>
      <c r="E266" s="24"/>
      <c r="F266" s="24"/>
    </row>
    <row r="267">
      <c r="A267" s="24"/>
      <c r="B267" s="24"/>
      <c r="C267" s="24"/>
      <c r="D267" s="24"/>
      <c r="E267" s="24"/>
      <c r="F267" s="24"/>
    </row>
    <row r="268">
      <c r="A268" s="24"/>
      <c r="B268" s="24"/>
      <c r="C268" s="24"/>
      <c r="D268" s="24"/>
      <c r="E268" s="24"/>
      <c r="F268" s="24"/>
    </row>
    <row r="269">
      <c r="A269" s="24"/>
      <c r="B269" s="24"/>
      <c r="C269" s="24"/>
      <c r="D269" s="24"/>
      <c r="E269" s="24"/>
      <c r="F269" s="24"/>
    </row>
    <row r="270">
      <c r="A270" s="24"/>
      <c r="B270" s="24"/>
      <c r="C270" s="24"/>
      <c r="D270" s="24"/>
      <c r="E270" s="24"/>
      <c r="F270" s="24"/>
    </row>
    <row r="271">
      <c r="A271" s="24"/>
      <c r="B271" s="24"/>
      <c r="C271" s="24"/>
      <c r="D271" s="24"/>
      <c r="E271" s="24"/>
      <c r="F271" s="24"/>
    </row>
    <row r="272">
      <c r="A272" s="24"/>
      <c r="B272" s="24"/>
      <c r="C272" s="24"/>
      <c r="D272" s="24"/>
      <c r="E272" s="24"/>
      <c r="F272" s="24"/>
    </row>
    <row r="273">
      <c r="A273" s="24"/>
      <c r="B273" s="24"/>
      <c r="C273" s="24"/>
      <c r="D273" s="24"/>
      <c r="E273" s="24"/>
      <c r="F273" s="24"/>
    </row>
    <row r="274">
      <c r="A274" s="24"/>
      <c r="B274" s="24"/>
      <c r="C274" s="24"/>
      <c r="D274" s="24"/>
      <c r="E274" s="24"/>
      <c r="F274" s="24"/>
    </row>
    <row r="275">
      <c r="A275" s="24"/>
      <c r="B275" s="24"/>
      <c r="C275" s="24"/>
      <c r="D275" s="24"/>
      <c r="E275" s="24"/>
      <c r="F275" s="24"/>
    </row>
    <row r="276">
      <c r="A276" s="24"/>
      <c r="B276" s="24"/>
      <c r="C276" s="24"/>
      <c r="D276" s="24"/>
      <c r="E276" s="24"/>
      <c r="F276" s="24"/>
    </row>
    <row r="277">
      <c r="A277" s="24"/>
      <c r="B277" s="24"/>
      <c r="C277" s="24"/>
      <c r="D277" s="24"/>
      <c r="E277" s="24"/>
      <c r="F277" s="24"/>
    </row>
    <row r="278">
      <c r="A278" s="24"/>
      <c r="B278" s="24"/>
      <c r="C278" s="24"/>
      <c r="D278" s="24"/>
      <c r="E278" s="24"/>
      <c r="F278" s="24"/>
    </row>
    <row r="279">
      <c r="A279" s="24"/>
      <c r="B279" s="24"/>
      <c r="C279" s="24"/>
      <c r="D279" s="24"/>
      <c r="E279" s="24"/>
      <c r="F279" s="24"/>
    </row>
    <row r="280">
      <c r="A280" s="24"/>
      <c r="B280" s="24"/>
      <c r="C280" s="24"/>
      <c r="D280" s="24"/>
      <c r="E280" s="24"/>
      <c r="F280" s="24"/>
    </row>
    <row r="281">
      <c r="A281" s="24"/>
      <c r="B281" s="24"/>
      <c r="C281" s="24"/>
      <c r="D281" s="24"/>
      <c r="E281" s="24"/>
      <c r="F281" s="24"/>
    </row>
    <row r="282">
      <c r="A282" s="24"/>
      <c r="B282" s="24"/>
      <c r="C282" s="24"/>
      <c r="D282" s="24"/>
      <c r="E282" s="24"/>
      <c r="F282" s="24"/>
    </row>
    <row r="283">
      <c r="A283" s="24"/>
      <c r="B283" s="24"/>
      <c r="C283" s="24"/>
      <c r="D283" s="24"/>
      <c r="E283" s="24"/>
      <c r="F283" s="24"/>
    </row>
    <row r="284">
      <c r="A284" s="24"/>
      <c r="B284" s="24"/>
      <c r="C284" s="24"/>
      <c r="D284" s="24"/>
      <c r="E284" s="24"/>
      <c r="F284" s="24"/>
    </row>
    <row r="285">
      <c r="A285" s="24"/>
      <c r="B285" s="24"/>
      <c r="C285" s="24"/>
      <c r="D285" s="24"/>
      <c r="E285" s="24"/>
      <c r="F285" s="24"/>
    </row>
    <row r="286">
      <c r="A286" s="24"/>
      <c r="B286" s="24"/>
      <c r="C286" s="24"/>
      <c r="D286" s="24"/>
      <c r="E286" s="24"/>
      <c r="F286" s="24"/>
    </row>
    <row r="287">
      <c r="A287" s="24"/>
      <c r="B287" s="24"/>
      <c r="C287" s="24"/>
      <c r="D287" s="24"/>
      <c r="E287" s="24"/>
      <c r="F287" s="24"/>
    </row>
    <row r="288">
      <c r="A288" s="24"/>
      <c r="B288" s="24"/>
      <c r="C288" s="24"/>
      <c r="D288" s="24"/>
      <c r="E288" s="24"/>
      <c r="F288" s="24"/>
    </row>
    <row r="289">
      <c r="A289" s="24"/>
      <c r="B289" s="24"/>
      <c r="C289" s="24"/>
      <c r="D289" s="24"/>
      <c r="E289" s="24"/>
      <c r="F289" s="24"/>
    </row>
    <row r="290">
      <c r="A290" s="24"/>
      <c r="B290" s="24"/>
      <c r="C290" s="24"/>
      <c r="D290" s="24"/>
      <c r="E290" s="24"/>
      <c r="F290" s="24"/>
    </row>
    <row r="291">
      <c r="A291" s="24"/>
      <c r="B291" s="24"/>
      <c r="C291" s="24"/>
      <c r="D291" s="24"/>
      <c r="E291" s="24"/>
      <c r="F291" s="24"/>
    </row>
    <row r="292">
      <c r="A292" s="24"/>
      <c r="B292" s="24"/>
      <c r="C292" s="24"/>
      <c r="D292" s="24"/>
      <c r="E292" s="24"/>
      <c r="F292" s="24"/>
    </row>
    <row r="293">
      <c r="A293" s="24"/>
      <c r="B293" s="24"/>
      <c r="C293" s="24"/>
      <c r="D293" s="24"/>
      <c r="E293" s="24"/>
      <c r="F293" s="24"/>
    </row>
    <row r="294">
      <c r="A294" s="24"/>
      <c r="B294" s="24"/>
      <c r="C294" s="24"/>
      <c r="D294" s="24"/>
      <c r="E294" s="24"/>
      <c r="F294" s="24"/>
    </row>
    <row r="295">
      <c r="A295" s="24"/>
      <c r="B295" s="24"/>
      <c r="C295" s="24"/>
      <c r="D295" s="24"/>
      <c r="E295" s="24"/>
      <c r="F295" s="24"/>
    </row>
    <row r="296">
      <c r="A296" s="24"/>
      <c r="B296" s="24"/>
      <c r="C296" s="24"/>
      <c r="D296" s="24"/>
      <c r="E296" s="24"/>
      <c r="F296" s="24"/>
    </row>
    <row r="297">
      <c r="A297" s="24"/>
      <c r="B297" s="24"/>
      <c r="C297" s="24"/>
      <c r="D297" s="24"/>
      <c r="E297" s="24"/>
      <c r="F297" s="24"/>
    </row>
    <row r="298">
      <c r="A298" s="24"/>
      <c r="B298" s="24"/>
      <c r="C298" s="24"/>
      <c r="D298" s="24"/>
      <c r="E298" s="24"/>
      <c r="F298" s="24"/>
    </row>
    <row r="299">
      <c r="A299" s="24"/>
      <c r="B299" s="24"/>
      <c r="C299" s="24"/>
      <c r="D299" s="24"/>
      <c r="E299" s="24"/>
      <c r="F299" s="24"/>
    </row>
    <row r="300">
      <c r="A300" s="24"/>
      <c r="B300" s="24"/>
      <c r="C300" s="24"/>
      <c r="D300" s="24"/>
      <c r="E300" s="24"/>
      <c r="F300" s="24"/>
    </row>
    <row r="301">
      <c r="A301" s="24"/>
      <c r="B301" s="24"/>
      <c r="C301" s="24"/>
      <c r="D301" s="24"/>
      <c r="E301" s="24"/>
      <c r="F301" s="24"/>
    </row>
    <row r="302">
      <c r="A302" s="24"/>
      <c r="B302" s="24"/>
      <c r="C302" s="24"/>
      <c r="D302" s="24"/>
      <c r="E302" s="24"/>
      <c r="F302" s="24"/>
    </row>
    <row r="303">
      <c r="A303" s="24"/>
      <c r="B303" s="24"/>
      <c r="C303" s="24"/>
      <c r="D303" s="24"/>
      <c r="E303" s="24"/>
      <c r="F303" s="24"/>
    </row>
    <row r="304">
      <c r="A304" s="24"/>
      <c r="B304" s="24"/>
      <c r="C304" s="24"/>
      <c r="D304" s="24"/>
      <c r="E304" s="24"/>
      <c r="F304" s="24"/>
    </row>
    <row r="305">
      <c r="A305" s="24"/>
      <c r="B305" s="24"/>
      <c r="C305" s="24"/>
      <c r="D305" s="24"/>
      <c r="E305" s="24"/>
      <c r="F305" s="24"/>
    </row>
    <row r="306">
      <c r="A306" s="24"/>
      <c r="B306" s="24"/>
      <c r="C306" s="24"/>
      <c r="D306" s="24"/>
      <c r="E306" s="24"/>
      <c r="F306" s="24"/>
    </row>
    <row r="307">
      <c r="A307" s="24"/>
      <c r="B307" s="24"/>
      <c r="C307" s="24"/>
      <c r="D307" s="24"/>
      <c r="E307" s="24"/>
      <c r="F307" s="24"/>
    </row>
    <row r="308">
      <c r="A308" s="24"/>
      <c r="B308" s="24"/>
      <c r="C308" s="24"/>
      <c r="D308" s="24"/>
      <c r="E308" s="24"/>
      <c r="F308" s="24"/>
    </row>
    <row r="309">
      <c r="A309" s="24"/>
      <c r="B309" s="24"/>
      <c r="C309" s="24"/>
      <c r="D309" s="24"/>
      <c r="E309" s="24"/>
      <c r="F309" s="24"/>
    </row>
    <row r="310">
      <c r="A310" s="24"/>
      <c r="B310" s="24"/>
      <c r="C310" s="24"/>
      <c r="D310" s="24"/>
      <c r="E310" s="24"/>
      <c r="F310" s="24"/>
    </row>
    <row r="311">
      <c r="A311" s="24"/>
      <c r="B311" s="24"/>
      <c r="C311" s="24"/>
      <c r="D311" s="24"/>
      <c r="E311" s="24"/>
      <c r="F311" s="24"/>
    </row>
    <row r="312">
      <c r="A312" s="24"/>
      <c r="B312" s="24"/>
      <c r="C312" s="24"/>
      <c r="D312" s="24"/>
      <c r="E312" s="24"/>
      <c r="F312" s="24"/>
    </row>
    <row r="313">
      <c r="A313" s="24"/>
      <c r="B313" s="24"/>
      <c r="C313" s="24"/>
      <c r="D313" s="24"/>
      <c r="E313" s="24"/>
      <c r="F313" s="24"/>
    </row>
    <row r="314">
      <c r="A314" s="24"/>
      <c r="B314" s="24"/>
      <c r="C314" s="24"/>
      <c r="D314" s="24"/>
      <c r="E314" s="24"/>
      <c r="F314" s="24"/>
    </row>
    <row r="315">
      <c r="A315" s="24"/>
      <c r="B315" s="24"/>
      <c r="C315" s="24"/>
      <c r="D315" s="24"/>
      <c r="E315" s="24"/>
      <c r="F315" s="24"/>
    </row>
    <row r="316">
      <c r="A316" s="24"/>
      <c r="B316" s="24"/>
      <c r="C316" s="24"/>
      <c r="D316" s="24"/>
      <c r="E316" s="24"/>
      <c r="F316" s="24"/>
    </row>
    <row r="317">
      <c r="A317" s="24"/>
      <c r="B317" s="24"/>
      <c r="C317" s="24"/>
      <c r="D317" s="24"/>
      <c r="E317" s="24"/>
      <c r="F317" s="24"/>
    </row>
    <row r="318">
      <c r="A318" s="24"/>
      <c r="B318" s="24"/>
      <c r="C318" s="24"/>
      <c r="D318" s="24"/>
      <c r="E318" s="24"/>
      <c r="F318" s="24"/>
    </row>
    <row r="319">
      <c r="A319" s="24"/>
      <c r="B319" s="24"/>
      <c r="C319" s="24"/>
      <c r="D319" s="24"/>
      <c r="E319" s="24"/>
      <c r="F319" s="24"/>
    </row>
    <row r="320">
      <c r="A320" s="24"/>
      <c r="B320" s="24"/>
      <c r="C320" s="24"/>
      <c r="D320" s="24"/>
      <c r="E320" s="24"/>
      <c r="F320" s="24"/>
    </row>
    <row r="321">
      <c r="A321" s="24"/>
      <c r="B321" s="24"/>
      <c r="C321" s="24"/>
      <c r="D321" s="24"/>
      <c r="E321" s="24"/>
      <c r="F321" s="24"/>
    </row>
    <row r="322">
      <c r="A322" s="24"/>
      <c r="B322" s="24"/>
      <c r="C322" s="24"/>
      <c r="D322" s="24"/>
      <c r="E322" s="24"/>
      <c r="F322" s="24"/>
    </row>
    <row r="323">
      <c r="A323" s="24"/>
      <c r="B323" s="24"/>
      <c r="C323" s="24"/>
      <c r="D323" s="24"/>
      <c r="E323" s="24"/>
      <c r="F323" s="24"/>
    </row>
    <row r="324">
      <c r="A324" s="24"/>
      <c r="B324" s="24"/>
      <c r="C324" s="24"/>
      <c r="D324" s="24"/>
      <c r="E324" s="24"/>
      <c r="F324" s="24"/>
    </row>
    <row r="325">
      <c r="A325" s="24"/>
      <c r="B325" s="24"/>
      <c r="C325" s="24"/>
      <c r="D325" s="24"/>
      <c r="E325" s="24"/>
      <c r="F325" s="24"/>
    </row>
    <row r="326">
      <c r="A326" s="24"/>
      <c r="B326" s="24"/>
      <c r="C326" s="24"/>
      <c r="D326" s="24"/>
      <c r="E326" s="24"/>
      <c r="F326" s="24"/>
    </row>
    <row r="327">
      <c r="A327" s="24"/>
      <c r="B327" s="24"/>
      <c r="C327" s="24"/>
      <c r="D327" s="24"/>
      <c r="E327" s="24"/>
      <c r="F327" s="24"/>
    </row>
    <row r="328">
      <c r="A328" s="24"/>
      <c r="B328" s="24"/>
      <c r="C328" s="24"/>
      <c r="D328" s="24"/>
      <c r="E328" s="24"/>
      <c r="F328" s="24"/>
    </row>
    <row r="329">
      <c r="A329" s="24"/>
      <c r="B329" s="24"/>
      <c r="C329" s="24"/>
      <c r="D329" s="24"/>
      <c r="E329" s="24"/>
      <c r="F329" s="24"/>
    </row>
    <row r="330">
      <c r="A330" s="24"/>
      <c r="B330" s="24"/>
      <c r="C330" s="24"/>
      <c r="D330" s="24"/>
      <c r="E330" s="24"/>
      <c r="F330" s="24"/>
    </row>
    <row r="331">
      <c r="A331" s="24"/>
      <c r="B331" s="24"/>
      <c r="C331" s="24"/>
      <c r="D331" s="24"/>
      <c r="E331" s="24"/>
      <c r="F331" s="24"/>
    </row>
    <row r="332">
      <c r="A332" s="24"/>
      <c r="B332" s="24"/>
      <c r="C332" s="24"/>
      <c r="D332" s="24"/>
      <c r="E332" s="24"/>
      <c r="F332" s="24"/>
    </row>
    <row r="333">
      <c r="A333" s="24"/>
      <c r="B333" s="24"/>
      <c r="C333" s="24"/>
      <c r="D333" s="24"/>
      <c r="E333" s="24"/>
      <c r="F333" s="24"/>
    </row>
    <row r="334">
      <c r="A334" s="24"/>
      <c r="B334" s="24"/>
      <c r="C334" s="24"/>
      <c r="D334" s="24"/>
      <c r="E334" s="24"/>
      <c r="F334" s="24"/>
    </row>
    <row r="335">
      <c r="A335" s="24"/>
      <c r="B335" s="24"/>
      <c r="C335" s="24"/>
      <c r="D335" s="24"/>
      <c r="E335" s="24"/>
      <c r="F335" s="24"/>
    </row>
    <row r="336">
      <c r="A336" s="24"/>
      <c r="B336" s="24"/>
      <c r="C336" s="24"/>
      <c r="D336" s="24"/>
      <c r="E336" s="24"/>
      <c r="F336" s="24"/>
    </row>
    <row r="337">
      <c r="A337" s="24"/>
      <c r="B337" s="24"/>
      <c r="C337" s="24"/>
      <c r="D337" s="24"/>
      <c r="E337" s="24"/>
      <c r="F337" s="24"/>
    </row>
    <row r="338">
      <c r="A338" s="24"/>
      <c r="B338" s="24"/>
      <c r="C338" s="24"/>
      <c r="D338" s="24"/>
      <c r="E338" s="24"/>
      <c r="F338" s="24"/>
    </row>
    <row r="339">
      <c r="A339" s="24"/>
      <c r="B339" s="24"/>
      <c r="C339" s="24"/>
      <c r="D339" s="24"/>
      <c r="E339" s="24"/>
      <c r="F339" s="24"/>
    </row>
    <row r="340">
      <c r="A340" s="24"/>
      <c r="B340" s="24"/>
      <c r="C340" s="24"/>
      <c r="D340" s="24"/>
      <c r="E340" s="24"/>
      <c r="F340" s="24"/>
    </row>
    <row r="341">
      <c r="A341" s="24"/>
      <c r="B341" s="24"/>
      <c r="C341" s="24"/>
      <c r="D341" s="24"/>
      <c r="E341" s="24"/>
      <c r="F341" s="24"/>
    </row>
    <row r="342">
      <c r="A342" s="24"/>
      <c r="B342" s="24"/>
      <c r="C342" s="24"/>
      <c r="D342" s="24"/>
      <c r="E342" s="24"/>
      <c r="F342" s="24"/>
    </row>
    <row r="343">
      <c r="A343" s="24"/>
      <c r="B343" s="24"/>
      <c r="C343" s="24"/>
      <c r="D343" s="24"/>
      <c r="E343" s="24"/>
      <c r="F343" s="24"/>
    </row>
    <row r="344">
      <c r="A344" s="24"/>
      <c r="B344" s="24"/>
      <c r="C344" s="24"/>
      <c r="D344" s="24"/>
      <c r="E344" s="24"/>
      <c r="F344" s="24"/>
    </row>
    <row r="345">
      <c r="A345" s="24"/>
      <c r="B345" s="24"/>
      <c r="C345" s="24"/>
      <c r="D345" s="24"/>
      <c r="E345" s="24"/>
      <c r="F345" s="24"/>
    </row>
    <row r="346">
      <c r="A346" s="24"/>
      <c r="B346" s="24"/>
      <c r="C346" s="24"/>
      <c r="D346" s="24"/>
      <c r="E346" s="24"/>
      <c r="F346" s="24"/>
    </row>
    <row r="347">
      <c r="A347" s="24"/>
      <c r="B347" s="24"/>
      <c r="C347" s="24"/>
      <c r="D347" s="24"/>
      <c r="E347" s="24"/>
      <c r="F347" s="24"/>
    </row>
    <row r="348">
      <c r="A348" s="24"/>
      <c r="B348" s="24"/>
      <c r="C348" s="24"/>
      <c r="D348" s="24"/>
      <c r="E348" s="24"/>
      <c r="F348" s="24"/>
    </row>
    <row r="349">
      <c r="A349" s="24"/>
      <c r="B349" s="24"/>
      <c r="C349" s="24"/>
      <c r="D349" s="24"/>
      <c r="E349" s="24"/>
      <c r="F349" s="24"/>
    </row>
    <row r="350">
      <c r="A350" s="24"/>
      <c r="B350" s="24"/>
      <c r="C350" s="24"/>
      <c r="D350" s="24"/>
      <c r="E350" s="24"/>
      <c r="F350" s="24"/>
    </row>
    <row r="351">
      <c r="A351" s="24"/>
      <c r="B351" s="24"/>
      <c r="C351" s="24"/>
      <c r="D351" s="24"/>
      <c r="E351" s="24"/>
      <c r="F351" s="24"/>
    </row>
    <row r="352">
      <c r="A352" s="24"/>
      <c r="B352" s="24"/>
      <c r="C352" s="24"/>
      <c r="D352" s="24"/>
      <c r="E352" s="24"/>
      <c r="F352" s="24"/>
    </row>
    <row r="353">
      <c r="A353" s="24"/>
      <c r="B353" s="24"/>
      <c r="C353" s="24"/>
      <c r="D353" s="24"/>
      <c r="E353" s="24"/>
      <c r="F353" s="24"/>
    </row>
    <row r="354">
      <c r="A354" s="24"/>
      <c r="B354" s="24"/>
      <c r="C354" s="24"/>
      <c r="D354" s="24"/>
      <c r="E354" s="24"/>
      <c r="F354" s="24"/>
    </row>
    <row r="355">
      <c r="A355" s="24"/>
      <c r="B355" s="24"/>
      <c r="C355" s="24"/>
      <c r="D355" s="24"/>
      <c r="E355" s="24"/>
      <c r="F355" s="24"/>
    </row>
    <row r="356">
      <c r="A356" s="24"/>
      <c r="B356" s="24"/>
      <c r="C356" s="24"/>
      <c r="D356" s="24"/>
      <c r="E356" s="24"/>
      <c r="F356" s="24"/>
    </row>
    <row r="357">
      <c r="A357" s="24"/>
      <c r="B357" s="24"/>
      <c r="C357" s="24"/>
      <c r="D357" s="24"/>
      <c r="E357" s="24"/>
      <c r="F357" s="24"/>
    </row>
    <row r="358">
      <c r="A358" s="24"/>
      <c r="B358" s="24"/>
      <c r="C358" s="24"/>
      <c r="D358" s="24"/>
      <c r="E358" s="24"/>
      <c r="F358" s="24"/>
    </row>
    <row r="359">
      <c r="A359" s="24"/>
      <c r="B359" s="24"/>
      <c r="C359" s="24"/>
      <c r="D359" s="24"/>
      <c r="E359" s="24"/>
      <c r="F359" s="24"/>
    </row>
    <row r="360">
      <c r="A360" s="24"/>
      <c r="B360" s="24"/>
      <c r="C360" s="24"/>
      <c r="D360" s="24"/>
      <c r="E360" s="24"/>
      <c r="F360" s="24"/>
    </row>
    <row r="361">
      <c r="A361" s="24"/>
      <c r="B361" s="24"/>
      <c r="C361" s="24"/>
      <c r="D361" s="24"/>
      <c r="E361" s="24"/>
      <c r="F361" s="24"/>
    </row>
    <row r="362">
      <c r="A362" s="24"/>
      <c r="B362" s="24"/>
      <c r="C362" s="24"/>
      <c r="D362" s="24"/>
      <c r="E362" s="24"/>
      <c r="F362" s="24"/>
    </row>
    <row r="363">
      <c r="A363" s="24"/>
      <c r="B363" s="24"/>
      <c r="C363" s="24"/>
      <c r="D363" s="24"/>
      <c r="E363" s="24"/>
      <c r="F363" s="24"/>
    </row>
    <row r="364">
      <c r="A364" s="24"/>
      <c r="B364" s="24"/>
      <c r="C364" s="24"/>
      <c r="D364" s="24"/>
      <c r="E364" s="24"/>
      <c r="F364" s="24"/>
    </row>
    <row r="365">
      <c r="A365" s="24"/>
      <c r="B365" s="24"/>
      <c r="C365" s="24"/>
      <c r="D365" s="24"/>
      <c r="E365" s="24"/>
      <c r="F365" s="24"/>
    </row>
    <row r="366">
      <c r="A366" s="24"/>
      <c r="B366" s="24"/>
      <c r="C366" s="24"/>
      <c r="D366" s="24"/>
      <c r="E366" s="24"/>
      <c r="F366" s="24"/>
    </row>
    <row r="367">
      <c r="A367" s="24"/>
      <c r="B367" s="24"/>
      <c r="C367" s="24"/>
      <c r="D367" s="24"/>
      <c r="E367" s="24"/>
      <c r="F367" s="24"/>
    </row>
    <row r="368">
      <c r="A368" s="24"/>
      <c r="B368" s="24"/>
      <c r="C368" s="24"/>
      <c r="D368" s="24"/>
      <c r="E368" s="24"/>
      <c r="F368" s="24"/>
    </row>
    <row r="369">
      <c r="A369" s="24"/>
      <c r="B369" s="24"/>
      <c r="C369" s="24"/>
      <c r="D369" s="24"/>
      <c r="E369" s="24"/>
      <c r="F369" s="24"/>
    </row>
    <row r="370">
      <c r="A370" s="24"/>
      <c r="B370" s="24"/>
      <c r="C370" s="24"/>
      <c r="D370" s="24"/>
      <c r="E370" s="24"/>
      <c r="F370" s="24"/>
    </row>
    <row r="371">
      <c r="A371" s="24"/>
      <c r="B371" s="24"/>
      <c r="C371" s="24"/>
      <c r="D371" s="24"/>
      <c r="E371" s="24"/>
      <c r="F371" s="24"/>
    </row>
    <row r="372">
      <c r="A372" s="24"/>
      <c r="B372" s="24"/>
      <c r="C372" s="24"/>
      <c r="D372" s="24"/>
      <c r="E372" s="24"/>
      <c r="F372" s="24"/>
    </row>
    <row r="373">
      <c r="A373" s="24"/>
      <c r="B373" s="24"/>
      <c r="C373" s="24"/>
      <c r="D373" s="24"/>
      <c r="E373" s="24"/>
      <c r="F373" s="24"/>
    </row>
    <row r="374">
      <c r="A374" s="24"/>
      <c r="B374" s="24"/>
      <c r="C374" s="24"/>
      <c r="D374" s="24"/>
      <c r="E374" s="24"/>
      <c r="F374" s="24"/>
    </row>
    <row r="375">
      <c r="A375" s="24"/>
      <c r="B375" s="24"/>
      <c r="C375" s="24"/>
      <c r="D375" s="24"/>
      <c r="E375" s="24"/>
      <c r="F375" s="24"/>
    </row>
    <row r="376">
      <c r="A376" s="24"/>
      <c r="B376" s="24"/>
      <c r="C376" s="24"/>
      <c r="D376" s="24"/>
      <c r="E376" s="24"/>
      <c r="F376" s="24"/>
    </row>
    <row r="377">
      <c r="A377" s="24"/>
      <c r="B377" s="24"/>
      <c r="C377" s="24"/>
      <c r="D377" s="24"/>
      <c r="E377" s="24"/>
      <c r="F377" s="24"/>
    </row>
    <row r="378">
      <c r="A378" s="24"/>
      <c r="B378" s="24"/>
      <c r="C378" s="24"/>
      <c r="D378" s="24"/>
      <c r="E378" s="24"/>
      <c r="F378" s="24"/>
    </row>
    <row r="379">
      <c r="A379" s="24"/>
      <c r="B379" s="24"/>
      <c r="C379" s="24"/>
      <c r="D379" s="24"/>
      <c r="E379" s="24"/>
      <c r="F379" s="24"/>
    </row>
    <row r="380">
      <c r="A380" s="24"/>
      <c r="B380" s="24"/>
      <c r="C380" s="24"/>
      <c r="D380" s="24"/>
      <c r="E380" s="24"/>
      <c r="F380" s="24"/>
    </row>
    <row r="381">
      <c r="A381" s="24"/>
      <c r="B381" s="24"/>
      <c r="C381" s="24"/>
      <c r="D381" s="24"/>
      <c r="E381" s="24"/>
      <c r="F381" s="24"/>
    </row>
    <row r="382">
      <c r="A382" s="24"/>
      <c r="B382" s="24"/>
      <c r="C382" s="24"/>
      <c r="D382" s="24"/>
      <c r="E382" s="24"/>
      <c r="F382" s="24"/>
    </row>
    <row r="383">
      <c r="A383" s="24"/>
      <c r="B383" s="24"/>
      <c r="C383" s="24"/>
      <c r="D383" s="24"/>
      <c r="E383" s="24"/>
      <c r="F383" s="24"/>
    </row>
    <row r="384">
      <c r="A384" s="24"/>
      <c r="B384" s="24"/>
      <c r="C384" s="24"/>
      <c r="D384" s="24"/>
      <c r="E384" s="24"/>
      <c r="F384" s="24"/>
    </row>
    <row r="385">
      <c r="A385" s="24"/>
      <c r="B385" s="24"/>
      <c r="C385" s="24"/>
      <c r="D385" s="24"/>
      <c r="E385" s="24"/>
      <c r="F385" s="24"/>
    </row>
    <row r="386">
      <c r="A386" s="24"/>
      <c r="B386" s="24"/>
      <c r="C386" s="24"/>
      <c r="D386" s="24"/>
      <c r="E386" s="24"/>
      <c r="F386" s="24"/>
    </row>
    <row r="387">
      <c r="A387" s="24"/>
      <c r="B387" s="24"/>
      <c r="C387" s="24"/>
      <c r="D387" s="24"/>
      <c r="E387" s="24"/>
      <c r="F387" s="24"/>
    </row>
    <row r="388">
      <c r="A388" s="24"/>
      <c r="B388" s="24"/>
      <c r="C388" s="24"/>
      <c r="D388" s="24"/>
      <c r="E388" s="24"/>
      <c r="F388" s="24"/>
    </row>
    <row r="389">
      <c r="A389" s="24"/>
      <c r="B389" s="24"/>
      <c r="C389" s="24"/>
      <c r="D389" s="24"/>
      <c r="E389" s="24"/>
      <c r="F389" s="24"/>
    </row>
    <row r="390">
      <c r="A390" s="24"/>
      <c r="B390" s="24"/>
      <c r="C390" s="24"/>
      <c r="D390" s="24"/>
      <c r="E390" s="24"/>
      <c r="F390" s="24"/>
    </row>
    <row r="391">
      <c r="A391" s="24"/>
      <c r="B391" s="24"/>
      <c r="C391" s="24"/>
      <c r="D391" s="24"/>
      <c r="E391" s="24"/>
      <c r="F391" s="24"/>
    </row>
    <row r="392">
      <c r="A392" s="24"/>
      <c r="B392" s="24"/>
      <c r="C392" s="24"/>
      <c r="D392" s="24"/>
      <c r="E392" s="24"/>
      <c r="F392" s="24"/>
    </row>
    <row r="393">
      <c r="A393" s="24"/>
      <c r="B393" s="24"/>
      <c r="C393" s="24"/>
      <c r="D393" s="24"/>
      <c r="E393" s="24"/>
      <c r="F393" s="24"/>
    </row>
    <row r="394">
      <c r="A394" s="24"/>
      <c r="B394" s="24"/>
      <c r="C394" s="24"/>
      <c r="D394" s="24"/>
      <c r="E394" s="24"/>
      <c r="F394" s="24"/>
    </row>
    <row r="395">
      <c r="A395" s="24"/>
      <c r="B395" s="24"/>
      <c r="C395" s="24"/>
      <c r="D395" s="24"/>
      <c r="E395" s="24"/>
      <c r="F395" s="24"/>
    </row>
    <row r="396">
      <c r="A396" s="24"/>
      <c r="B396" s="24"/>
      <c r="C396" s="24"/>
      <c r="D396" s="24"/>
      <c r="E396" s="24"/>
      <c r="F396" s="24"/>
    </row>
    <row r="397">
      <c r="A397" s="24"/>
      <c r="B397" s="24"/>
      <c r="C397" s="24"/>
      <c r="D397" s="24"/>
      <c r="E397" s="24"/>
      <c r="F397" s="24"/>
    </row>
    <row r="398">
      <c r="A398" s="24"/>
      <c r="B398" s="24"/>
      <c r="C398" s="24"/>
      <c r="D398" s="24"/>
      <c r="E398" s="24"/>
      <c r="F398" s="24"/>
    </row>
    <row r="399">
      <c r="A399" s="24"/>
      <c r="B399" s="24"/>
      <c r="C399" s="24"/>
      <c r="D399" s="24"/>
      <c r="E399" s="24"/>
      <c r="F399" s="24"/>
    </row>
    <row r="400">
      <c r="A400" s="24"/>
      <c r="B400" s="24"/>
      <c r="C400" s="24"/>
      <c r="D400" s="24"/>
      <c r="E400" s="24"/>
      <c r="F400" s="24"/>
    </row>
    <row r="401">
      <c r="A401" s="24"/>
      <c r="B401" s="24"/>
      <c r="C401" s="24"/>
      <c r="D401" s="24"/>
      <c r="E401" s="24"/>
      <c r="F401" s="24"/>
    </row>
    <row r="402">
      <c r="A402" s="24"/>
      <c r="B402" s="24"/>
      <c r="C402" s="24"/>
      <c r="D402" s="24"/>
      <c r="E402" s="24"/>
      <c r="F402" s="24"/>
    </row>
    <row r="403">
      <c r="A403" s="24"/>
      <c r="B403" s="24"/>
      <c r="C403" s="24"/>
      <c r="D403" s="24"/>
      <c r="E403" s="24"/>
      <c r="F403" s="24"/>
    </row>
    <row r="404">
      <c r="A404" s="24"/>
      <c r="B404" s="24"/>
      <c r="C404" s="24"/>
      <c r="D404" s="24"/>
      <c r="E404" s="24"/>
      <c r="F404" s="24"/>
    </row>
    <row r="405">
      <c r="A405" s="24"/>
      <c r="B405" s="24"/>
      <c r="C405" s="24"/>
      <c r="D405" s="24"/>
      <c r="E405" s="24"/>
      <c r="F405" s="24"/>
    </row>
    <row r="406">
      <c r="A406" s="24"/>
      <c r="B406" s="24"/>
      <c r="C406" s="24"/>
      <c r="D406" s="24"/>
      <c r="E406" s="24"/>
      <c r="F406" s="24"/>
    </row>
    <row r="407">
      <c r="A407" s="24"/>
      <c r="B407" s="24"/>
      <c r="C407" s="24"/>
      <c r="D407" s="24"/>
      <c r="E407" s="24"/>
      <c r="F407" s="24"/>
    </row>
    <row r="408">
      <c r="A408" s="24"/>
      <c r="B408" s="24"/>
      <c r="C408" s="24"/>
      <c r="D408" s="24"/>
      <c r="E408" s="24"/>
      <c r="F408" s="24"/>
    </row>
    <row r="409">
      <c r="A409" s="24"/>
      <c r="B409" s="24"/>
      <c r="C409" s="24"/>
      <c r="D409" s="24"/>
      <c r="E409" s="24"/>
      <c r="F409" s="24"/>
    </row>
    <row r="410">
      <c r="A410" s="24"/>
      <c r="B410" s="24"/>
      <c r="C410" s="24"/>
      <c r="D410" s="24"/>
      <c r="E410" s="24"/>
      <c r="F410" s="24"/>
    </row>
    <row r="411">
      <c r="A411" s="24"/>
      <c r="B411" s="24"/>
      <c r="C411" s="24"/>
      <c r="D411" s="24"/>
      <c r="E411" s="24"/>
      <c r="F411" s="24"/>
    </row>
    <row r="412">
      <c r="A412" s="24"/>
      <c r="B412" s="24"/>
      <c r="C412" s="24"/>
      <c r="D412" s="24"/>
      <c r="E412" s="24"/>
      <c r="F412" s="24"/>
    </row>
    <row r="413">
      <c r="A413" s="24"/>
      <c r="B413" s="24"/>
      <c r="C413" s="24"/>
      <c r="D413" s="24"/>
      <c r="E413" s="24"/>
      <c r="F413" s="24"/>
    </row>
    <row r="414">
      <c r="A414" s="24"/>
      <c r="B414" s="24"/>
      <c r="C414" s="24"/>
      <c r="D414" s="24"/>
      <c r="E414" s="24"/>
      <c r="F414" s="24"/>
    </row>
    <row r="415">
      <c r="A415" s="24"/>
      <c r="B415" s="24"/>
      <c r="C415" s="24"/>
      <c r="D415" s="24"/>
      <c r="E415" s="24"/>
      <c r="F415" s="24"/>
    </row>
    <row r="416">
      <c r="A416" s="24"/>
      <c r="B416" s="24"/>
      <c r="C416" s="24"/>
      <c r="D416" s="24"/>
      <c r="E416" s="24"/>
      <c r="F416" s="24"/>
    </row>
    <row r="417">
      <c r="A417" s="24"/>
      <c r="B417" s="24"/>
      <c r="C417" s="24"/>
      <c r="D417" s="24"/>
      <c r="E417" s="24"/>
      <c r="F417" s="24"/>
    </row>
    <row r="418">
      <c r="A418" s="24"/>
      <c r="B418" s="24"/>
      <c r="C418" s="24"/>
      <c r="D418" s="24"/>
      <c r="E418" s="24"/>
      <c r="F418" s="24"/>
    </row>
    <row r="419">
      <c r="A419" s="24"/>
      <c r="B419" s="24"/>
      <c r="C419" s="24"/>
      <c r="D419" s="24"/>
      <c r="E419" s="24"/>
      <c r="F419" s="24"/>
    </row>
    <row r="420">
      <c r="A420" s="24"/>
      <c r="B420" s="24"/>
      <c r="C420" s="24"/>
      <c r="D420" s="24"/>
      <c r="E420" s="24"/>
      <c r="F420" s="24"/>
    </row>
    <row r="421">
      <c r="A421" s="24"/>
      <c r="B421" s="24"/>
      <c r="C421" s="24"/>
      <c r="D421" s="24"/>
      <c r="E421" s="24"/>
      <c r="F421" s="24"/>
    </row>
    <row r="422">
      <c r="A422" s="24"/>
      <c r="B422" s="24"/>
      <c r="C422" s="24"/>
      <c r="D422" s="24"/>
      <c r="E422" s="24"/>
      <c r="F422" s="24"/>
    </row>
    <row r="423">
      <c r="A423" s="24"/>
      <c r="B423" s="24"/>
      <c r="C423" s="24"/>
      <c r="D423" s="24"/>
      <c r="E423" s="24"/>
      <c r="F423" s="24"/>
    </row>
    <row r="424">
      <c r="A424" s="24"/>
      <c r="B424" s="24"/>
      <c r="C424" s="24"/>
      <c r="D424" s="24"/>
      <c r="E424" s="24"/>
      <c r="F424" s="24"/>
    </row>
    <row r="425">
      <c r="A425" s="24"/>
      <c r="B425" s="24"/>
      <c r="C425" s="24"/>
      <c r="D425" s="24"/>
      <c r="E425" s="24"/>
      <c r="F425" s="24"/>
    </row>
    <row r="426">
      <c r="A426" s="24"/>
      <c r="B426" s="24"/>
      <c r="C426" s="24"/>
      <c r="D426" s="24"/>
      <c r="E426" s="24"/>
      <c r="F426" s="24"/>
    </row>
    <row r="427">
      <c r="A427" s="24"/>
      <c r="B427" s="24"/>
      <c r="C427" s="24"/>
      <c r="D427" s="24"/>
      <c r="E427" s="24"/>
      <c r="F427" s="24"/>
    </row>
    <row r="428">
      <c r="A428" s="24"/>
      <c r="B428" s="24"/>
      <c r="C428" s="24"/>
      <c r="D428" s="24"/>
      <c r="E428" s="24"/>
      <c r="F428" s="24"/>
    </row>
    <row r="429">
      <c r="A429" s="24"/>
      <c r="B429" s="24"/>
      <c r="C429" s="24"/>
      <c r="D429" s="24"/>
      <c r="E429" s="24"/>
      <c r="F429" s="24"/>
    </row>
    <row r="430">
      <c r="A430" s="24"/>
      <c r="B430" s="24"/>
      <c r="C430" s="24"/>
      <c r="D430" s="24"/>
      <c r="E430" s="24"/>
      <c r="F430" s="24"/>
    </row>
    <row r="431">
      <c r="A431" s="24"/>
      <c r="B431" s="24"/>
      <c r="C431" s="24"/>
      <c r="D431" s="24"/>
      <c r="E431" s="24"/>
      <c r="F431" s="24"/>
    </row>
    <row r="432">
      <c r="A432" s="24"/>
      <c r="B432" s="24"/>
      <c r="C432" s="24"/>
      <c r="D432" s="24"/>
      <c r="E432" s="24"/>
      <c r="F432" s="24"/>
    </row>
    <row r="433">
      <c r="A433" s="24"/>
      <c r="B433" s="24"/>
      <c r="C433" s="24"/>
      <c r="D433" s="24"/>
      <c r="E433" s="24"/>
      <c r="F433" s="24"/>
    </row>
    <row r="434">
      <c r="A434" s="24"/>
      <c r="B434" s="24"/>
      <c r="C434" s="24"/>
      <c r="D434" s="24"/>
      <c r="E434" s="24"/>
      <c r="F434" s="24"/>
    </row>
    <row r="435">
      <c r="A435" s="24"/>
      <c r="B435" s="24"/>
      <c r="C435" s="24"/>
      <c r="D435" s="24"/>
      <c r="E435" s="24"/>
      <c r="F435" s="24"/>
    </row>
    <row r="436">
      <c r="A436" s="24"/>
      <c r="B436" s="24"/>
      <c r="C436" s="24"/>
      <c r="D436" s="24"/>
      <c r="E436" s="24"/>
      <c r="F436" s="24"/>
    </row>
    <row r="437">
      <c r="A437" s="24"/>
      <c r="B437" s="24"/>
      <c r="C437" s="24"/>
      <c r="D437" s="24"/>
      <c r="E437" s="24"/>
      <c r="F437" s="24"/>
    </row>
    <row r="438">
      <c r="A438" s="24"/>
      <c r="B438" s="24"/>
      <c r="C438" s="24"/>
      <c r="D438" s="24"/>
      <c r="E438" s="24"/>
      <c r="F438" s="24"/>
    </row>
    <row r="439">
      <c r="A439" s="24"/>
      <c r="B439" s="24"/>
      <c r="C439" s="24"/>
      <c r="D439" s="24"/>
      <c r="E439" s="24"/>
      <c r="F439" s="24"/>
    </row>
    <row r="440">
      <c r="A440" s="24"/>
      <c r="B440" s="24"/>
      <c r="C440" s="24"/>
      <c r="D440" s="24"/>
      <c r="E440" s="24"/>
      <c r="F440" s="24"/>
    </row>
    <row r="441">
      <c r="A441" s="24"/>
      <c r="B441" s="24"/>
      <c r="C441" s="24"/>
      <c r="D441" s="24"/>
      <c r="E441" s="24"/>
      <c r="F441" s="24"/>
    </row>
    <row r="442">
      <c r="A442" s="24"/>
      <c r="B442" s="24"/>
      <c r="C442" s="24"/>
      <c r="D442" s="24"/>
      <c r="E442" s="24"/>
      <c r="F442" s="24"/>
    </row>
    <row r="443">
      <c r="A443" s="24"/>
      <c r="B443" s="24"/>
      <c r="C443" s="24"/>
      <c r="D443" s="24"/>
      <c r="E443" s="24"/>
      <c r="F443" s="24"/>
    </row>
    <row r="444">
      <c r="A444" s="24"/>
      <c r="B444" s="24"/>
      <c r="C444" s="24"/>
      <c r="D444" s="24"/>
      <c r="E444" s="24"/>
      <c r="F444" s="24"/>
    </row>
    <row r="445">
      <c r="A445" s="24"/>
      <c r="B445" s="24"/>
      <c r="C445" s="24"/>
      <c r="D445" s="24"/>
      <c r="E445" s="24"/>
      <c r="F445" s="24"/>
    </row>
    <row r="446">
      <c r="A446" s="24"/>
      <c r="B446" s="24"/>
      <c r="C446" s="24"/>
      <c r="D446" s="24"/>
      <c r="E446" s="24"/>
      <c r="F446" s="24"/>
    </row>
    <row r="447">
      <c r="A447" s="24"/>
      <c r="B447" s="24"/>
      <c r="C447" s="24"/>
      <c r="D447" s="24"/>
      <c r="E447" s="24"/>
      <c r="F447" s="24"/>
    </row>
    <row r="448">
      <c r="A448" s="24"/>
      <c r="B448" s="24"/>
      <c r="C448" s="24"/>
      <c r="D448" s="24"/>
      <c r="E448" s="24"/>
      <c r="F448" s="24"/>
    </row>
    <row r="449">
      <c r="A449" s="24"/>
      <c r="B449" s="24"/>
      <c r="C449" s="24"/>
      <c r="D449" s="24"/>
      <c r="E449" s="24"/>
      <c r="F449" s="24"/>
    </row>
    <row r="450">
      <c r="A450" s="24"/>
      <c r="B450" s="24"/>
      <c r="C450" s="24"/>
      <c r="D450" s="24"/>
      <c r="E450" s="24"/>
      <c r="F450" s="24"/>
    </row>
    <row r="451">
      <c r="A451" s="24"/>
      <c r="B451" s="24"/>
      <c r="C451" s="24"/>
      <c r="D451" s="24"/>
      <c r="E451" s="24"/>
      <c r="F451" s="24"/>
    </row>
    <row r="452">
      <c r="A452" s="24"/>
      <c r="B452" s="24"/>
      <c r="C452" s="24"/>
      <c r="D452" s="24"/>
      <c r="E452" s="24"/>
      <c r="F452" s="24"/>
    </row>
    <row r="453">
      <c r="A453" s="24"/>
      <c r="B453" s="24"/>
      <c r="C453" s="24"/>
      <c r="D453" s="24"/>
      <c r="E453" s="24"/>
      <c r="F453" s="24"/>
    </row>
    <row r="454">
      <c r="A454" s="24"/>
      <c r="B454" s="24"/>
      <c r="C454" s="24"/>
      <c r="D454" s="24"/>
      <c r="E454" s="24"/>
      <c r="F454" s="24"/>
    </row>
    <row r="455">
      <c r="A455" s="24"/>
      <c r="B455" s="24"/>
      <c r="C455" s="24"/>
      <c r="D455" s="24"/>
      <c r="E455" s="24"/>
      <c r="F455" s="24"/>
    </row>
    <row r="456">
      <c r="A456" s="24"/>
      <c r="B456" s="24"/>
      <c r="C456" s="24"/>
      <c r="D456" s="24"/>
      <c r="E456" s="24"/>
      <c r="F456" s="24"/>
    </row>
    <row r="457">
      <c r="A457" s="24"/>
      <c r="B457" s="24"/>
      <c r="C457" s="24"/>
      <c r="D457" s="24"/>
      <c r="E457" s="24"/>
      <c r="F457" s="24"/>
    </row>
    <row r="458">
      <c r="A458" s="24"/>
      <c r="B458" s="24"/>
      <c r="C458" s="24"/>
      <c r="D458" s="24"/>
      <c r="E458" s="24"/>
      <c r="F458" s="24"/>
    </row>
    <row r="459">
      <c r="A459" s="24"/>
      <c r="B459" s="24"/>
      <c r="C459" s="24"/>
      <c r="D459" s="24"/>
      <c r="E459" s="24"/>
      <c r="F459" s="24"/>
    </row>
    <row r="460">
      <c r="A460" s="24"/>
      <c r="B460" s="24"/>
      <c r="C460" s="24"/>
      <c r="D460" s="24"/>
      <c r="E460" s="24"/>
      <c r="F460" s="24"/>
    </row>
    <row r="461">
      <c r="A461" s="24"/>
      <c r="B461" s="24"/>
      <c r="C461" s="24"/>
      <c r="D461" s="24"/>
      <c r="E461" s="24"/>
      <c r="F461" s="24"/>
    </row>
    <row r="462">
      <c r="A462" s="24"/>
      <c r="B462" s="24"/>
      <c r="C462" s="24"/>
      <c r="D462" s="24"/>
      <c r="E462" s="24"/>
      <c r="F462" s="24"/>
    </row>
    <row r="463">
      <c r="A463" s="24"/>
      <c r="B463" s="24"/>
      <c r="C463" s="24"/>
      <c r="D463" s="24"/>
      <c r="E463" s="24"/>
      <c r="F463" s="24"/>
    </row>
    <row r="464">
      <c r="A464" s="24"/>
      <c r="B464" s="24"/>
      <c r="C464" s="24"/>
      <c r="D464" s="24"/>
      <c r="E464" s="24"/>
      <c r="F464" s="24"/>
    </row>
    <row r="465">
      <c r="A465" s="24"/>
      <c r="B465" s="24"/>
      <c r="C465" s="24"/>
      <c r="D465" s="24"/>
      <c r="E465" s="24"/>
      <c r="F465" s="24"/>
    </row>
    <row r="466">
      <c r="A466" s="24"/>
      <c r="B466" s="24"/>
      <c r="C466" s="24"/>
      <c r="D466" s="24"/>
      <c r="E466" s="24"/>
      <c r="F466" s="24"/>
    </row>
    <row r="467">
      <c r="A467" s="24"/>
      <c r="B467" s="24"/>
      <c r="C467" s="24"/>
      <c r="D467" s="24"/>
      <c r="E467" s="24"/>
      <c r="F467" s="24"/>
    </row>
    <row r="468">
      <c r="A468" s="24"/>
      <c r="B468" s="24"/>
      <c r="C468" s="24"/>
      <c r="D468" s="24"/>
      <c r="E468" s="24"/>
      <c r="F468" s="24"/>
    </row>
    <row r="469">
      <c r="A469" s="24"/>
      <c r="B469" s="24"/>
      <c r="C469" s="24"/>
      <c r="D469" s="24"/>
      <c r="E469" s="24"/>
      <c r="F469" s="24"/>
    </row>
    <row r="470">
      <c r="A470" s="24"/>
      <c r="B470" s="24"/>
      <c r="C470" s="24"/>
      <c r="D470" s="24"/>
      <c r="E470" s="24"/>
      <c r="F470" s="24"/>
    </row>
    <row r="471">
      <c r="A471" s="24"/>
      <c r="B471" s="24"/>
      <c r="C471" s="24"/>
      <c r="D471" s="24"/>
      <c r="E471" s="24"/>
      <c r="F471" s="24"/>
    </row>
    <row r="472">
      <c r="A472" s="24"/>
      <c r="B472" s="24"/>
      <c r="C472" s="24"/>
      <c r="D472" s="24"/>
      <c r="E472" s="24"/>
      <c r="F472" s="24"/>
    </row>
    <row r="473">
      <c r="A473" s="24"/>
      <c r="B473" s="24"/>
      <c r="C473" s="24"/>
      <c r="D473" s="24"/>
      <c r="E473" s="24"/>
      <c r="F473" s="24"/>
    </row>
    <row r="474">
      <c r="A474" s="24"/>
      <c r="B474" s="24"/>
      <c r="C474" s="24"/>
      <c r="D474" s="24"/>
      <c r="E474" s="24"/>
      <c r="F474" s="24"/>
    </row>
    <row r="475">
      <c r="A475" s="24"/>
      <c r="B475" s="24"/>
      <c r="C475" s="24"/>
      <c r="D475" s="24"/>
      <c r="E475" s="24"/>
      <c r="F475" s="24"/>
    </row>
    <row r="476">
      <c r="A476" s="24"/>
      <c r="B476" s="24"/>
      <c r="C476" s="24"/>
      <c r="D476" s="24"/>
      <c r="E476" s="24"/>
      <c r="F476" s="24"/>
    </row>
    <row r="477">
      <c r="A477" s="24"/>
      <c r="B477" s="24"/>
      <c r="C477" s="24"/>
      <c r="D477" s="24"/>
      <c r="E477" s="24"/>
      <c r="F477" s="24"/>
    </row>
    <row r="478">
      <c r="A478" s="24"/>
      <c r="B478" s="24"/>
      <c r="C478" s="24"/>
      <c r="D478" s="24"/>
      <c r="E478" s="24"/>
      <c r="F478" s="24"/>
    </row>
    <row r="479">
      <c r="A479" s="24"/>
      <c r="B479" s="24"/>
      <c r="C479" s="24"/>
      <c r="D479" s="24"/>
      <c r="E479" s="24"/>
      <c r="F479" s="24"/>
    </row>
    <row r="480">
      <c r="A480" s="24"/>
      <c r="B480" s="24"/>
      <c r="C480" s="24"/>
      <c r="D480" s="24"/>
      <c r="E480" s="24"/>
      <c r="F480" s="24"/>
    </row>
    <row r="481">
      <c r="A481" s="24"/>
      <c r="B481" s="24"/>
      <c r="C481" s="24"/>
      <c r="D481" s="24"/>
      <c r="E481" s="24"/>
      <c r="F481" s="24"/>
    </row>
    <row r="482">
      <c r="A482" s="24"/>
      <c r="B482" s="24"/>
      <c r="C482" s="24"/>
      <c r="D482" s="24"/>
      <c r="E482" s="24"/>
      <c r="F482" s="24"/>
    </row>
    <row r="483">
      <c r="A483" s="24"/>
      <c r="B483" s="24"/>
      <c r="C483" s="24"/>
      <c r="D483" s="24"/>
      <c r="E483" s="24"/>
      <c r="F483" s="24"/>
    </row>
    <row r="484">
      <c r="A484" s="24"/>
      <c r="B484" s="24"/>
      <c r="C484" s="24"/>
      <c r="D484" s="24"/>
      <c r="E484" s="24"/>
      <c r="F484" s="24"/>
    </row>
    <row r="485">
      <c r="A485" s="24"/>
      <c r="B485" s="24"/>
      <c r="C485" s="24"/>
      <c r="D485" s="24"/>
      <c r="E485" s="24"/>
      <c r="F485" s="24"/>
    </row>
    <row r="486">
      <c r="A486" s="24"/>
      <c r="B486" s="24"/>
      <c r="C486" s="24"/>
      <c r="D486" s="24"/>
      <c r="E486" s="24"/>
      <c r="F486" s="24"/>
    </row>
    <row r="487">
      <c r="A487" s="24"/>
      <c r="B487" s="24"/>
      <c r="C487" s="24"/>
      <c r="D487" s="24"/>
      <c r="E487" s="24"/>
      <c r="F487" s="24"/>
    </row>
    <row r="488">
      <c r="A488" s="24"/>
      <c r="B488" s="24"/>
      <c r="C488" s="24"/>
      <c r="D488" s="24"/>
      <c r="E488" s="24"/>
      <c r="F488" s="24"/>
    </row>
    <row r="489">
      <c r="A489" s="24"/>
      <c r="B489" s="24"/>
      <c r="C489" s="24"/>
      <c r="D489" s="24"/>
      <c r="E489" s="24"/>
      <c r="F489" s="24"/>
    </row>
    <row r="490">
      <c r="A490" s="24"/>
      <c r="B490" s="24"/>
      <c r="C490" s="24"/>
      <c r="D490" s="24"/>
      <c r="E490" s="24"/>
      <c r="F490" s="24"/>
    </row>
    <row r="491">
      <c r="A491" s="24"/>
      <c r="B491" s="24"/>
      <c r="C491" s="24"/>
      <c r="D491" s="24"/>
      <c r="E491" s="24"/>
      <c r="F491" s="24"/>
    </row>
    <row r="492">
      <c r="A492" s="24"/>
      <c r="B492" s="24"/>
      <c r="C492" s="24"/>
      <c r="D492" s="24"/>
      <c r="E492" s="24"/>
      <c r="F492" s="24"/>
    </row>
    <row r="493">
      <c r="A493" s="24"/>
      <c r="B493" s="24"/>
      <c r="C493" s="24"/>
      <c r="D493" s="24"/>
      <c r="E493" s="24"/>
      <c r="F493" s="24"/>
    </row>
    <row r="494">
      <c r="A494" s="24"/>
      <c r="B494" s="24"/>
      <c r="C494" s="24"/>
      <c r="D494" s="24"/>
      <c r="E494" s="24"/>
      <c r="F494" s="24"/>
    </row>
    <row r="495">
      <c r="A495" s="24"/>
      <c r="B495" s="24"/>
      <c r="C495" s="24"/>
      <c r="D495" s="24"/>
      <c r="E495" s="24"/>
      <c r="F495" s="24"/>
    </row>
    <row r="496">
      <c r="A496" s="24"/>
      <c r="B496" s="24"/>
      <c r="C496" s="24"/>
      <c r="D496" s="24"/>
      <c r="E496" s="24"/>
      <c r="F496" s="24"/>
    </row>
    <row r="497">
      <c r="A497" s="24"/>
      <c r="B497" s="24"/>
      <c r="C497" s="24"/>
      <c r="D497" s="24"/>
      <c r="E497" s="24"/>
      <c r="F497" s="24"/>
    </row>
    <row r="498">
      <c r="A498" s="24"/>
      <c r="B498" s="24"/>
      <c r="C498" s="24"/>
      <c r="D498" s="24"/>
      <c r="E498" s="24"/>
      <c r="F498" s="24"/>
    </row>
    <row r="499">
      <c r="A499" s="24"/>
      <c r="B499" s="24"/>
      <c r="C499" s="24"/>
      <c r="D499" s="24"/>
      <c r="E499" s="24"/>
      <c r="F499" s="24"/>
    </row>
    <row r="500">
      <c r="A500" s="24"/>
      <c r="B500" s="24"/>
      <c r="C500" s="24"/>
      <c r="D500" s="24"/>
      <c r="E500" s="24"/>
      <c r="F500" s="24"/>
    </row>
    <row r="501">
      <c r="A501" s="24"/>
      <c r="B501" s="24"/>
      <c r="C501" s="24"/>
      <c r="D501" s="24"/>
      <c r="E501" s="24"/>
      <c r="F501" s="24"/>
    </row>
    <row r="502">
      <c r="A502" s="24"/>
      <c r="B502" s="24"/>
      <c r="C502" s="24"/>
      <c r="D502" s="24"/>
      <c r="E502" s="24"/>
      <c r="F502" s="24"/>
    </row>
    <row r="503">
      <c r="A503" s="24"/>
      <c r="B503" s="24"/>
      <c r="C503" s="24"/>
      <c r="D503" s="24"/>
      <c r="E503" s="24"/>
      <c r="F503" s="24"/>
    </row>
    <row r="504">
      <c r="A504" s="24"/>
      <c r="B504" s="24"/>
      <c r="C504" s="24"/>
      <c r="D504" s="24"/>
      <c r="E504" s="24"/>
      <c r="F504" s="24"/>
    </row>
    <row r="505">
      <c r="A505" s="24"/>
      <c r="B505" s="24"/>
      <c r="C505" s="24"/>
      <c r="D505" s="24"/>
      <c r="E505" s="24"/>
      <c r="F505" s="24"/>
    </row>
    <row r="506">
      <c r="A506" s="24"/>
      <c r="B506" s="24"/>
      <c r="C506" s="24"/>
      <c r="D506" s="24"/>
      <c r="E506" s="24"/>
      <c r="F506" s="24"/>
    </row>
    <row r="507">
      <c r="A507" s="24"/>
      <c r="B507" s="24"/>
      <c r="C507" s="24"/>
      <c r="D507" s="24"/>
      <c r="E507" s="24"/>
      <c r="F507" s="24"/>
    </row>
    <row r="508">
      <c r="A508" s="24"/>
      <c r="B508" s="24"/>
      <c r="C508" s="24"/>
      <c r="D508" s="24"/>
      <c r="E508" s="24"/>
      <c r="F508" s="24"/>
    </row>
    <row r="509">
      <c r="A509" s="24"/>
      <c r="B509" s="24"/>
      <c r="C509" s="24"/>
      <c r="D509" s="24"/>
      <c r="E509" s="24"/>
      <c r="F509" s="24"/>
    </row>
    <row r="510">
      <c r="A510" s="24"/>
      <c r="B510" s="24"/>
      <c r="C510" s="24"/>
      <c r="D510" s="24"/>
      <c r="E510" s="24"/>
      <c r="F510" s="24"/>
    </row>
    <row r="511">
      <c r="A511" s="24"/>
      <c r="B511" s="24"/>
      <c r="C511" s="24"/>
      <c r="D511" s="24"/>
      <c r="E511" s="24"/>
      <c r="F511" s="24"/>
    </row>
    <row r="512">
      <c r="A512" s="24"/>
      <c r="B512" s="24"/>
      <c r="C512" s="24"/>
      <c r="D512" s="24"/>
      <c r="E512" s="24"/>
      <c r="F512" s="24"/>
    </row>
    <row r="513">
      <c r="A513" s="24"/>
      <c r="B513" s="24"/>
      <c r="C513" s="24"/>
      <c r="D513" s="24"/>
      <c r="E513" s="24"/>
      <c r="F513" s="24"/>
    </row>
    <row r="514">
      <c r="A514" s="24"/>
      <c r="B514" s="24"/>
      <c r="C514" s="24"/>
      <c r="D514" s="24"/>
      <c r="E514" s="24"/>
      <c r="F514" s="24"/>
    </row>
    <row r="515">
      <c r="A515" s="24"/>
      <c r="B515" s="24"/>
      <c r="C515" s="24"/>
      <c r="D515" s="24"/>
      <c r="E515" s="24"/>
      <c r="F515" s="24"/>
    </row>
    <row r="516">
      <c r="A516" s="24"/>
      <c r="B516" s="24"/>
      <c r="C516" s="24"/>
      <c r="D516" s="24"/>
      <c r="E516" s="24"/>
      <c r="F516" s="24"/>
    </row>
    <row r="517">
      <c r="A517" s="24"/>
      <c r="B517" s="24"/>
      <c r="C517" s="24"/>
      <c r="D517" s="24"/>
      <c r="E517" s="24"/>
      <c r="F517" s="24"/>
    </row>
    <row r="518">
      <c r="A518" s="24"/>
      <c r="B518" s="24"/>
      <c r="C518" s="24"/>
      <c r="D518" s="24"/>
      <c r="E518" s="24"/>
      <c r="F518" s="24"/>
    </row>
    <row r="519">
      <c r="A519" s="24"/>
      <c r="B519" s="24"/>
      <c r="C519" s="24"/>
      <c r="D519" s="24"/>
      <c r="E519" s="24"/>
      <c r="F519" s="24"/>
    </row>
    <row r="520">
      <c r="A520" s="24"/>
      <c r="B520" s="24"/>
      <c r="C520" s="24"/>
      <c r="D520" s="24"/>
      <c r="E520" s="24"/>
      <c r="F520" s="24"/>
    </row>
    <row r="521">
      <c r="A521" s="24"/>
      <c r="B521" s="24"/>
      <c r="C521" s="24"/>
      <c r="D521" s="24"/>
      <c r="E521" s="24"/>
      <c r="F521" s="24"/>
    </row>
    <row r="522">
      <c r="A522" s="24"/>
      <c r="B522" s="24"/>
      <c r="C522" s="24"/>
      <c r="D522" s="24"/>
      <c r="E522" s="24"/>
      <c r="F522" s="24"/>
    </row>
    <row r="523">
      <c r="A523" s="24"/>
      <c r="B523" s="24"/>
      <c r="C523" s="24"/>
      <c r="D523" s="24"/>
      <c r="E523" s="24"/>
      <c r="F523" s="24"/>
    </row>
    <row r="524">
      <c r="A524" s="24"/>
      <c r="B524" s="24"/>
      <c r="C524" s="24"/>
      <c r="D524" s="24"/>
      <c r="E524" s="24"/>
      <c r="F524" s="24"/>
    </row>
    <row r="525">
      <c r="A525" s="24"/>
      <c r="B525" s="24"/>
      <c r="C525" s="24"/>
      <c r="D525" s="24"/>
      <c r="E525" s="24"/>
      <c r="F525" s="24"/>
    </row>
    <row r="526">
      <c r="A526" s="24"/>
      <c r="B526" s="24"/>
      <c r="C526" s="24"/>
      <c r="D526" s="24"/>
      <c r="E526" s="24"/>
      <c r="F526" s="24"/>
    </row>
    <row r="527">
      <c r="A527" s="24"/>
      <c r="B527" s="24"/>
      <c r="C527" s="24"/>
      <c r="D527" s="24"/>
      <c r="E527" s="24"/>
      <c r="F527" s="24"/>
    </row>
    <row r="528">
      <c r="A528" s="24"/>
      <c r="B528" s="24"/>
      <c r="C528" s="24"/>
      <c r="D528" s="24"/>
      <c r="E528" s="24"/>
      <c r="F528" s="24"/>
    </row>
    <row r="529">
      <c r="A529" s="24"/>
      <c r="B529" s="24"/>
      <c r="C529" s="24"/>
      <c r="D529" s="24"/>
      <c r="E529" s="24"/>
      <c r="F529" s="24"/>
    </row>
    <row r="530">
      <c r="A530" s="24"/>
      <c r="B530" s="24"/>
      <c r="C530" s="24"/>
      <c r="D530" s="24"/>
      <c r="E530" s="24"/>
      <c r="F530" s="24"/>
    </row>
    <row r="531">
      <c r="A531" s="24"/>
      <c r="B531" s="24"/>
      <c r="C531" s="24"/>
      <c r="D531" s="24"/>
      <c r="E531" s="24"/>
      <c r="F531" s="24"/>
    </row>
    <row r="532">
      <c r="A532" s="24"/>
      <c r="B532" s="24"/>
      <c r="C532" s="24"/>
      <c r="D532" s="24"/>
      <c r="E532" s="24"/>
      <c r="F532" s="24"/>
    </row>
    <row r="533">
      <c r="A533" s="24"/>
      <c r="B533" s="24"/>
      <c r="C533" s="24"/>
      <c r="D533" s="24"/>
      <c r="E533" s="24"/>
      <c r="F533" s="24"/>
    </row>
    <row r="534">
      <c r="A534" s="24"/>
      <c r="B534" s="24"/>
      <c r="C534" s="24"/>
      <c r="D534" s="24"/>
      <c r="E534" s="24"/>
      <c r="F534" s="24"/>
    </row>
    <row r="535">
      <c r="A535" s="24"/>
      <c r="B535" s="24"/>
      <c r="C535" s="24"/>
      <c r="D535" s="24"/>
      <c r="E535" s="24"/>
      <c r="F535" s="24"/>
    </row>
    <row r="536">
      <c r="A536" s="24"/>
      <c r="B536" s="24"/>
      <c r="C536" s="24"/>
      <c r="D536" s="24"/>
      <c r="E536" s="24"/>
      <c r="F536" s="24"/>
    </row>
    <row r="537">
      <c r="A537" s="24"/>
      <c r="B537" s="24"/>
      <c r="C537" s="24"/>
      <c r="D537" s="24"/>
      <c r="E537" s="24"/>
      <c r="F537" s="24"/>
    </row>
    <row r="538">
      <c r="A538" s="24"/>
      <c r="B538" s="24"/>
      <c r="C538" s="24"/>
      <c r="D538" s="24"/>
      <c r="E538" s="24"/>
      <c r="F538" s="24"/>
    </row>
    <row r="539">
      <c r="A539" s="24"/>
      <c r="B539" s="24"/>
      <c r="C539" s="24"/>
      <c r="D539" s="24"/>
      <c r="E539" s="24"/>
      <c r="F539" s="24"/>
    </row>
    <row r="540">
      <c r="A540" s="24"/>
      <c r="B540" s="24"/>
      <c r="C540" s="24"/>
      <c r="D540" s="24"/>
      <c r="E540" s="24"/>
      <c r="F540" s="24"/>
    </row>
    <row r="541">
      <c r="A541" s="24"/>
      <c r="B541" s="24"/>
      <c r="C541" s="24"/>
      <c r="D541" s="24"/>
      <c r="E541" s="24"/>
      <c r="F541" s="24"/>
    </row>
    <row r="542">
      <c r="A542" s="24"/>
      <c r="B542" s="24"/>
      <c r="C542" s="24"/>
      <c r="D542" s="24"/>
      <c r="E542" s="24"/>
      <c r="F542" s="24"/>
    </row>
    <row r="543">
      <c r="A543" s="24"/>
      <c r="B543" s="24"/>
      <c r="C543" s="24"/>
      <c r="D543" s="24"/>
      <c r="E543" s="24"/>
      <c r="F543" s="24"/>
    </row>
    <row r="544">
      <c r="A544" s="24"/>
      <c r="B544" s="24"/>
      <c r="C544" s="24"/>
      <c r="D544" s="24"/>
      <c r="E544" s="24"/>
      <c r="F544" s="24"/>
    </row>
    <row r="545">
      <c r="A545" s="24"/>
      <c r="B545" s="24"/>
      <c r="C545" s="24"/>
      <c r="D545" s="24"/>
      <c r="E545" s="24"/>
      <c r="F545" s="24"/>
    </row>
    <row r="546">
      <c r="A546" s="24"/>
      <c r="B546" s="24"/>
      <c r="C546" s="24"/>
      <c r="D546" s="24"/>
      <c r="E546" s="24"/>
      <c r="F546" s="24"/>
    </row>
    <row r="547">
      <c r="A547" s="24"/>
      <c r="B547" s="24"/>
      <c r="C547" s="24"/>
      <c r="D547" s="24"/>
      <c r="E547" s="24"/>
      <c r="F547" s="24"/>
    </row>
    <row r="548">
      <c r="A548" s="24"/>
      <c r="B548" s="24"/>
      <c r="C548" s="24"/>
      <c r="D548" s="24"/>
      <c r="E548" s="24"/>
      <c r="F548" s="24"/>
    </row>
    <row r="549">
      <c r="A549" s="24"/>
      <c r="B549" s="24"/>
      <c r="C549" s="24"/>
      <c r="D549" s="24"/>
      <c r="E549" s="24"/>
      <c r="F549" s="24"/>
    </row>
    <row r="550">
      <c r="A550" s="24"/>
      <c r="B550" s="24"/>
      <c r="C550" s="24"/>
      <c r="D550" s="24"/>
      <c r="E550" s="24"/>
      <c r="F550" s="24"/>
    </row>
    <row r="551">
      <c r="A551" s="24"/>
      <c r="B551" s="24"/>
      <c r="C551" s="24"/>
      <c r="D551" s="24"/>
      <c r="E551" s="24"/>
      <c r="F551" s="24"/>
    </row>
    <row r="552">
      <c r="A552" s="24"/>
      <c r="B552" s="24"/>
      <c r="C552" s="24"/>
      <c r="D552" s="24"/>
      <c r="E552" s="24"/>
      <c r="F552" s="24"/>
    </row>
    <row r="553">
      <c r="A553" s="24"/>
      <c r="B553" s="24"/>
      <c r="C553" s="24"/>
      <c r="D553" s="24"/>
      <c r="E553" s="24"/>
      <c r="F553" s="24"/>
    </row>
    <row r="554">
      <c r="A554" s="24"/>
      <c r="B554" s="24"/>
      <c r="C554" s="24"/>
      <c r="D554" s="24"/>
      <c r="E554" s="24"/>
      <c r="F554" s="24"/>
    </row>
    <row r="555">
      <c r="A555" s="24"/>
      <c r="B555" s="24"/>
      <c r="C555" s="24"/>
      <c r="D555" s="24"/>
      <c r="E555" s="24"/>
      <c r="F555" s="24"/>
    </row>
    <row r="556">
      <c r="A556" s="24"/>
      <c r="B556" s="24"/>
      <c r="C556" s="24"/>
      <c r="D556" s="24"/>
      <c r="E556" s="24"/>
      <c r="F556" s="24"/>
    </row>
    <row r="557">
      <c r="A557" s="24"/>
      <c r="B557" s="24"/>
      <c r="C557" s="24"/>
      <c r="D557" s="24"/>
      <c r="E557" s="24"/>
      <c r="F557" s="24"/>
    </row>
    <row r="558">
      <c r="A558" s="24"/>
      <c r="B558" s="24"/>
      <c r="C558" s="24"/>
      <c r="D558" s="24"/>
      <c r="E558" s="24"/>
      <c r="F558" s="24"/>
    </row>
    <row r="559">
      <c r="A559" s="24"/>
      <c r="B559" s="24"/>
      <c r="C559" s="24"/>
      <c r="D559" s="24"/>
      <c r="E559" s="24"/>
      <c r="F559" s="24"/>
    </row>
    <row r="560">
      <c r="A560" s="24"/>
      <c r="B560" s="24"/>
      <c r="C560" s="24"/>
      <c r="D560" s="24"/>
      <c r="E560" s="24"/>
      <c r="F560" s="24"/>
    </row>
    <row r="561">
      <c r="A561" s="24"/>
      <c r="B561" s="24"/>
      <c r="C561" s="24"/>
      <c r="D561" s="24"/>
      <c r="E561" s="24"/>
      <c r="F561" s="24"/>
    </row>
    <row r="562">
      <c r="A562" s="24"/>
      <c r="B562" s="24"/>
      <c r="C562" s="24"/>
      <c r="D562" s="24"/>
      <c r="E562" s="24"/>
      <c r="F562" s="24"/>
    </row>
    <row r="563">
      <c r="A563" s="24"/>
      <c r="B563" s="24"/>
      <c r="C563" s="24"/>
      <c r="D563" s="24"/>
      <c r="E563" s="24"/>
      <c r="F563" s="24"/>
    </row>
    <row r="564">
      <c r="A564" s="24"/>
      <c r="B564" s="24"/>
      <c r="C564" s="24"/>
      <c r="D564" s="24"/>
      <c r="E564" s="24"/>
      <c r="F564" s="24"/>
    </row>
    <row r="565">
      <c r="A565" s="24"/>
      <c r="B565" s="24"/>
      <c r="C565" s="24"/>
      <c r="D565" s="24"/>
      <c r="E565" s="24"/>
      <c r="F565" s="24"/>
    </row>
    <row r="566">
      <c r="A566" s="24"/>
      <c r="B566" s="24"/>
      <c r="C566" s="24"/>
      <c r="D566" s="24"/>
      <c r="E566" s="24"/>
      <c r="F566" s="24"/>
    </row>
    <row r="567">
      <c r="A567" s="24"/>
      <c r="B567" s="24"/>
      <c r="C567" s="24"/>
      <c r="D567" s="24"/>
      <c r="E567" s="24"/>
      <c r="F567" s="24"/>
    </row>
    <row r="568">
      <c r="A568" s="24"/>
      <c r="B568" s="24"/>
      <c r="C568" s="24"/>
      <c r="D568" s="24"/>
      <c r="E568" s="24"/>
      <c r="F568" s="24"/>
    </row>
    <row r="569">
      <c r="A569" s="24"/>
      <c r="B569" s="24"/>
      <c r="C569" s="24"/>
      <c r="D569" s="24"/>
      <c r="E569" s="24"/>
      <c r="F569" s="24"/>
    </row>
    <row r="570">
      <c r="A570" s="24"/>
      <c r="B570" s="24"/>
      <c r="C570" s="24"/>
      <c r="D570" s="24"/>
      <c r="E570" s="24"/>
      <c r="F570" s="24"/>
    </row>
    <row r="571">
      <c r="A571" s="24"/>
      <c r="B571" s="24"/>
      <c r="C571" s="24"/>
      <c r="D571" s="24"/>
      <c r="E571" s="24"/>
      <c r="F571" s="24"/>
    </row>
    <row r="572">
      <c r="A572" s="24"/>
      <c r="B572" s="24"/>
      <c r="C572" s="24"/>
      <c r="D572" s="24"/>
      <c r="E572" s="24"/>
      <c r="F572" s="24"/>
    </row>
    <row r="573">
      <c r="A573" s="24"/>
      <c r="B573" s="24"/>
      <c r="C573" s="24"/>
      <c r="D573" s="24"/>
      <c r="E573" s="24"/>
      <c r="F573" s="24"/>
    </row>
    <row r="574">
      <c r="A574" s="24"/>
      <c r="B574" s="24"/>
      <c r="C574" s="24"/>
      <c r="D574" s="24"/>
      <c r="E574" s="24"/>
      <c r="F574" s="24"/>
    </row>
    <row r="575">
      <c r="A575" s="24"/>
      <c r="B575" s="24"/>
      <c r="C575" s="24"/>
      <c r="D575" s="24"/>
      <c r="E575" s="24"/>
      <c r="F575" s="24"/>
    </row>
    <row r="576">
      <c r="A576" s="24"/>
      <c r="B576" s="24"/>
      <c r="C576" s="24"/>
      <c r="D576" s="24"/>
      <c r="E576" s="24"/>
      <c r="F576" s="24"/>
    </row>
    <row r="577">
      <c r="A577" s="24"/>
      <c r="B577" s="24"/>
      <c r="C577" s="24"/>
      <c r="D577" s="24"/>
      <c r="E577" s="24"/>
      <c r="F577" s="24"/>
    </row>
    <row r="578">
      <c r="A578" s="24"/>
      <c r="B578" s="24"/>
      <c r="C578" s="24"/>
      <c r="D578" s="24"/>
      <c r="E578" s="24"/>
      <c r="F578" s="24"/>
    </row>
    <row r="579">
      <c r="A579" s="24"/>
      <c r="B579" s="24"/>
      <c r="C579" s="24"/>
      <c r="D579" s="24"/>
      <c r="E579" s="24"/>
      <c r="F579" s="24"/>
    </row>
    <row r="580">
      <c r="A580" s="24"/>
      <c r="B580" s="24"/>
      <c r="C580" s="24"/>
      <c r="D580" s="24"/>
      <c r="E580" s="24"/>
      <c r="F580" s="24"/>
    </row>
    <row r="581">
      <c r="A581" s="24"/>
      <c r="B581" s="24"/>
      <c r="C581" s="24"/>
      <c r="D581" s="24"/>
      <c r="E581" s="24"/>
      <c r="F581" s="24"/>
    </row>
    <row r="582">
      <c r="A582" s="24"/>
      <c r="B582" s="24"/>
      <c r="C582" s="24"/>
      <c r="D582" s="24"/>
      <c r="E582" s="24"/>
      <c r="F582" s="24"/>
    </row>
    <row r="583">
      <c r="A583" s="24"/>
      <c r="B583" s="24"/>
      <c r="C583" s="24"/>
      <c r="D583" s="24"/>
      <c r="E583" s="24"/>
      <c r="F583" s="24"/>
    </row>
    <row r="584">
      <c r="A584" s="24"/>
      <c r="B584" s="24"/>
      <c r="C584" s="24"/>
      <c r="D584" s="24"/>
      <c r="E584" s="24"/>
      <c r="F584" s="24"/>
    </row>
    <row r="585">
      <c r="A585" s="24"/>
      <c r="B585" s="24"/>
      <c r="C585" s="24"/>
      <c r="D585" s="24"/>
      <c r="E585" s="24"/>
      <c r="F585" s="24"/>
    </row>
    <row r="586">
      <c r="A586" s="24"/>
      <c r="B586" s="24"/>
      <c r="C586" s="24"/>
      <c r="D586" s="24"/>
      <c r="E586" s="24"/>
      <c r="F586" s="24"/>
    </row>
    <row r="587">
      <c r="A587" s="24"/>
      <c r="B587" s="24"/>
      <c r="C587" s="24"/>
      <c r="D587" s="24"/>
      <c r="E587" s="24"/>
      <c r="F587" s="24"/>
    </row>
    <row r="588">
      <c r="A588" s="24"/>
      <c r="B588" s="24"/>
      <c r="C588" s="24"/>
      <c r="D588" s="24"/>
      <c r="E588" s="24"/>
      <c r="F588" s="24"/>
    </row>
    <row r="589">
      <c r="A589" s="24"/>
      <c r="B589" s="24"/>
      <c r="C589" s="24"/>
      <c r="D589" s="24"/>
      <c r="E589" s="24"/>
      <c r="F589" s="24"/>
    </row>
    <row r="590">
      <c r="A590" s="24"/>
      <c r="B590" s="24"/>
      <c r="C590" s="24"/>
      <c r="D590" s="24"/>
      <c r="E590" s="24"/>
      <c r="F590" s="24"/>
    </row>
    <row r="591">
      <c r="A591" s="24"/>
      <c r="B591" s="24"/>
      <c r="C591" s="24"/>
      <c r="D591" s="24"/>
      <c r="E591" s="24"/>
      <c r="F591" s="24"/>
    </row>
    <row r="592">
      <c r="A592" s="24"/>
      <c r="B592" s="24"/>
      <c r="C592" s="24"/>
      <c r="D592" s="24"/>
      <c r="E592" s="24"/>
      <c r="F592" s="24"/>
    </row>
    <row r="593">
      <c r="A593" s="24"/>
      <c r="B593" s="24"/>
      <c r="C593" s="24"/>
      <c r="D593" s="24"/>
      <c r="E593" s="24"/>
      <c r="F593" s="24"/>
    </row>
    <row r="594">
      <c r="A594" s="24"/>
      <c r="B594" s="24"/>
      <c r="C594" s="24"/>
      <c r="D594" s="24"/>
      <c r="E594" s="24"/>
      <c r="F594" s="24"/>
    </row>
    <row r="595">
      <c r="A595" s="24"/>
      <c r="B595" s="24"/>
      <c r="C595" s="24"/>
      <c r="D595" s="24"/>
      <c r="E595" s="24"/>
      <c r="F595" s="24"/>
    </row>
    <row r="596">
      <c r="A596" s="24"/>
      <c r="B596" s="24"/>
      <c r="C596" s="24"/>
      <c r="D596" s="24"/>
      <c r="E596" s="24"/>
      <c r="F596" s="24"/>
    </row>
    <row r="597">
      <c r="A597" s="24"/>
      <c r="B597" s="24"/>
      <c r="C597" s="24"/>
      <c r="D597" s="24"/>
      <c r="E597" s="24"/>
      <c r="F597" s="24"/>
    </row>
    <row r="598">
      <c r="A598" s="24"/>
      <c r="B598" s="24"/>
      <c r="C598" s="24"/>
      <c r="D598" s="24"/>
      <c r="E598" s="24"/>
      <c r="F598" s="24"/>
    </row>
    <row r="599">
      <c r="A599" s="24"/>
      <c r="B599" s="24"/>
      <c r="C599" s="24"/>
      <c r="D599" s="24"/>
      <c r="E599" s="24"/>
      <c r="F599" s="24"/>
    </row>
    <row r="600">
      <c r="A600" s="24"/>
      <c r="B600" s="24"/>
      <c r="C600" s="24"/>
      <c r="D600" s="24"/>
      <c r="E600" s="24"/>
      <c r="F600" s="24"/>
    </row>
    <row r="601">
      <c r="A601" s="24"/>
      <c r="B601" s="24"/>
      <c r="C601" s="24"/>
      <c r="D601" s="24"/>
      <c r="E601" s="24"/>
      <c r="F601" s="24"/>
    </row>
    <row r="602">
      <c r="A602" s="24"/>
      <c r="B602" s="24"/>
      <c r="C602" s="24"/>
      <c r="D602" s="24"/>
      <c r="E602" s="24"/>
      <c r="F602" s="24"/>
    </row>
    <row r="603">
      <c r="A603" s="24"/>
      <c r="B603" s="24"/>
      <c r="C603" s="24"/>
      <c r="D603" s="24"/>
      <c r="E603" s="24"/>
      <c r="F603" s="24"/>
    </row>
    <row r="604">
      <c r="A604" s="24"/>
      <c r="B604" s="24"/>
      <c r="C604" s="24"/>
      <c r="D604" s="24"/>
      <c r="E604" s="24"/>
      <c r="F604" s="24"/>
    </row>
    <row r="605">
      <c r="A605" s="24"/>
      <c r="B605" s="24"/>
      <c r="C605" s="24"/>
      <c r="D605" s="24"/>
      <c r="E605" s="24"/>
      <c r="F605" s="24"/>
    </row>
    <row r="606">
      <c r="A606" s="24"/>
      <c r="B606" s="24"/>
      <c r="C606" s="24"/>
      <c r="D606" s="24"/>
      <c r="E606" s="24"/>
      <c r="F606" s="24"/>
    </row>
    <row r="607">
      <c r="A607" s="24"/>
      <c r="B607" s="24"/>
      <c r="C607" s="24"/>
      <c r="D607" s="24"/>
      <c r="E607" s="24"/>
      <c r="F607" s="24"/>
    </row>
    <row r="608">
      <c r="A608" s="24"/>
      <c r="B608" s="24"/>
      <c r="C608" s="24"/>
      <c r="D608" s="24"/>
      <c r="E608" s="24"/>
      <c r="F608" s="24"/>
    </row>
    <row r="609">
      <c r="A609" s="24"/>
      <c r="B609" s="24"/>
      <c r="C609" s="24"/>
      <c r="D609" s="24"/>
      <c r="E609" s="24"/>
      <c r="F609" s="24"/>
    </row>
    <row r="610">
      <c r="A610" s="24"/>
      <c r="B610" s="24"/>
      <c r="C610" s="24"/>
      <c r="D610" s="24"/>
      <c r="E610" s="24"/>
      <c r="F610" s="24"/>
    </row>
    <row r="611">
      <c r="A611" s="24"/>
      <c r="B611" s="24"/>
      <c r="C611" s="24"/>
      <c r="D611" s="24"/>
      <c r="E611" s="24"/>
      <c r="F611" s="24"/>
    </row>
    <row r="612">
      <c r="A612" s="24"/>
      <c r="B612" s="24"/>
      <c r="C612" s="24"/>
      <c r="D612" s="24"/>
      <c r="E612" s="24"/>
      <c r="F612" s="24"/>
    </row>
    <row r="613">
      <c r="A613" s="24"/>
      <c r="B613" s="24"/>
      <c r="C613" s="24"/>
      <c r="D613" s="24"/>
      <c r="E613" s="24"/>
      <c r="F613" s="24"/>
    </row>
    <row r="614">
      <c r="A614" s="24"/>
      <c r="B614" s="24"/>
      <c r="C614" s="24"/>
      <c r="D614" s="24"/>
      <c r="E614" s="24"/>
      <c r="F614" s="24"/>
    </row>
    <row r="615">
      <c r="A615" s="24"/>
      <c r="B615" s="24"/>
      <c r="C615" s="24"/>
      <c r="D615" s="24"/>
      <c r="E615" s="24"/>
      <c r="F615" s="24"/>
    </row>
    <row r="616">
      <c r="A616" s="24"/>
      <c r="B616" s="24"/>
      <c r="C616" s="24"/>
      <c r="D616" s="24"/>
      <c r="E616" s="24"/>
      <c r="F616" s="24"/>
    </row>
    <row r="617">
      <c r="A617" s="24"/>
      <c r="B617" s="24"/>
      <c r="C617" s="24"/>
      <c r="D617" s="24"/>
      <c r="E617" s="24"/>
      <c r="F617" s="24"/>
    </row>
    <row r="618">
      <c r="A618" s="24"/>
      <c r="B618" s="24"/>
      <c r="C618" s="24"/>
      <c r="D618" s="24"/>
      <c r="E618" s="24"/>
      <c r="F618" s="24"/>
    </row>
    <row r="619">
      <c r="A619" s="24"/>
      <c r="B619" s="24"/>
      <c r="C619" s="24"/>
      <c r="D619" s="24"/>
      <c r="E619" s="24"/>
      <c r="F619" s="24"/>
    </row>
    <row r="620">
      <c r="A620" s="24"/>
      <c r="B620" s="24"/>
      <c r="C620" s="24"/>
      <c r="D620" s="24"/>
      <c r="E620" s="24"/>
      <c r="F620" s="24"/>
    </row>
    <row r="621">
      <c r="A621" s="24"/>
      <c r="B621" s="24"/>
      <c r="C621" s="24"/>
      <c r="D621" s="24"/>
      <c r="E621" s="24"/>
      <c r="F621" s="24"/>
    </row>
    <row r="622">
      <c r="A622" s="24"/>
      <c r="B622" s="24"/>
      <c r="C622" s="24"/>
      <c r="D622" s="24"/>
      <c r="E622" s="24"/>
      <c r="F622" s="24"/>
    </row>
    <row r="623">
      <c r="A623" s="24"/>
      <c r="B623" s="24"/>
      <c r="C623" s="24"/>
      <c r="D623" s="24"/>
      <c r="E623" s="24"/>
      <c r="F623" s="24"/>
    </row>
    <row r="624">
      <c r="A624" s="24"/>
      <c r="B624" s="24"/>
      <c r="C624" s="24"/>
      <c r="D624" s="24"/>
      <c r="E624" s="24"/>
      <c r="F624" s="24"/>
    </row>
    <row r="625">
      <c r="A625" s="24"/>
      <c r="B625" s="24"/>
      <c r="C625" s="24"/>
      <c r="D625" s="24"/>
      <c r="E625" s="24"/>
      <c r="F625" s="24"/>
    </row>
    <row r="626">
      <c r="A626" s="24"/>
      <c r="B626" s="24"/>
      <c r="C626" s="24"/>
      <c r="D626" s="24"/>
      <c r="E626" s="24"/>
      <c r="F626" s="24"/>
    </row>
    <row r="627">
      <c r="A627" s="24"/>
      <c r="B627" s="24"/>
      <c r="C627" s="24"/>
      <c r="D627" s="24"/>
      <c r="E627" s="24"/>
      <c r="F627" s="24"/>
    </row>
    <row r="628">
      <c r="A628" s="24"/>
      <c r="B628" s="24"/>
      <c r="C628" s="24"/>
      <c r="D628" s="24"/>
      <c r="E628" s="24"/>
      <c r="F628" s="24"/>
    </row>
    <row r="629">
      <c r="A629" s="24"/>
      <c r="B629" s="24"/>
      <c r="C629" s="24"/>
      <c r="D629" s="24"/>
      <c r="E629" s="24"/>
      <c r="F629" s="24"/>
    </row>
    <row r="630">
      <c r="A630" s="24"/>
      <c r="B630" s="24"/>
      <c r="C630" s="24"/>
      <c r="D630" s="24"/>
      <c r="E630" s="24"/>
      <c r="F630" s="24"/>
    </row>
    <row r="631">
      <c r="A631" s="24"/>
      <c r="B631" s="24"/>
      <c r="C631" s="24"/>
      <c r="D631" s="24"/>
      <c r="E631" s="24"/>
      <c r="F631" s="24"/>
    </row>
    <row r="632">
      <c r="A632" s="24"/>
      <c r="B632" s="24"/>
      <c r="C632" s="24"/>
      <c r="D632" s="24"/>
      <c r="E632" s="24"/>
      <c r="F632" s="24"/>
    </row>
    <row r="633">
      <c r="A633" s="24"/>
      <c r="B633" s="24"/>
      <c r="C633" s="24"/>
      <c r="D633" s="24"/>
      <c r="E633" s="24"/>
      <c r="F633" s="24"/>
    </row>
    <row r="634">
      <c r="A634" s="24"/>
      <c r="B634" s="24"/>
      <c r="C634" s="24"/>
      <c r="D634" s="24"/>
      <c r="E634" s="24"/>
      <c r="F634" s="24"/>
    </row>
    <row r="635">
      <c r="A635" s="24"/>
      <c r="B635" s="24"/>
      <c r="C635" s="24"/>
      <c r="D635" s="24"/>
      <c r="E635" s="24"/>
      <c r="F635" s="24"/>
    </row>
    <row r="636">
      <c r="A636" s="24"/>
      <c r="B636" s="24"/>
      <c r="C636" s="24"/>
      <c r="D636" s="24"/>
      <c r="E636" s="24"/>
      <c r="F636" s="24"/>
    </row>
    <row r="637">
      <c r="A637" s="24"/>
      <c r="B637" s="24"/>
      <c r="C637" s="24"/>
      <c r="D637" s="24"/>
      <c r="E637" s="24"/>
      <c r="F637" s="24"/>
    </row>
    <row r="638">
      <c r="A638" s="24"/>
      <c r="B638" s="24"/>
      <c r="C638" s="24"/>
      <c r="D638" s="24"/>
      <c r="E638" s="24"/>
      <c r="F638" s="24"/>
    </row>
    <row r="639">
      <c r="A639" s="24"/>
      <c r="B639" s="24"/>
      <c r="C639" s="24"/>
      <c r="D639" s="24"/>
      <c r="E639" s="24"/>
      <c r="F639" s="24"/>
    </row>
    <row r="640">
      <c r="A640" s="24"/>
      <c r="B640" s="24"/>
      <c r="C640" s="24"/>
      <c r="D640" s="24"/>
      <c r="E640" s="24"/>
      <c r="F640" s="24"/>
    </row>
    <row r="641">
      <c r="A641" s="24"/>
      <c r="B641" s="24"/>
      <c r="C641" s="24"/>
      <c r="D641" s="24"/>
      <c r="E641" s="24"/>
      <c r="F641" s="24"/>
    </row>
    <row r="642">
      <c r="A642" s="24"/>
      <c r="B642" s="24"/>
      <c r="C642" s="24"/>
      <c r="D642" s="24"/>
      <c r="E642" s="24"/>
      <c r="F642" s="24"/>
    </row>
    <row r="643">
      <c r="A643" s="24"/>
      <c r="B643" s="24"/>
      <c r="C643" s="24"/>
      <c r="D643" s="24"/>
      <c r="E643" s="24"/>
      <c r="F643" s="24"/>
    </row>
    <row r="644">
      <c r="A644" s="24"/>
      <c r="B644" s="24"/>
      <c r="C644" s="24"/>
      <c r="D644" s="24"/>
      <c r="E644" s="24"/>
      <c r="F644" s="24"/>
    </row>
    <row r="645">
      <c r="A645" s="24"/>
      <c r="B645" s="24"/>
      <c r="C645" s="24"/>
      <c r="D645" s="24"/>
      <c r="E645" s="24"/>
      <c r="F645" s="24"/>
    </row>
    <row r="646">
      <c r="A646" s="24"/>
      <c r="B646" s="24"/>
      <c r="C646" s="24"/>
      <c r="D646" s="24"/>
      <c r="E646" s="24"/>
      <c r="F646" s="24"/>
    </row>
    <row r="647">
      <c r="A647" s="24"/>
      <c r="B647" s="24"/>
      <c r="C647" s="24"/>
      <c r="D647" s="24"/>
      <c r="E647" s="24"/>
      <c r="F647" s="24"/>
    </row>
    <row r="648">
      <c r="A648" s="24"/>
      <c r="B648" s="24"/>
      <c r="C648" s="24"/>
      <c r="D648" s="24"/>
      <c r="E648" s="24"/>
      <c r="F648" s="24"/>
    </row>
    <row r="649">
      <c r="A649" s="24"/>
      <c r="B649" s="24"/>
      <c r="C649" s="24"/>
      <c r="D649" s="24"/>
      <c r="E649" s="24"/>
      <c r="F649" s="24"/>
    </row>
    <row r="650">
      <c r="A650" s="24"/>
      <c r="B650" s="24"/>
      <c r="C650" s="24"/>
      <c r="D650" s="24"/>
      <c r="E650" s="24"/>
      <c r="F650" s="24"/>
    </row>
    <row r="651">
      <c r="A651" s="24"/>
      <c r="B651" s="24"/>
      <c r="C651" s="24"/>
      <c r="D651" s="24"/>
      <c r="E651" s="24"/>
      <c r="F651" s="24"/>
    </row>
    <row r="652">
      <c r="A652" s="24"/>
      <c r="B652" s="24"/>
      <c r="C652" s="24"/>
      <c r="D652" s="24"/>
      <c r="E652" s="24"/>
      <c r="F652" s="24"/>
    </row>
    <row r="653">
      <c r="A653" s="24"/>
      <c r="B653" s="24"/>
      <c r="C653" s="24"/>
      <c r="D653" s="24"/>
      <c r="E653" s="24"/>
      <c r="F653" s="24"/>
    </row>
    <row r="654">
      <c r="A654" s="24"/>
      <c r="B654" s="24"/>
      <c r="C654" s="24"/>
      <c r="D654" s="24"/>
      <c r="E654" s="24"/>
      <c r="F654" s="24"/>
    </row>
    <row r="655">
      <c r="A655" s="24"/>
      <c r="B655" s="24"/>
      <c r="C655" s="24"/>
      <c r="D655" s="24"/>
      <c r="E655" s="24"/>
      <c r="F655" s="24"/>
    </row>
    <row r="656">
      <c r="A656" s="24"/>
      <c r="B656" s="24"/>
      <c r="C656" s="24"/>
      <c r="D656" s="24"/>
      <c r="E656" s="24"/>
      <c r="F656" s="24"/>
    </row>
    <row r="657">
      <c r="A657" s="24"/>
      <c r="B657" s="24"/>
      <c r="C657" s="24"/>
      <c r="D657" s="24"/>
      <c r="E657" s="24"/>
      <c r="F657" s="24"/>
    </row>
    <row r="658">
      <c r="A658" s="24"/>
      <c r="B658" s="24"/>
      <c r="C658" s="24"/>
      <c r="D658" s="24"/>
      <c r="E658" s="24"/>
      <c r="F658" s="24"/>
    </row>
    <row r="659">
      <c r="A659" s="24"/>
      <c r="B659" s="24"/>
      <c r="C659" s="24"/>
      <c r="D659" s="24"/>
      <c r="E659" s="24"/>
      <c r="F659" s="24"/>
    </row>
    <row r="660">
      <c r="A660" s="24"/>
      <c r="B660" s="24"/>
      <c r="C660" s="24"/>
      <c r="D660" s="24"/>
      <c r="E660" s="24"/>
      <c r="F660" s="24"/>
    </row>
    <row r="661">
      <c r="A661" s="24"/>
      <c r="B661" s="24"/>
      <c r="C661" s="24"/>
      <c r="D661" s="24"/>
      <c r="E661" s="24"/>
      <c r="F661" s="24"/>
    </row>
    <row r="662">
      <c r="A662" s="24"/>
      <c r="B662" s="24"/>
      <c r="C662" s="24"/>
      <c r="D662" s="24"/>
      <c r="E662" s="24"/>
      <c r="F662" s="24"/>
    </row>
    <row r="663">
      <c r="A663" s="24"/>
      <c r="B663" s="24"/>
      <c r="C663" s="24"/>
      <c r="D663" s="24"/>
      <c r="E663" s="24"/>
      <c r="F663" s="24"/>
    </row>
    <row r="664">
      <c r="A664" s="24"/>
      <c r="B664" s="24"/>
      <c r="C664" s="24"/>
      <c r="D664" s="24"/>
      <c r="E664" s="24"/>
      <c r="F664" s="24"/>
    </row>
    <row r="665">
      <c r="A665" s="24"/>
      <c r="B665" s="24"/>
      <c r="C665" s="24"/>
      <c r="D665" s="24"/>
      <c r="E665" s="24"/>
      <c r="F665" s="24"/>
    </row>
    <row r="666">
      <c r="A666" s="24"/>
      <c r="B666" s="24"/>
      <c r="C666" s="24"/>
      <c r="D666" s="24"/>
      <c r="E666" s="24"/>
      <c r="F666" s="24"/>
    </row>
    <row r="667">
      <c r="A667" s="24"/>
      <c r="B667" s="24"/>
      <c r="C667" s="24"/>
      <c r="D667" s="24"/>
      <c r="E667" s="24"/>
      <c r="F667" s="24"/>
    </row>
    <row r="668">
      <c r="A668" s="24"/>
      <c r="B668" s="24"/>
      <c r="C668" s="24"/>
      <c r="D668" s="24"/>
      <c r="E668" s="24"/>
      <c r="F668" s="24"/>
    </row>
    <row r="669">
      <c r="A669" s="24"/>
      <c r="B669" s="24"/>
      <c r="C669" s="24"/>
      <c r="D669" s="24"/>
      <c r="E669" s="24"/>
      <c r="F669" s="24"/>
    </row>
    <row r="670">
      <c r="A670" s="24"/>
      <c r="B670" s="24"/>
      <c r="C670" s="24"/>
      <c r="D670" s="24"/>
      <c r="E670" s="24"/>
      <c r="F670" s="24"/>
    </row>
    <row r="671">
      <c r="A671" s="24"/>
      <c r="B671" s="24"/>
      <c r="C671" s="24"/>
      <c r="D671" s="24"/>
      <c r="E671" s="24"/>
      <c r="F671" s="24"/>
    </row>
    <row r="672">
      <c r="A672" s="24"/>
      <c r="B672" s="24"/>
      <c r="C672" s="24"/>
      <c r="D672" s="24"/>
      <c r="E672" s="24"/>
      <c r="F672" s="24"/>
    </row>
    <row r="673">
      <c r="A673" s="24"/>
      <c r="B673" s="24"/>
      <c r="C673" s="24"/>
      <c r="D673" s="24"/>
      <c r="E673" s="24"/>
      <c r="F673" s="24"/>
    </row>
    <row r="674">
      <c r="A674" s="24"/>
      <c r="B674" s="24"/>
      <c r="C674" s="24"/>
      <c r="D674" s="24"/>
      <c r="E674" s="24"/>
      <c r="F674" s="24"/>
    </row>
    <row r="675">
      <c r="A675" s="24"/>
      <c r="B675" s="24"/>
      <c r="C675" s="24"/>
      <c r="D675" s="24"/>
      <c r="E675" s="24"/>
      <c r="F675" s="24"/>
    </row>
    <row r="676">
      <c r="A676" s="24"/>
      <c r="B676" s="24"/>
      <c r="C676" s="24"/>
      <c r="D676" s="24"/>
      <c r="E676" s="24"/>
      <c r="F676" s="24"/>
    </row>
    <row r="677">
      <c r="A677" s="24"/>
      <c r="B677" s="24"/>
      <c r="C677" s="24"/>
      <c r="D677" s="24"/>
      <c r="E677" s="24"/>
      <c r="F677" s="24"/>
    </row>
    <row r="678">
      <c r="A678" s="24"/>
      <c r="B678" s="24"/>
      <c r="C678" s="24"/>
      <c r="D678" s="24"/>
      <c r="E678" s="24"/>
      <c r="F678" s="24"/>
    </row>
    <row r="679">
      <c r="A679" s="24"/>
      <c r="B679" s="24"/>
      <c r="C679" s="24"/>
      <c r="D679" s="24"/>
      <c r="E679" s="24"/>
      <c r="F679" s="24"/>
    </row>
    <row r="680">
      <c r="A680" s="24"/>
      <c r="B680" s="24"/>
      <c r="C680" s="24"/>
      <c r="D680" s="24"/>
      <c r="E680" s="24"/>
      <c r="F680" s="24"/>
    </row>
    <row r="681">
      <c r="A681" s="24"/>
      <c r="B681" s="24"/>
      <c r="C681" s="24"/>
      <c r="D681" s="24"/>
      <c r="E681" s="24"/>
      <c r="F681" s="24"/>
    </row>
    <row r="682">
      <c r="A682" s="24"/>
      <c r="B682" s="24"/>
      <c r="C682" s="24"/>
      <c r="D682" s="24"/>
      <c r="E682" s="24"/>
      <c r="F682" s="24"/>
    </row>
    <row r="683">
      <c r="A683" s="24"/>
      <c r="B683" s="24"/>
      <c r="C683" s="24"/>
      <c r="D683" s="24"/>
      <c r="E683" s="24"/>
      <c r="F683" s="24"/>
    </row>
    <row r="684">
      <c r="A684" s="24"/>
      <c r="B684" s="24"/>
      <c r="C684" s="24"/>
      <c r="D684" s="24"/>
      <c r="E684" s="24"/>
      <c r="F684" s="24"/>
    </row>
    <row r="685">
      <c r="A685" s="24"/>
      <c r="B685" s="24"/>
      <c r="C685" s="24"/>
      <c r="D685" s="24"/>
      <c r="E685" s="24"/>
      <c r="F685" s="24"/>
    </row>
    <row r="686">
      <c r="A686" s="24"/>
      <c r="B686" s="24"/>
      <c r="C686" s="24"/>
      <c r="D686" s="24"/>
      <c r="E686" s="24"/>
      <c r="F686" s="24"/>
    </row>
    <row r="687">
      <c r="A687" s="24"/>
      <c r="B687" s="24"/>
      <c r="C687" s="24"/>
      <c r="D687" s="24"/>
      <c r="E687" s="24"/>
      <c r="F687" s="24"/>
    </row>
    <row r="688">
      <c r="A688" s="24"/>
      <c r="B688" s="24"/>
      <c r="C688" s="24"/>
      <c r="D688" s="24"/>
      <c r="E688" s="24"/>
      <c r="F688" s="24"/>
    </row>
    <row r="689">
      <c r="A689" s="24"/>
      <c r="B689" s="24"/>
      <c r="C689" s="24"/>
      <c r="D689" s="24"/>
      <c r="E689" s="24"/>
      <c r="F689" s="24"/>
    </row>
    <row r="690">
      <c r="A690" s="24"/>
      <c r="B690" s="24"/>
      <c r="C690" s="24"/>
      <c r="D690" s="24"/>
      <c r="E690" s="24"/>
      <c r="F690" s="24"/>
    </row>
    <row r="691">
      <c r="A691" s="24"/>
      <c r="B691" s="24"/>
      <c r="C691" s="24"/>
      <c r="D691" s="24"/>
      <c r="E691" s="24"/>
      <c r="F691" s="24"/>
    </row>
    <row r="692">
      <c r="A692" s="24"/>
      <c r="B692" s="24"/>
      <c r="C692" s="24"/>
      <c r="D692" s="24"/>
      <c r="E692" s="24"/>
      <c r="F692" s="24"/>
    </row>
    <row r="693">
      <c r="A693" s="24"/>
      <c r="B693" s="24"/>
      <c r="C693" s="24"/>
      <c r="D693" s="24"/>
      <c r="E693" s="24"/>
      <c r="F693" s="24"/>
    </row>
    <row r="694">
      <c r="A694" s="24"/>
      <c r="B694" s="24"/>
      <c r="C694" s="24"/>
      <c r="D694" s="24"/>
      <c r="E694" s="24"/>
      <c r="F694" s="24"/>
    </row>
    <row r="695">
      <c r="A695" s="24"/>
      <c r="B695" s="24"/>
      <c r="C695" s="24"/>
      <c r="D695" s="24"/>
      <c r="E695" s="24"/>
      <c r="F695" s="24"/>
    </row>
    <row r="696">
      <c r="A696" s="24"/>
      <c r="B696" s="24"/>
      <c r="C696" s="24"/>
      <c r="D696" s="24"/>
      <c r="E696" s="24"/>
      <c r="F696" s="24"/>
    </row>
    <row r="697">
      <c r="A697" s="24"/>
      <c r="B697" s="24"/>
      <c r="C697" s="24"/>
      <c r="D697" s="24"/>
      <c r="E697" s="24"/>
      <c r="F697" s="24"/>
    </row>
    <row r="698">
      <c r="A698" s="24"/>
      <c r="B698" s="24"/>
      <c r="C698" s="24"/>
      <c r="D698" s="24"/>
      <c r="E698" s="24"/>
      <c r="F698" s="24"/>
    </row>
    <row r="699">
      <c r="A699" s="24"/>
      <c r="B699" s="24"/>
      <c r="C699" s="24"/>
      <c r="D699" s="24"/>
      <c r="E699" s="24"/>
      <c r="F699" s="24"/>
    </row>
    <row r="700">
      <c r="A700" s="24"/>
      <c r="B700" s="24"/>
      <c r="C700" s="24"/>
      <c r="D700" s="24"/>
      <c r="E700" s="24"/>
      <c r="F700" s="24"/>
    </row>
    <row r="701">
      <c r="A701" s="24"/>
      <c r="B701" s="24"/>
      <c r="C701" s="24"/>
      <c r="D701" s="24"/>
      <c r="E701" s="24"/>
      <c r="F701" s="24"/>
    </row>
    <row r="702">
      <c r="A702" s="24"/>
      <c r="B702" s="24"/>
      <c r="C702" s="24"/>
      <c r="D702" s="24"/>
      <c r="E702" s="24"/>
      <c r="F702" s="24"/>
    </row>
    <row r="703">
      <c r="A703" s="24"/>
      <c r="B703" s="24"/>
      <c r="C703" s="24"/>
      <c r="D703" s="24"/>
      <c r="E703" s="24"/>
      <c r="F703" s="24"/>
    </row>
    <row r="704">
      <c r="A704" s="24"/>
      <c r="B704" s="24"/>
      <c r="C704" s="24"/>
      <c r="D704" s="24"/>
      <c r="E704" s="24"/>
      <c r="F704" s="24"/>
    </row>
    <row r="705">
      <c r="A705" s="24"/>
      <c r="B705" s="24"/>
      <c r="C705" s="24"/>
      <c r="D705" s="24"/>
      <c r="E705" s="24"/>
      <c r="F705" s="24"/>
    </row>
    <row r="706">
      <c r="A706" s="24"/>
      <c r="B706" s="24"/>
      <c r="C706" s="24"/>
      <c r="D706" s="24"/>
      <c r="E706" s="24"/>
      <c r="F706" s="24"/>
    </row>
    <row r="707">
      <c r="A707" s="24"/>
      <c r="B707" s="24"/>
      <c r="C707" s="24"/>
      <c r="D707" s="24"/>
      <c r="E707" s="24"/>
      <c r="F707" s="24"/>
    </row>
    <row r="708">
      <c r="A708" s="24"/>
      <c r="B708" s="24"/>
      <c r="C708" s="24"/>
      <c r="D708" s="24"/>
      <c r="E708" s="24"/>
      <c r="F708" s="24"/>
    </row>
    <row r="709">
      <c r="A709" s="24"/>
      <c r="B709" s="24"/>
      <c r="C709" s="24"/>
      <c r="D709" s="24"/>
      <c r="E709" s="24"/>
      <c r="F709" s="24"/>
    </row>
    <row r="710">
      <c r="A710" s="24"/>
      <c r="B710" s="24"/>
      <c r="C710" s="24"/>
      <c r="D710" s="24"/>
      <c r="E710" s="24"/>
      <c r="F710" s="24"/>
    </row>
    <row r="711">
      <c r="A711" s="24"/>
      <c r="B711" s="24"/>
      <c r="C711" s="24"/>
      <c r="D711" s="24"/>
      <c r="E711" s="24"/>
      <c r="F711" s="24"/>
    </row>
    <row r="712">
      <c r="A712" s="24"/>
      <c r="B712" s="24"/>
      <c r="C712" s="24"/>
      <c r="D712" s="24"/>
      <c r="E712" s="24"/>
      <c r="F712" s="24"/>
    </row>
    <row r="713">
      <c r="A713" s="24"/>
      <c r="B713" s="24"/>
      <c r="C713" s="24"/>
      <c r="D713" s="24"/>
      <c r="E713" s="24"/>
      <c r="F713" s="24"/>
    </row>
    <row r="714">
      <c r="A714" s="24"/>
      <c r="B714" s="24"/>
      <c r="C714" s="24"/>
      <c r="D714" s="24"/>
      <c r="E714" s="24"/>
      <c r="F714" s="24"/>
    </row>
    <row r="715">
      <c r="A715" s="24"/>
      <c r="B715" s="24"/>
      <c r="C715" s="24"/>
      <c r="D715" s="24"/>
      <c r="E715" s="24"/>
      <c r="F715" s="24"/>
    </row>
    <row r="716">
      <c r="A716" s="24"/>
      <c r="B716" s="24"/>
      <c r="C716" s="24"/>
      <c r="D716" s="24"/>
      <c r="E716" s="24"/>
      <c r="F716" s="24"/>
    </row>
    <row r="717">
      <c r="A717" s="24"/>
      <c r="B717" s="24"/>
      <c r="C717" s="24"/>
      <c r="D717" s="24"/>
      <c r="E717" s="24"/>
      <c r="F717" s="24"/>
    </row>
    <row r="718">
      <c r="A718" s="24"/>
      <c r="B718" s="24"/>
      <c r="C718" s="24"/>
      <c r="D718" s="24"/>
      <c r="E718" s="24"/>
      <c r="F718" s="24"/>
    </row>
    <row r="719">
      <c r="A719" s="24"/>
      <c r="B719" s="24"/>
      <c r="C719" s="24"/>
      <c r="D719" s="24"/>
      <c r="E719" s="24"/>
      <c r="F719" s="24"/>
    </row>
    <row r="720">
      <c r="A720" s="24"/>
      <c r="B720" s="24"/>
      <c r="C720" s="24"/>
      <c r="D720" s="24"/>
      <c r="E720" s="24"/>
      <c r="F720" s="24"/>
    </row>
    <row r="721">
      <c r="A721" s="24"/>
      <c r="B721" s="24"/>
      <c r="C721" s="24"/>
      <c r="D721" s="24"/>
      <c r="E721" s="24"/>
      <c r="F721" s="24"/>
    </row>
    <row r="722">
      <c r="A722" s="24"/>
      <c r="B722" s="24"/>
      <c r="C722" s="24"/>
      <c r="D722" s="24"/>
      <c r="E722" s="24"/>
      <c r="F722" s="24"/>
    </row>
    <row r="723">
      <c r="A723" s="24"/>
      <c r="B723" s="24"/>
      <c r="C723" s="24"/>
      <c r="D723" s="24"/>
      <c r="E723" s="24"/>
      <c r="F723" s="24"/>
    </row>
    <row r="724">
      <c r="A724" s="24"/>
      <c r="B724" s="24"/>
      <c r="C724" s="24"/>
      <c r="D724" s="24"/>
      <c r="E724" s="24"/>
      <c r="F724" s="24"/>
    </row>
    <row r="725">
      <c r="A725" s="24"/>
      <c r="B725" s="24"/>
      <c r="C725" s="24"/>
      <c r="D725" s="24"/>
      <c r="E725" s="24"/>
      <c r="F725" s="24"/>
    </row>
    <row r="726">
      <c r="A726" s="24"/>
      <c r="B726" s="24"/>
      <c r="C726" s="24"/>
      <c r="D726" s="24"/>
      <c r="E726" s="24"/>
      <c r="F726" s="24"/>
    </row>
    <row r="727">
      <c r="A727" s="24"/>
      <c r="B727" s="24"/>
      <c r="C727" s="24"/>
      <c r="D727" s="24"/>
      <c r="E727" s="24"/>
      <c r="F727" s="24"/>
    </row>
    <row r="728">
      <c r="A728" s="24"/>
      <c r="B728" s="24"/>
      <c r="C728" s="24"/>
      <c r="D728" s="24"/>
      <c r="E728" s="24"/>
      <c r="F728" s="24"/>
    </row>
    <row r="729">
      <c r="A729" s="24"/>
      <c r="B729" s="24"/>
      <c r="C729" s="24"/>
      <c r="D729" s="24"/>
      <c r="E729" s="24"/>
      <c r="F729" s="24"/>
    </row>
    <row r="730">
      <c r="A730" s="24"/>
      <c r="B730" s="24"/>
      <c r="C730" s="24"/>
      <c r="D730" s="24"/>
      <c r="E730" s="24"/>
      <c r="F730" s="24"/>
    </row>
    <row r="731">
      <c r="A731" s="24"/>
      <c r="B731" s="24"/>
      <c r="C731" s="24"/>
      <c r="D731" s="24"/>
      <c r="E731" s="24"/>
      <c r="F731" s="24"/>
    </row>
    <row r="732">
      <c r="A732" s="24"/>
      <c r="B732" s="24"/>
      <c r="C732" s="24"/>
      <c r="D732" s="24"/>
      <c r="E732" s="24"/>
      <c r="F732" s="24"/>
    </row>
    <row r="733">
      <c r="A733" s="24"/>
      <c r="B733" s="24"/>
      <c r="C733" s="24"/>
      <c r="D733" s="24"/>
      <c r="E733" s="24"/>
      <c r="F733" s="24"/>
    </row>
    <row r="734">
      <c r="A734" s="24"/>
      <c r="B734" s="24"/>
      <c r="C734" s="24"/>
      <c r="D734" s="24"/>
      <c r="E734" s="24"/>
      <c r="F734" s="24"/>
    </row>
    <row r="735">
      <c r="A735" s="24"/>
      <c r="B735" s="24"/>
      <c r="C735" s="24"/>
      <c r="D735" s="24"/>
      <c r="E735" s="24"/>
      <c r="F735" s="24"/>
    </row>
    <row r="736">
      <c r="A736" s="24"/>
      <c r="B736" s="24"/>
      <c r="C736" s="24"/>
      <c r="D736" s="24"/>
      <c r="E736" s="24"/>
      <c r="F736" s="24"/>
    </row>
    <row r="737">
      <c r="A737" s="24"/>
      <c r="B737" s="24"/>
      <c r="C737" s="24"/>
      <c r="D737" s="24"/>
      <c r="E737" s="24"/>
      <c r="F737" s="24"/>
    </row>
    <row r="738">
      <c r="A738" s="24"/>
      <c r="B738" s="24"/>
      <c r="C738" s="24"/>
      <c r="D738" s="24"/>
      <c r="E738" s="24"/>
      <c r="F738" s="24"/>
    </row>
    <row r="739">
      <c r="A739" s="24"/>
      <c r="B739" s="24"/>
      <c r="C739" s="24"/>
      <c r="D739" s="24"/>
      <c r="E739" s="24"/>
      <c r="F739" s="24"/>
    </row>
    <row r="740">
      <c r="A740" s="24"/>
      <c r="B740" s="24"/>
      <c r="C740" s="24"/>
      <c r="D740" s="24"/>
      <c r="E740" s="24"/>
      <c r="F740" s="24"/>
    </row>
    <row r="741">
      <c r="A741" s="24"/>
      <c r="B741" s="24"/>
      <c r="C741" s="24"/>
      <c r="D741" s="24"/>
      <c r="E741" s="24"/>
      <c r="F741" s="24"/>
    </row>
    <row r="742">
      <c r="A742" s="24"/>
      <c r="B742" s="24"/>
      <c r="C742" s="24"/>
      <c r="D742" s="24"/>
      <c r="E742" s="24"/>
      <c r="F742" s="24"/>
    </row>
    <row r="743">
      <c r="A743" s="24"/>
      <c r="B743" s="24"/>
      <c r="C743" s="24"/>
      <c r="D743" s="24"/>
      <c r="E743" s="24"/>
      <c r="F743" s="24"/>
    </row>
    <row r="744">
      <c r="A744" s="24"/>
      <c r="B744" s="24"/>
      <c r="C744" s="24"/>
      <c r="D744" s="24"/>
      <c r="E744" s="24"/>
      <c r="F744" s="24"/>
    </row>
    <row r="745">
      <c r="A745" s="24"/>
      <c r="B745" s="24"/>
      <c r="C745" s="24"/>
      <c r="D745" s="24"/>
      <c r="E745" s="24"/>
      <c r="F745" s="24"/>
    </row>
    <row r="746">
      <c r="A746" s="24"/>
      <c r="B746" s="24"/>
      <c r="C746" s="24"/>
      <c r="D746" s="24"/>
      <c r="E746" s="24"/>
      <c r="F746" s="24"/>
    </row>
    <row r="747">
      <c r="A747" s="24"/>
      <c r="B747" s="24"/>
      <c r="C747" s="24"/>
      <c r="D747" s="24"/>
      <c r="E747" s="24"/>
      <c r="F747" s="24"/>
    </row>
    <row r="748">
      <c r="A748" s="24"/>
      <c r="B748" s="24"/>
      <c r="C748" s="24"/>
      <c r="D748" s="24"/>
      <c r="E748" s="24"/>
      <c r="F748" s="24"/>
    </row>
    <row r="749">
      <c r="A749" s="24"/>
      <c r="B749" s="24"/>
      <c r="C749" s="24"/>
      <c r="D749" s="24"/>
      <c r="E749" s="24"/>
      <c r="F749" s="24"/>
    </row>
    <row r="750">
      <c r="A750" s="24"/>
      <c r="B750" s="24"/>
      <c r="C750" s="24"/>
      <c r="D750" s="24"/>
      <c r="E750" s="24"/>
      <c r="F750" s="24"/>
    </row>
    <row r="751">
      <c r="A751" s="24"/>
      <c r="B751" s="24"/>
      <c r="C751" s="24"/>
      <c r="D751" s="24"/>
      <c r="E751" s="24"/>
      <c r="F751" s="24"/>
    </row>
    <row r="752">
      <c r="A752" s="24"/>
      <c r="B752" s="24"/>
      <c r="C752" s="24"/>
      <c r="D752" s="24"/>
      <c r="E752" s="24"/>
      <c r="F752" s="24"/>
    </row>
    <row r="753">
      <c r="A753" s="24"/>
      <c r="B753" s="24"/>
      <c r="C753" s="24"/>
      <c r="D753" s="24"/>
      <c r="E753" s="24"/>
      <c r="F753" s="24"/>
    </row>
    <row r="754">
      <c r="A754" s="24"/>
      <c r="B754" s="24"/>
      <c r="C754" s="24"/>
      <c r="D754" s="24"/>
      <c r="E754" s="24"/>
      <c r="F754" s="24"/>
    </row>
    <row r="755">
      <c r="A755" s="24"/>
      <c r="B755" s="24"/>
      <c r="C755" s="24"/>
      <c r="D755" s="24"/>
      <c r="E755" s="24"/>
      <c r="F755" s="24"/>
    </row>
    <row r="756">
      <c r="A756" s="24"/>
      <c r="B756" s="24"/>
      <c r="C756" s="24"/>
      <c r="D756" s="24"/>
      <c r="E756" s="24"/>
      <c r="F756" s="24"/>
    </row>
    <row r="757">
      <c r="A757" s="24"/>
      <c r="B757" s="24"/>
      <c r="C757" s="24"/>
      <c r="D757" s="24"/>
      <c r="E757" s="24"/>
      <c r="F757" s="24"/>
    </row>
    <row r="758">
      <c r="A758" s="24"/>
      <c r="B758" s="24"/>
      <c r="C758" s="24"/>
      <c r="D758" s="24"/>
      <c r="E758" s="24"/>
      <c r="F758" s="24"/>
    </row>
    <row r="759">
      <c r="A759" s="24"/>
      <c r="B759" s="24"/>
      <c r="C759" s="24"/>
      <c r="D759" s="24"/>
      <c r="E759" s="24"/>
      <c r="F759" s="24"/>
    </row>
    <row r="760">
      <c r="A760" s="24"/>
      <c r="B760" s="24"/>
      <c r="C760" s="24"/>
      <c r="D760" s="24"/>
      <c r="E760" s="24"/>
      <c r="F760" s="24"/>
    </row>
    <row r="761">
      <c r="A761" s="24"/>
      <c r="B761" s="24"/>
      <c r="C761" s="24"/>
      <c r="D761" s="24"/>
      <c r="E761" s="24"/>
      <c r="F761" s="24"/>
    </row>
    <row r="762">
      <c r="A762" s="24"/>
      <c r="B762" s="24"/>
      <c r="C762" s="24"/>
      <c r="D762" s="24"/>
      <c r="E762" s="24"/>
      <c r="F762" s="24"/>
    </row>
    <row r="763">
      <c r="A763" s="24"/>
      <c r="B763" s="24"/>
      <c r="C763" s="24"/>
      <c r="D763" s="24"/>
      <c r="E763" s="24"/>
      <c r="F763" s="24"/>
    </row>
    <row r="764">
      <c r="A764" s="24"/>
      <c r="B764" s="24"/>
      <c r="C764" s="24"/>
      <c r="D764" s="24"/>
      <c r="E764" s="24"/>
      <c r="F764" s="24"/>
    </row>
    <row r="765">
      <c r="A765" s="24"/>
      <c r="B765" s="24"/>
      <c r="C765" s="24"/>
      <c r="D765" s="24"/>
      <c r="E765" s="24"/>
      <c r="F765" s="24"/>
    </row>
    <row r="766">
      <c r="A766" s="24"/>
      <c r="B766" s="24"/>
      <c r="C766" s="24"/>
      <c r="D766" s="24"/>
      <c r="E766" s="24"/>
      <c r="F766" s="24"/>
    </row>
    <row r="767">
      <c r="A767" s="24"/>
      <c r="B767" s="24"/>
      <c r="C767" s="24"/>
      <c r="D767" s="24"/>
      <c r="E767" s="24"/>
      <c r="F767" s="24"/>
    </row>
    <row r="768">
      <c r="A768" s="24"/>
      <c r="B768" s="24"/>
      <c r="C768" s="24"/>
      <c r="D768" s="24"/>
      <c r="E768" s="24"/>
      <c r="F768" s="24"/>
    </row>
    <row r="769">
      <c r="A769" s="24"/>
      <c r="B769" s="24"/>
      <c r="C769" s="24"/>
      <c r="D769" s="24"/>
      <c r="E769" s="24"/>
      <c r="F769" s="24"/>
    </row>
    <row r="770">
      <c r="A770" s="24"/>
      <c r="B770" s="24"/>
      <c r="C770" s="24"/>
      <c r="D770" s="24"/>
      <c r="E770" s="24"/>
      <c r="F770" s="24"/>
    </row>
    <row r="771">
      <c r="A771" s="24"/>
      <c r="B771" s="24"/>
      <c r="C771" s="24"/>
      <c r="D771" s="24"/>
      <c r="E771" s="24"/>
      <c r="F771" s="24"/>
    </row>
    <row r="772">
      <c r="A772" s="24"/>
      <c r="B772" s="24"/>
      <c r="C772" s="24"/>
      <c r="D772" s="24"/>
      <c r="E772" s="24"/>
      <c r="F772" s="24"/>
    </row>
    <row r="773">
      <c r="A773" s="24"/>
      <c r="B773" s="24"/>
      <c r="C773" s="24"/>
      <c r="D773" s="24"/>
      <c r="E773" s="24"/>
      <c r="F773" s="24"/>
    </row>
    <row r="774">
      <c r="A774" s="24"/>
      <c r="B774" s="24"/>
      <c r="C774" s="24"/>
      <c r="D774" s="24"/>
      <c r="E774" s="24"/>
      <c r="F774" s="24"/>
    </row>
    <row r="775">
      <c r="A775" s="24"/>
      <c r="B775" s="24"/>
      <c r="C775" s="24"/>
      <c r="D775" s="24"/>
      <c r="E775" s="24"/>
      <c r="F775" s="24"/>
    </row>
    <row r="776">
      <c r="A776" s="24"/>
      <c r="B776" s="24"/>
      <c r="C776" s="24"/>
      <c r="D776" s="24"/>
      <c r="E776" s="24"/>
      <c r="F776" s="24"/>
    </row>
    <row r="777">
      <c r="A777" s="24"/>
      <c r="B777" s="24"/>
      <c r="C777" s="24"/>
      <c r="D777" s="24"/>
      <c r="E777" s="24"/>
      <c r="F777" s="24"/>
    </row>
    <row r="778">
      <c r="A778" s="24"/>
      <c r="B778" s="24"/>
      <c r="C778" s="24"/>
      <c r="D778" s="24"/>
      <c r="E778" s="24"/>
      <c r="F778" s="24"/>
    </row>
    <row r="779">
      <c r="A779" s="24"/>
      <c r="B779" s="24"/>
      <c r="C779" s="24"/>
      <c r="D779" s="24"/>
      <c r="E779" s="24"/>
      <c r="F779" s="24"/>
    </row>
    <row r="780">
      <c r="A780" s="24"/>
      <c r="B780" s="24"/>
      <c r="C780" s="24"/>
      <c r="D780" s="24"/>
      <c r="E780" s="24"/>
      <c r="F780" s="24"/>
    </row>
    <row r="781">
      <c r="A781" s="24"/>
      <c r="B781" s="24"/>
      <c r="C781" s="24"/>
      <c r="D781" s="24"/>
      <c r="E781" s="24"/>
      <c r="F781" s="24"/>
    </row>
    <row r="782">
      <c r="A782" s="24"/>
      <c r="B782" s="24"/>
      <c r="C782" s="24"/>
      <c r="D782" s="24"/>
      <c r="E782" s="24"/>
      <c r="F782" s="24"/>
    </row>
    <row r="783">
      <c r="A783" s="24"/>
      <c r="B783" s="24"/>
      <c r="C783" s="24"/>
      <c r="D783" s="24"/>
      <c r="E783" s="24"/>
      <c r="F783" s="24"/>
    </row>
    <row r="784">
      <c r="A784" s="24"/>
      <c r="B784" s="24"/>
      <c r="C784" s="24"/>
      <c r="D784" s="24"/>
      <c r="E784" s="24"/>
      <c r="F784" s="24"/>
    </row>
    <row r="785">
      <c r="A785" s="24"/>
      <c r="B785" s="24"/>
      <c r="C785" s="24"/>
      <c r="D785" s="24"/>
      <c r="E785" s="24"/>
      <c r="F785" s="24"/>
    </row>
    <row r="786">
      <c r="A786" s="24"/>
      <c r="B786" s="24"/>
      <c r="C786" s="24"/>
      <c r="D786" s="24"/>
      <c r="E786" s="24"/>
      <c r="F786" s="24"/>
    </row>
    <row r="787">
      <c r="A787" s="24"/>
      <c r="B787" s="24"/>
      <c r="C787" s="24"/>
      <c r="D787" s="24"/>
      <c r="E787" s="24"/>
      <c r="F787" s="24"/>
    </row>
    <row r="788">
      <c r="A788" s="24"/>
      <c r="B788" s="24"/>
      <c r="C788" s="24"/>
      <c r="D788" s="24"/>
      <c r="E788" s="24"/>
      <c r="F788" s="24"/>
    </row>
    <row r="789">
      <c r="A789" s="24"/>
      <c r="B789" s="24"/>
      <c r="C789" s="24"/>
      <c r="D789" s="24"/>
      <c r="E789" s="24"/>
      <c r="F789" s="24"/>
    </row>
    <row r="790">
      <c r="A790" s="24"/>
      <c r="B790" s="24"/>
      <c r="C790" s="24"/>
      <c r="D790" s="24"/>
      <c r="E790" s="24"/>
      <c r="F790" s="24"/>
    </row>
    <row r="791">
      <c r="A791" s="24"/>
      <c r="B791" s="24"/>
      <c r="C791" s="24"/>
      <c r="D791" s="24"/>
      <c r="E791" s="24"/>
      <c r="F791" s="24"/>
    </row>
    <row r="792">
      <c r="A792" s="24"/>
      <c r="B792" s="24"/>
      <c r="C792" s="24"/>
      <c r="D792" s="24"/>
      <c r="E792" s="24"/>
      <c r="F792" s="24"/>
    </row>
    <row r="793">
      <c r="A793" s="24"/>
      <c r="B793" s="24"/>
      <c r="C793" s="24"/>
      <c r="D793" s="24"/>
      <c r="E793" s="24"/>
      <c r="F793" s="24"/>
    </row>
    <row r="794">
      <c r="A794" s="24"/>
      <c r="B794" s="24"/>
      <c r="C794" s="24"/>
      <c r="D794" s="24"/>
      <c r="E794" s="24"/>
      <c r="F794" s="24"/>
    </row>
    <row r="795">
      <c r="A795" s="24"/>
      <c r="B795" s="24"/>
      <c r="C795" s="24"/>
      <c r="D795" s="24"/>
      <c r="E795" s="24"/>
      <c r="F795" s="24"/>
    </row>
    <row r="796">
      <c r="A796" s="24"/>
      <c r="B796" s="24"/>
      <c r="C796" s="24"/>
      <c r="D796" s="24"/>
      <c r="E796" s="24"/>
      <c r="F796" s="24"/>
    </row>
    <row r="797">
      <c r="A797" s="24"/>
      <c r="B797" s="24"/>
      <c r="C797" s="24"/>
      <c r="D797" s="24"/>
      <c r="E797" s="24"/>
      <c r="F797" s="24"/>
    </row>
    <row r="798">
      <c r="A798" s="24"/>
      <c r="B798" s="24"/>
      <c r="C798" s="24"/>
      <c r="D798" s="24"/>
      <c r="E798" s="24"/>
      <c r="F798" s="24"/>
    </row>
    <row r="799">
      <c r="A799" s="24"/>
      <c r="B799" s="24"/>
      <c r="C799" s="24"/>
      <c r="D799" s="24"/>
      <c r="E799" s="24"/>
      <c r="F799" s="24"/>
    </row>
    <row r="800">
      <c r="A800" s="24"/>
      <c r="B800" s="24"/>
      <c r="C800" s="24"/>
      <c r="D800" s="24"/>
      <c r="E800" s="24"/>
      <c r="F800" s="24"/>
    </row>
    <row r="801">
      <c r="A801" s="24"/>
      <c r="B801" s="24"/>
      <c r="C801" s="24"/>
      <c r="D801" s="24"/>
      <c r="E801" s="24"/>
      <c r="F801" s="24"/>
    </row>
    <row r="802">
      <c r="A802" s="24"/>
      <c r="B802" s="24"/>
      <c r="C802" s="24"/>
      <c r="D802" s="24"/>
      <c r="E802" s="24"/>
      <c r="F802" s="24"/>
    </row>
    <row r="803">
      <c r="A803" s="24"/>
      <c r="B803" s="24"/>
      <c r="C803" s="24"/>
      <c r="D803" s="24"/>
      <c r="E803" s="24"/>
      <c r="F803" s="24"/>
    </row>
    <row r="804">
      <c r="A804" s="24"/>
      <c r="B804" s="24"/>
      <c r="C804" s="24"/>
      <c r="D804" s="24"/>
      <c r="E804" s="24"/>
      <c r="F804" s="24"/>
    </row>
    <row r="805">
      <c r="A805" s="24"/>
      <c r="B805" s="24"/>
      <c r="C805" s="24"/>
      <c r="D805" s="24"/>
      <c r="E805" s="24"/>
      <c r="F805" s="24"/>
    </row>
    <row r="806">
      <c r="A806" s="24"/>
      <c r="B806" s="24"/>
      <c r="C806" s="24"/>
      <c r="D806" s="24"/>
      <c r="E806" s="24"/>
      <c r="F806" s="24"/>
    </row>
    <row r="807">
      <c r="A807" s="24"/>
      <c r="B807" s="24"/>
      <c r="C807" s="24"/>
      <c r="D807" s="24"/>
      <c r="E807" s="24"/>
      <c r="F807" s="24"/>
    </row>
    <row r="808">
      <c r="A808" s="24"/>
      <c r="B808" s="24"/>
      <c r="C808" s="24"/>
      <c r="D808" s="24"/>
      <c r="E808" s="24"/>
      <c r="F808" s="24"/>
    </row>
    <row r="809">
      <c r="A809" s="24"/>
      <c r="B809" s="24"/>
      <c r="C809" s="24"/>
      <c r="D809" s="24"/>
      <c r="E809" s="24"/>
      <c r="F809" s="24"/>
    </row>
    <row r="810">
      <c r="A810" s="24"/>
      <c r="B810" s="24"/>
      <c r="C810" s="24"/>
      <c r="D810" s="24"/>
      <c r="E810" s="24"/>
      <c r="F810" s="24"/>
    </row>
    <row r="811">
      <c r="A811" s="24"/>
      <c r="B811" s="24"/>
      <c r="C811" s="24"/>
      <c r="D811" s="24"/>
      <c r="E811" s="24"/>
      <c r="F811" s="24"/>
    </row>
    <row r="812">
      <c r="A812" s="24"/>
      <c r="B812" s="24"/>
      <c r="C812" s="24"/>
      <c r="D812" s="24"/>
      <c r="E812" s="24"/>
      <c r="F812" s="24"/>
    </row>
    <row r="813">
      <c r="A813" s="24"/>
      <c r="B813" s="24"/>
      <c r="C813" s="24"/>
      <c r="D813" s="24"/>
      <c r="E813" s="24"/>
      <c r="F813" s="24"/>
    </row>
    <row r="814">
      <c r="A814" s="24"/>
      <c r="B814" s="24"/>
      <c r="C814" s="24"/>
      <c r="D814" s="24"/>
      <c r="E814" s="24"/>
      <c r="F814" s="24"/>
    </row>
    <row r="815">
      <c r="A815" s="24"/>
      <c r="B815" s="24"/>
      <c r="C815" s="24"/>
      <c r="D815" s="24"/>
      <c r="E815" s="24"/>
      <c r="F815" s="24"/>
    </row>
    <row r="816">
      <c r="A816" s="24"/>
      <c r="B816" s="24"/>
      <c r="C816" s="24"/>
      <c r="D816" s="24"/>
      <c r="E816" s="24"/>
      <c r="F816" s="24"/>
    </row>
    <row r="817">
      <c r="A817" s="24"/>
      <c r="B817" s="24"/>
      <c r="C817" s="24"/>
      <c r="D817" s="24"/>
      <c r="E817" s="24"/>
      <c r="F817" s="24"/>
    </row>
    <row r="818">
      <c r="A818" s="24"/>
      <c r="B818" s="24"/>
      <c r="C818" s="24"/>
      <c r="D818" s="24"/>
      <c r="E818" s="24"/>
      <c r="F818" s="24"/>
    </row>
    <row r="819">
      <c r="A819" s="24"/>
      <c r="B819" s="24"/>
      <c r="C819" s="24"/>
      <c r="D819" s="24"/>
      <c r="E819" s="24"/>
      <c r="F819" s="24"/>
    </row>
    <row r="820">
      <c r="A820" s="24"/>
      <c r="B820" s="24"/>
      <c r="C820" s="24"/>
      <c r="D820" s="24"/>
      <c r="E820" s="24"/>
      <c r="F820" s="24"/>
    </row>
    <row r="821">
      <c r="A821" s="24"/>
      <c r="B821" s="24"/>
      <c r="C821" s="24"/>
      <c r="D821" s="24"/>
      <c r="E821" s="24"/>
      <c r="F821" s="24"/>
    </row>
    <row r="822">
      <c r="A822" s="24"/>
      <c r="B822" s="24"/>
      <c r="C822" s="24"/>
      <c r="D822" s="24"/>
      <c r="E822" s="24"/>
      <c r="F822" s="24"/>
    </row>
    <row r="823">
      <c r="A823" s="24"/>
      <c r="B823" s="24"/>
      <c r="C823" s="24"/>
      <c r="D823" s="24"/>
      <c r="E823" s="24"/>
      <c r="F823" s="24"/>
    </row>
    <row r="824">
      <c r="A824" s="24"/>
      <c r="B824" s="24"/>
      <c r="C824" s="24"/>
      <c r="D824" s="24"/>
      <c r="E824" s="24"/>
      <c r="F824" s="24"/>
    </row>
    <row r="825">
      <c r="A825" s="24"/>
      <c r="B825" s="24"/>
      <c r="C825" s="24"/>
      <c r="D825" s="24"/>
      <c r="E825" s="24"/>
      <c r="F825" s="24"/>
    </row>
    <row r="826">
      <c r="A826" s="24"/>
      <c r="B826" s="24"/>
      <c r="C826" s="24"/>
      <c r="D826" s="24"/>
      <c r="E826" s="24"/>
      <c r="F826" s="24"/>
    </row>
    <row r="827">
      <c r="A827" s="24"/>
      <c r="B827" s="24"/>
      <c r="C827" s="24"/>
      <c r="D827" s="24"/>
      <c r="E827" s="24"/>
      <c r="F827" s="24"/>
    </row>
    <row r="828">
      <c r="A828" s="24"/>
      <c r="B828" s="24"/>
      <c r="C828" s="24"/>
      <c r="D828" s="24"/>
      <c r="E828" s="24"/>
      <c r="F828" s="24"/>
    </row>
    <row r="829">
      <c r="A829" s="24"/>
      <c r="B829" s="24"/>
      <c r="C829" s="24"/>
      <c r="D829" s="24"/>
      <c r="E829" s="24"/>
      <c r="F829" s="24"/>
    </row>
    <row r="830">
      <c r="A830" s="24"/>
      <c r="B830" s="24"/>
      <c r="C830" s="24"/>
      <c r="D830" s="24"/>
      <c r="E830" s="24"/>
      <c r="F830" s="24"/>
    </row>
    <row r="831">
      <c r="A831" s="24"/>
      <c r="B831" s="24"/>
      <c r="C831" s="24"/>
      <c r="D831" s="24"/>
      <c r="E831" s="24"/>
      <c r="F831" s="24"/>
    </row>
    <row r="832">
      <c r="A832" s="24"/>
      <c r="B832" s="24"/>
      <c r="C832" s="24"/>
      <c r="D832" s="24"/>
      <c r="E832" s="24"/>
      <c r="F832" s="24"/>
    </row>
    <row r="833">
      <c r="A833" s="24"/>
      <c r="B833" s="24"/>
      <c r="C833" s="24"/>
      <c r="D833" s="24"/>
      <c r="E833" s="24"/>
      <c r="F833" s="24"/>
    </row>
    <row r="834">
      <c r="A834" s="24"/>
      <c r="B834" s="24"/>
      <c r="C834" s="24"/>
      <c r="D834" s="24"/>
      <c r="E834" s="24"/>
      <c r="F834" s="24"/>
    </row>
    <row r="835">
      <c r="A835" s="24"/>
      <c r="B835" s="24"/>
      <c r="C835" s="24"/>
      <c r="D835" s="24"/>
      <c r="E835" s="24"/>
      <c r="F835" s="24"/>
    </row>
    <row r="836">
      <c r="A836" s="24"/>
      <c r="B836" s="24"/>
      <c r="C836" s="24"/>
      <c r="D836" s="24"/>
      <c r="E836" s="24"/>
      <c r="F836" s="24"/>
    </row>
    <row r="837">
      <c r="A837" s="24"/>
      <c r="B837" s="24"/>
      <c r="C837" s="24"/>
      <c r="D837" s="24"/>
      <c r="E837" s="24"/>
      <c r="F837" s="24"/>
    </row>
    <row r="838">
      <c r="A838" s="24"/>
      <c r="B838" s="24"/>
      <c r="C838" s="24"/>
      <c r="D838" s="24"/>
      <c r="E838" s="24"/>
      <c r="F838" s="24"/>
    </row>
    <row r="839">
      <c r="A839" s="24"/>
      <c r="B839" s="24"/>
      <c r="C839" s="24"/>
      <c r="D839" s="24"/>
      <c r="E839" s="24"/>
      <c r="F839" s="24"/>
    </row>
    <row r="840">
      <c r="A840" s="24"/>
      <c r="B840" s="24"/>
      <c r="C840" s="24"/>
      <c r="D840" s="24"/>
      <c r="E840" s="24"/>
      <c r="F840" s="24"/>
    </row>
    <row r="841">
      <c r="A841" s="24"/>
      <c r="B841" s="24"/>
      <c r="C841" s="24"/>
      <c r="D841" s="24"/>
      <c r="E841" s="24"/>
      <c r="F841" s="24"/>
    </row>
    <row r="842">
      <c r="A842" s="24"/>
      <c r="B842" s="24"/>
      <c r="C842" s="24"/>
      <c r="D842" s="24"/>
      <c r="E842" s="24"/>
      <c r="F842" s="24"/>
    </row>
    <row r="843">
      <c r="A843" s="24"/>
      <c r="B843" s="24"/>
      <c r="C843" s="24"/>
      <c r="D843" s="24"/>
      <c r="E843" s="24"/>
      <c r="F843" s="24"/>
    </row>
    <row r="844">
      <c r="A844" s="24"/>
      <c r="B844" s="24"/>
      <c r="C844" s="24"/>
      <c r="D844" s="24"/>
      <c r="E844" s="24"/>
      <c r="F844" s="24"/>
    </row>
    <row r="845">
      <c r="A845" s="24"/>
      <c r="B845" s="24"/>
      <c r="C845" s="24"/>
      <c r="D845" s="24"/>
      <c r="E845" s="24"/>
      <c r="F845" s="24"/>
    </row>
    <row r="846">
      <c r="A846" s="24"/>
      <c r="B846" s="24"/>
      <c r="C846" s="24"/>
      <c r="D846" s="24"/>
      <c r="E846" s="24"/>
      <c r="F846" s="24"/>
    </row>
    <row r="847">
      <c r="A847" s="24"/>
      <c r="B847" s="24"/>
      <c r="C847" s="24"/>
      <c r="D847" s="24"/>
      <c r="E847" s="24"/>
      <c r="F847" s="24"/>
    </row>
    <row r="848">
      <c r="A848" s="24"/>
      <c r="B848" s="24"/>
      <c r="C848" s="24"/>
      <c r="D848" s="24"/>
      <c r="E848" s="24"/>
      <c r="F848" s="24"/>
    </row>
    <row r="849">
      <c r="A849" s="24"/>
      <c r="B849" s="24"/>
      <c r="C849" s="24"/>
      <c r="D849" s="24"/>
      <c r="E849" s="24"/>
      <c r="F849" s="24"/>
    </row>
    <row r="850">
      <c r="A850" s="24"/>
      <c r="B850" s="24"/>
      <c r="C850" s="24"/>
      <c r="D850" s="24"/>
      <c r="E850" s="24"/>
      <c r="F850" s="24"/>
    </row>
    <row r="851">
      <c r="A851" s="24"/>
      <c r="B851" s="24"/>
      <c r="C851" s="24"/>
      <c r="D851" s="24"/>
      <c r="E851" s="24"/>
      <c r="F851" s="24"/>
    </row>
    <row r="852">
      <c r="A852" s="24"/>
      <c r="B852" s="24"/>
      <c r="C852" s="24"/>
      <c r="D852" s="24"/>
      <c r="E852" s="24"/>
      <c r="F852" s="24"/>
    </row>
    <row r="853">
      <c r="A853" s="24"/>
      <c r="B853" s="24"/>
      <c r="C853" s="24"/>
      <c r="D853" s="24"/>
      <c r="E853" s="24"/>
      <c r="F853" s="24"/>
    </row>
    <row r="854">
      <c r="A854" s="24"/>
      <c r="B854" s="24"/>
      <c r="C854" s="24"/>
      <c r="D854" s="24"/>
      <c r="E854" s="24"/>
      <c r="F854" s="24"/>
    </row>
    <row r="855">
      <c r="A855" s="24"/>
      <c r="B855" s="24"/>
      <c r="C855" s="24"/>
      <c r="D855" s="24"/>
      <c r="E855" s="24"/>
      <c r="F855" s="24"/>
    </row>
    <row r="856">
      <c r="A856" s="24"/>
      <c r="B856" s="24"/>
      <c r="C856" s="24"/>
      <c r="D856" s="24"/>
      <c r="E856" s="24"/>
      <c r="F856" s="24"/>
    </row>
    <row r="857">
      <c r="A857" s="24"/>
      <c r="B857" s="24"/>
      <c r="C857" s="24"/>
      <c r="D857" s="24"/>
      <c r="E857" s="24"/>
      <c r="F857" s="24"/>
    </row>
    <row r="858">
      <c r="A858" s="24"/>
      <c r="B858" s="24"/>
      <c r="C858" s="24"/>
      <c r="D858" s="24"/>
      <c r="E858" s="24"/>
      <c r="F858" s="24"/>
    </row>
    <row r="859">
      <c r="A859" s="24"/>
      <c r="B859" s="24"/>
      <c r="C859" s="24"/>
      <c r="D859" s="24"/>
      <c r="E859" s="24"/>
      <c r="F859" s="24"/>
    </row>
    <row r="860">
      <c r="A860" s="24"/>
      <c r="B860" s="24"/>
      <c r="C860" s="24"/>
      <c r="D860" s="24"/>
      <c r="E860" s="24"/>
      <c r="F860" s="24"/>
    </row>
    <row r="861">
      <c r="A861" s="24"/>
      <c r="B861" s="24"/>
      <c r="C861" s="24"/>
      <c r="D861" s="24"/>
      <c r="E861" s="24"/>
      <c r="F861" s="24"/>
    </row>
    <row r="862">
      <c r="A862" s="24"/>
      <c r="B862" s="24"/>
      <c r="C862" s="24"/>
      <c r="D862" s="24"/>
      <c r="E862" s="24"/>
      <c r="F862" s="24"/>
    </row>
    <row r="863">
      <c r="A863" s="24"/>
      <c r="B863" s="24"/>
      <c r="C863" s="24"/>
      <c r="D863" s="24"/>
      <c r="E863" s="24"/>
      <c r="F863" s="24"/>
    </row>
    <row r="864">
      <c r="A864" s="24"/>
      <c r="B864" s="24"/>
      <c r="C864" s="24"/>
      <c r="D864" s="24"/>
      <c r="E864" s="24"/>
      <c r="F864" s="24"/>
    </row>
    <row r="865">
      <c r="A865" s="24"/>
      <c r="B865" s="24"/>
      <c r="C865" s="24"/>
      <c r="D865" s="24"/>
      <c r="E865" s="24"/>
      <c r="F865" s="24"/>
    </row>
    <row r="866">
      <c r="A866" s="24"/>
      <c r="B866" s="24"/>
      <c r="C866" s="24"/>
      <c r="D866" s="24"/>
      <c r="E866" s="24"/>
      <c r="F866" s="24"/>
    </row>
    <row r="867">
      <c r="A867" s="24"/>
      <c r="B867" s="24"/>
      <c r="C867" s="24"/>
      <c r="D867" s="24"/>
      <c r="E867" s="24"/>
      <c r="F867" s="24"/>
    </row>
    <row r="868">
      <c r="A868" s="24"/>
      <c r="B868" s="24"/>
      <c r="C868" s="24"/>
      <c r="D868" s="24"/>
      <c r="E868" s="24"/>
      <c r="F868" s="24"/>
    </row>
    <row r="869">
      <c r="A869" s="24"/>
      <c r="B869" s="24"/>
      <c r="C869" s="24"/>
      <c r="D869" s="24"/>
      <c r="E869" s="24"/>
      <c r="F869" s="24"/>
    </row>
    <row r="870">
      <c r="A870" s="24"/>
      <c r="B870" s="24"/>
      <c r="C870" s="24"/>
      <c r="D870" s="24"/>
      <c r="E870" s="24"/>
      <c r="F870" s="24"/>
    </row>
    <row r="871">
      <c r="A871" s="24"/>
      <c r="B871" s="24"/>
      <c r="C871" s="24"/>
      <c r="D871" s="24"/>
      <c r="E871" s="24"/>
      <c r="F871" s="24"/>
    </row>
    <row r="872">
      <c r="A872" s="24"/>
      <c r="B872" s="24"/>
      <c r="C872" s="24"/>
      <c r="D872" s="24"/>
      <c r="E872" s="24"/>
      <c r="F872" s="24"/>
    </row>
    <row r="873">
      <c r="A873" s="24"/>
      <c r="B873" s="24"/>
      <c r="C873" s="24"/>
      <c r="D873" s="24"/>
      <c r="E873" s="24"/>
      <c r="F873" s="24"/>
    </row>
    <row r="874">
      <c r="A874" s="24"/>
      <c r="B874" s="24"/>
      <c r="C874" s="24"/>
      <c r="D874" s="24"/>
      <c r="E874" s="24"/>
      <c r="F874" s="24"/>
    </row>
    <row r="875">
      <c r="A875" s="24"/>
      <c r="B875" s="24"/>
      <c r="C875" s="24"/>
      <c r="D875" s="24"/>
      <c r="E875" s="24"/>
      <c r="F875" s="24"/>
    </row>
    <row r="876">
      <c r="A876" s="24"/>
      <c r="B876" s="24"/>
      <c r="C876" s="24"/>
      <c r="D876" s="24"/>
      <c r="E876" s="24"/>
      <c r="F876" s="24"/>
    </row>
    <row r="877">
      <c r="A877" s="24"/>
      <c r="B877" s="24"/>
      <c r="C877" s="24"/>
      <c r="D877" s="24"/>
      <c r="E877" s="24"/>
      <c r="F877" s="24"/>
    </row>
    <row r="878">
      <c r="A878" s="24"/>
      <c r="B878" s="24"/>
      <c r="C878" s="24"/>
      <c r="D878" s="24"/>
      <c r="E878" s="24"/>
      <c r="F878" s="24"/>
    </row>
    <row r="879">
      <c r="A879" s="24"/>
      <c r="B879" s="24"/>
      <c r="C879" s="24"/>
      <c r="D879" s="24"/>
      <c r="E879" s="24"/>
      <c r="F879" s="24"/>
    </row>
    <row r="880">
      <c r="A880" s="24"/>
      <c r="B880" s="24"/>
      <c r="C880" s="24"/>
      <c r="D880" s="24"/>
      <c r="E880" s="24"/>
      <c r="F880" s="24"/>
    </row>
    <row r="881">
      <c r="A881" s="24"/>
      <c r="B881" s="24"/>
      <c r="C881" s="24"/>
      <c r="D881" s="24"/>
      <c r="E881" s="24"/>
      <c r="F881" s="24"/>
    </row>
    <row r="882">
      <c r="A882" s="24"/>
      <c r="B882" s="24"/>
      <c r="C882" s="24"/>
      <c r="D882" s="24"/>
      <c r="E882" s="24"/>
      <c r="F882" s="24"/>
    </row>
    <row r="883">
      <c r="A883" s="24"/>
      <c r="B883" s="24"/>
      <c r="C883" s="24"/>
      <c r="D883" s="24"/>
      <c r="E883" s="24"/>
      <c r="F883" s="24"/>
    </row>
    <row r="884">
      <c r="A884" s="24"/>
      <c r="B884" s="24"/>
      <c r="C884" s="24"/>
      <c r="D884" s="24"/>
      <c r="E884" s="24"/>
      <c r="F884" s="24"/>
    </row>
    <row r="885">
      <c r="A885" s="24"/>
      <c r="B885" s="24"/>
      <c r="C885" s="24"/>
      <c r="D885" s="24"/>
      <c r="E885" s="24"/>
      <c r="F885" s="24"/>
    </row>
    <row r="886">
      <c r="A886" s="24"/>
      <c r="B886" s="24"/>
      <c r="C886" s="24"/>
      <c r="D886" s="24"/>
      <c r="E886" s="24"/>
      <c r="F886" s="24"/>
    </row>
    <row r="887">
      <c r="A887" s="24"/>
      <c r="B887" s="24"/>
      <c r="C887" s="24"/>
      <c r="D887" s="24"/>
      <c r="E887" s="24"/>
      <c r="F887" s="24"/>
    </row>
    <row r="888">
      <c r="A888" s="24"/>
      <c r="B888" s="24"/>
      <c r="C888" s="24"/>
      <c r="D888" s="24"/>
      <c r="E888" s="24"/>
      <c r="F888" s="24"/>
    </row>
    <row r="889">
      <c r="A889" s="24"/>
      <c r="B889" s="24"/>
      <c r="C889" s="24"/>
      <c r="D889" s="24"/>
      <c r="E889" s="24"/>
      <c r="F889" s="24"/>
    </row>
    <row r="890">
      <c r="A890" s="24"/>
      <c r="B890" s="24"/>
      <c r="C890" s="24"/>
      <c r="D890" s="24"/>
      <c r="E890" s="24"/>
      <c r="F890" s="24"/>
    </row>
    <row r="891">
      <c r="A891" s="24"/>
      <c r="B891" s="24"/>
      <c r="C891" s="24"/>
      <c r="D891" s="24"/>
      <c r="E891" s="24"/>
      <c r="F891" s="24"/>
    </row>
    <row r="892">
      <c r="A892" s="24"/>
      <c r="B892" s="24"/>
      <c r="C892" s="24"/>
      <c r="D892" s="24"/>
      <c r="E892" s="24"/>
      <c r="F892" s="24"/>
    </row>
    <row r="893">
      <c r="A893" s="24"/>
      <c r="B893" s="24"/>
      <c r="C893" s="24"/>
      <c r="D893" s="24"/>
      <c r="E893" s="24"/>
      <c r="F893" s="24"/>
    </row>
    <row r="894">
      <c r="A894" s="24"/>
      <c r="B894" s="24"/>
      <c r="C894" s="24"/>
      <c r="D894" s="24"/>
      <c r="E894" s="24"/>
      <c r="F894" s="24"/>
    </row>
    <row r="895">
      <c r="A895" s="24"/>
      <c r="B895" s="24"/>
      <c r="C895" s="24"/>
      <c r="D895" s="24"/>
      <c r="E895" s="24"/>
      <c r="F895" s="24"/>
    </row>
    <row r="896">
      <c r="A896" s="24"/>
      <c r="B896" s="24"/>
      <c r="C896" s="24"/>
      <c r="D896" s="24"/>
      <c r="E896" s="24"/>
      <c r="F896" s="24"/>
    </row>
    <row r="897">
      <c r="A897" s="24"/>
      <c r="B897" s="24"/>
      <c r="C897" s="24"/>
      <c r="D897" s="24"/>
      <c r="E897" s="24"/>
      <c r="F897" s="24"/>
    </row>
    <row r="898">
      <c r="A898" s="24"/>
      <c r="B898" s="24"/>
      <c r="C898" s="24"/>
      <c r="D898" s="24"/>
      <c r="E898" s="24"/>
      <c r="F898" s="24"/>
    </row>
    <row r="899">
      <c r="A899" s="24"/>
      <c r="B899" s="24"/>
      <c r="C899" s="24"/>
      <c r="D899" s="24"/>
      <c r="E899" s="24"/>
      <c r="F899" s="24"/>
    </row>
    <row r="900">
      <c r="A900" s="24"/>
      <c r="B900" s="24"/>
      <c r="C900" s="24"/>
      <c r="D900" s="24"/>
      <c r="E900" s="24"/>
      <c r="F900" s="24"/>
    </row>
    <row r="901">
      <c r="A901" s="24"/>
      <c r="B901" s="24"/>
      <c r="C901" s="24"/>
      <c r="D901" s="24"/>
      <c r="E901" s="24"/>
      <c r="F901" s="24"/>
    </row>
    <row r="902">
      <c r="A902" s="24"/>
      <c r="B902" s="24"/>
      <c r="C902" s="24"/>
      <c r="D902" s="24"/>
      <c r="E902" s="24"/>
      <c r="F902" s="24"/>
    </row>
    <row r="903">
      <c r="A903" s="24"/>
      <c r="B903" s="24"/>
      <c r="C903" s="24"/>
      <c r="D903" s="24"/>
      <c r="E903" s="24"/>
      <c r="F903" s="24"/>
    </row>
    <row r="904">
      <c r="A904" s="24"/>
      <c r="B904" s="24"/>
      <c r="C904" s="24"/>
      <c r="D904" s="24"/>
      <c r="E904" s="24"/>
      <c r="F904" s="24"/>
    </row>
    <row r="905">
      <c r="A905" s="24"/>
      <c r="B905" s="24"/>
      <c r="C905" s="24"/>
      <c r="D905" s="24"/>
      <c r="E905" s="24"/>
      <c r="F905" s="24"/>
    </row>
    <row r="906">
      <c r="A906" s="24"/>
      <c r="B906" s="24"/>
      <c r="C906" s="24"/>
      <c r="D906" s="24"/>
      <c r="E906" s="24"/>
      <c r="F906" s="24"/>
    </row>
    <row r="907">
      <c r="A907" s="24"/>
      <c r="B907" s="24"/>
      <c r="C907" s="24"/>
      <c r="D907" s="24"/>
      <c r="E907" s="24"/>
      <c r="F907" s="24"/>
    </row>
    <row r="908">
      <c r="A908" s="24"/>
      <c r="B908" s="24"/>
      <c r="C908" s="24"/>
      <c r="D908" s="24"/>
      <c r="E908" s="24"/>
      <c r="F908" s="24"/>
    </row>
    <row r="909">
      <c r="A909" s="24"/>
      <c r="B909" s="24"/>
      <c r="C909" s="24"/>
      <c r="D909" s="24"/>
      <c r="E909" s="24"/>
      <c r="F909" s="24"/>
    </row>
    <row r="910">
      <c r="A910" s="24"/>
      <c r="B910" s="24"/>
      <c r="C910" s="24"/>
      <c r="D910" s="24"/>
      <c r="E910" s="24"/>
      <c r="F910" s="24"/>
    </row>
    <row r="911">
      <c r="A911" s="24"/>
      <c r="B911" s="24"/>
      <c r="C911" s="24"/>
      <c r="D911" s="24"/>
      <c r="E911" s="24"/>
      <c r="F911" s="24"/>
    </row>
    <row r="912">
      <c r="A912" s="24"/>
      <c r="B912" s="24"/>
      <c r="C912" s="24"/>
      <c r="D912" s="24"/>
      <c r="E912" s="24"/>
      <c r="F912" s="24"/>
    </row>
    <row r="913">
      <c r="A913" s="24"/>
      <c r="B913" s="24"/>
      <c r="C913" s="24"/>
      <c r="D913" s="24"/>
      <c r="E913" s="24"/>
      <c r="F913" s="24"/>
    </row>
    <row r="914">
      <c r="A914" s="24"/>
      <c r="B914" s="24"/>
      <c r="C914" s="24"/>
      <c r="D914" s="24"/>
      <c r="E914" s="24"/>
      <c r="F914" s="24"/>
    </row>
    <row r="915">
      <c r="A915" s="24"/>
      <c r="B915" s="24"/>
      <c r="C915" s="24"/>
      <c r="D915" s="24"/>
      <c r="E915" s="24"/>
      <c r="F915" s="24"/>
    </row>
    <row r="916">
      <c r="A916" s="24"/>
      <c r="B916" s="24"/>
      <c r="C916" s="24"/>
      <c r="D916" s="24"/>
      <c r="E916" s="24"/>
      <c r="F916" s="24"/>
    </row>
    <row r="917">
      <c r="A917" s="24"/>
      <c r="B917" s="24"/>
      <c r="C917" s="24"/>
      <c r="D917" s="24"/>
      <c r="E917" s="24"/>
      <c r="F917" s="24"/>
    </row>
    <row r="918">
      <c r="A918" s="24"/>
      <c r="B918" s="24"/>
      <c r="C918" s="24"/>
      <c r="D918" s="24"/>
      <c r="E918" s="24"/>
      <c r="F918" s="24"/>
    </row>
    <row r="919">
      <c r="A919" s="24"/>
      <c r="B919" s="24"/>
      <c r="C919" s="24"/>
      <c r="D919" s="24"/>
      <c r="E919" s="24"/>
      <c r="F919" s="24"/>
    </row>
    <row r="920">
      <c r="A920" s="24"/>
      <c r="B920" s="24"/>
      <c r="C920" s="24"/>
      <c r="D920" s="24"/>
      <c r="E920" s="24"/>
      <c r="F920" s="24"/>
    </row>
    <row r="921">
      <c r="A921" s="24"/>
      <c r="B921" s="24"/>
      <c r="C921" s="24"/>
      <c r="D921" s="24"/>
      <c r="E921" s="24"/>
      <c r="F921" s="24"/>
    </row>
    <row r="922">
      <c r="A922" s="24"/>
      <c r="B922" s="24"/>
      <c r="C922" s="24"/>
      <c r="D922" s="24"/>
      <c r="E922" s="24"/>
      <c r="F922" s="24"/>
    </row>
    <row r="923">
      <c r="A923" s="24"/>
      <c r="B923" s="24"/>
      <c r="C923" s="24"/>
      <c r="D923" s="24"/>
      <c r="E923" s="24"/>
      <c r="F923" s="24"/>
    </row>
    <row r="924">
      <c r="A924" s="24"/>
      <c r="B924" s="24"/>
      <c r="C924" s="24"/>
      <c r="D924" s="24"/>
      <c r="E924" s="24"/>
      <c r="F924" s="24"/>
    </row>
    <row r="925">
      <c r="A925" s="24"/>
      <c r="B925" s="24"/>
      <c r="C925" s="24"/>
      <c r="D925" s="24"/>
      <c r="E925" s="24"/>
      <c r="F925" s="24"/>
    </row>
    <row r="926">
      <c r="A926" s="24"/>
      <c r="B926" s="24"/>
      <c r="C926" s="24"/>
      <c r="D926" s="24"/>
      <c r="E926" s="24"/>
      <c r="F926" s="24"/>
    </row>
    <row r="927">
      <c r="A927" s="24"/>
      <c r="B927" s="24"/>
      <c r="C927" s="24"/>
      <c r="D927" s="24"/>
      <c r="E927" s="24"/>
      <c r="F927" s="24"/>
    </row>
    <row r="928">
      <c r="A928" s="24"/>
      <c r="B928" s="24"/>
      <c r="C928" s="24"/>
      <c r="D928" s="24"/>
      <c r="E928" s="24"/>
      <c r="F928" s="24"/>
    </row>
    <row r="929">
      <c r="A929" s="24"/>
      <c r="B929" s="24"/>
      <c r="C929" s="24"/>
      <c r="D929" s="24"/>
      <c r="E929" s="24"/>
      <c r="F929" s="24"/>
    </row>
    <row r="930">
      <c r="A930" s="24"/>
      <c r="B930" s="24"/>
      <c r="C930" s="24"/>
      <c r="D930" s="24"/>
      <c r="E930" s="24"/>
      <c r="F930" s="24"/>
    </row>
    <row r="931">
      <c r="A931" s="24"/>
      <c r="B931" s="24"/>
      <c r="C931" s="24"/>
      <c r="D931" s="24"/>
      <c r="E931" s="24"/>
      <c r="F931" s="24"/>
    </row>
    <row r="932">
      <c r="A932" s="24"/>
      <c r="B932" s="24"/>
      <c r="C932" s="24"/>
      <c r="D932" s="24"/>
      <c r="E932" s="24"/>
      <c r="F932" s="24"/>
    </row>
    <row r="933">
      <c r="A933" s="24"/>
      <c r="B933" s="24"/>
      <c r="C933" s="24"/>
      <c r="D933" s="24"/>
      <c r="E933" s="24"/>
      <c r="F933" s="24"/>
    </row>
    <row r="934">
      <c r="A934" s="24"/>
      <c r="B934" s="24"/>
      <c r="C934" s="24"/>
      <c r="D934" s="24"/>
      <c r="E934" s="24"/>
      <c r="F934" s="24"/>
    </row>
    <row r="935">
      <c r="A935" s="24"/>
      <c r="B935" s="24"/>
      <c r="C935" s="24"/>
      <c r="D935" s="24"/>
      <c r="E935" s="24"/>
      <c r="F935" s="24"/>
    </row>
    <row r="936">
      <c r="A936" s="24"/>
      <c r="B936" s="24"/>
      <c r="C936" s="24"/>
      <c r="D936" s="24"/>
      <c r="E936" s="24"/>
      <c r="F936" s="24"/>
    </row>
    <row r="937">
      <c r="A937" s="24"/>
      <c r="B937" s="24"/>
      <c r="C937" s="24"/>
      <c r="D937" s="24"/>
      <c r="E937" s="24"/>
      <c r="F937" s="24"/>
    </row>
    <row r="938">
      <c r="A938" s="24"/>
      <c r="B938" s="24"/>
      <c r="C938" s="24"/>
      <c r="D938" s="24"/>
      <c r="E938" s="24"/>
      <c r="F938" s="24"/>
    </row>
    <row r="939">
      <c r="A939" s="24"/>
      <c r="B939" s="24"/>
      <c r="C939" s="24"/>
      <c r="D939" s="24"/>
      <c r="E939" s="24"/>
      <c r="F939" s="24"/>
    </row>
    <row r="940">
      <c r="A940" s="24"/>
      <c r="B940" s="24"/>
      <c r="C940" s="24"/>
      <c r="D940" s="24"/>
      <c r="E940" s="24"/>
      <c r="F940" s="24"/>
    </row>
    <row r="941">
      <c r="A941" s="24"/>
      <c r="B941" s="24"/>
      <c r="C941" s="24"/>
      <c r="D941" s="24"/>
      <c r="E941" s="24"/>
      <c r="F941" s="24"/>
    </row>
    <row r="942">
      <c r="A942" s="24"/>
      <c r="B942" s="24"/>
      <c r="C942" s="24"/>
      <c r="D942" s="24"/>
      <c r="E942" s="24"/>
      <c r="F942" s="24"/>
    </row>
    <row r="943">
      <c r="A943" s="24"/>
      <c r="B943" s="24"/>
      <c r="C943" s="24"/>
      <c r="D943" s="24"/>
      <c r="E943" s="24"/>
      <c r="F943" s="24"/>
    </row>
    <row r="944">
      <c r="A944" s="24"/>
      <c r="B944" s="24"/>
      <c r="C944" s="24"/>
      <c r="D944" s="24"/>
      <c r="E944" s="24"/>
      <c r="F944" s="24"/>
    </row>
    <row r="945">
      <c r="A945" s="24"/>
      <c r="B945" s="24"/>
      <c r="C945" s="24"/>
      <c r="D945" s="24"/>
      <c r="E945" s="24"/>
      <c r="F945" s="24"/>
    </row>
    <row r="946">
      <c r="A946" s="24"/>
      <c r="B946" s="24"/>
      <c r="C946" s="24"/>
      <c r="D946" s="24"/>
      <c r="E946" s="24"/>
      <c r="F946" s="24"/>
    </row>
    <row r="947">
      <c r="A947" s="24"/>
      <c r="B947" s="24"/>
      <c r="C947" s="24"/>
      <c r="D947" s="24"/>
      <c r="E947" s="24"/>
      <c r="F947" s="24"/>
    </row>
    <row r="948">
      <c r="A948" s="24"/>
      <c r="B948" s="24"/>
      <c r="C948" s="24"/>
      <c r="D948" s="24"/>
      <c r="E948" s="24"/>
      <c r="F948" s="24"/>
    </row>
    <row r="949">
      <c r="A949" s="24"/>
      <c r="B949" s="24"/>
      <c r="C949" s="24"/>
      <c r="D949" s="24"/>
      <c r="E949" s="24"/>
      <c r="F949" s="24"/>
    </row>
    <row r="950">
      <c r="A950" s="24"/>
      <c r="B950" s="24"/>
      <c r="C950" s="24"/>
      <c r="D950" s="24"/>
      <c r="E950" s="24"/>
      <c r="F950" s="24"/>
    </row>
    <row r="951">
      <c r="A951" s="24"/>
      <c r="B951" s="24"/>
      <c r="C951" s="24"/>
      <c r="D951" s="24"/>
      <c r="E951" s="24"/>
      <c r="F951" s="24"/>
    </row>
    <row r="952">
      <c r="A952" s="24"/>
      <c r="B952" s="24"/>
      <c r="C952" s="24"/>
      <c r="D952" s="24"/>
      <c r="E952" s="24"/>
      <c r="F952" s="24"/>
    </row>
    <row r="953">
      <c r="A953" s="24"/>
      <c r="B953" s="24"/>
      <c r="C953" s="24"/>
      <c r="D953" s="24"/>
      <c r="E953" s="24"/>
      <c r="F953" s="24"/>
    </row>
    <row r="954">
      <c r="A954" s="24"/>
      <c r="B954" s="24"/>
      <c r="C954" s="24"/>
      <c r="D954" s="24"/>
      <c r="E954" s="24"/>
      <c r="F954" s="24"/>
    </row>
    <row r="955">
      <c r="A955" s="24"/>
      <c r="B955" s="24"/>
      <c r="C955" s="24"/>
      <c r="D955" s="24"/>
      <c r="E955" s="24"/>
      <c r="F955" s="24"/>
    </row>
    <row r="956">
      <c r="A956" s="24"/>
      <c r="B956" s="24"/>
      <c r="C956" s="24"/>
      <c r="D956" s="24"/>
      <c r="E956" s="24"/>
      <c r="F956" s="24"/>
    </row>
    <row r="957">
      <c r="A957" s="24"/>
      <c r="B957" s="24"/>
      <c r="C957" s="24"/>
      <c r="D957" s="24"/>
      <c r="E957" s="24"/>
      <c r="F957" s="24"/>
    </row>
    <row r="958">
      <c r="A958" s="24"/>
      <c r="B958" s="24"/>
      <c r="C958" s="24"/>
      <c r="D958" s="24"/>
      <c r="E958" s="24"/>
      <c r="F958" s="24"/>
    </row>
    <row r="959">
      <c r="A959" s="24"/>
      <c r="B959" s="24"/>
      <c r="C959" s="24"/>
      <c r="D959" s="24"/>
      <c r="E959" s="24"/>
      <c r="F959" s="24"/>
    </row>
    <row r="960">
      <c r="A960" s="24"/>
      <c r="B960" s="24"/>
      <c r="C960" s="24"/>
      <c r="D960" s="24"/>
      <c r="E960" s="24"/>
      <c r="F960" s="24"/>
    </row>
    <row r="961">
      <c r="A961" s="24"/>
      <c r="B961" s="24"/>
      <c r="C961" s="24"/>
      <c r="D961" s="24"/>
      <c r="E961" s="24"/>
      <c r="F961" s="24"/>
    </row>
    <row r="962">
      <c r="A962" s="24"/>
      <c r="B962" s="24"/>
      <c r="C962" s="24"/>
      <c r="D962" s="24"/>
      <c r="E962" s="24"/>
      <c r="F962" s="24"/>
    </row>
    <row r="963">
      <c r="A963" s="24"/>
      <c r="B963" s="24"/>
      <c r="C963" s="24"/>
      <c r="D963" s="24"/>
      <c r="E963" s="24"/>
      <c r="F963" s="24"/>
    </row>
    <row r="964">
      <c r="A964" s="24"/>
      <c r="B964" s="24"/>
      <c r="C964" s="24"/>
      <c r="D964" s="24"/>
      <c r="E964" s="24"/>
      <c r="F964" s="24"/>
    </row>
    <row r="965">
      <c r="A965" s="24"/>
      <c r="B965" s="24"/>
      <c r="C965" s="24"/>
      <c r="D965" s="24"/>
      <c r="E965" s="24"/>
      <c r="F965" s="24"/>
    </row>
    <row r="966">
      <c r="A966" s="24"/>
      <c r="B966" s="24"/>
      <c r="C966" s="24"/>
      <c r="D966" s="24"/>
      <c r="E966" s="24"/>
      <c r="F966" s="24"/>
    </row>
    <row r="967">
      <c r="A967" s="24"/>
      <c r="B967" s="24"/>
      <c r="C967" s="24"/>
      <c r="D967" s="24"/>
      <c r="E967" s="24"/>
      <c r="F967" s="24"/>
    </row>
    <row r="968">
      <c r="A968" s="24"/>
      <c r="B968" s="24"/>
      <c r="C968" s="24"/>
      <c r="D968" s="24"/>
      <c r="E968" s="24"/>
      <c r="F968" s="24"/>
    </row>
    <row r="969">
      <c r="A969" s="24"/>
      <c r="B969" s="24"/>
      <c r="C969" s="24"/>
      <c r="D969" s="24"/>
      <c r="E969" s="24"/>
      <c r="F969" s="24"/>
    </row>
    <row r="970">
      <c r="A970" s="24"/>
      <c r="B970" s="24"/>
      <c r="C970" s="24"/>
      <c r="D970" s="24"/>
      <c r="E970" s="24"/>
      <c r="F970" s="24"/>
    </row>
    <row r="971">
      <c r="A971" s="24"/>
      <c r="B971" s="24"/>
      <c r="C971" s="24"/>
      <c r="D971" s="24"/>
      <c r="E971" s="24"/>
      <c r="F971" s="24"/>
    </row>
    <row r="972">
      <c r="A972" s="24"/>
      <c r="B972" s="24"/>
      <c r="C972" s="24"/>
      <c r="D972" s="24"/>
      <c r="E972" s="24"/>
      <c r="F972" s="24"/>
    </row>
    <row r="973">
      <c r="A973" s="24"/>
      <c r="B973" s="24"/>
      <c r="C973" s="24"/>
      <c r="D973" s="24"/>
      <c r="E973" s="24"/>
      <c r="F973" s="24"/>
    </row>
    <row r="974">
      <c r="A974" s="24"/>
      <c r="B974" s="24"/>
      <c r="C974" s="24"/>
      <c r="D974" s="24"/>
      <c r="E974" s="24"/>
      <c r="F974" s="24"/>
    </row>
    <row r="975">
      <c r="A975" s="24"/>
      <c r="B975" s="24"/>
      <c r="C975" s="24"/>
      <c r="D975" s="24"/>
      <c r="E975" s="24"/>
      <c r="F975" s="24"/>
    </row>
    <row r="976">
      <c r="A976" s="24"/>
      <c r="B976" s="24"/>
      <c r="C976" s="24"/>
      <c r="D976" s="24"/>
      <c r="E976" s="24"/>
      <c r="F976" s="24"/>
    </row>
    <row r="977">
      <c r="A977" s="24"/>
      <c r="B977" s="24"/>
      <c r="C977" s="24"/>
      <c r="D977" s="24"/>
      <c r="E977" s="24"/>
      <c r="F977" s="24"/>
    </row>
    <row r="978">
      <c r="A978" s="24"/>
      <c r="B978" s="24"/>
      <c r="C978" s="24"/>
      <c r="D978" s="24"/>
      <c r="E978" s="24"/>
      <c r="F978" s="24"/>
    </row>
    <row r="979">
      <c r="A979" s="24"/>
      <c r="B979" s="24"/>
      <c r="C979" s="24"/>
      <c r="D979" s="24"/>
      <c r="E979" s="24"/>
      <c r="F979" s="24"/>
    </row>
    <row r="980">
      <c r="A980" s="24"/>
      <c r="B980" s="24"/>
      <c r="C980" s="24"/>
      <c r="D980" s="24"/>
      <c r="E980" s="24"/>
      <c r="F980" s="24"/>
    </row>
    <row r="981">
      <c r="A981" s="24"/>
      <c r="B981" s="24"/>
      <c r="C981" s="24"/>
      <c r="D981" s="24"/>
      <c r="E981" s="24"/>
      <c r="F981" s="24"/>
    </row>
    <row r="982">
      <c r="A982" s="24"/>
      <c r="B982" s="24"/>
      <c r="C982" s="24"/>
      <c r="D982" s="24"/>
      <c r="E982" s="24"/>
      <c r="F982" s="24"/>
    </row>
    <row r="983">
      <c r="A983" s="24"/>
      <c r="B983" s="24"/>
      <c r="C983" s="24"/>
      <c r="D983" s="24"/>
      <c r="E983" s="24"/>
      <c r="F983" s="24"/>
    </row>
    <row r="984">
      <c r="A984" s="24"/>
      <c r="B984" s="24"/>
      <c r="C984" s="24"/>
      <c r="D984" s="24"/>
      <c r="E984" s="24"/>
      <c r="F984" s="24"/>
    </row>
    <row r="985">
      <c r="A985" s="24"/>
      <c r="B985" s="24"/>
      <c r="C985" s="24"/>
      <c r="D985" s="24"/>
      <c r="E985" s="24"/>
      <c r="F985" s="24"/>
    </row>
    <row r="986">
      <c r="A986" s="24"/>
      <c r="B986" s="24"/>
      <c r="C986" s="24"/>
      <c r="D986" s="24"/>
      <c r="E986" s="24"/>
      <c r="F986" s="24"/>
    </row>
    <row r="987">
      <c r="A987" s="24"/>
      <c r="B987" s="24"/>
      <c r="C987" s="24"/>
      <c r="D987" s="24"/>
      <c r="E987" s="24"/>
      <c r="F987" s="24"/>
    </row>
    <row r="988">
      <c r="A988" s="24"/>
      <c r="B988" s="24"/>
      <c r="C988" s="24"/>
      <c r="D988" s="24"/>
      <c r="E988" s="24"/>
      <c r="F988" s="24"/>
    </row>
    <row r="989">
      <c r="A989" s="24"/>
      <c r="B989" s="24"/>
      <c r="C989" s="24"/>
      <c r="D989" s="24"/>
      <c r="E989" s="24"/>
      <c r="F989" s="24"/>
    </row>
    <row r="990">
      <c r="A990" s="24"/>
      <c r="B990" s="24"/>
      <c r="C990" s="24"/>
      <c r="D990" s="24"/>
      <c r="E990" s="24"/>
      <c r="F990" s="24"/>
    </row>
    <row r="991">
      <c r="A991" s="24"/>
      <c r="B991" s="24"/>
      <c r="C991" s="24"/>
      <c r="D991" s="24"/>
      <c r="E991" s="24"/>
      <c r="F991" s="24"/>
    </row>
    <row r="992">
      <c r="A992" s="24"/>
      <c r="B992" s="24"/>
      <c r="C992" s="24"/>
      <c r="D992" s="24"/>
      <c r="E992" s="24"/>
      <c r="F992" s="24"/>
    </row>
    <row r="993">
      <c r="A993" s="24"/>
      <c r="B993" s="24"/>
      <c r="C993" s="24"/>
      <c r="D993" s="24"/>
      <c r="E993" s="24"/>
      <c r="F993" s="24"/>
    </row>
    <row r="994">
      <c r="A994" s="24"/>
      <c r="B994" s="24"/>
      <c r="C994" s="24"/>
      <c r="D994" s="24"/>
      <c r="E994" s="24"/>
      <c r="F994" s="24"/>
    </row>
    <row r="995">
      <c r="A995" s="24"/>
      <c r="B995" s="24"/>
      <c r="C995" s="24"/>
      <c r="D995" s="24"/>
      <c r="E995" s="24"/>
      <c r="F995" s="24"/>
    </row>
    <row r="996">
      <c r="A996" s="24"/>
      <c r="B996" s="24"/>
      <c r="C996" s="24"/>
      <c r="D996" s="24"/>
      <c r="E996" s="24"/>
      <c r="F996" s="24"/>
    </row>
    <row r="997">
      <c r="A997" s="24"/>
      <c r="B997" s="24"/>
      <c r="C997" s="24"/>
      <c r="D997" s="24"/>
      <c r="E997" s="24"/>
      <c r="F997" s="24"/>
    </row>
    <row r="998">
      <c r="A998" s="24"/>
      <c r="B998" s="24"/>
      <c r="C998" s="24"/>
      <c r="D998" s="24"/>
      <c r="E998" s="24"/>
      <c r="F998" s="24"/>
    </row>
    <row r="999">
      <c r="A999" s="24"/>
      <c r="B999" s="24"/>
      <c r="C999" s="24"/>
      <c r="D999" s="24"/>
      <c r="E999" s="24"/>
      <c r="F999" s="24"/>
    </row>
    <row r="1000">
      <c r="A1000" s="24"/>
      <c r="B1000" s="24"/>
      <c r="C1000" s="24"/>
      <c r="D1000" s="24"/>
      <c r="E1000" s="24"/>
      <c r="F1000" s="24"/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2" t="s">
        <v>161</v>
      </c>
      <c r="B1" s="12" t="s">
        <v>0</v>
      </c>
      <c r="C1" s="12" t="s">
        <v>1</v>
      </c>
      <c r="D1" s="12" t="s">
        <v>1</v>
      </c>
      <c r="E1" s="12" t="s">
        <v>2</v>
      </c>
      <c r="F1" s="12" t="s">
        <v>2</v>
      </c>
    </row>
    <row r="2">
      <c r="A2" s="12" t="s">
        <v>162</v>
      </c>
      <c r="B2" s="12" t="s">
        <v>1</v>
      </c>
      <c r="C2" s="12" t="s">
        <v>162</v>
      </c>
      <c r="D2" s="12" t="s">
        <v>194</v>
      </c>
      <c r="E2" s="12" t="s">
        <v>193</v>
      </c>
      <c r="F2" s="12" t="s">
        <v>193</v>
      </c>
    </row>
    <row r="3">
      <c r="A3" s="12" t="s">
        <v>174</v>
      </c>
      <c r="B3" s="12" t="s">
        <v>2</v>
      </c>
      <c r="C3" s="12" t="s">
        <v>194</v>
      </c>
      <c r="D3" s="12" t="s">
        <v>4</v>
      </c>
      <c r="E3" s="12" t="s">
        <v>195</v>
      </c>
      <c r="F3" s="12" t="s">
        <v>195</v>
      </c>
    </row>
    <row r="4">
      <c r="A4" s="12" t="s">
        <v>175</v>
      </c>
      <c r="B4" s="12" t="s">
        <v>3</v>
      </c>
      <c r="C4" s="12" t="s">
        <v>197</v>
      </c>
      <c r="D4" s="12" t="s">
        <v>201</v>
      </c>
      <c r="E4" s="12" t="s">
        <v>7</v>
      </c>
      <c r="F4" s="12" t="s">
        <v>7</v>
      </c>
    </row>
    <row r="5">
      <c r="A5" s="12" t="s">
        <v>163</v>
      </c>
      <c r="B5" s="12" t="s">
        <v>4</v>
      </c>
      <c r="C5" s="12" t="s">
        <v>200</v>
      </c>
      <c r="D5" s="12" t="s">
        <v>205</v>
      </c>
      <c r="E5" s="12" t="s">
        <v>202</v>
      </c>
      <c r="F5" s="12" t="s">
        <v>4</v>
      </c>
    </row>
    <row r="6">
      <c r="A6" s="12" t="s">
        <v>6</v>
      </c>
      <c r="B6" s="12" t="s">
        <v>5</v>
      </c>
      <c r="C6" s="12" t="s">
        <v>204</v>
      </c>
      <c r="D6" s="12" t="s">
        <v>8</v>
      </c>
      <c r="E6" s="12" t="s">
        <v>206</v>
      </c>
      <c r="F6" s="12" t="s">
        <v>5</v>
      </c>
    </row>
    <row r="7">
      <c r="A7" s="12" t="s">
        <v>7</v>
      </c>
      <c r="B7" s="12" t="s">
        <v>6</v>
      </c>
      <c r="C7" s="12" t="s">
        <v>164</v>
      </c>
      <c r="D7" s="12" t="s">
        <v>196</v>
      </c>
      <c r="E7" s="12" t="s">
        <v>208</v>
      </c>
      <c r="F7" s="12" t="s">
        <v>209</v>
      </c>
    </row>
    <row r="8">
      <c r="A8" s="12" t="s">
        <v>164</v>
      </c>
      <c r="B8" s="12" t="s">
        <v>7</v>
      </c>
      <c r="C8" s="12" t="s">
        <v>211</v>
      </c>
      <c r="D8" s="12" t="s">
        <v>217</v>
      </c>
      <c r="E8" s="12" t="s">
        <v>212</v>
      </c>
      <c r="F8" s="12" t="s">
        <v>212</v>
      </c>
    </row>
    <row r="9">
      <c r="A9" s="12" t="s">
        <v>146</v>
      </c>
      <c r="B9" s="12" t="s">
        <v>8</v>
      </c>
      <c r="C9" s="12" t="s">
        <v>196</v>
      </c>
      <c r="D9" s="12" t="s">
        <v>199</v>
      </c>
      <c r="E9" s="12" t="s">
        <v>215</v>
      </c>
      <c r="F9" s="12" t="s">
        <v>215</v>
      </c>
    </row>
    <row r="10">
      <c r="A10" s="12" t="s">
        <v>165</v>
      </c>
      <c r="B10" s="12" t="s">
        <v>138</v>
      </c>
      <c r="C10" s="12" t="s">
        <v>217</v>
      </c>
      <c r="D10" s="12" t="s">
        <v>203</v>
      </c>
      <c r="E10" s="12" t="s">
        <v>218</v>
      </c>
      <c r="F10" s="12" t="s">
        <v>218</v>
      </c>
    </row>
    <row r="11">
      <c r="A11" s="12" t="s">
        <v>148</v>
      </c>
      <c r="B11" s="12" t="s">
        <v>139</v>
      </c>
      <c r="C11" s="12" t="s">
        <v>151</v>
      </c>
      <c r="D11" s="12" t="s">
        <v>207</v>
      </c>
      <c r="E11" s="12" t="s">
        <v>221</v>
      </c>
      <c r="F11" s="12" t="s">
        <v>221</v>
      </c>
    </row>
    <row r="12">
      <c r="A12" s="12" t="s">
        <v>166</v>
      </c>
      <c r="B12" s="12" t="s">
        <v>140</v>
      </c>
      <c r="C12" s="12" t="s">
        <v>214</v>
      </c>
      <c r="D12" s="12" t="s">
        <v>210</v>
      </c>
      <c r="E12" s="12" t="s">
        <v>224</v>
      </c>
      <c r="F12" s="12" t="s">
        <v>224</v>
      </c>
    </row>
    <row r="13">
      <c r="A13" s="12" t="s">
        <v>150</v>
      </c>
      <c r="B13" s="12" t="s">
        <v>141</v>
      </c>
      <c r="C13" s="12" t="s">
        <v>227</v>
      </c>
      <c r="D13" s="12" t="s">
        <v>213</v>
      </c>
      <c r="E13" s="12" t="s">
        <v>229</v>
      </c>
      <c r="F13" s="12" t="s">
        <v>229</v>
      </c>
    </row>
    <row r="14">
      <c r="A14" s="12" t="s">
        <v>151</v>
      </c>
      <c r="B14" s="12" t="s">
        <v>142</v>
      </c>
      <c r="C14" s="12" t="s">
        <v>231</v>
      </c>
      <c r="D14" s="12" t="s">
        <v>245</v>
      </c>
      <c r="E14" s="12" t="s">
        <v>164</v>
      </c>
      <c r="F14" s="12" t="s">
        <v>164</v>
      </c>
    </row>
    <row r="15">
      <c r="A15" s="12" t="s">
        <v>152</v>
      </c>
      <c r="B15" s="12" t="s">
        <v>143</v>
      </c>
      <c r="C15" s="12" t="s">
        <v>150</v>
      </c>
      <c r="D15" s="12" t="s">
        <v>246</v>
      </c>
      <c r="E15" s="12" t="s">
        <v>234</v>
      </c>
      <c r="F15" s="12" t="s">
        <v>234</v>
      </c>
    </row>
    <row r="16">
      <c r="A16" s="12" t="s">
        <v>142</v>
      </c>
      <c r="B16" s="12" t="s">
        <v>144</v>
      </c>
      <c r="C16" s="12" t="s">
        <v>199</v>
      </c>
      <c r="D16" s="12" t="s">
        <v>247</v>
      </c>
      <c r="E16" s="12" t="s">
        <v>237</v>
      </c>
      <c r="F16" s="12" t="s">
        <v>237</v>
      </c>
    </row>
    <row r="17">
      <c r="A17" s="12" t="s">
        <v>143</v>
      </c>
      <c r="B17" s="12" t="s">
        <v>5</v>
      </c>
      <c r="C17" s="12" t="s">
        <v>203</v>
      </c>
      <c r="D17" s="12" t="s">
        <v>216</v>
      </c>
      <c r="E17" s="12" t="s">
        <v>239</v>
      </c>
      <c r="F17" s="12" t="s">
        <v>239</v>
      </c>
    </row>
    <row r="18">
      <c r="A18" s="12" t="s">
        <v>144</v>
      </c>
      <c r="B18" s="12" t="s">
        <v>145</v>
      </c>
      <c r="C18" s="12" t="s">
        <v>207</v>
      </c>
      <c r="D18" s="12" t="s">
        <v>219</v>
      </c>
      <c r="E18" s="12" t="s">
        <v>236</v>
      </c>
      <c r="F18" s="12" t="s">
        <v>236</v>
      </c>
    </row>
    <row r="19">
      <c r="A19" s="12" t="s">
        <v>5</v>
      </c>
      <c r="B19" s="12" t="s">
        <v>146</v>
      </c>
      <c r="C19" s="12" t="s">
        <v>210</v>
      </c>
      <c r="D19" s="12" t="s">
        <v>249</v>
      </c>
      <c r="E19" s="12" t="s">
        <v>235</v>
      </c>
      <c r="F19" s="12" t="s">
        <v>235</v>
      </c>
    </row>
    <row r="20">
      <c r="A20" s="12" t="s">
        <v>145</v>
      </c>
      <c r="B20" s="12" t="s">
        <v>147</v>
      </c>
      <c r="C20" s="12" t="s">
        <v>213</v>
      </c>
      <c r="D20" s="12" t="s">
        <v>151</v>
      </c>
      <c r="E20" s="12" t="s">
        <v>244</v>
      </c>
      <c r="F20" s="12" t="s">
        <v>244</v>
      </c>
    </row>
    <row r="21">
      <c r="A21" s="12" t="s">
        <v>153</v>
      </c>
      <c r="B21" s="12" t="s">
        <v>148</v>
      </c>
      <c r="C21" s="12" t="s">
        <v>245</v>
      </c>
      <c r="D21" s="12" t="s">
        <v>211</v>
      </c>
      <c r="E21" s="12" t="s">
        <v>238</v>
      </c>
      <c r="F21" s="12" t="s">
        <v>238</v>
      </c>
    </row>
    <row r="22">
      <c r="A22" s="12" t="s">
        <v>154</v>
      </c>
      <c r="B22" s="12" t="s">
        <v>149</v>
      </c>
      <c r="C22" s="12" t="s">
        <v>246</v>
      </c>
      <c r="D22" s="12" t="s">
        <v>214</v>
      </c>
      <c r="E22" s="12" t="s">
        <v>240</v>
      </c>
      <c r="F22" s="12" t="s">
        <v>240</v>
      </c>
    </row>
    <row r="23">
      <c r="A23" s="12" t="s">
        <v>155</v>
      </c>
      <c r="B23" s="12" t="s">
        <v>150</v>
      </c>
      <c r="C23" s="12" t="s">
        <v>247</v>
      </c>
      <c r="D23" s="12" t="s">
        <v>228</v>
      </c>
      <c r="E23" s="12" t="s">
        <v>241</v>
      </c>
      <c r="F23" s="12" t="s">
        <v>241</v>
      </c>
    </row>
    <row r="24">
      <c r="A24" s="12" t="s">
        <v>156</v>
      </c>
      <c r="B24" s="12" t="s">
        <v>151</v>
      </c>
      <c r="C24" s="12" t="s">
        <v>216</v>
      </c>
      <c r="D24" s="12" t="s">
        <v>232</v>
      </c>
      <c r="E24" s="12" t="s">
        <v>248</v>
      </c>
      <c r="F24" s="12" t="s">
        <v>248</v>
      </c>
    </row>
    <row r="25">
      <c r="A25" s="12" t="s">
        <v>157</v>
      </c>
      <c r="B25" s="12" t="s">
        <v>152</v>
      </c>
      <c r="C25" s="12" t="s">
        <v>219</v>
      </c>
      <c r="D25" s="12" t="s">
        <v>150</v>
      </c>
    </row>
    <row r="26">
      <c r="A26" s="12" t="s">
        <v>167</v>
      </c>
      <c r="B26" s="12" t="s">
        <v>153</v>
      </c>
      <c r="C26" s="12" t="s">
        <v>222</v>
      </c>
      <c r="D26" s="12" t="s">
        <v>250</v>
      </c>
    </row>
    <row r="27">
      <c r="A27" s="12" t="s">
        <v>159</v>
      </c>
      <c r="B27" s="12" t="s">
        <v>154</v>
      </c>
      <c r="C27" s="12" t="s">
        <v>250</v>
      </c>
    </row>
    <row r="28">
      <c r="A28" s="12" t="s">
        <v>138</v>
      </c>
      <c r="B28" s="12" t="s">
        <v>155</v>
      </c>
    </row>
    <row r="29">
      <c r="A29" s="12" t="s">
        <v>139</v>
      </c>
      <c r="B29" s="12" t="s">
        <v>156</v>
      </c>
    </row>
    <row r="30">
      <c r="A30" s="12" t="s">
        <v>140</v>
      </c>
      <c r="B30" s="12" t="s">
        <v>157</v>
      </c>
    </row>
    <row r="31">
      <c r="A31" s="12" t="s">
        <v>168</v>
      </c>
      <c r="B31" s="12" t="s">
        <v>158</v>
      </c>
    </row>
    <row r="32">
      <c r="B32" s="12" t="s">
        <v>159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86"/>
    <col customWidth="1" min="2" max="2" width="25.43"/>
    <col customWidth="1" min="3" max="6" width="23.14"/>
  </cols>
  <sheetData>
    <row r="1" ht="32.25" customHeight="1">
      <c r="A1" s="2" t="s">
        <v>7</v>
      </c>
      <c r="B1" s="3" t="s">
        <v>8</v>
      </c>
      <c r="C1" s="53" t="s">
        <v>159</v>
      </c>
      <c r="D1" s="54" t="s">
        <v>527</v>
      </c>
      <c r="E1" s="55" t="s">
        <v>164</v>
      </c>
      <c r="F1" s="54" t="s">
        <v>9</v>
      </c>
    </row>
    <row r="2" ht="15.75" customHeight="1">
      <c r="A2" s="10">
        <v>45391.0</v>
      </c>
      <c r="B2" s="8">
        <v>45391.0</v>
      </c>
      <c r="C2" s="9">
        <v>29263.0</v>
      </c>
      <c r="D2" s="7">
        <v>45407.0</v>
      </c>
      <c r="E2" s="7">
        <v>45407.0</v>
      </c>
      <c r="F2" s="9" t="s">
        <v>528</v>
      </c>
    </row>
    <row r="3" ht="15.75" customHeight="1">
      <c r="A3" s="10">
        <v>45392.0</v>
      </c>
      <c r="B3" s="8">
        <v>45392.0</v>
      </c>
      <c r="C3" s="9">
        <v>29264.0</v>
      </c>
      <c r="D3" s="7">
        <v>45408.0</v>
      </c>
      <c r="E3" s="7">
        <v>45408.0</v>
      </c>
      <c r="F3" s="9" t="s">
        <v>529</v>
      </c>
    </row>
    <row r="4" ht="15.75" customHeight="1">
      <c r="A4" s="10">
        <v>45393.0</v>
      </c>
      <c r="B4" s="8">
        <v>45393.0</v>
      </c>
      <c r="C4" s="9">
        <v>29265.0</v>
      </c>
      <c r="D4" s="7">
        <v>45409.0</v>
      </c>
      <c r="E4" s="7">
        <v>45409.0</v>
      </c>
      <c r="F4" s="9" t="s">
        <v>530</v>
      </c>
    </row>
    <row r="5" ht="15.75" customHeight="1">
      <c r="A5" s="10">
        <v>45394.0</v>
      </c>
      <c r="B5" s="8">
        <v>45394.0</v>
      </c>
      <c r="C5" s="9">
        <v>29266.0</v>
      </c>
      <c r="D5" s="7">
        <v>45410.0</v>
      </c>
      <c r="E5" s="7">
        <v>45410.0</v>
      </c>
      <c r="F5" s="9" t="s">
        <v>531</v>
      </c>
    </row>
    <row r="6" ht="15.75" customHeight="1">
      <c r="A6" s="10">
        <v>45395.0</v>
      </c>
      <c r="B6" s="8">
        <v>45395.0</v>
      </c>
      <c r="C6" s="9">
        <v>29267.0</v>
      </c>
      <c r="D6" s="7">
        <v>45411.0</v>
      </c>
      <c r="E6" s="7">
        <v>45411.0</v>
      </c>
      <c r="F6" s="9" t="s">
        <v>532</v>
      </c>
    </row>
    <row r="7" ht="15.75" customHeight="1">
      <c r="A7" s="10">
        <v>45396.0</v>
      </c>
      <c r="B7" s="8">
        <v>45396.0</v>
      </c>
      <c r="C7" s="9">
        <v>29268.0</v>
      </c>
      <c r="D7" s="7">
        <v>45412.0</v>
      </c>
      <c r="E7" s="7">
        <v>45412.0</v>
      </c>
      <c r="F7" s="9" t="s">
        <v>533</v>
      </c>
    </row>
    <row r="8" ht="15.75" customHeight="1">
      <c r="A8" s="10">
        <v>45397.0</v>
      </c>
      <c r="B8" s="8">
        <v>45397.0</v>
      </c>
      <c r="C8" s="9">
        <v>29269.0</v>
      </c>
      <c r="D8" s="7">
        <v>45413.0</v>
      </c>
      <c r="E8" s="7">
        <v>45413.0</v>
      </c>
      <c r="F8" s="9" t="s">
        <v>534</v>
      </c>
    </row>
    <row r="9" ht="15.75" customHeight="1">
      <c r="A9" s="10">
        <v>45398.0</v>
      </c>
      <c r="B9" s="8">
        <v>45398.0</v>
      </c>
      <c r="C9" s="9">
        <v>29270.0</v>
      </c>
      <c r="D9" s="7">
        <v>45414.0</v>
      </c>
      <c r="E9" s="7">
        <v>45414.0</v>
      </c>
      <c r="F9" s="9" t="s">
        <v>535</v>
      </c>
    </row>
    <row r="10" ht="15.75" customHeight="1">
      <c r="A10" s="10">
        <v>45399.0</v>
      </c>
      <c r="B10" s="8">
        <v>45399.0</v>
      </c>
      <c r="C10" s="9">
        <v>29271.0</v>
      </c>
      <c r="D10" s="7">
        <v>45415.0</v>
      </c>
      <c r="E10" s="7">
        <v>45415.0</v>
      </c>
      <c r="F10" s="9" t="s">
        <v>536</v>
      </c>
    </row>
    <row r="11" ht="15.75" customHeight="1">
      <c r="A11" s="10">
        <v>45400.0</v>
      </c>
      <c r="B11" s="8">
        <v>45400.0</v>
      </c>
      <c r="C11" s="9">
        <v>29272.0</v>
      </c>
      <c r="D11" s="7">
        <v>45416.0</v>
      </c>
      <c r="E11" s="7">
        <v>45416.0</v>
      </c>
      <c r="F11" s="9" t="s">
        <v>537</v>
      </c>
    </row>
    <row r="12" ht="15.75" customHeight="1">
      <c r="A12" s="10">
        <v>45401.0</v>
      </c>
      <c r="B12" s="8">
        <v>45401.0</v>
      </c>
      <c r="C12" s="9">
        <v>29273.0</v>
      </c>
      <c r="D12" s="7">
        <v>45417.0</v>
      </c>
      <c r="E12" s="7">
        <v>45417.0</v>
      </c>
      <c r="F12" s="9" t="s">
        <v>538</v>
      </c>
    </row>
    <row r="13" ht="15.75" customHeight="1">
      <c r="A13" s="10">
        <v>45402.0</v>
      </c>
      <c r="B13" s="8">
        <v>45402.0</v>
      </c>
      <c r="C13" s="9">
        <v>29274.0</v>
      </c>
      <c r="D13" s="7">
        <v>45418.0</v>
      </c>
      <c r="E13" s="7">
        <v>45418.0</v>
      </c>
      <c r="F13" s="9" t="s">
        <v>538</v>
      </c>
    </row>
    <row r="14" ht="15.75" customHeight="1">
      <c r="A14" s="10">
        <v>45403.0</v>
      </c>
      <c r="B14" s="8">
        <v>45403.0</v>
      </c>
      <c r="C14" s="9">
        <v>29275.0</v>
      </c>
      <c r="D14" s="7">
        <v>45419.0</v>
      </c>
      <c r="E14" s="7">
        <v>45419.0</v>
      </c>
      <c r="F14" s="9" t="s">
        <v>538</v>
      </c>
    </row>
    <row r="15" ht="15.75" customHeight="1">
      <c r="A15" s="10">
        <v>45404.0</v>
      </c>
      <c r="B15" s="8">
        <v>45404.0</v>
      </c>
      <c r="C15" s="9">
        <v>29276.0</v>
      </c>
      <c r="D15" s="7">
        <v>45420.0</v>
      </c>
      <c r="E15" s="7">
        <v>45420.0</v>
      </c>
      <c r="F15" s="9" t="s">
        <v>538</v>
      </c>
    </row>
    <row r="16" ht="15.75" customHeight="1">
      <c r="A16" s="10">
        <v>45405.0</v>
      </c>
      <c r="B16" s="8">
        <v>45405.0</v>
      </c>
      <c r="C16" s="9">
        <v>29277.0</v>
      </c>
      <c r="D16" s="7">
        <v>45421.0</v>
      </c>
      <c r="E16" s="56">
        <v>45421.0</v>
      </c>
      <c r="F16" s="9" t="s">
        <v>538</v>
      </c>
    </row>
    <row r="17" ht="15.75" customHeight="1">
      <c r="A17" s="10">
        <v>45406.0</v>
      </c>
      <c r="B17" s="8">
        <v>45406.0</v>
      </c>
      <c r="C17" s="9">
        <v>29278.0</v>
      </c>
      <c r="D17" s="7">
        <v>45422.0</v>
      </c>
      <c r="E17" s="56">
        <v>45422.0</v>
      </c>
      <c r="F17" s="9" t="s">
        <v>538</v>
      </c>
    </row>
    <row r="18" ht="15.75" customHeight="1">
      <c r="A18" s="10">
        <v>45407.0</v>
      </c>
      <c r="B18" s="8">
        <v>45407.0</v>
      </c>
      <c r="C18" s="9">
        <v>29279.0</v>
      </c>
      <c r="D18" s="57">
        <v>45423.0</v>
      </c>
      <c r="E18" s="56">
        <v>45423.0</v>
      </c>
      <c r="F18" s="9" t="s">
        <v>538</v>
      </c>
    </row>
    <row r="19" ht="15.75" customHeight="1">
      <c r="A19" s="10">
        <v>45408.0</v>
      </c>
      <c r="B19" s="8">
        <v>45408.0</v>
      </c>
      <c r="C19" s="9">
        <v>29280.0</v>
      </c>
      <c r="D19" s="57">
        <v>45424.0</v>
      </c>
      <c r="E19" s="56">
        <v>45424.0</v>
      </c>
      <c r="F19" s="9" t="s">
        <v>538</v>
      </c>
    </row>
    <row r="20" ht="15.75" customHeight="1">
      <c r="A20" s="10">
        <v>45409.0</v>
      </c>
      <c r="B20" s="8">
        <v>45409.0</v>
      </c>
      <c r="C20" s="9">
        <v>29281.0</v>
      </c>
      <c r="D20" s="9">
        <v>45391.0</v>
      </c>
      <c r="E20" s="9">
        <v>45391.0</v>
      </c>
      <c r="F20" s="9" t="s">
        <v>538</v>
      </c>
    </row>
    <row r="21" ht="15.75" customHeight="1">
      <c r="A21" s="10">
        <v>45410.0</v>
      </c>
      <c r="B21" s="8">
        <v>45410.0</v>
      </c>
      <c r="C21" s="9">
        <v>29282.0</v>
      </c>
      <c r="D21" s="9">
        <v>45391.0</v>
      </c>
      <c r="E21" s="9">
        <v>45391.0</v>
      </c>
      <c r="F21" s="9" t="s">
        <v>538</v>
      </c>
    </row>
    <row r="22" ht="15.75" customHeight="1">
      <c r="A22" s="10">
        <v>45411.0</v>
      </c>
      <c r="B22" s="8">
        <v>45411.0</v>
      </c>
      <c r="C22" s="9">
        <v>29283.0</v>
      </c>
      <c r="D22" s="9">
        <v>45391.0</v>
      </c>
      <c r="E22" s="9">
        <v>45391.0</v>
      </c>
      <c r="F22" s="9" t="s">
        <v>538</v>
      </c>
    </row>
    <row r="23" ht="15.75" customHeight="1">
      <c r="A23" s="10">
        <v>45412.0</v>
      </c>
      <c r="B23" s="8">
        <v>45412.0</v>
      </c>
      <c r="C23" s="9">
        <v>29284.0</v>
      </c>
      <c r="D23" s="9">
        <v>45391.0</v>
      </c>
      <c r="E23" s="9">
        <v>45391.0</v>
      </c>
      <c r="F23" s="9" t="s">
        <v>538</v>
      </c>
    </row>
    <row r="24" ht="15.75" customHeight="1">
      <c r="A24" s="10">
        <v>45413.0</v>
      </c>
      <c r="B24" s="8">
        <v>45413.0</v>
      </c>
      <c r="C24" s="9">
        <v>29285.0</v>
      </c>
      <c r="D24" s="9">
        <v>45391.0</v>
      </c>
      <c r="E24" s="9">
        <v>45391.0</v>
      </c>
      <c r="F24" s="9" t="s">
        <v>538</v>
      </c>
    </row>
    <row r="25" ht="15.75" customHeight="1">
      <c r="A25" s="10">
        <v>45414.0</v>
      </c>
      <c r="B25" s="8">
        <v>45414.0</v>
      </c>
      <c r="C25" s="9">
        <v>29286.0</v>
      </c>
      <c r="D25" s="9">
        <v>45391.0</v>
      </c>
      <c r="E25" s="9">
        <v>45391.0</v>
      </c>
      <c r="F25" s="9" t="s">
        <v>538</v>
      </c>
    </row>
    <row r="26" ht="15.75" customHeight="1">
      <c r="A26" s="10">
        <v>45415.0</v>
      </c>
      <c r="B26" s="8">
        <v>45415.0</v>
      </c>
      <c r="C26" s="9">
        <v>29287.0</v>
      </c>
      <c r="D26" s="9">
        <v>45391.0</v>
      </c>
      <c r="E26" s="9">
        <v>45391.0</v>
      </c>
      <c r="F26" s="9" t="s">
        <v>538</v>
      </c>
    </row>
    <row r="27" ht="15.75" customHeight="1">
      <c r="A27" s="10">
        <v>45416.0</v>
      </c>
      <c r="B27" s="8">
        <v>45416.0</v>
      </c>
      <c r="C27" s="9">
        <v>29288.0</v>
      </c>
      <c r="D27" s="9">
        <v>45391.0</v>
      </c>
      <c r="E27" s="9">
        <v>45391.0</v>
      </c>
      <c r="F27" s="9" t="s">
        <v>538</v>
      </c>
    </row>
    <row r="28" ht="15.75" customHeight="1">
      <c r="A28" s="10">
        <v>45417.0</v>
      </c>
      <c r="B28" s="8">
        <v>45417.0</v>
      </c>
      <c r="C28" s="9">
        <v>29289.0</v>
      </c>
      <c r="D28" s="9">
        <v>45391.0</v>
      </c>
      <c r="E28" s="9">
        <v>45391.0</v>
      </c>
      <c r="F28" s="9" t="s">
        <v>538</v>
      </c>
    </row>
    <row r="29" ht="15.75" customHeight="1">
      <c r="A29" s="10">
        <v>45418.0</v>
      </c>
      <c r="B29" s="8">
        <v>45418.0</v>
      </c>
      <c r="C29" s="9">
        <v>29290.0</v>
      </c>
      <c r="D29" s="9">
        <v>45391.0</v>
      </c>
      <c r="E29" s="9">
        <v>45391.0</v>
      </c>
      <c r="F29" s="9" t="s">
        <v>538</v>
      </c>
    </row>
    <row r="30" ht="15.75" customHeight="1">
      <c r="A30" s="10">
        <v>45419.0</v>
      </c>
      <c r="B30" s="8">
        <v>45419.0</v>
      </c>
      <c r="C30" s="9">
        <v>29291.0</v>
      </c>
      <c r="D30" s="9">
        <v>45391.0</v>
      </c>
      <c r="E30" s="9">
        <v>45391.0</v>
      </c>
      <c r="F30" s="9" t="s">
        <v>538</v>
      </c>
    </row>
    <row r="31" ht="15.75" customHeight="1">
      <c r="A31" s="10">
        <v>45420.0</v>
      </c>
      <c r="B31" s="8">
        <v>45420.0</v>
      </c>
      <c r="C31" s="9">
        <v>29292.0</v>
      </c>
      <c r="D31" s="9">
        <v>45391.0</v>
      </c>
      <c r="E31" s="9">
        <v>45391.0</v>
      </c>
      <c r="F31" s="9" t="s">
        <v>538</v>
      </c>
    </row>
    <row r="32" ht="15.75" customHeight="1">
      <c r="A32" s="10">
        <v>45421.0</v>
      </c>
      <c r="B32" s="8">
        <v>45421.0</v>
      </c>
      <c r="C32" s="9">
        <v>29293.0</v>
      </c>
      <c r="D32" s="9">
        <v>45391.0</v>
      </c>
      <c r="E32" s="9">
        <v>45391.0</v>
      </c>
      <c r="F32" s="9" t="s">
        <v>538</v>
      </c>
    </row>
    <row r="33" ht="15.75" customHeight="1">
      <c r="A33" s="10">
        <v>45422.0</v>
      </c>
      <c r="B33" s="8">
        <v>45422.0</v>
      </c>
      <c r="C33" s="9">
        <v>29294.0</v>
      </c>
      <c r="D33" s="9">
        <v>45391.0</v>
      </c>
      <c r="E33" s="9">
        <v>45391.0</v>
      </c>
      <c r="F33" s="9" t="s">
        <v>538</v>
      </c>
    </row>
    <row r="34" ht="15.75" customHeight="1">
      <c r="A34" s="10">
        <v>45423.0</v>
      </c>
      <c r="B34" s="8">
        <v>45423.0</v>
      </c>
      <c r="C34" s="9">
        <v>29295.0</v>
      </c>
      <c r="D34" s="9">
        <v>45391.0</v>
      </c>
      <c r="E34" s="9">
        <v>45391.0</v>
      </c>
      <c r="F34" s="9" t="s">
        <v>538</v>
      </c>
    </row>
    <row r="35" ht="15.75" customHeight="1">
      <c r="A35" s="10">
        <v>45424.0</v>
      </c>
      <c r="B35" s="8">
        <v>45424.0</v>
      </c>
      <c r="C35" s="9">
        <v>29296.0</v>
      </c>
      <c r="D35" s="9">
        <v>45391.0</v>
      </c>
      <c r="E35" s="9">
        <v>45391.0</v>
      </c>
      <c r="F35" s="9" t="s">
        <v>538</v>
      </c>
    </row>
    <row r="36" ht="15.75" customHeight="1">
      <c r="A36" s="10">
        <v>45425.0</v>
      </c>
      <c r="B36" s="8">
        <v>45425.0</v>
      </c>
      <c r="C36" s="9">
        <v>29297.0</v>
      </c>
      <c r="D36" s="9">
        <v>45391.0</v>
      </c>
      <c r="E36" s="9">
        <v>45391.0</v>
      </c>
      <c r="F36" s="9" t="s">
        <v>538</v>
      </c>
    </row>
    <row r="37" ht="15.75" customHeight="1">
      <c r="A37" s="10">
        <v>45426.0</v>
      </c>
      <c r="B37" s="8">
        <v>45426.0</v>
      </c>
      <c r="C37" s="9">
        <v>29298.0</v>
      </c>
      <c r="D37" s="9">
        <v>45391.0</v>
      </c>
      <c r="E37" s="9">
        <v>45391.0</v>
      </c>
      <c r="F37" s="9" t="s">
        <v>538</v>
      </c>
    </row>
    <row r="38" ht="15.75" customHeight="1">
      <c r="A38" s="10">
        <v>45427.0</v>
      </c>
      <c r="B38" s="8">
        <v>45427.0</v>
      </c>
      <c r="C38" s="9">
        <v>29299.0</v>
      </c>
      <c r="D38" s="9">
        <v>45391.0</v>
      </c>
      <c r="E38" s="9">
        <v>45391.0</v>
      </c>
      <c r="F38" s="9" t="s">
        <v>538</v>
      </c>
    </row>
    <row r="39" ht="15.75" customHeight="1">
      <c r="A39" s="10">
        <v>45428.0</v>
      </c>
      <c r="B39" s="8">
        <v>45428.0</v>
      </c>
      <c r="C39" s="9">
        <v>29300.0</v>
      </c>
      <c r="D39" s="9">
        <v>45391.0</v>
      </c>
      <c r="E39" s="9">
        <v>45391.0</v>
      </c>
      <c r="F39" s="9" t="s">
        <v>538</v>
      </c>
    </row>
    <row r="40" ht="15.75" customHeight="1">
      <c r="A40" s="10">
        <v>45429.0</v>
      </c>
      <c r="B40" s="8">
        <v>45429.0</v>
      </c>
      <c r="C40" s="9">
        <v>29301.0</v>
      </c>
      <c r="D40" s="9">
        <v>45391.0</v>
      </c>
      <c r="E40" s="9">
        <v>45391.0</v>
      </c>
      <c r="F40" s="9" t="s">
        <v>538</v>
      </c>
    </row>
    <row r="41" ht="15.75" customHeight="1">
      <c r="A41" s="10">
        <v>45430.0</v>
      </c>
      <c r="B41" s="8">
        <v>45430.0</v>
      </c>
      <c r="C41" s="9">
        <v>29302.0</v>
      </c>
      <c r="D41" s="9">
        <v>45391.0</v>
      </c>
      <c r="E41" s="9">
        <v>45391.0</v>
      </c>
      <c r="F41" s="9" t="s">
        <v>538</v>
      </c>
    </row>
    <row r="42" ht="15.75" customHeight="1">
      <c r="A42" s="10">
        <v>45431.0</v>
      </c>
      <c r="B42" s="8">
        <v>45431.0</v>
      </c>
      <c r="C42" s="9">
        <v>29303.0</v>
      </c>
      <c r="D42" s="9">
        <v>45391.0</v>
      </c>
      <c r="E42" s="9">
        <v>45391.0</v>
      </c>
      <c r="F42" s="9" t="s">
        <v>538</v>
      </c>
    </row>
    <row r="43" ht="15.75" customHeight="1">
      <c r="A43" s="10">
        <v>45432.0</v>
      </c>
      <c r="B43" s="8">
        <v>45432.0</v>
      </c>
      <c r="C43" s="9">
        <v>29304.0</v>
      </c>
      <c r="D43" s="9">
        <v>45391.0</v>
      </c>
      <c r="E43" s="9">
        <v>45391.0</v>
      </c>
      <c r="F43" s="9" t="s">
        <v>538</v>
      </c>
    </row>
    <row r="44" ht="15.75" customHeight="1">
      <c r="A44" s="10">
        <v>45433.0</v>
      </c>
      <c r="B44" s="8">
        <v>45433.0</v>
      </c>
      <c r="C44" s="9">
        <v>29305.0</v>
      </c>
      <c r="D44" s="9">
        <v>45391.0</v>
      </c>
      <c r="E44" s="9">
        <v>45391.0</v>
      </c>
      <c r="F44" s="9" t="s">
        <v>538</v>
      </c>
    </row>
    <row r="45" ht="15.75" customHeight="1">
      <c r="A45" s="10">
        <v>45434.0</v>
      </c>
      <c r="B45" s="8">
        <v>45434.0</v>
      </c>
      <c r="C45" s="9">
        <v>29306.0</v>
      </c>
      <c r="D45" s="9">
        <v>45391.0</v>
      </c>
      <c r="E45" s="9">
        <v>45391.0</v>
      </c>
      <c r="F45" s="9" t="s">
        <v>538</v>
      </c>
    </row>
    <row r="46" ht="15.75" customHeight="1">
      <c r="A46" s="10">
        <v>45435.0</v>
      </c>
      <c r="B46" s="8">
        <v>45435.0</v>
      </c>
      <c r="C46" s="9">
        <v>29307.0</v>
      </c>
      <c r="D46" s="9">
        <v>45391.0</v>
      </c>
      <c r="E46" s="9">
        <v>45391.0</v>
      </c>
      <c r="F46" s="9" t="s">
        <v>538</v>
      </c>
    </row>
    <row r="47" ht="15.75" customHeight="1">
      <c r="A47" s="10">
        <v>45436.0</v>
      </c>
      <c r="B47" s="8">
        <v>45436.0</v>
      </c>
      <c r="C47" s="9">
        <v>29308.0</v>
      </c>
      <c r="D47" s="9">
        <v>45391.0</v>
      </c>
      <c r="E47" s="9">
        <v>45391.0</v>
      </c>
      <c r="F47" s="9" t="s">
        <v>538</v>
      </c>
    </row>
    <row r="48" ht="15.75" customHeight="1">
      <c r="A48" s="10">
        <v>45437.0</v>
      </c>
      <c r="B48" s="8">
        <v>45437.0</v>
      </c>
      <c r="C48" s="9">
        <v>29309.0</v>
      </c>
      <c r="D48" s="9">
        <v>45391.0</v>
      </c>
      <c r="E48" s="9">
        <v>45391.0</v>
      </c>
      <c r="F48" s="9" t="s">
        <v>538</v>
      </c>
    </row>
    <row r="49" ht="15.75" customHeight="1">
      <c r="A49" s="10">
        <v>45438.0</v>
      </c>
      <c r="B49" s="8">
        <v>45438.0</v>
      </c>
      <c r="C49" s="9">
        <v>29310.0</v>
      </c>
      <c r="D49" s="9">
        <v>45391.0</v>
      </c>
      <c r="E49" s="9">
        <v>45391.0</v>
      </c>
      <c r="F49" s="9" t="s">
        <v>538</v>
      </c>
    </row>
    <row r="50" ht="15.75" customHeight="1">
      <c r="A50" s="10">
        <v>45439.0</v>
      </c>
      <c r="B50" s="8">
        <v>45439.0</v>
      </c>
      <c r="C50" s="9">
        <v>29311.0</v>
      </c>
      <c r="D50" s="9">
        <v>45391.0</v>
      </c>
      <c r="E50" s="9">
        <v>45391.0</v>
      </c>
      <c r="F50" s="9" t="s">
        <v>538</v>
      </c>
    </row>
    <row r="51" ht="15.75" customHeight="1">
      <c r="A51" s="10">
        <v>45440.0</v>
      </c>
      <c r="B51" s="8">
        <v>45440.0</v>
      </c>
      <c r="C51" s="9">
        <v>29312.0</v>
      </c>
      <c r="D51" s="9">
        <v>45391.0</v>
      </c>
      <c r="E51" s="9">
        <v>45391.0</v>
      </c>
      <c r="F51" s="9" t="s">
        <v>538</v>
      </c>
    </row>
    <row r="52" ht="15.75" customHeight="1">
      <c r="A52" s="10">
        <v>45441.0</v>
      </c>
      <c r="B52" s="8">
        <v>45441.0</v>
      </c>
      <c r="C52" s="9">
        <v>29313.0</v>
      </c>
      <c r="D52" s="9">
        <v>45391.0</v>
      </c>
      <c r="E52" s="9">
        <v>45391.0</v>
      </c>
      <c r="F52" s="9" t="s">
        <v>538</v>
      </c>
    </row>
    <row r="53" ht="15.75" customHeight="1">
      <c r="A53" s="10">
        <v>45442.0</v>
      </c>
      <c r="B53" s="8">
        <v>45442.0</v>
      </c>
      <c r="C53" s="9">
        <v>29314.0</v>
      </c>
      <c r="D53" s="9">
        <v>45391.0</v>
      </c>
      <c r="E53" s="9">
        <v>45391.0</v>
      </c>
      <c r="F53" s="9" t="s">
        <v>538</v>
      </c>
    </row>
    <row r="54" ht="15.75" customHeight="1">
      <c r="A54" s="10">
        <v>45443.0</v>
      </c>
      <c r="B54" s="8">
        <v>45443.0</v>
      </c>
      <c r="C54" s="9">
        <v>29315.0</v>
      </c>
      <c r="D54" s="9">
        <v>45391.0</v>
      </c>
      <c r="E54" s="9">
        <v>45391.0</v>
      </c>
      <c r="F54" s="9" t="s">
        <v>538</v>
      </c>
    </row>
    <row r="55" ht="15.75" customHeight="1">
      <c r="A55" s="10">
        <v>45444.0</v>
      </c>
      <c r="B55" s="8">
        <v>45444.0</v>
      </c>
      <c r="C55" s="9">
        <v>29316.0</v>
      </c>
      <c r="D55" s="9">
        <v>45391.0</v>
      </c>
      <c r="E55" s="9">
        <v>45391.0</v>
      </c>
      <c r="F55" s="9" t="s">
        <v>538</v>
      </c>
    </row>
    <row r="56" ht="15.75" customHeight="1">
      <c r="A56" s="10">
        <v>45445.0</v>
      </c>
      <c r="B56" s="8">
        <v>45445.0</v>
      </c>
      <c r="C56" s="9">
        <v>29317.0</v>
      </c>
      <c r="D56" s="9">
        <v>45391.0</v>
      </c>
      <c r="E56" s="9">
        <v>45391.0</v>
      </c>
      <c r="F56" s="9" t="s">
        <v>538</v>
      </c>
    </row>
    <row r="57" ht="15.75" customHeight="1">
      <c r="A57" s="10">
        <v>45446.0</v>
      </c>
      <c r="B57" s="8">
        <v>45446.0</v>
      </c>
      <c r="C57" s="9">
        <v>29318.0</v>
      </c>
      <c r="D57" s="9">
        <v>45391.0</v>
      </c>
      <c r="E57" s="9">
        <v>45391.0</v>
      </c>
      <c r="F57" s="9" t="s">
        <v>538</v>
      </c>
    </row>
    <row r="58" ht="15.75" customHeight="1">
      <c r="A58" s="10">
        <v>45447.0</v>
      </c>
      <c r="B58" s="8">
        <v>45447.0</v>
      </c>
      <c r="C58" s="9">
        <v>29319.0</v>
      </c>
      <c r="D58" s="9">
        <v>45391.0</v>
      </c>
      <c r="E58" s="9">
        <v>45391.0</v>
      </c>
      <c r="F58" s="9" t="s">
        <v>538</v>
      </c>
    </row>
    <row r="59" ht="15.75" customHeight="1">
      <c r="A59" s="10">
        <v>45448.0</v>
      </c>
      <c r="B59" s="8">
        <v>45448.0</v>
      </c>
      <c r="C59" s="9">
        <v>29320.0</v>
      </c>
      <c r="D59" s="9">
        <v>45391.0</v>
      </c>
      <c r="E59" s="9">
        <v>45391.0</v>
      </c>
      <c r="F59" s="9" t="s">
        <v>538</v>
      </c>
    </row>
    <row r="60" ht="15.75" customHeight="1">
      <c r="A60" s="10">
        <v>45449.0</v>
      </c>
      <c r="B60" s="8">
        <v>45449.0</v>
      </c>
      <c r="C60" s="9">
        <v>32972.0</v>
      </c>
      <c r="D60" s="9">
        <v>45391.0</v>
      </c>
      <c r="E60" s="9">
        <v>45391.0</v>
      </c>
      <c r="F60" s="9" t="s">
        <v>538</v>
      </c>
    </row>
    <row r="61" ht="15.75" customHeight="1">
      <c r="A61" s="10">
        <v>45450.0</v>
      </c>
      <c r="B61" s="8">
        <v>45450.0</v>
      </c>
      <c r="C61" s="9">
        <v>32973.0</v>
      </c>
      <c r="D61" s="9">
        <v>45391.0</v>
      </c>
      <c r="E61" s="9">
        <v>45391.0</v>
      </c>
      <c r="F61" s="9" t="s">
        <v>538</v>
      </c>
    </row>
    <row r="62" ht="15.75" customHeight="1">
      <c r="A62" s="10">
        <v>45451.0</v>
      </c>
      <c r="B62" s="8">
        <v>45451.0</v>
      </c>
      <c r="C62" s="9">
        <v>32974.0</v>
      </c>
      <c r="D62" s="9">
        <v>45391.0</v>
      </c>
      <c r="E62" s="9">
        <v>45391.0</v>
      </c>
      <c r="F62" s="9" t="s">
        <v>538</v>
      </c>
    </row>
    <row r="63" ht="15.75" customHeight="1">
      <c r="A63" s="10">
        <v>45452.0</v>
      </c>
      <c r="B63" s="8">
        <v>45452.0</v>
      </c>
      <c r="C63" s="9">
        <v>32975.0</v>
      </c>
      <c r="D63" s="9">
        <v>45391.0</v>
      </c>
      <c r="E63" s="9">
        <v>45391.0</v>
      </c>
      <c r="F63" s="9" t="s">
        <v>538</v>
      </c>
    </row>
    <row r="64" ht="15.75" customHeight="1">
      <c r="A64" s="10">
        <v>45453.0</v>
      </c>
      <c r="B64" s="8">
        <v>45453.0</v>
      </c>
      <c r="C64" s="9">
        <v>32976.0</v>
      </c>
      <c r="D64" s="9">
        <v>45391.0</v>
      </c>
      <c r="E64" s="9">
        <v>45391.0</v>
      </c>
      <c r="F64" s="9" t="s">
        <v>538</v>
      </c>
    </row>
    <row r="65" ht="15.75" customHeight="1">
      <c r="A65" s="10">
        <v>45454.0</v>
      </c>
      <c r="B65" s="8">
        <v>45454.0</v>
      </c>
      <c r="C65" s="9">
        <v>32977.0</v>
      </c>
      <c r="D65" s="9">
        <v>45391.0</v>
      </c>
      <c r="E65" s="9">
        <v>45391.0</v>
      </c>
      <c r="F65" s="9" t="s">
        <v>538</v>
      </c>
    </row>
    <row r="66" ht="15.75" customHeight="1">
      <c r="A66" s="10">
        <v>45455.0</v>
      </c>
      <c r="B66" s="8">
        <v>45455.0</v>
      </c>
      <c r="C66" s="9">
        <v>32978.0</v>
      </c>
      <c r="D66" s="9">
        <v>45391.0</v>
      </c>
      <c r="E66" s="9">
        <v>45391.0</v>
      </c>
      <c r="F66" s="9" t="s">
        <v>538</v>
      </c>
    </row>
    <row r="67" ht="15.75" customHeight="1">
      <c r="A67" s="10">
        <v>45456.0</v>
      </c>
      <c r="B67" s="8">
        <v>45456.0</v>
      </c>
      <c r="C67" s="9">
        <v>32979.0</v>
      </c>
      <c r="D67" s="9">
        <v>45391.0</v>
      </c>
      <c r="E67" s="9">
        <v>45391.0</v>
      </c>
      <c r="F67" s="9" t="s">
        <v>538</v>
      </c>
    </row>
    <row r="68" ht="15.75" customHeight="1">
      <c r="A68" s="10">
        <v>45457.0</v>
      </c>
      <c r="B68" s="8">
        <v>45457.0</v>
      </c>
      <c r="C68" s="9">
        <v>32980.0</v>
      </c>
      <c r="D68" s="9">
        <v>45391.0</v>
      </c>
      <c r="E68" s="9">
        <v>45391.0</v>
      </c>
      <c r="F68" s="9" t="s">
        <v>538</v>
      </c>
    </row>
    <row r="69" ht="15.75" customHeight="1">
      <c r="A69" s="10">
        <v>45458.0</v>
      </c>
      <c r="B69" s="8">
        <v>45458.0</v>
      </c>
      <c r="C69" s="9">
        <v>32981.0</v>
      </c>
      <c r="D69" s="9">
        <v>45391.0</v>
      </c>
      <c r="E69" s="9">
        <v>45391.0</v>
      </c>
      <c r="F69" s="9" t="s">
        <v>538</v>
      </c>
    </row>
    <row r="70" ht="15.75" customHeight="1">
      <c r="A70" s="10">
        <v>45459.0</v>
      </c>
      <c r="B70" s="8">
        <v>45459.0</v>
      </c>
      <c r="C70" s="9">
        <v>32982.0</v>
      </c>
      <c r="D70" s="9">
        <v>45391.0</v>
      </c>
      <c r="E70" s="9">
        <v>45391.0</v>
      </c>
      <c r="F70" s="9" t="s">
        <v>538</v>
      </c>
    </row>
    <row r="71" ht="15.75" customHeight="1">
      <c r="A71" s="10">
        <v>45460.0</v>
      </c>
      <c r="B71" s="8">
        <v>45460.0</v>
      </c>
      <c r="C71" s="9">
        <v>32983.0</v>
      </c>
      <c r="D71" s="9">
        <v>45391.0</v>
      </c>
      <c r="E71" s="9">
        <v>45391.0</v>
      </c>
      <c r="F71" s="9" t="s">
        <v>538</v>
      </c>
    </row>
    <row r="72" ht="15.75" customHeight="1">
      <c r="A72" s="10">
        <v>45461.0</v>
      </c>
      <c r="B72" s="8">
        <v>45461.0</v>
      </c>
      <c r="C72" s="9">
        <v>32984.0</v>
      </c>
      <c r="D72" s="9">
        <v>45391.0</v>
      </c>
      <c r="E72" s="9">
        <v>45391.0</v>
      </c>
      <c r="F72" s="9" t="s">
        <v>538</v>
      </c>
    </row>
    <row r="73" ht="15.75" customHeight="1">
      <c r="A73" s="10">
        <v>45462.0</v>
      </c>
      <c r="B73" s="8">
        <v>45462.0</v>
      </c>
      <c r="C73" s="9">
        <v>32985.0</v>
      </c>
      <c r="D73" s="9">
        <v>45391.0</v>
      </c>
      <c r="E73" s="9">
        <v>45391.0</v>
      </c>
      <c r="F73" s="9" t="s">
        <v>538</v>
      </c>
    </row>
    <row r="74" ht="15.75" customHeight="1">
      <c r="A74" s="10">
        <v>45463.0</v>
      </c>
      <c r="B74" s="8">
        <v>45463.0</v>
      </c>
      <c r="C74" s="9">
        <v>32986.0</v>
      </c>
      <c r="D74" s="9">
        <v>45391.0</v>
      </c>
      <c r="E74" s="9">
        <v>45391.0</v>
      </c>
      <c r="F74" s="9" t="s">
        <v>538</v>
      </c>
    </row>
    <row r="75" ht="15.75" customHeight="1">
      <c r="A75" s="10">
        <v>45464.0</v>
      </c>
      <c r="B75" s="8">
        <v>45464.0</v>
      </c>
      <c r="C75" s="9">
        <v>32987.0</v>
      </c>
      <c r="D75" s="9">
        <v>45391.0</v>
      </c>
      <c r="E75" s="9">
        <v>45391.0</v>
      </c>
      <c r="F75" s="9" t="s">
        <v>538</v>
      </c>
    </row>
    <row r="76" ht="15.75" customHeight="1">
      <c r="A76" s="10">
        <v>45465.0</v>
      </c>
      <c r="B76" s="8">
        <v>45465.0</v>
      </c>
      <c r="C76" s="9">
        <v>32988.0</v>
      </c>
      <c r="D76" s="9">
        <v>45391.0</v>
      </c>
      <c r="E76" s="9">
        <v>45391.0</v>
      </c>
      <c r="F76" s="9" t="s">
        <v>538</v>
      </c>
    </row>
    <row r="77" ht="15.75" customHeight="1">
      <c r="A77" s="10">
        <v>45466.0</v>
      </c>
      <c r="B77" s="8">
        <v>45466.0</v>
      </c>
      <c r="C77" s="9">
        <v>32989.0</v>
      </c>
      <c r="D77" s="9">
        <v>45391.0</v>
      </c>
      <c r="E77" s="9">
        <v>45391.0</v>
      </c>
      <c r="F77" s="9" t="s">
        <v>538</v>
      </c>
    </row>
    <row r="78" ht="15.75" customHeight="1">
      <c r="A78" s="10">
        <v>45467.0</v>
      </c>
      <c r="B78" s="8">
        <v>45467.0</v>
      </c>
      <c r="C78" s="9">
        <v>32990.0</v>
      </c>
      <c r="D78" s="9">
        <v>45391.0</v>
      </c>
      <c r="E78" s="9">
        <v>45391.0</v>
      </c>
      <c r="F78" s="9" t="s">
        <v>538</v>
      </c>
    </row>
    <row r="79" ht="15.75" customHeight="1">
      <c r="A79" s="10">
        <v>45468.0</v>
      </c>
      <c r="B79" s="8">
        <v>45468.0</v>
      </c>
      <c r="C79" s="9">
        <v>32991.0</v>
      </c>
      <c r="D79" s="9">
        <v>45391.0</v>
      </c>
      <c r="E79" s="9">
        <v>45391.0</v>
      </c>
      <c r="F79" s="9" t="s">
        <v>538</v>
      </c>
    </row>
    <row r="80" ht="15.75" customHeight="1">
      <c r="A80" s="10">
        <v>45469.0</v>
      </c>
      <c r="B80" s="8">
        <v>45469.0</v>
      </c>
      <c r="C80" s="9">
        <v>32992.0</v>
      </c>
      <c r="D80" s="9">
        <v>45391.0</v>
      </c>
      <c r="E80" s="9">
        <v>45391.0</v>
      </c>
      <c r="F80" s="9" t="s">
        <v>538</v>
      </c>
    </row>
    <row r="81" ht="15.75" customHeight="1">
      <c r="A81" s="10">
        <v>45470.0</v>
      </c>
      <c r="B81" s="8">
        <v>45470.0</v>
      </c>
      <c r="C81" s="9">
        <v>32993.0</v>
      </c>
      <c r="D81" s="9">
        <v>45391.0</v>
      </c>
      <c r="E81" s="9">
        <v>45391.0</v>
      </c>
      <c r="F81" s="9" t="s">
        <v>538</v>
      </c>
    </row>
    <row r="82" ht="15.75" customHeight="1">
      <c r="A82" s="10">
        <v>45471.0</v>
      </c>
      <c r="B82" s="8">
        <v>45471.0</v>
      </c>
      <c r="C82" s="9">
        <v>32994.0</v>
      </c>
      <c r="D82" s="9">
        <v>45391.0</v>
      </c>
      <c r="E82" s="9">
        <v>45391.0</v>
      </c>
      <c r="F82" s="9" t="s">
        <v>538</v>
      </c>
    </row>
    <row r="83" ht="15.75" customHeight="1">
      <c r="A83" s="10">
        <v>45472.0</v>
      </c>
      <c r="B83" s="8">
        <v>45472.0</v>
      </c>
      <c r="C83" s="9">
        <v>32995.0</v>
      </c>
      <c r="D83" s="9">
        <v>45391.0</v>
      </c>
      <c r="E83" s="9">
        <v>45391.0</v>
      </c>
      <c r="F83" s="9" t="s">
        <v>538</v>
      </c>
    </row>
    <row r="84" ht="15.75" customHeight="1">
      <c r="A84" s="10">
        <v>45473.0</v>
      </c>
      <c r="B84" s="8">
        <v>45473.0</v>
      </c>
      <c r="C84" s="9">
        <v>32996.0</v>
      </c>
      <c r="D84" s="9">
        <v>45391.0</v>
      </c>
      <c r="E84" s="9">
        <v>45391.0</v>
      </c>
      <c r="F84" s="9" t="s">
        <v>538</v>
      </c>
    </row>
    <row r="85" ht="15.75" customHeight="1">
      <c r="A85" s="10">
        <v>45474.0</v>
      </c>
      <c r="B85" s="8">
        <v>45474.0</v>
      </c>
      <c r="C85" s="9">
        <v>32997.0</v>
      </c>
      <c r="D85" s="9">
        <v>45391.0</v>
      </c>
      <c r="E85" s="9">
        <v>45391.0</v>
      </c>
      <c r="F85" s="9" t="s">
        <v>538</v>
      </c>
    </row>
    <row r="86" ht="15.75" customHeight="1">
      <c r="A86" s="10">
        <v>45475.0</v>
      </c>
      <c r="B86" s="8">
        <v>45475.0</v>
      </c>
      <c r="C86" s="9">
        <v>32998.0</v>
      </c>
      <c r="D86" s="9">
        <v>45391.0</v>
      </c>
      <c r="E86" s="9">
        <v>45391.0</v>
      </c>
      <c r="F86" s="9" t="s">
        <v>538</v>
      </c>
    </row>
    <row r="87" ht="15.75" customHeight="1">
      <c r="A87" s="10">
        <v>45476.0</v>
      </c>
      <c r="B87" s="8">
        <v>45476.0</v>
      </c>
      <c r="C87" s="9">
        <v>32999.0</v>
      </c>
      <c r="D87" s="9">
        <v>45391.0</v>
      </c>
      <c r="E87" s="9">
        <v>45391.0</v>
      </c>
      <c r="F87" s="9" t="s">
        <v>538</v>
      </c>
    </row>
    <row r="88" ht="15.75" customHeight="1">
      <c r="A88" s="10">
        <v>45477.0</v>
      </c>
      <c r="B88" s="8">
        <v>45477.0</v>
      </c>
      <c r="C88" s="9">
        <v>33000.0</v>
      </c>
      <c r="D88" s="9">
        <v>45391.0</v>
      </c>
      <c r="E88" s="9">
        <v>45391.0</v>
      </c>
      <c r="F88" s="9" t="s">
        <v>538</v>
      </c>
    </row>
    <row r="89" ht="15.75" customHeight="1">
      <c r="A89" s="10">
        <v>45478.0</v>
      </c>
      <c r="B89" s="8">
        <v>45478.0</v>
      </c>
      <c r="C89" s="9">
        <v>33001.0</v>
      </c>
      <c r="D89" s="9">
        <v>45391.0</v>
      </c>
      <c r="E89" s="9">
        <v>45391.0</v>
      </c>
      <c r="F89" s="9" t="s">
        <v>538</v>
      </c>
    </row>
    <row r="90" ht="15.75" customHeight="1">
      <c r="A90" s="10">
        <v>45479.0</v>
      </c>
      <c r="B90" s="8">
        <v>45479.0</v>
      </c>
      <c r="C90" s="9">
        <v>33002.0</v>
      </c>
      <c r="D90" s="9">
        <v>45391.0</v>
      </c>
      <c r="E90" s="9">
        <v>45391.0</v>
      </c>
      <c r="F90" s="9" t="s">
        <v>538</v>
      </c>
    </row>
    <row r="91" ht="15.75" customHeight="1">
      <c r="A91" s="10">
        <v>45480.0</v>
      </c>
      <c r="B91" s="8">
        <v>45480.0</v>
      </c>
      <c r="C91" s="9">
        <v>33003.0</v>
      </c>
      <c r="D91" s="9">
        <v>45391.0</v>
      </c>
      <c r="E91" s="9">
        <v>45391.0</v>
      </c>
      <c r="F91" s="9" t="s">
        <v>538</v>
      </c>
    </row>
    <row r="92" ht="15.75" customHeight="1">
      <c r="A92" s="10">
        <v>45481.0</v>
      </c>
      <c r="B92" s="8">
        <v>45481.0</v>
      </c>
      <c r="C92" s="9">
        <v>33004.0</v>
      </c>
      <c r="D92" s="9">
        <v>45391.0</v>
      </c>
      <c r="E92" s="9">
        <v>45391.0</v>
      </c>
      <c r="F92" s="9" t="s">
        <v>538</v>
      </c>
    </row>
    <row r="93" ht="15.75" customHeight="1">
      <c r="A93" s="10">
        <v>45482.0</v>
      </c>
      <c r="B93" s="8">
        <v>45482.0</v>
      </c>
      <c r="C93" s="9">
        <v>33005.0</v>
      </c>
      <c r="D93" s="9">
        <v>45391.0</v>
      </c>
      <c r="E93" s="9">
        <v>45391.0</v>
      </c>
      <c r="F93" s="9" t="s">
        <v>538</v>
      </c>
    </row>
    <row r="94" ht="15.75" customHeight="1">
      <c r="A94" s="10">
        <v>45483.0</v>
      </c>
      <c r="B94" s="8">
        <v>45483.0</v>
      </c>
      <c r="C94" s="9">
        <v>33006.0</v>
      </c>
      <c r="D94" s="9">
        <v>45391.0</v>
      </c>
      <c r="E94" s="9">
        <v>45391.0</v>
      </c>
      <c r="F94" s="9" t="s">
        <v>538</v>
      </c>
    </row>
    <row r="95" ht="15.75" customHeight="1">
      <c r="A95" s="10">
        <v>45484.0</v>
      </c>
      <c r="B95" s="8">
        <v>45484.0</v>
      </c>
      <c r="C95" s="9">
        <v>33007.0</v>
      </c>
      <c r="D95" s="9">
        <v>45391.0</v>
      </c>
      <c r="E95" s="9">
        <v>45391.0</v>
      </c>
      <c r="F95" s="9" t="s">
        <v>538</v>
      </c>
    </row>
    <row r="96" ht="15.75" customHeight="1">
      <c r="A96" s="10">
        <v>45485.0</v>
      </c>
      <c r="B96" s="8">
        <v>45485.0</v>
      </c>
      <c r="C96" s="9">
        <v>33008.0</v>
      </c>
      <c r="D96" s="9">
        <v>45391.0</v>
      </c>
      <c r="E96" s="9">
        <v>45391.0</v>
      </c>
      <c r="F96" s="9" t="s">
        <v>538</v>
      </c>
    </row>
    <row r="97" ht="15.75" customHeight="1">
      <c r="A97" s="10">
        <v>45486.0</v>
      </c>
      <c r="B97" s="8">
        <v>45486.0</v>
      </c>
      <c r="C97" s="9">
        <v>33009.0</v>
      </c>
      <c r="D97" s="9">
        <v>45391.0</v>
      </c>
      <c r="E97" s="9">
        <v>45391.0</v>
      </c>
      <c r="F97" s="9" t="s">
        <v>538</v>
      </c>
    </row>
    <row r="98" ht="15.75" customHeight="1">
      <c r="A98" s="10">
        <v>45487.0</v>
      </c>
      <c r="B98" s="8">
        <v>45487.0</v>
      </c>
      <c r="C98" s="9">
        <v>33010.0</v>
      </c>
      <c r="D98" s="9">
        <v>45391.0</v>
      </c>
      <c r="E98" s="9">
        <v>45391.0</v>
      </c>
      <c r="F98" s="9" t="s">
        <v>538</v>
      </c>
    </row>
    <row r="99" ht="15.75" customHeight="1">
      <c r="A99" s="10">
        <v>45488.0</v>
      </c>
      <c r="B99" s="8">
        <v>45488.0</v>
      </c>
      <c r="C99" s="9">
        <v>33011.0</v>
      </c>
      <c r="D99" s="9">
        <v>45391.0</v>
      </c>
      <c r="E99" s="9">
        <v>45391.0</v>
      </c>
      <c r="F99" s="9" t="s">
        <v>538</v>
      </c>
    </row>
    <row r="100" ht="15.75" customHeight="1">
      <c r="A100" s="10">
        <v>45489.0</v>
      </c>
      <c r="B100" s="8">
        <v>45489.0</v>
      </c>
      <c r="C100" s="9">
        <v>33012.0</v>
      </c>
      <c r="D100" s="9">
        <v>45391.0</v>
      </c>
      <c r="E100" s="9">
        <v>45391.0</v>
      </c>
      <c r="F100" s="9" t="s">
        <v>538</v>
      </c>
    </row>
    <row r="101" ht="15.75" customHeight="1">
      <c r="A101" s="10">
        <v>45490.0</v>
      </c>
      <c r="B101" s="8">
        <v>45490.0</v>
      </c>
      <c r="C101" s="9">
        <v>33013.0</v>
      </c>
      <c r="D101" s="9">
        <v>45391.0</v>
      </c>
      <c r="E101" s="9">
        <v>45391.0</v>
      </c>
      <c r="F101" s="9" t="s">
        <v>538</v>
      </c>
    </row>
    <row r="102" ht="15.75" customHeight="1">
      <c r="D102" s="58"/>
      <c r="E102" s="58"/>
      <c r="F102" s="58"/>
    </row>
    <row r="103" ht="15.75" customHeight="1">
      <c r="D103" s="58"/>
      <c r="E103" s="58"/>
      <c r="F103" s="58"/>
    </row>
    <row r="104" ht="15.75" customHeight="1">
      <c r="D104" s="58"/>
      <c r="E104" s="58"/>
      <c r="F104" s="58"/>
    </row>
    <row r="105" ht="15.75" customHeight="1">
      <c r="D105" s="58"/>
      <c r="E105" s="58"/>
      <c r="F105" s="58"/>
    </row>
    <row r="106" ht="15.75" customHeight="1">
      <c r="D106" s="58"/>
      <c r="E106" s="58"/>
      <c r="F106" s="58"/>
    </row>
    <row r="107" ht="15.75" customHeight="1">
      <c r="D107" s="58"/>
      <c r="E107" s="58"/>
      <c r="F107" s="58"/>
    </row>
    <row r="108" ht="15.75" customHeight="1">
      <c r="D108" s="58"/>
      <c r="E108" s="58"/>
      <c r="F108" s="58"/>
    </row>
    <row r="109" ht="15.75" customHeight="1">
      <c r="D109" s="58"/>
      <c r="E109" s="58"/>
      <c r="F109" s="58"/>
    </row>
    <row r="110" ht="15.75" customHeight="1">
      <c r="D110" s="58"/>
      <c r="E110" s="58"/>
      <c r="F110" s="58"/>
    </row>
    <row r="111" ht="15.75" customHeight="1">
      <c r="D111" s="58"/>
      <c r="E111" s="58"/>
      <c r="F111" s="58"/>
    </row>
    <row r="112" ht="15.75" customHeight="1">
      <c r="D112" s="58"/>
      <c r="E112" s="58"/>
      <c r="F112" s="58"/>
    </row>
    <row r="113" ht="15.75" customHeight="1">
      <c r="D113" s="58"/>
      <c r="E113" s="58"/>
      <c r="F113" s="58"/>
    </row>
    <row r="114" ht="15.75" customHeight="1">
      <c r="D114" s="58"/>
      <c r="E114" s="58"/>
      <c r="F114" s="58"/>
    </row>
    <row r="115" ht="15.75" customHeight="1">
      <c r="D115" s="58"/>
      <c r="E115" s="58"/>
      <c r="F115" s="58"/>
    </row>
    <row r="116" ht="15.75" customHeight="1">
      <c r="D116" s="58"/>
      <c r="E116" s="58"/>
      <c r="F116" s="58"/>
    </row>
    <row r="117" ht="15.75" customHeight="1">
      <c r="D117" s="58"/>
      <c r="E117" s="58"/>
      <c r="F117" s="58"/>
    </row>
    <row r="118" ht="15.75" customHeight="1">
      <c r="D118" s="58"/>
      <c r="E118" s="58"/>
      <c r="F118" s="58"/>
    </row>
    <row r="119" ht="15.75" customHeight="1">
      <c r="D119" s="58"/>
      <c r="E119" s="58"/>
      <c r="F119" s="58"/>
    </row>
    <row r="120" ht="15.75" customHeight="1">
      <c r="D120" s="58"/>
      <c r="E120" s="58"/>
      <c r="F120" s="58"/>
    </row>
    <row r="121" ht="15.75" customHeight="1">
      <c r="D121" s="58"/>
      <c r="E121" s="58"/>
      <c r="F121" s="58"/>
    </row>
    <row r="122" ht="15.75" customHeight="1">
      <c r="D122" s="58"/>
      <c r="E122" s="58"/>
      <c r="F122" s="58"/>
    </row>
    <row r="123" ht="15.75" customHeight="1">
      <c r="D123" s="58"/>
      <c r="E123" s="58"/>
      <c r="F123" s="58"/>
    </row>
    <row r="124" ht="15.75" customHeight="1">
      <c r="D124" s="58"/>
      <c r="E124" s="58"/>
      <c r="F124" s="58"/>
    </row>
    <row r="125" ht="15.75" customHeight="1">
      <c r="D125" s="58"/>
      <c r="E125" s="58"/>
      <c r="F125" s="58"/>
    </row>
    <row r="126" ht="15.75" customHeight="1">
      <c r="D126" s="58"/>
      <c r="E126" s="58"/>
      <c r="F126" s="58"/>
    </row>
    <row r="127" ht="15.75" customHeight="1">
      <c r="D127" s="58"/>
      <c r="E127" s="58"/>
      <c r="F127" s="58"/>
    </row>
    <row r="128" ht="15.75" customHeight="1">
      <c r="D128" s="58"/>
      <c r="E128" s="58"/>
      <c r="F128" s="58"/>
    </row>
    <row r="129" ht="15.75" customHeight="1">
      <c r="D129" s="58"/>
      <c r="E129" s="58"/>
      <c r="F129" s="58"/>
    </row>
    <row r="130" ht="15.75" customHeight="1">
      <c r="D130" s="58"/>
      <c r="E130" s="58"/>
      <c r="F130" s="58"/>
    </row>
    <row r="131" ht="15.75" customHeight="1">
      <c r="D131" s="58"/>
      <c r="E131" s="58"/>
      <c r="F131" s="58"/>
    </row>
    <row r="132" ht="15.75" customHeight="1">
      <c r="D132" s="58"/>
      <c r="E132" s="58"/>
      <c r="F132" s="58"/>
    </row>
    <row r="133" ht="15.75" customHeight="1">
      <c r="D133" s="58"/>
      <c r="E133" s="58"/>
      <c r="F133" s="58"/>
    </row>
    <row r="134" ht="15.75" customHeight="1">
      <c r="D134" s="58"/>
      <c r="E134" s="58"/>
      <c r="F134" s="58"/>
    </row>
    <row r="135" ht="15.75" customHeight="1">
      <c r="D135" s="58"/>
      <c r="E135" s="58"/>
      <c r="F135" s="58"/>
    </row>
    <row r="136" ht="15.75" customHeight="1">
      <c r="D136" s="58"/>
      <c r="E136" s="58"/>
      <c r="F136" s="58"/>
    </row>
    <row r="137" ht="15.75" customHeight="1">
      <c r="D137" s="58"/>
      <c r="E137" s="58"/>
      <c r="F137" s="58"/>
    </row>
    <row r="138" ht="15.75" customHeight="1">
      <c r="D138" s="58"/>
      <c r="E138" s="58"/>
      <c r="F138" s="58"/>
    </row>
    <row r="139" ht="15.75" customHeight="1">
      <c r="D139" s="58"/>
      <c r="E139" s="58"/>
      <c r="F139" s="58"/>
    </row>
    <row r="140" ht="15.75" customHeight="1">
      <c r="D140" s="58"/>
      <c r="E140" s="58"/>
      <c r="F140" s="58"/>
    </row>
    <row r="141" ht="15.75" customHeight="1">
      <c r="D141" s="58"/>
      <c r="E141" s="58"/>
      <c r="F141" s="58"/>
    </row>
    <row r="142" ht="15.75" customHeight="1">
      <c r="D142" s="58"/>
      <c r="E142" s="58"/>
      <c r="F142" s="58"/>
    </row>
    <row r="143" ht="15.75" customHeight="1">
      <c r="D143" s="58"/>
      <c r="E143" s="58"/>
      <c r="F143" s="58"/>
    </row>
    <row r="144" ht="15.75" customHeight="1">
      <c r="D144" s="58"/>
      <c r="E144" s="58"/>
      <c r="F144" s="58"/>
    </row>
    <row r="145" ht="15.75" customHeight="1">
      <c r="D145" s="58"/>
      <c r="E145" s="58"/>
      <c r="F145" s="58"/>
    </row>
    <row r="146" ht="15.75" customHeight="1">
      <c r="D146" s="58"/>
      <c r="E146" s="58"/>
      <c r="F146" s="58"/>
    </row>
    <row r="147" ht="15.75" customHeight="1">
      <c r="D147" s="58"/>
      <c r="E147" s="58"/>
      <c r="F147" s="58"/>
    </row>
    <row r="148" ht="15.75" customHeight="1">
      <c r="D148" s="58"/>
      <c r="E148" s="58"/>
      <c r="F148" s="58"/>
    </row>
    <row r="149" ht="15.75" customHeight="1">
      <c r="D149" s="58"/>
      <c r="E149" s="58"/>
      <c r="F149" s="58"/>
    </row>
    <row r="150" ht="15.75" customHeight="1">
      <c r="D150" s="58"/>
      <c r="E150" s="58"/>
      <c r="F150" s="58"/>
    </row>
    <row r="151" ht="15.75" customHeight="1">
      <c r="D151" s="58"/>
      <c r="E151" s="58"/>
      <c r="F151" s="58"/>
    </row>
    <row r="152" ht="15.75" customHeight="1">
      <c r="D152" s="58"/>
      <c r="E152" s="58"/>
      <c r="F152" s="58"/>
    </row>
    <row r="153" ht="15.75" customHeight="1">
      <c r="D153" s="58"/>
      <c r="E153" s="58"/>
      <c r="F153" s="58"/>
    </row>
    <row r="154" ht="15.75" customHeight="1">
      <c r="D154" s="58"/>
      <c r="E154" s="58"/>
      <c r="F154" s="58"/>
    </row>
    <row r="155" ht="15.75" customHeight="1">
      <c r="D155" s="58"/>
      <c r="E155" s="58"/>
      <c r="F155" s="58"/>
    </row>
    <row r="156" ht="15.75" customHeight="1">
      <c r="D156" s="58"/>
      <c r="E156" s="58"/>
      <c r="F156" s="58"/>
    </row>
    <row r="157" ht="15.75" customHeight="1">
      <c r="D157" s="58"/>
      <c r="E157" s="58"/>
      <c r="F157" s="58"/>
    </row>
    <row r="158" ht="15.75" customHeight="1">
      <c r="D158" s="58"/>
      <c r="E158" s="58"/>
      <c r="F158" s="58"/>
    </row>
    <row r="159" ht="15.75" customHeight="1">
      <c r="D159" s="58"/>
      <c r="E159" s="58"/>
      <c r="F159" s="58"/>
    </row>
    <row r="160" ht="15.75" customHeight="1">
      <c r="D160" s="58"/>
      <c r="E160" s="58"/>
      <c r="F160" s="58"/>
    </row>
    <row r="161" ht="15.75" customHeight="1">
      <c r="D161" s="58"/>
      <c r="E161" s="58"/>
      <c r="F161" s="58"/>
    </row>
    <row r="162" ht="15.75" customHeight="1">
      <c r="D162" s="58"/>
      <c r="E162" s="58"/>
      <c r="F162" s="58"/>
    </row>
    <row r="163" ht="15.75" customHeight="1">
      <c r="D163" s="58"/>
      <c r="E163" s="58"/>
      <c r="F163" s="58"/>
    </row>
    <row r="164" ht="15.75" customHeight="1">
      <c r="D164" s="58"/>
      <c r="E164" s="58"/>
      <c r="F164" s="58"/>
    </row>
    <row r="165" ht="15.75" customHeight="1">
      <c r="D165" s="58"/>
      <c r="E165" s="58"/>
      <c r="F165" s="58"/>
    </row>
    <row r="166" ht="15.75" customHeight="1">
      <c r="D166" s="58"/>
      <c r="E166" s="58"/>
      <c r="F166" s="58"/>
    </row>
    <row r="167" ht="15.75" customHeight="1">
      <c r="D167" s="58"/>
      <c r="E167" s="58"/>
      <c r="F167" s="58"/>
    </row>
    <row r="168" ht="15.75" customHeight="1">
      <c r="D168" s="58"/>
      <c r="E168" s="58"/>
      <c r="F168" s="58"/>
    </row>
    <row r="169" ht="15.75" customHeight="1">
      <c r="D169" s="58"/>
      <c r="E169" s="58"/>
      <c r="F169" s="58"/>
    </row>
    <row r="170" ht="15.75" customHeight="1">
      <c r="D170" s="58"/>
      <c r="E170" s="58"/>
      <c r="F170" s="58"/>
    </row>
    <row r="171" ht="15.75" customHeight="1">
      <c r="D171" s="58"/>
      <c r="E171" s="58"/>
      <c r="F171" s="58"/>
    </row>
    <row r="172" ht="15.75" customHeight="1">
      <c r="D172" s="58"/>
      <c r="E172" s="58"/>
      <c r="F172" s="58"/>
    </row>
    <row r="173" ht="15.75" customHeight="1">
      <c r="D173" s="58"/>
      <c r="E173" s="58"/>
      <c r="F173" s="58"/>
    </row>
    <row r="174" ht="15.75" customHeight="1">
      <c r="D174" s="58"/>
      <c r="E174" s="58"/>
      <c r="F174" s="58"/>
    </row>
    <row r="175" ht="15.75" customHeight="1">
      <c r="D175" s="58"/>
      <c r="E175" s="58"/>
      <c r="F175" s="58"/>
    </row>
    <row r="176" ht="15.75" customHeight="1">
      <c r="D176" s="58"/>
      <c r="E176" s="58"/>
      <c r="F176" s="58"/>
    </row>
    <row r="177" ht="15.75" customHeight="1">
      <c r="D177" s="58"/>
      <c r="E177" s="58"/>
      <c r="F177" s="58"/>
    </row>
    <row r="178" ht="15.75" customHeight="1">
      <c r="D178" s="58"/>
      <c r="E178" s="58"/>
      <c r="F178" s="58"/>
    </row>
    <row r="179" ht="15.75" customHeight="1">
      <c r="D179" s="58"/>
      <c r="E179" s="58"/>
      <c r="F179" s="58"/>
    </row>
    <row r="180" ht="15.75" customHeight="1">
      <c r="D180" s="58"/>
      <c r="E180" s="58"/>
      <c r="F180" s="58"/>
    </row>
    <row r="181" ht="15.75" customHeight="1">
      <c r="D181" s="58"/>
      <c r="E181" s="58"/>
      <c r="F181" s="58"/>
    </row>
    <row r="182" ht="15.75" customHeight="1">
      <c r="D182" s="58"/>
      <c r="E182" s="58"/>
      <c r="F182" s="58"/>
    </row>
    <row r="183" ht="15.75" customHeight="1">
      <c r="D183" s="58"/>
      <c r="E183" s="58"/>
      <c r="F183" s="58"/>
    </row>
    <row r="184" ht="15.75" customHeight="1">
      <c r="D184" s="58"/>
      <c r="E184" s="58"/>
      <c r="F184" s="58"/>
    </row>
    <row r="185" ht="15.75" customHeight="1">
      <c r="D185" s="58"/>
      <c r="E185" s="58"/>
      <c r="F185" s="58"/>
    </row>
    <row r="186" ht="15.75" customHeight="1">
      <c r="D186" s="58"/>
      <c r="E186" s="58"/>
      <c r="F186" s="58"/>
    </row>
    <row r="187" ht="15.75" customHeight="1">
      <c r="D187" s="58"/>
      <c r="E187" s="58"/>
      <c r="F187" s="58"/>
    </row>
    <row r="188" ht="15.75" customHeight="1">
      <c r="D188" s="58"/>
      <c r="E188" s="58"/>
      <c r="F188" s="58"/>
    </row>
    <row r="189" ht="15.75" customHeight="1">
      <c r="D189" s="58"/>
      <c r="E189" s="58"/>
      <c r="F189" s="58"/>
    </row>
    <row r="190" ht="15.75" customHeight="1">
      <c r="D190" s="58"/>
      <c r="E190" s="58"/>
      <c r="F190" s="58"/>
    </row>
    <row r="191" ht="15.75" customHeight="1">
      <c r="D191" s="58"/>
      <c r="E191" s="58"/>
      <c r="F191" s="58"/>
    </row>
    <row r="192" ht="15.75" customHeight="1">
      <c r="D192" s="58"/>
      <c r="E192" s="58"/>
      <c r="F192" s="58"/>
    </row>
    <row r="193" ht="15.75" customHeight="1">
      <c r="D193" s="58"/>
      <c r="E193" s="58"/>
      <c r="F193" s="58"/>
    </row>
    <row r="194" ht="15.75" customHeight="1">
      <c r="D194" s="58"/>
      <c r="E194" s="58"/>
      <c r="F194" s="58"/>
    </row>
    <row r="195" ht="15.75" customHeight="1">
      <c r="D195" s="58"/>
      <c r="E195" s="58"/>
      <c r="F195" s="58"/>
    </row>
    <row r="196" ht="15.75" customHeight="1">
      <c r="D196" s="58"/>
      <c r="E196" s="58"/>
      <c r="F196" s="58"/>
    </row>
    <row r="197" ht="15.75" customHeight="1">
      <c r="D197" s="58"/>
      <c r="E197" s="58"/>
      <c r="F197" s="58"/>
    </row>
    <row r="198" ht="15.75" customHeight="1">
      <c r="D198" s="58"/>
      <c r="E198" s="58"/>
      <c r="F198" s="58"/>
    </row>
    <row r="199" ht="15.75" customHeight="1">
      <c r="D199" s="58"/>
      <c r="E199" s="58"/>
      <c r="F199" s="58"/>
    </row>
    <row r="200" ht="15.75" customHeight="1">
      <c r="D200" s="58"/>
      <c r="E200" s="58"/>
      <c r="F200" s="58"/>
    </row>
    <row r="201" ht="15.75" customHeight="1">
      <c r="D201" s="58"/>
      <c r="E201" s="58"/>
      <c r="F201" s="58"/>
    </row>
    <row r="202" ht="15.75" customHeight="1">
      <c r="D202" s="58"/>
      <c r="E202" s="58"/>
      <c r="F202" s="58"/>
    </row>
    <row r="203" ht="15.75" customHeight="1">
      <c r="D203" s="58"/>
      <c r="E203" s="58"/>
      <c r="F203" s="58"/>
    </row>
    <row r="204" ht="15.75" customHeight="1">
      <c r="D204" s="58"/>
      <c r="E204" s="58"/>
      <c r="F204" s="58"/>
    </row>
    <row r="205" ht="15.75" customHeight="1">
      <c r="D205" s="58"/>
      <c r="E205" s="58"/>
      <c r="F205" s="58"/>
    </row>
    <row r="206" ht="15.75" customHeight="1">
      <c r="D206" s="58"/>
      <c r="E206" s="58"/>
      <c r="F206" s="58"/>
    </row>
    <row r="207" ht="15.75" customHeight="1">
      <c r="D207" s="58"/>
      <c r="E207" s="58"/>
      <c r="F207" s="58"/>
    </row>
    <row r="208" ht="15.75" customHeight="1">
      <c r="D208" s="58"/>
      <c r="E208" s="58"/>
      <c r="F208" s="58"/>
    </row>
    <row r="209" ht="15.75" customHeight="1">
      <c r="D209" s="58"/>
      <c r="E209" s="58"/>
      <c r="F209" s="58"/>
    </row>
    <row r="210" ht="15.75" customHeight="1">
      <c r="D210" s="58"/>
      <c r="E210" s="58"/>
      <c r="F210" s="58"/>
    </row>
    <row r="211" ht="15.75" customHeight="1">
      <c r="D211" s="58"/>
      <c r="E211" s="58"/>
      <c r="F211" s="58"/>
    </row>
    <row r="212" ht="15.75" customHeight="1">
      <c r="D212" s="58"/>
      <c r="E212" s="58"/>
      <c r="F212" s="58"/>
    </row>
    <row r="213" ht="15.75" customHeight="1">
      <c r="D213" s="58"/>
      <c r="E213" s="58"/>
      <c r="F213" s="58"/>
    </row>
    <row r="214" ht="15.75" customHeight="1">
      <c r="D214" s="58"/>
      <c r="E214" s="58"/>
      <c r="F214" s="58"/>
    </row>
    <row r="215" ht="15.75" customHeight="1">
      <c r="D215" s="58"/>
      <c r="E215" s="58"/>
      <c r="F215" s="58"/>
    </row>
    <row r="216" ht="15.75" customHeight="1">
      <c r="D216" s="58"/>
      <c r="E216" s="58"/>
      <c r="F216" s="58"/>
    </row>
    <row r="217" ht="15.75" customHeight="1">
      <c r="D217" s="58"/>
      <c r="E217" s="58"/>
      <c r="F217" s="58"/>
    </row>
    <row r="218" ht="15.75" customHeight="1">
      <c r="D218" s="58"/>
      <c r="E218" s="58"/>
      <c r="F218" s="58"/>
    </row>
    <row r="219" ht="15.75" customHeight="1">
      <c r="D219" s="58"/>
      <c r="E219" s="58"/>
      <c r="F219" s="58"/>
    </row>
    <row r="220" ht="15.75" customHeight="1">
      <c r="D220" s="58"/>
      <c r="E220" s="58"/>
      <c r="F220" s="58"/>
    </row>
    <row r="221" ht="15.75" customHeight="1">
      <c r="D221" s="58"/>
      <c r="E221" s="58"/>
      <c r="F221" s="58"/>
    </row>
    <row r="222" ht="15.75" customHeight="1">
      <c r="D222" s="58"/>
      <c r="E222" s="58"/>
      <c r="F222" s="58"/>
    </row>
    <row r="223" ht="15.75" customHeight="1">
      <c r="D223" s="58"/>
      <c r="E223" s="58"/>
      <c r="F223" s="58"/>
    </row>
    <row r="224" ht="15.75" customHeight="1">
      <c r="D224" s="58"/>
      <c r="E224" s="58"/>
      <c r="F224" s="58"/>
    </row>
    <row r="225" ht="15.75" customHeight="1">
      <c r="D225" s="58"/>
      <c r="E225" s="58"/>
      <c r="F225" s="58"/>
    </row>
    <row r="226" ht="15.75" customHeight="1">
      <c r="D226" s="58"/>
      <c r="E226" s="58"/>
      <c r="F226" s="58"/>
    </row>
    <row r="227" ht="15.75" customHeight="1">
      <c r="D227" s="58"/>
      <c r="E227" s="58"/>
      <c r="F227" s="58"/>
    </row>
    <row r="228" ht="15.75" customHeight="1">
      <c r="D228" s="58"/>
      <c r="E228" s="58"/>
      <c r="F228" s="58"/>
    </row>
    <row r="229" ht="15.75" customHeight="1">
      <c r="D229" s="58"/>
      <c r="E229" s="58"/>
      <c r="F229" s="58"/>
    </row>
    <row r="230" ht="15.75" customHeight="1">
      <c r="D230" s="58"/>
      <c r="E230" s="58"/>
      <c r="F230" s="58"/>
    </row>
    <row r="231" ht="15.75" customHeight="1">
      <c r="D231" s="58"/>
      <c r="E231" s="58"/>
      <c r="F231" s="58"/>
    </row>
    <row r="232" ht="15.75" customHeight="1">
      <c r="D232" s="58"/>
      <c r="E232" s="58"/>
      <c r="F232" s="58"/>
    </row>
    <row r="233" ht="15.75" customHeight="1">
      <c r="D233" s="58"/>
      <c r="E233" s="58"/>
      <c r="F233" s="58"/>
    </row>
    <row r="234" ht="15.75" customHeight="1">
      <c r="D234" s="58"/>
      <c r="E234" s="58"/>
      <c r="F234" s="58"/>
    </row>
    <row r="235" ht="15.75" customHeight="1">
      <c r="D235" s="58"/>
      <c r="E235" s="58"/>
      <c r="F235" s="58"/>
    </row>
    <row r="236" ht="15.75" customHeight="1">
      <c r="D236" s="58"/>
      <c r="E236" s="58"/>
      <c r="F236" s="58"/>
    </row>
    <row r="237" ht="15.75" customHeight="1">
      <c r="D237" s="58"/>
      <c r="E237" s="58"/>
      <c r="F237" s="58"/>
    </row>
    <row r="238" ht="15.75" customHeight="1">
      <c r="D238" s="58"/>
      <c r="E238" s="58"/>
      <c r="F238" s="58"/>
    </row>
    <row r="239" ht="15.75" customHeight="1">
      <c r="D239" s="58"/>
      <c r="E239" s="58"/>
      <c r="F239" s="58"/>
    </row>
    <row r="240" ht="15.75" customHeight="1">
      <c r="D240" s="58"/>
      <c r="E240" s="58"/>
      <c r="F240" s="58"/>
    </row>
    <row r="241" ht="15.75" customHeight="1">
      <c r="D241" s="58"/>
      <c r="E241" s="58"/>
      <c r="F241" s="58"/>
    </row>
    <row r="242" ht="15.75" customHeight="1">
      <c r="D242" s="58"/>
      <c r="E242" s="58"/>
      <c r="F242" s="58"/>
    </row>
    <row r="243" ht="15.75" customHeight="1">
      <c r="D243" s="58"/>
      <c r="E243" s="58"/>
      <c r="F243" s="58"/>
    </row>
    <row r="244" ht="15.75" customHeight="1">
      <c r="D244" s="58"/>
      <c r="E244" s="58"/>
      <c r="F244" s="58"/>
    </row>
    <row r="245" ht="15.75" customHeight="1">
      <c r="D245" s="58"/>
      <c r="E245" s="58"/>
      <c r="F245" s="58"/>
    </row>
    <row r="246" ht="15.75" customHeight="1">
      <c r="D246" s="58"/>
      <c r="E246" s="58"/>
      <c r="F246" s="58"/>
    </row>
    <row r="247" ht="15.75" customHeight="1">
      <c r="D247" s="58"/>
      <c r="E247" s="58"/>
      <c r="F247" s="58"/>
    </row>
    <row r="248" ht="15.75" customHeight="1">
      <c r="D248" s="58"/>
      <c r="E248" s="58"/>
      <c r="F248" s="58"/>
    </row>
    <row r="249" ht="15.75" customHeight="1">
      <c r="D249" s="58"/>
      <c r="E249" s="58"/>
      <c r="F249" s="58"/>
    </row>
    <row r="250" ht="15.75" customHeight="1">
      <c r="D250" s="58"/>
      <c r="E250" s="58"/>
      <c r="F250" s="58"/>
    </row>
    <row r="251" ht="15.75" customHeight="1">
      <c r="D251" s="58"/>
      <c r="E251" s="58"/>
      <c r="F251" s="58"/>
    </row>
    <row r="252" ht="15.75" customHeight="1">
      <c r="D252" s="58"/>
      <c r="E252" s="58"/>
      <c r="F252" s="58"/>
    </row>
    <row r="253" ht="15.75" customHeight="1">
      <c r="D253" s="58"/>
      <c r="E253" s="58"/>
      <c r="F253" s="58"/>
    </row>
    <row r="254" ht="15.75" customHeight="1">
      <c r="D254" s="58"/>
      <c r="E254" s="58"/>
      <c r="F254" s="58"/>
    </row>
    <row r="255" ht="15.75" customHeight="1">
      <c r="D255" s="58"/>
      <c r="E255" s="58"/>
      <c r="F255" s="58"/>
    </row>
    <row r="256" ht="15.75" customHeight="1">
      <c r="D256" s="58"/>
      <c r="E256" s="58"/>
      <c r="F256" s="58"/>
    </row>
    <row r="257" ht="15.75" customHeight="1">
      <c r="D257" s="58"/>
      <c r="E257" s="58"/>
      <c r="F257" s="58"/>
    </row>
    <row r="258" ht="15.75" customHeight="1">
      <c r="D258" s="58"/>
      <c r="E258" s="58"/>
      <c r="F258" s="58"/>
    </row>
    <row r="259" ht="15.75" customHeight="1">
      <c r="D259" s="58"/>
      <c r="E259" s="58"/>
      <c r="F259" s="58"/>
    </row>
    <row r="260" ht="15.75" customHeight="1">
      <c r="D260" s="58"/>
      <c r="E260" s="58"/>
      <c r="F260" s="58"/>
    </row>
    <row r="261" ht="15.75" customHeight="1">
      <c r="D261" s="58"/>
      <c r="E261" s="58"/>
      <c r="F261" s="58"/>
    </row>
    <row r="262" ht="15.75" customHeight="1">
      <c r="D262" s="58"/>
      <c r="E262" s="58"/>
      <c r="F262" s="58"/>
    </row>
    <row r="263" ht="15.75" customHeight="1">
      <c r="D263" s="58"/>
      <c r="E263" s="58"/>
      <c r="F263" s="58"/>
    </row>
    <row r="264" ht="15.75" customHeight="1">
      <c r="D264" s="58"/>
      <c r="E264" s="58"/>
      <c r="F264" s="58"/>
    </row>
    <row r="265" ht="15.75" customHeight="1">
      <c r="D265" s="58"/>
      <c r="E265" s="58"/>
      <c r="F265" s="58"/>
    </row>
    <row r="266" ht="15.75" customHeight="1">
      <c r="D266" s="58"/>
      <c r="E266" s="58"/>
      <c r="F266" s="58"/>
    </row>
    <row r="267" ht="15.75" customHeight="1">
      <c r="D267" s="58"/>
      <c r="E267" s="58"/>
      <c r="F267" s="58"/>
    </row>
    <row r="268" ht="15.75" customHeight="1">
      <c r="D268" s="58"/>
      <c r="E268" s="58"/>
      <c r="F268" s="58"/>
    </row>
    <row r="269" ht="15.75" customHeight="1">
      <c r="D269" s="58"/>
      <c r="E269" s="58"/>
      <c r="F269" s="58"/>
    </row>
    <row r="270" ht="15.75" customHeight="1">
      <c r="D270" s="58"/>
      <c r="E270" s="58"/>
      <c r="F270" s="58"/>
    </row>
    <row r="271" ht="15.75" customHeight="1">
      <c r="D271" s="58"/>
      <c r="E271" s="58"/>
      <c r="F271" s="58"/>
    </row>
    <row r="272" ht="15.75" customHeight="1">
      <c r="D272" s="58"/>
      <c r="E272" s="58"/>
      <c r="F272" s="58"/>
    </row>
    <row r="273" ht="15.75" customHeight="1">
      <c r="D273" s="58"/>
      <c r="E273" s="58"/>
      <c r="F273" s="58"/>
    </row>
    <row r="274" ht="15.75" customHeight="1">
      <c r="D274" s="58"/>
      <c r="E274" s="58"/>
      <c r="F274" s="58"/>
    </row>
    <row r="275" ht="15.75" customHeight="1">
      <c r="D275" s="58"/>
      <c r="E275" s="58"/>
      <c r="F275" s="58"/>
    </row>
    <row r="276" ht="15.75" customHeight="1">
      <c r="D276" s="58"/>
      <c r="E276" s="58"/>
      <c r="F276" s="58"/>
    </row>
    <row r="277" ht="15.75" customHeight="1">
      <c r="D277" s="58"/>
      <c r="E277" s="58"/>
      <c r="F277" s="58"/>
    </row>
    <row r="278" ht="15.75" customHeight="1">
      <c r="D278" s="58"/>
      <c r="E278" s="58"/>
      <c r="F278" s="58"/>
    </row>
    <row r="279" ht="15.75" customHeight="1">
      <c r="D279" s="58"/>
      <c r="E279" s="58"/>
      <c r="F279" s="58"/>
    </row>
    <row r="280" ht="15.75" customHeight="1">
      <c r="D280" s="58"/>
      <c r="E280" s="58"/>
      <c r="F280" s="58"/>
    </row>
    <row r="281" ht="15.75" customHeight="1">
      <c r="D281" s="58"/>
      <c r="E281" s="58"/>
      <c r="F281" s="58"/>
    </row>
    <row r="282" ht="15.75" customHeight="1">
      <c r="D282" s="58"/>
      <c r="E282" s="58"/>
      <c r="F282" s="58"/>
    </row>
    <row r="283" ht="15.75" customHeight="1">
      <c r="D283" s="58"/>
      <c r="E283" s="58"/>
      <c r="F283" s="58"/>
    </row>
    <row r="284" ht="15.75" customHeight="1">
      <c r="D284" s="58"/>
      <c r="E284" s="58"/>
      <c r="F284" s="58"/>
    </row>
    <row r="285" ht="15.75" customHeight="1">
      <c r="D285" s="58"/>
      <c r="E285" s="58"/>
      <c r="F285" s="58"/>
    </row>
    <row r="286" ht="15.75" customHeight="1">
      <c r="D286" s="58"/>
      <c r="E286" s="58"/>
      <c r="F286" s="58"/>
    </row>
    <row r="287" ht="15.75" customHeight="1">
      <c r="D287" s="58"/>
      <c r="E287" s="58"/>
      <c r="F287" s="58"/>
    </row>
    <row r="288" ht="15.75" customHeight="1">
      <c r="D288" s="58"/>
      <c r="E288" s="58"/>
      <c r="F288" s="58"/>
    </row>
    <row r="289" ht="15.75" customHeight="1">
      <c r="D289" s="58"/>
      <c r="E289" s="58"/>
      <c r="F289" s="58"/>
    </row>
    <row r="290" ht="15.75" customHeight="1">
      <c r="D290" s="58"/>
      <c r="E290" s="58"/>
      <c r="F290" s="58"/>
    </row>
    <row r="291" ht="15.75" customHeight="1">
      <c r="D291" s="58"/>
      <c r="E291" s="58"/>
      <c r="F291" s="58"/>
    </row>
    <row r="292" ht="15.75" customHeight="1">
      <c r="D292" s="58"/>
      <c r="E292" s="58"/>
      <c r="F292" s="58"/>
    </row>
    <row r="293" ht="15.75" customHeight="1">
      <c r="D293" s="58"/>
      <c r="E293" s="58"/>
      <c r="F293" s="58"/>
    </row>
    <row r="294" ht="15.75" customHeight="1">
      <c r="D294" s="58"/>
      <c r="E294" s="58"/>
      <c r="F294" s="58"/>
    </row>
    <row r="295" ht="15.75" customHeight="1">
      <c r="D295" s="58"/>
      <c r="E295" s="58"/>
      <c r="F295" s="58"/>
    </row>
    <row r="296" ht="15.75" customHeight="1">
      <c r="D296" s="58"/>
      <c r="E296" s="58"/>
      <c r="F296" s="58"/>
    </row>
    <row r="297" ht="15.75" customHeight="1">
      <c r="D297" s="58"/>
      <c r="E297" s="58"/>
      <c r="F297" s="58"/>
    </row>
    <row r="298" ht="15.75" customHeight="1">
      <c r="D298" s="58"/>
      <c r="E298" s="58"/>
      <c r="F298" s="58"/>
    </row>
    <row r="299" ht="15.75" customHeight="1">
      <c r="D299" s="58"/>
      <c r="E299" s="58"/>
      <c r="F299" s="58"/>
    </row>
    <row r="300" ht="15.75" customHeight="1">
      <c r="D300" s="58"/>
      <c r="E300" s="58"/>
      <c r="F300" s="58"/>
    </row>
    <row r="301" ht="15.75" customHeight="1">
      <c r="D301" s="58"/>
      <c r="E301" s="58"/>
      <c r="F301" s="58"/>
    </row>
    <row r="302" ht="15.75" customHeight="1">
      <c r="D302" s="58"/>
      <c r="E302" s="58"/>
      <c r="F302" s="58"/>
    </row>
    <row r="303" ht="15.75" customHeight="1">
      <c r="D303" s="58"/>
      <c r="E303" s="58"/>
      <c r="F303" s="58"/>
    </row>
    <row r="304" ht="15.75" customHeight="1">
      <c r="D304" s="58"/>
      <c r="E304" s="58"/>
      <c r="F304" s="58"/>
    </row>
    <row r="305" ht="15.75" customHeight="1">
      <c r="D305" s="58"/>
      <c r="E305" s="58"/>
      <c r="F305" s="58"/>
    </row>
    <row r="306" ht="15.75" customHeight="1">
      <c r="D306" s="58"/>
      <c r="E306" s="58"/>
      <c r="F306" s="58"/>
    </row>
    <row r="307" ht="15.75" customHeight="1">
      <c r="D307" s="58"/>
      <c r="E307" s="58"/>
      <c r="F307" s="58"/>
    </row>
    <row r="308" ht="15.75" customHeight="1">
      <c r="D308" s="58"/>
      <c r="E308" s="58"/>
      <c r="F308" s="58"/>
    </row>
    <row r="309" ht="15.75" customHeight="1">
      <c r="D309" s="58"/>
      <c r="E309" s="58"/>
      <c r="F309" s="58"/>
    </row>
    <row r="310" ht="15.75" customHeight="1">
      <c r="D310" s="58"/>
      <c r="E310" s="58"/>
      <c r="F310" s="58"/>
    </row>
    <row r="311" ht="15.75" customHeight="1">
      <c r="D311" s="58"/>
      <c r="E311" s="58"/>
      <c r="F311" s="58"/>
    </row>
    <row r="312" ht="15.75" customHeight="1">
      <c r="D312" s="58"/>
      <c r="E312" s="58"/>
      <c r="F312" s="58"/>
    </row>
    <row r="313" ht="15.75" customHeight="1">
      <c r="D313" s="58"/>
      <c r="E313" s="58"/>
      <c r="F313" s="58"/>
    </row>
    <row r="314" ht="15.75" customHeight="1">
      <c r="D314" s="58"/>
      <c r="E314" s="58"/>
      <c r="F314" s="58"/>
    </row>
    <row r="315" ht="15.75" customHeight="1">
      <c r="D315" s="58"/>
      <c r="E315" s="58"/>
      <c r="F315" s="58"/>
    </row>
    <row r="316" ht="15.75" customHeight="1">
      <c r="D316" s="58"/>
      <c r="E316" s="58"/>
      <c r="F316" s="58"/>
    </row>
    <row r="317" ht="15.75" customHeight="1">
      <c r="D317" s="58"/>
      <c r="E317" s="58"/>
      <c r="F317" s="58"/>
    </row>
    <row r="318" ht="15.75" customHeight="1">
      <c r="D318" s="58"/>
      <c r="E318" s="58"/>
      <c r="F318" s="58"/>
    </row>
    <row r="319" ht="15.75" customHeight="1">
      <c r="D319" s="58"/>
      <c r="E319" s="58"/>
      <c r="F319" s="58"/>
    </row>
    <row r="320" ht="15.75" customHeight="1">
      <c r="D320" s="58"/>
      <c r="E320" s="58"/>
      <c r="F320" s="58"/>
    </row>
    <row r="321" ht="15.75" customHeight="1">
      <c r="D321" s="58"/>
      <c r="E321" s="58"/>
      <c r="F321" s="58"/>
    </row>
    <row r="322" ht="15.75" customHeight="1">
      <c r="D322" s="58"/>
      <c r="E322" s="58"/>
      <c r="F322" s="58"/>
    </row>
    <row r="323" ht="15.75" customHeight="1">
      <c r="D323" s="58"/>
      <c r="E323" s="58"/>
      <c r="F323" s="58"/>
    </row>
    <row r="324" ht="15.75" customHeight="1">
      <c r="D324" s="58"/>
      <c r="E324" s="58"/>
      <c r="F324" s="58"/>
    </row>
    <row r="325" ht="15.75" customHeight="1">
      <c r="D325" s="58"/>
      <c r="E325" s="58"/>
      <c r="F325" s="58"/>
    </row>
    <row r="326" ht="15.75" customHeight="1">
      <c r="D326" s="58"/>
      <c r="E326" s="58"/>
      <c r="F326" s="58"/>
    </row>
    <row r="327" ht="15.75" customHeight="1">
      <c r="D327" s="58"/>
      <c r="E327" s="58"/>
      <c r="F327" s="58"/>
    </row>
    <row r="328" ht="15.75" customHeight="1">
      <c r="D328" s="58"/>
      <c r="E328" s="58"/>
      <c r="F328" s="58"/>
    </row>
    <row r="329" ht="15.75" customHeight="1">
      <c r="D329" s="58"/>
      <c r="E329" s="58"/>
      <c r="F329" s="58"/>
    </row>
    <row r="330" ht="15.75" customHeight="1">
      <c r="D330" s="58"/>
      <c r="E330" s="58"/>
      <c r="F330" s="58"/>
    </row>
    <row r="331" ht="15.75" customHeight="1">
      <c r="D331" s="58"/>
      <c r="E331" s="58"/>
      <c r="F331" s="58"/>
    </row>
    <row r="332" ht="15.75" customHeight="1">
      <c r="D332" s="58"/>
      <c r="E332" s="58"/>
      <c r="F332" s="58"/>
    </row>
    <row r="333" ht="15.75" customHeight="1">
      <c r="D333" s="58"/>
      <c r="E333" s="58"/>
      <c r="F333" s="58"/>
    </row>
    <row r="334" ht="15.75" customHeight="1">
      <c r="D334" s="58"/>
      <c r="E334" s="58"/>
      <c r="F334" s="58"/>
    </row>
    <row r="335" ht="15.75" customHeight="1">
      <c r="D335" s="58"/>
      <c r="E335" s="58"/>
      <c r="F335" s="58"/>
    </row>
    <row r="336" ht="15.75" customHeight="1">
      <c r="D336" s="58"/>
      <c r="E336" s="58"/>
      <c r="F336" s="58"/>
    </row>
    <row r="337" ht="15.75" customHeight="1">
      <c r="D337" s="58"/>
      <c r="E337" s="58"/>
      <c r="F337" s="58"/>
    </row>
    <row r="338" ht="15.75" customHeight="1">
      <c r="D338" s="58"/>
      <c r="E338" s="58"/>
      <c r="F338" s="58"/>
    </row>
    <row r="339" ht="15.75" customHeight="1">
      <c r="D339" s="58"/>
      <c r="E339" s="58"/>
      <c r="F339" s="58"/>
    </row>
    <row r="340" ht="15.75" customHeight="1">
      <c r="D340" s="58"/>
      <c r="E340" s="58"/>
      <c r="F340" s="58"/>
    </row>
    <row r="341" ht="15.75" customHeight="1">
      <c r="D341" s="58"/>
      <c r="E341" s="58"/>
      <c r="F341" s="58"/>
    </row>
    <row r="342" ht="15.75" customHeight="1">
      <c r="D342" s="58"/>
      <c r="E342" s="58"/>
      <c r="F342" s="58"/>
    </row>
    <row r="343" ht="15.75" customHeight="1">
      <c r="D343" s="58"/>
      <c r="E343" s="58"/>
      <c r="F343" s="58"/>
    </row>
    <row r="344" ht="15.75" customHeight="1">
      <c r="D344" s="58"/>
      <c r="E344" s="58"/>
      <c r="F344" s="58"/>
    </row>
    <row r="345" ht="15.75" customHeight="1">
      <c r="D345" s="58"/>
      <c r="E345" s="58"/>
      <c r="F345" s="58"/>
    </row>
    <row r="346" ht="15.75" customHeight="1">
      <c r="D346" s="58"/>
      <c r="E346" s="58"/>
      <c r="F346" s="58"/>
    </row>
    <row r="347" ht="15.75" customHeight="1">
      <c r="D347" s="58"/>
      <c r="E347" s="58"/>
      <c r="F347" s="58"/>
    </row>
    <row r="348" ht="15.75" customHeight="1">
      <c r="D348" s="58"/>
      <c r="E348" s="58"/>
      <c r="F348" s="58"/>
    </row>
    <row r="349" ht="15.75" customHeight="1">
      <c r="D349" s="58"/>
      <c r="E349" s="58"/>
      <c r="F349" s="58"/>
    </row>
    <row r="350" ht="15.75" customHeight="1">
      <c r="D350" s="58"/>
      <c r="E350" s="58"/>
      <c r="F350" s="58"/>
    </row>
    <row r="351" ht="15.75" customHeight="1">
      <c r="D351" s="58"/>
      <c r="E351" s="58"/>
      <c r="F351" s="58"/>
    </row>
    <row r="352" ht="15.75" customHeight="1">
      <c r="D352" s="58"/>
      <c r="E352" s="58"/>
      <c r="F352" s="58"/>
    </row>
    <row r="353" ht="15.75" customHeight="1">
      <c r="D353" s="58"/>
      <c r="E353" s="58"/>
      <c r="F353" s="58"/>
    </row>
    <row r="354" ht="15.75" customHeight="1">
      <c r="D354" s="58"/>
      <c r="E354" s="58"/>
      <c r="F354" s="58"/>
    </row>
    <row r="355" ht="15.75" customHeight="1">
      <c r="D355" s="58"/>
      <c r="E355" s="58"/>
      <c r="F355" s="58"/>
    </row>
    <row r="356" ht="15.75" customHeight="1">
      <c r="D356" s="58"/>
      <c r="E356" s="58"/>
      <c r="F356" s="58"/>
    </row>
    <row r="357" ht="15.75" customHeight="1">
      <c r="D357" s="58"/>
      <c r="E357" s="58"/>
      <c r="F357" s="58"/>
    </row>
    <row r="358" ht="15.75" customHeight="1">
      <c r="D358" s="58"/>
      <c r="E358" s="58"/>
      <c r="F358" s="58"/>
    </row>
    <row r="359" ht="15.75" customHeight="1">
      <c r="D359" s="58"/>
      <c r="E359" s="58"/>
      <c r="F359" s="58"/>
    </row>
    <row r="360" ht="15.75" customHeight="1">
      <c r="D360" s="58"/>
      <c r="E360" s="58"/>
      <c r="F360" s="58"/>
    </row>
    <row r="361" ht="15.75" customHeight="1">
      <c r="D361" s="58"/>
      <c r="E361" s="58"/>
      <c r="F361" s="58"/>
    </row>
    <row r="362" ht="15.75" customHeight="1">
      <c r="D362" s="58"/>
      <c r="E362" s="58"/>
      <c r="F362" s="58"/>
    </row>
    <row r="363" ht="15.75" customHeight="1">
      <c r="D363" s="58"/>
      <c r="E363" s="58"/>
      <c r="F363" s="58"/>
    </row>
    <row r="364" ht="15.75" customHeight="1">
      <c r="D364" s="58"/>
      <c r="E364" s="58"/>
      <c r="F364" s="58"/>
    </row>
    <row r="365" ht="15.75" customHeight="1">
      <c r="D365" s="58"/>
      <c r="E365" s="58"/>
      <c r="F365" s="58"/>
    </row>
    <row r="366" ht="15.75" customHeight="1">
      <c r="D366" s="58"/>
      <c r="E366" s="58"/>
      <c r="F366" s="58"/>
    </row>
    <row r="367" ht="15.75" customHeight="1">
      <c r="D367" s="58"/>
      <c r="E367" s="58"/>
      <c r="F367" s="58"/>
    </row>
    <row r="368" ht="15.75" customHeight="1">
      <c r="D368" s="58"/>
      <c r="E368" s="58"/>
      <c r="F368" s="58"/>
    </row>
    <row r="369" ht="15.75" customHeight="1">
      <c r="D369" s="58"/>
      <c r="E369" s="58"/>
      <c r="F369" s="58"/>
    </row>
    <row r="370" ht="15.75" customHeight="1">
      <c r="D370" s="58"/>
      <c r="E370" s="58"/>
      <c r="F370" s="58"/>
    </row>
    <row r="371" ht="15.75" customHeight="1">
      <c r="D371" s="58"/>
      <c r="E371" s="58"/>
      <c r="F371" s="58"/>
    </row>
    <row r="372" ht="15.75" customHeight="1">
      <c r="D372" s="58"/>
      <c r="E372" s="58"/>
      <c r="F372" s="58"/>
    </row>
    <row r="373" ht="15.75" customHeight="1">
      <c r="D373" s="58"/>
      <c r="E373" s="58"/>
      <c r="F373" s="58"/>
    </row>
    <row r="374" ht="15.75" customHeight="1">
      <c r="D374" s="58"/>
      <c r="E374" s="58"/>
      <c r="F374" s="58"/>
    </row>
    <row r="375" ht="15.75" customHeight="1">
      <c r="D375" s="58"/>
      <c r="E375" s="58"/>
      <c r="F375" s="58"/>
    </row>
    <row r="376" ht="15.75" customHeight="1">
      <c r="D376" s="58"/>
      <c r="E376" s="58"/>
      <c r="F376" s="58"/>
    </row>
    <row r="377" ht="15.75" customHeight="1">
      <c r="D377" s="58"/>
      <c r="E377" s="58"/>
      <c r="F377" s="58"/>
    </row>
    <row r="378" ht="15.75" customHeight="1">
      <c r="D378" s="58"/>
      <c r="E378" s="58"/>
      <c r="F378" s="58"/>
    </row>
    <row r="379" ht="15.75" customHeight="1">
      <c r="D379" s="58"/>
      <c r="E379" s="58"/>
      <c r="F379" s="58"/>
    </row>
    <row r="380" ht="15.75" customHeight="1">
      <c r="D380" s="58"/>
      <c r="E380" s="58"/>
      <c r="F380" s="58"/>
    </row>
    <row r="381" ht="15.75" customHeight="1">
      <c r="D381" s="58"/>
      <c r="E381" s="58"/>
      <c r="F381" s="58"/>
    </row>
    <row r="382" ht="15.75" customHeight="1">
      <c r="D382" s="58"/>
      <c r="E382" s="58"/>
      <c r="F382" s="58"/>
    </row>
    <row r="383" ht="15.75" customHeight="1">
      <c r="D383" s="58"/>
      <c r="E383" s="58"/>
      <c r="F383" s="58"/>
    </row>
    <row r="384" ht="15.75" customHeight="1">
      <c r="D384" s="58"/>
      <c r="E384" s="58"/>
      <c r="F384" s="58"/>
    </row>
    <row r="385" ht="15.75" customHeight="1">
      <c r="D385" s="58"/>
      <c r="E385" s="58"/>
      <c r="F385" s="58"/>
    </row>
    <row r="386" ht="15.75" customHeight="1">
      <c r="D386" s="58"/>
      <c r="E386" s="58"/>
      <c r="F386" s="58"/>
    </row>
    <row r="387" ht="15.75" customHeight="1">
      <c r="D387" s="58"/>
      <c r="E387" s="58"/>
      <c r="F387" s="58"/>
    </row>
    <row r="388" ht="15.75" customHeight="1">
      <c r="D388" s="58"/>
      <c r="E388" s="58"/>
      <c r="F388" s="58"/>
    </row>
    <row r="389" ht="15.75" customHeight="1">
      <c r="D389" s="58"/>
      <c r="E389" s="58"/>
      <c r="F389" s="58"/>
    </row>
    <row r="390" ht="15.75" customHeight="1">
      <c r="D390" s="58"/>
      <c r="E390" s="58"/>
      <c r="F390" s="58"/>
    </row>
    <row r="391" ht="15.75" customHeight="1">
      <c r="D391" s="58"/>
      <c r="E391" s="58"/>
      <c r="F391" s="58"/>
    </row>
    <row r="392" ht="15.75" customHeight="1">
      <c r="D392" s="58"/>
      <c r="E392" s="58"/>
      <c r="F392" s="58"/>
    </row>
    <row r="393" ht="15.75" customHeight="1">
      <c r="D393" s="58"/>
      <c r="E393" s="58"/>
      <c r="F393" s="58"/>
    </row>
    <row r="394" ht="15.75" customHeight="1">
      <c r="D394" s="58"/>
      <c r="E394" s="58"/>
      <c r="F394" s="58"/>
    </row>
    <row r="395" ht="15.75" customHeight="1">
      <c r="D395" s="58"/>
      <c r="E395" s="58"/>
      <c r="F395" s="58"/>
    </row>
    <row r="396" ht="15.75" customHeight="1">
      <c r="D396" s="58"/>
      <c r="E396" s="58"/>
      <c r="F396" s="58"/>
    </row>
    <row r="397" ht="15.75" customHeight="1">
      <c r="D397" s="58"/>
      <c r="E397" s="58"/>
      <c r="F397" s="58"/>
    </row>
    <row r="398" ht="15.75" customHeight="1">
      <c r="D398" s="58"/>
      <c r="E398" s="58"/>
      <c r="F398" s="58"/>
    </row>
    <row r="399" ht="15.75" customHeight="1">
      <c r="D399" s="58"/>
      <c r="E399" s="58"/>
      <c r="F399" s="58"/>
    </row>
    <row r="400" ht="15.75" customHeight="1">
      <c r="D400" s="58"/>
      <c r="E400" s="58"/>
      <c r="F400" s="58"/>
    </row>
    <row r="401" ht="15.75" customHeight="1">
      <c r="D401" s="58"/>
      <c r="E401" s="58"/>
      <c r="F401" s="58"/>
    </row>
    <row r="402" ht="15.75" customHeight="1">
      <c r="D402" s="58"/>
      <c r="E402" s="58"/>
      <c r="F402" s="58"/>
    </row>
    <row r="403" ht="15.75" customHeight="1">
      <c r="D403" s="58"/>
      <c r="E403" s="58"/>
      <c r="F403" s="58"/>
    </row>
    <row r="404" ht="15.75" customHeight="1">
      <c r="D404" s="58"/>
      <c r="E404" s="58"/>
      <c r="F404" s="58"/>
    </row>
    <row r="405" ht="15.75" customHeight="1">
      <c r="D405" s="58"/>
      <c r="E405" s="58"/>
      <c r="F405" s="58"/>
    </row>
    <row r="406" ht="15.75" customHeight="1">
      <c r="D406" s="58"/>
      <c r="E406" s="58"/>
      <c r="F406" s="58"/>
    </row>
    <row r="407" ht="15.75" customHeight="1">
      <c r="D407" s="58"/>
      <c r="E407" s="58"/>
      <c r="F407" s="58"/>
    </row>
    <row r="408" ht="15.75" customHeight="1">
      <c r="D408" s="58"/>
      <c r="E408" s="58"/>
      <c r="F408" s="58"/>
    </row>
    <row r="409" ht="15.75" customHeight="1">
      <c r="D409" s="58"/>
      <c r="E409" s="58"/>
      <c r="F409" s="58"/>
    </row>
    <row r="410" ht="15.75" customHeight="1">
      <c r="D410" s="58"/>
      <c r="E410" s="58"/>
      <c r="F410" s="58"/>
    </row>
    <row r="411" ht="15.75" customHeight="1">
      <c r="D411" s="58"/>
      <c r="E411" s="58"/>
      <c r="F411" s="58"/>
    </row>
    <row r="412" ht="15.75" customHeight="1">
      <c r="D412" s="58"/>
      <c r="E412" s="58"/>
      <c r="F412" s="58"/>
    </row>
    <row r="413" ht="15.75" customHeight="1">
      <c r="D413" s="58"/>
      <c r="E413" s="58"/>
      <c r="F413" s="58"/>
    </row>
    <row r="414" ht="15.75" customHeight="1">
      <c r="D414" s="58"/>
      <c r="E414" s="58"/>
      <c r="F414" s="58"/>
    </row>
    <row r="415" ht="15.75" customHeight="1">
      <c r="D415" s="58"/>
      <c r="E415" s="58"/>
      <c r="F415" s="58"/>
    </row>
    <row r="416" ht="15.75" customHeight="1">
      <c r="D416" s="58"/>
      <c r="E416" s="58"/>
      <c r="F416" s="58"/>
    </row>
    <row r="417" ht="15.75" customHeight="1">
      <c r="D417" s="58"/>
      <c r="E417" s="58"/>
      <c r="F417" s="58"/>
    </row>
    <row r="418" ht="15.75" customHeight="1">
      <c r="D418" s="58"/>
      <c r="E418" s="58"/>
      <c r="F418" s="58"/>
    </row>
    <row r="419" ht="15.75" customHeight="1">
      <c r="D419" s="58"/>
      <c r="E419" s="58"/>
      <c r="F419" s="58"/>
    </row>
    <row r="420" ht="15.75" customHeight="1">
      <c r="D420" s="58"/>
      <c r="E420" s="58"/>
      <c r="F420" s="58"/>
    </row>
    <row r="421" ht="15.75" customHeight="1">
      <c r="D421" s="58"/>
      <c r="E421" s="58"/>
      <c r="F421" s="58"/>
    </row>
    <row r="422" ht="15.75" customHeight="1">
      <c r="D422" s="58"/>
      <c r="E422" s="58"/>
      <c r="F422" s="58"/>
    </row>
    <row r="423" ht="15.75" customHeight="1">
      <c r="D423" s="58"/>
      <c r="E423" s="58"/>
      <c r="F423" s="58"/>
    </row>
    <row r="424" ht="15.75" customHeight="1">
      <c r="D424" s="58"/>
      <c r="E424" s="58"/>
      <c r="F424" s="58"/>
    </row>
    <row r="425" ht="15.75" customHeight="1">
      <c r="D425" s="58"/>
      <c r="E425" s="58"/>
      <c r="F425" s="58"/>
    </row>
    <row r="426" ht="15.75" customHeight="1">
      <c r="D426" s="58"/>
      <c r="E426" s="58"/>
      <c r="F426" s="58"/>
    </row>
    <row r="427" ht="15.75" customHeight="1">
      <c r="D427" s="58"/>
      <c r="E427" s="58"/>
      <c r="F427" s="58"/>
    </row>
    <row r="428" ht="15.75" customHeight="1">
      <c r="D428" s="58"/>
      <c r="E428" s="58"/>
      <c r="F428" s="58"/>
    </row>
    <row r="429" ht="15.75" customHeight="1">
      <c r="D429" s="58"/>
      <c r="E429" s="58"/>
      <c r="F429" s="58"/>
    </row>
    <row r="430" ht="15.75" customHeight="1">
      <c r="D430" s="58"/>
      <c r="E430" s="58"/>
      <c r="F430" s="58"/>
    </row>
    <row r="431" ht="15.75" customHeight="1">
      <c r="D431" s="58"/>
      <c r="E431" s="58"/>
      <c r="F431" s="58"/>
    </row>
    <row r="432" ht="15.75" customHeight="1">
      <c r="D432" s="58"/>
      <c r="E432" s="58"/>
      <c r="F432" s="58"/>
    </row>
    <row r="433" ht="15.75" customHeight="1">
      <c r="D433" s="58"/>
      <c r="E433" s="58"/>
      <c r="F433" s="58"/>
    </row>
    <row r="434" ht="15.75" customHeight="1">
      <c r="D434" s="58"/>
      <c r="E434" s="58"/>
      <c r="F434" s="58"/>
    </row>
    <row r="435" ht="15.75" customHeight="1">
      <c r="D435" s="58"/>
      <c r="E435" s="58"/>
      <c r="F435" s="58"/>
    </row>
    <row r="436" ht="15.75" customHeight="1">
      <c r="D436" s="58"/>
      <c r="E436" s="58"/>
      <c r="F436" s="58"/>
    </row>
    <row r="437" ht="15.75" customHeight="1">
      <c r="D437" s="58"/>
      <c r="E437" s="58"/>
      <c r="F437" s="58"/>
    </row>
    <row r="438" ht="15.75" customHeight="1">
      <c r="D438" s="58"/>
      <c r="E438" s="58"/>
      <c r="F438" s="58"/>
    </row>
    <row r="439" ht="15.75" customHeight="1">
      <c r="D439" s="58"/>
      <c r="E439" s="58"/>
      <c r="F439" s="58"/>
    </row>
    <row r="440" ht="15.75" customHeight="1">
      <c r="D440" s="58"/>
      <c r="E440" s="58"/>
      <c r="F440" s="58"/>
    </row>
    <row r="441" ht="15.75" customHeight="1">
      <c r="D441" s="58"/>
      <c r="E441" s="58"/>
      <c r="F441" s="58"/>
    </row>
    <row r="442" ht="15.75" customHeight="1">
      <c r="D442" s="58"/>
      <c r="E442" s="58"/>
      <c r="F442" s="58"/>
    </row>
    <row r="443" ht="15.75" customHeight="1">
      <c r="D443" s="58"/>
      <c r="E443" s="58"/>
      <c r="F443" s="58"/>
    </row>
    <row r="444" ht="15.75" customHeight="1">
      <c r="D444" s="58"/>
      <c r="E444" s="58"/>
      <c r="F444" s="58"/>
    </row>
    <row r="445" ht="15.75" customHeight="1">
      <c r="D445" s="58"/>
      <c r="E445" s="58"/>
      <c r="F445" s="58"/>
    </row>
    <row r="446" ht="15.75" customHeight="1">
      <c r="D446" s="58"/>
      <c r="E446" s="58"/>
      <c r="F446" s="58"/>
    </row>
    <row r="447" ht="15.75" customHeight="1">
      <c r="D447" s="58"/>
      <c r="E447" s="58"/>
      <c r="F447" s="58"/>
    </row>
    <row r="448" ht="15.75" customHeight="1">
      <c r="D448" s="58"/>
      <c r="E448" s="58"/>
      <c r="F448" s="58"/>
    </row>
    <row r="449" ht="15.75" customHeight="1">
      <c r="D449" s="58"/>
      <c r="E449" s="58"/>
      <c r="F449" s="58"/>
    </row>
    <row r="450" ht="15.75" customHeight="1">
      <c r="D450" s="58"/>
      <c r="E450" s="58"/>
      <c r="F450" s="58"/>
    </row>
    <row r="451" ht="15.75" customHeight="1">
      <c r="D451" s="58"/>
      <c r="E451" s="58"/>
      <c r="F451" s="58"/>
    </row>
    <row r="452" ht="15.75" customHeight="1">
      <c r="D452" s="58"/>
      <c r="E452" s="58"/>
      <c r="F452" s="58"/>
    </row>
    <row r="453" ht="15.75" customHeight="1">
      <c r="D453" s="58"/>
      <c r="E453" s="58"/>
      <c r="F453" s="58"/>
    </row>
    <row r="454" ht="15.75" customHeight="1">
      <c r="D454" s="58"/>
      <c r="E454" s="58"/>
      <c r="F454" s="58"/>
    </row>
    <row r="455" ht="15.75" customHeight="1">
      <c r="D455" s="58"/>
      <c r="E455" s="58"/>
      <c r="F455" s="58"/>
    </row>
    <row r="456" ht="15.75" customHeight="1">
      <c r="D456" s="58"/>
      <c r="E456" s="58"/>
      <c r="F456" s="58"/>
    </row>
    <row r="457" ht="15.75" customHeight="1">
      <c r="D457" s="58"/>
      <c r="E457" s="58"/>
      <c r="F457" s="58"/>
    </row>
    <row r="458" ht="15.75" customHeight="1">
      <c r="D458" s="58"/>
      <c r="E458" s="58"/>
      <c r="F458" s="58"/>
    </row>
    <row r="459" ht="15.75" customHeight="1">
      <c r="D459" s="58"/>
      <c r="E459" s="58"/>
      <c r="F459" s="58"/>
    </row>
    <row r="460" ht="15.75" customHeight="1">
      <c r="D460" s="58"/>
      <c r="E460" s="58"/>
      <c r="F460" s="58"/>
    </row>
    <row r="461" ht="15.75" customHeight="1">
      <c r="D461" s="58"/>
      <c r="E461" s="58"/>
      <c r="F461" s="58"/>
    </row>
    <row r="462" ht="15.75" customHeight="1">
      <c r="D462" s="58"/>
      <c r="E462" s="58"/>
      <c r="F462" s="58"/>
    </row>
    <row r="463" ht="15.75" customHeight="1">
      <c r="D463" s="58"/>
      <c r="E463" s="58"/>
      <c r="F463" s="58"/>
    </row>
    <row r="464" ht="15.75" customHeight="1">
      <c r="D464" s="58"/>
      <c r="E464" s="58"/>
      <c r="F464" s="58"/>
    </row>
    <row r="465" ht="15.75" customHeight="1">
      <c r="D465" s="58"/>
      <c r="E465" s="58"/>
      <c r="F465" s="58"/>
    </row>
    <row r="466" ht="15.75" customHeight="1">
      <c r="D466" s="58"/>
      <c r="E466" s="58"/>
      <c r="F466" s="58"/>
    </row>
    <row r="467" ht="15.75" customHeight="1">
      <c r="D467" s="58"/>
      <c r="E467" s="58"/>
      <c r="F467" s="58"/>
    </row>
    <row r="468" ht="15.75" customHeight="1">
      <c r="D468" s="58"/>
      <c r="E468" s="58"/>
      <c r="F468" s="58"/>
    </row>
    <row r="469" ht="15.75" customHeight="1">
      <c r="D469" s="58"/>
      <c r="E469" s="58"/>
      <c r="F469" s="58"/>
    </row>
    <row r="470" ht="15.75" customHeight="1">
      <c r="D470" s="58"/>
      <c r="E470" s="58"/>
      <c r="F470" s="58"/>
    </row>
    <row r="471" ht="15.75" customHeight="1">
      <c r="D471" s="58"/>
      <c r="E471" s="58"/>
      <c r="F471" s="58"/>
    </row>
    <row r="472" ht="15.75" customHeight="1">
      <c r="D472" s="58"/>
      <c r="E472" s="58"/>
      <c r="F472" s="58"/>
    </row>
    <row r="473" ht="15.75" customHeight="1">
      <c r="D473" s="58"/>
      <c r="E473" s="58"/>
      <c r="F473" s="58"/>
    </row>
    <row r="474" ht="15.75" customHeight="1">
      <c r="D474" s="58"/>
      <c r="E474" s="58"/>
      <c r="F474" s="58"/>
    </row>
    <row r="475" ht="15.75" customHeight="1">
      <c r="D475" s="58"/>
      <c r="E475" s="58"/>
      <c r="F475" s="58"/>
    </row>
    <row r="476" ht="15.75" customHeight="1">
      <c r="D476" s="58"/>
      <c r="E476" s="58"/>
      <c r="F476" s="58"/>
    </row>
    <row r="477" ht="15.75" customHeight="1">
      <c r="D477" s="58"/>
      <c r="E477" s="58"/>
      <c r="F477" s="58"/>
    </row>
    <row r="478" ht="15.75" customHeight="1">
      <c r="D478" s="58"/>
      <c r="E478" s="58"/>
      <c r="F478" s="58"/>
    </row>
    <row r="479" ht="15.75" customHeight="1">
      <c r="D479" s="58"/>
      <c r="E479" s="58"/>
      <c r="F479" s="58"/>
    </row>
    <row r="480" ht="15.75" customHeight="1">
      <c r="D480" s="58"/>
      <c r="E480" s="58"/>
      <c r="F480" s="58"/>
    </row>
    <row r="481" ht="15.75" customHeight="1">
      <c r="D481" s="58"/>
      <c r="E481" s="58"/>
      <c r="F481" s="58"/>
    </row>
    <row r="482" ht="15.75" customHeight="1">
      <c r="D482" s="58"/>
      <c r="E482" s="58"/>
      <c r="F482" s="58"/>
    </row>
    <row r="483" ht="15.75" customHeight="1">
      <c r="D483" s="58"/>
      <c r="E483" s="58"/>
      <c r="F483" s="58"/>
    </row>
    <row r="484" ht="15.75" customHeight="1">
      <c r="D484" s="58"/>
      <c r="E484" s="58"/>
      <c r="F484" s="58"/>
    </row>
    <row r="485" ht="15.75" customHeight="1">
      <c r="D485" s="58"/>
      <c r="E485" s="58"/>
      <c r="F485" s="58"/>
    </row>
    <row r="486" ht="15.75" customHeight="1">
      <c r="D486" s="58"/>
      <c r="E486" s="58"/>
      <c r="F486" s="58"/>
    </row>
    <row r="487" ht="15.75" customHeight="1">
      <c r="D487" s="58"/>
      <c r="E487" s="58"/>
      <c r="F487" s="58"/>
    </row>
    <row r="488" ht="15.75" customHeight="1">
      <c r="D488" s="58"/>
      <c r="E488" s="58"/>
      <c r="F488" s="58"/>
    </row>
    <row r="489" ht="15.75" customHeight="1">
      <c r="D489" s="58"/>
      <c r="E489" s="58"/>
      <c r="F489" s="58"/>
    </row>
    <row r="490" ht="15.75" customHeight="1">
      <c r="D490" s="58"/>
      <c r="E490" s="58"/>
      <c r="F490" s="58"/>
    </row>
    <row r="491" ht="15.75" customHeight="1">
      <c r="D491" s="58"/>
      <c r="E491" s="58"/>
      <c r="F491" s="58"/>
    </row>
    <row r="492" ht="15.75" customHeight="1">
      <c r="D492" s="58"/>
      <c r="E492" s="58"/>
      <c r="F492" s="58"/>
    </row>
    <row r="493" ht="15.75" customHeight="1">
      <c r="D493" s="58"/>
      <c r="E493" s="58"/>
      <c r="F493" s="58"/>
    </row>
    <row r="494" ht="15.75" customHeight="1">
      <c r="D494" s="58"/>
      <c r="E494" s="58"/>
      <c r="F494" s="58"/>
    </row>
    <row r="495" ht="15.75" customHeight="1">
      <c r="D495" s="58"/>
      <c r="E495" s="58"/>
      <c r="F495" s="58"/>
    </row>
    <row r="496" ht="15.75" customHeight="1">
      <c r="D496" s="58"/>
      <c r="E496" s="58"/>
      <c r="F496" s="58"/>
    </row>
    <row r="497" ht="15.75" customHeight="1">
      <c r="D497" s="58"/>
      <c r="E497" s="58"/>
      <c r="F497" s="58"/>
    </row>
    <row r="498" ht="15.75" customHeight="1">
      <c r="D498" s="58"/>
      <c r="E498" s="58"/>
      <c r="F498" s="58"/>
    </row>
    <row r="499" ht="15.75" customHeight="1">
      <c r="D499" s="58"/>
      <c r="E499" s="58"/>
      <c r="F499" s="58"/>
    </row>
    <row r="500" ht="15.75" customHeight="1">
      <c r="D500" s="58"/>
      <c r="E500" s="58"/>
      <c r="F500" s="58"/>
    </row>
    <row r="501" ht="15.75" customHeight="1">
      <c r="D501" s="58"/>
      <c r="E501" s="58"/>
      <c r="F501" s="58"/>
    </row>
    <row r="502" ht="15.75" customHeight="1">
      <c r="D502" s="58"/>
      <c r="E502" s="58"/>
      <c r="F502" s="58"/>
    </row>
    <row r="503" ht="15.75" customHeight="1">
      <c r="D503" s="58"/>
      <c r="E503" s="58"/>
      <c r="F503" s="58"/>
    </row>
    <row r="504" ht="15.75" customHeight="1">
      <c r="D504" s="58"/>
      <c r="E504" s="58"/>
      <c r="F504" s="58"/>
    </row>
    <row r="505" ht="15.75" customHeight="1">
      <c r="D505" s="58"/>
      <c r="E505" s="58"/>
      <c r="F505" s="58"/>
    </row>
    <row r="506" ht="15.75" customHeight="1">
      <c r="D506" s="58"/>
      <c r="E506" s="58"/>
      <c r="F506" s="58"/>
    </row>
    <row r="507" ht="15.75" customHeight="1">
      <c r="D507" s="58"/>
      <c r="E507" s="58"/>
      <c r="F507" s="58"/>
    </row>
    <row r="508" ht="15.75" customHeight="1">
      <c r="D508" s="58"/>
      <c r="E508" s="58"/>
      <c r="F508" s="58"/>
    </row>
    <row r="509" ht="15.75" customHeight="1">
      <c r="D509" s="58"/>
      <c r="E509" s="58"/>
      <c r="F509" s="58"/>
    </row>
    <row r="510" ht="15.75" customHeight="1">
      <c r="D510" s="58"/>
      <c r="E510" s="58"/>
      <c r="F510" s="58"/>
    </row>
    <row r="511" ht="15.75" customHeight="1">
      <c r="D511" s="58"/>
      <c r="E511" s="58"/>
      <c r="F511" s="58"/>
    </row>
    <row r="512" ht="15.75" customHeight="1">
      <c r="D512" s="58"/>
      <c r="E512" s="58"/>
      <c r="F512" s="58"/>
    </row>
    <row r="513" ht="15.75" customHeight="1">
      <c r="D513" s="58"/>
      <c r="E513" s="58"/>
      <c r="F513" s="58"/>
    </row>
    <row r="514" ht="15.75" customHeight="1">
      <c r="D514" s="58"/>
      <c r="E514" s="58"/>
      <c r="F514" s="58"/>
    </row>
    <row r="515" ht="15.75" customHeight="1">
      <c r="D515" s="58"/>
      <c r="E515" s="58"/>
      <c r="F515" s="58"/>
    </row>
    <row r="516" ht="15.75" customHeight="1">
      <c r="D516" s="58"/>
      <c r="E516" s="58"/>
      <c r="F516" s="58"/>
    </row>
    <row r="517" ht="15.75" customHeight="1">
      <c r="D517" s="58"/>
      <c r="E517" s="58"/>
      <c r="F517" s="58"/>
    </row>
    <row r="518" ht="15.75" customHeight="1">
      <c r="D518" s="58"/>
      <c r="E518" s="58"/>
      <c r="F518" s="58"/>
    </row>
    <row r="519" ht="15.75" customHeight="1">
      <c r="D519" s="58"/>
      <c r="E519" s="58"/>
      <c r="F519" s="58"/>
    </row>
    <row r="520" ht="15.75" customHeight="1">
      <c r="D520" s="58"/>
      <c r="E520" s="58"/>
      <c r="F520" s="58"/>
    </row>
    <row r="521" ht="15.75" customHeight="1">
      <c r="D521" s="58"/>
      <c r="E521" s="58"/>
      <c r="F521" s="58"/>
    </row>
    <row r="522" ht="15.75" customHeight="1">
      <c r="D522" s="58"/>
      <c r="E522" s="58"/>
      <c r="F522" s="58"/>
    </row>
    <row r="523" ht="15.75" customHeight="1">
      <c r="D523" s="58"/>
      <c r="E523" s="58"/>
      <c r="F523" s="58"/>
    </row>
    <row r="524" ht="15.75" customHeight="1">
      <c r="D524" s="58"/>
      <c r="E524" s="58"/>
      <c r="F524" s="58"/>
    </row>
    <row r="525" ht="15.75" customHeight="1">
      <c r="D525" s="58"/>
      <c r="E525" s="58"/>
      <c r="F525" s="58"/>
    </row>
    <row r="526" ht="15.75" customHeight="1">
      <c r="D526" s="58"/>
      <c r="E526" s="58"/>
      <c r="F526" s="58"/>
    </row>
    <row r="527" ht="15.75" customHeight="1">
      <c r="D527" s="58"/>
      <c r="E527" s="58"/>
      <c r="F527" s="58"/>
    </row>
    <row r="528" ht="15.75" customHeight="1">
      <c r="D528" s="58"/>
      <c r="E528" s="58"/>
      <c r="F528" s="58"/>
    </row>
    <row r="529" ht="15.75" customHeight="1">
      <c r="D529" s="58"/>
      <c r="E529" s="58"/>
      <c r="F529" s="58"/>
    </row>
    <row r="530" ht="15.75" customHeight="1">
      <c r="D530" s="58"/>
      <c r="E530" s="58"/>
      <c r="F530" s="58"/>
    </row>
    <row r="531" ht="15.75" customHeight="1">
      <c r="D531" s="58"/>
      <c r="E531" s="58"/>
      <c r="F531" s="58"/>
    </row>
    <row r="532" ht="15.75" customHeight="1">
      <c r="D532" s="58"/>
      <c r="E532" s="58"/>
      <c r="F532" s="58"/>
    </row>
    <row r="533" ht="15.75" customHeight="1">
      <c r="D533" s="58"/>
      <c r="E533" s="58"/>
      <c r="F533" s="58"/>
    </row>
    <row r="534" ht="15.75" customHeight="1">
      <c r="D534" s="58"/>
      <c r="E534" s="58"/>
      <c r="F534" s="58"/>
    </row>
    <row r="535" ht="15.75" customHeight="1">
      <c r="D535" s="58"/>
      <c r="E535" s="58"/>
      <c r="F535" s="58"/>
    </row>
    <row r="536" ht="15.75" customHeight="1">
      <c r="D536" s="58"/>
      <c r="E536" s="58"/>
      <c r="F536" s="58"/>
    </row>
    <row r="537" ht="15.75" customHeight="1">
      <c r="D537" s="58"/>
      <c r="E537" s="58"/>
      <c r="F537" s="58"/>
    </row>
    <row r="538" ht="15.75" customHeight="1">
      <c r="D538" s="58"/>
      <c r="E538" s="58"/>
      <c r="F538" s="58"/>
    </row>
    <row r="539" ht="15.75" customHeight="1">
      <c r="D539" s="58"/>
      <c r="E539" s="58"/>
      <c r="F539" s="58"/>
    </row>
    <row r="540" ht="15.75" customHeight="1">
      <c r="D540" s="58"/>
      <c r="E540" s="58"/>
      <c r="F540" s="58"/>
    </row>
    <row r="541" ht="15.75" customHeight="1">
      <c r="D541" s="58"/>
      <c r="E541" s="58"/>
      <c r="F541" s="58"/>
    </row>
    <row r="542" ht="15.75" customHeight="1">
      <c r="D542" s="58"/>
      <c r="E542" s="58"/>
      <c r="F542" s="58"/>
    </row>
    <row r="543" ht="15.75" customHeight="1">
      <c r="D543" s="58"/>
      <c r="E543" s="58"/>
      <c r="F543" s="58"/>
    </row>
    <row r="544" ht="15.75" customHeight="1">
      <c r="D544" s="58"/>
      <c r="E544" s="58"/>
      <c r="F544" s="58"/>
    </row>
    <row r="545" ht="15.75" customHeight="1">
      <c r="D545" s="58"/>
      <c r="E545" s="58"/>
      <c r="F545" s="58"/>
    </row>
    <row r="546" ht="15.75" customHeight="1">
      <c r="D546" s="58"/>
      <c r="E546" s="58"/>
      <c r="F546" s="58"/>
    </row>
    <row r="547" ht="15.75" customHeight="1">
      <c r="D547" s="58"/>
      <c r="E547" s="58"/>
      <c r="F547" s="58"/>
    </row>
    <row r="548" ht="15.75" customHeight="1">
      <c r="D548" s="58"/>
      <c r="E548" s="58"/>
      <c r="F548" s="58"/>
    </row>
    <row r="549" ht="15.75" customHeight="1">
      <c r="D549" s="58"/>
      <c r="E549" s="58"/>
      <c r="F549" s="58"/>
    </row>
    <row r="550" ht="15.75" customHeight="1">
      <c r="D550" s="58"/>
      <c r="E550" s="58"/>
      <c r="F550" s="58"/>
    </row>
    <row r="551" ht="15.75" customHeight="1">
      <c r="D551" s="58"/>
      <c r="E551" s="58"/>
      <c r="F551" s="58"/>
    </row>
    <row r="552" ht="15.75" customHeight="1">
      <c r="D552" s="58"/>
      <c r="E552" s="58"/>
      <c r="F552" s="58"/>
    </row>
    <row r="553" ht="15.75" customHeight="1">
      <c r="D553" s="58"/>
      <c r="E553" s="58"/>
      <c r="F553" s="58"/>
    </row>
    <row r="554" ht="15.75" customHeight="1">
      <c r="D554" s="58"/>
      <c r="E554" s="58"/>
      <c r="F554" s="58"/>
    </row>
    <row r="555" ht="15.75" customHeight="1">
      <c r="D555" s="58"/>
      <c r="E555" s="58"/>
      <c r="F555" s="58"/>
    </row>
    <row r="556" ht="15.75" customHeight="1">
      <c r="D556" s="58"/>
      <c r="E556" s="58"/>
      <c r="F556" s="58"/>
    </row>
    <row r="557" ht="15.75" customHeight="1">
      <c r="D557" s="58"/>
      <c r="E557" s="58"/>
      <c r="F557" s="58"/>
    </row>
    <row r="558" ht="15.75" customHeight="1">
      <c r="D558" s="58"/>
      <c r="E558" s="58"/>
      <c r="F558" s="58"/>
    </row>
    <row r="559" ht="15.75" customHeight="1">
      <c r="D559" s="58"/>
      <c r="E559" s="58"/>
      <c r="F559" s="58"/>
    </row>
    <row r="560" ht="15.75" customHeight="1">
      <c r="D560" s="58"/>
      <c r="E560" s="58"/>
      <c r="F560" s="58"/>
    </row>
    <row r="561" ht="15.75" customHeight="1">
      <c r="D561" s="58"/>
      <c r="E561" s="58"/>
      <c r="F561" s="58"/>
    </row>
    <row r="562" ht="15.75" customHeight="1">
      <c r="D562" s="58"/>
      <c r="E562" s="58"/>
      <c r="F562" s="58"/>
    </row>
    <row r="563" ht="15.75" customHeight="1">
      <c r="D563" s="58"/>
      <c r="E563" s="58"/>
      <c r="F563" s="58"/>
    </row>
    <row r="564" ht="15.75" customHeight="1">
      <c r="D564" s="58"/>
      <c r="E564" s="58"/>
      <c r="F564" s="58"/>
    </row>
    <row r="565" ht="15.75" customHeight="1">
      <c r="D565" s="58"/>
      <c r="E565" s="58"/>
      <c r="F565" s="58"/>
    </row>
    <row r="566" ht="15.75" customHeight="1">
      <c r="D566" s="58"/>
      <c r="E566" s="58"/>
      <c r="F566" s="58"/>
    </row>
    <row r="567" ht="15.75" customHeight="1">
      <c r="D567" s="58"/>
      <c r="E567" s="58"/>
      <c r="F567" s="58"/>
    </row>
    <row r="568" ht="15.75" customHeight="1">
      <c r="D568" s="58"/>
      <c r="E568" s="58"/>
      <c r="F568" s="58"/>
    </row>
    <row r="569" ht="15.75" customHeight="1">
      <c r="D569" s="58"/>
      <c r="E569" s="58"/>
      <c r="F569" s="58"/>
    </row>
    <row r="570" ht="15.75" customHeight="1">
      <c r="D570" s="58"/>
      <c r="E570" s="58"/>
      <c r="F570" s="58"/>
    </row>
    <row r="571" ht="15.75" customHeight="1">
      <c r="D571" s="58"/>
      <c r="E571" s="58"/>
      <c r="F571" s="58"/>
    </row>
    <row r="572" ht="15.75" customHeight="1">
      <c r="D572" s="58"/>
      <c r="E572" s="58"/>
      <c r="F572" s="58"/>
    </row>
    <row r="573" ht="15.75" customHeight="1">
      <c r="D573" s="58"/>
      <c r="E573" s="58"/>
      <c r="F573" s="58"/>
    </row>
    <row r="574" ht="15.75" customHeight="1">
      <c r="D574" s="58"/>
      <c r="E574" s="58"/>
      <c r="F574" s="58"/>
    </row>
    <row r="575" ht="15.75" customHeight="1">
      <c r="D575" s="58"/>
      <c r="E575" s="58"/>
      <c r="F575" s="58"/>
    </row>
    <row r="576" ht="15.75" customHeight="1">
      <c r="D576" s="58"/>
      <c r="E576" s="58"/>
      <c r="F576" s="58"/>
    </row>
    <row r="577" ht="15.75" customHeight="1">
      <c r="D577" s="58"/>
      <c r="E577" s="58"/>
      <c r="F577" s="58"/>
    </row>
    <row r="578" ht="15.75" customHeight="1">
      <c r="D578" s="58"/>
      <c r="E578" s="58"/>
      <c r="F578" s="58"/>
    </row>
    <row r="579" ht="15.75" customHeight="1">
      <c r="D579" s="58"/>
      <c r="E579" s="58"/>
      <c r="F579" s="58"/>
    </row>
    <row r="580" ht="15.75" customHeight="1">
      <c r="D580" s="58"/>
      <c r="E580" s="58"/>
      <c r="F580" s="58"/>
    </row>
    <row r="581" ht="15.75" customHeight="1">
      <c r="D581" s="58"/>
      <c r="E581" s="58"/>
      <c r="F581" s="58"/>
    </row>
    <row r="582" ht="15.75" customHeight="1">
      <c r="D582" s="58"/>
      <c r="E582" s="58"/>
      <c r="F582" s="58"/>
    </row>
    <row r="583" ht="15.75" customHeight="1">
      <c r="D583" s="58"/>
      <c r="E583" s="58"/>
      <c r="F583" s="58"/>
    </row>
    <row r="584" ht="15.75" customHeight="1">
      <c r="D584" s="58"/>
      <c r="E584" s="58"/>
      <c r="F584" s="58"/>
    </row>
    <row r="585" ht="15.75" customHeight="1">
      <c r="D585" s="58"/>
      <c r="E585" s="58"/>
      <c r="F585" s="58"/>
    </row>
    <row r="586" ht="15.75" customHeight="1">
      <c r="D586" s="58"/>
      <c r="E586" s="58"/>
      <c r="F586" s="58"/>
    </row>
    <row r="587" ht="15.75" customHeight="1">
      <c r="D587" s="58"/>
      <c r="E587" s="58"/>
      <c r="F587" s="58"/>
    </row>
    <row r="588" ht="15.75" customHeight="1">
      <c r="D588" s="58"/>
      <c r="E588" s="58"/>
      <c r="F588" s="58"/>
    </row>
    <row r="589" ht="15.75" customHeight="1">
      <c r="D589" s="58"/>
      <c r="E589" s="58"/>
      <c r="F589" s="58"/>
    </row>
    <row r="590" ht="15.75" customHeight="1">
      <c r="D590" s="58"/>
      <c r="E590" s="58"/>
      <c r="F590" s="58"/>
    </row>
    <row r="591" ht="15.75" customHeight="1">
      <c r="D591" s="58"/>
      <c r="E591" s="58"/>
      <c r="F591" s="58"/>
    </row>
    <row r="592" ht="15.75" customHeight="1">
      <c r="D592" s="58"/>
      <c r="E592" s="58"/>
      <c r="F592" s="58"/>
    </row>
    <row r="593" ht="15.75" customHeight="1">
      <c r="D593" s="58"/>
      <c r="E593" s="58"/>
      <c r="F593" s="58"/>
    </row>
    <row r="594" ht="15.75" customHeight="1">
      <c r="D594" s="58"/>
      <c r="E594" s="58"/>
      <c r="F594" s="58"/>
    </row>
    <row r="595" ht="15.75" customHeight="1">
      <c r="D595" s="58"/>
      <c r="E595" s="58"/>
      <c r="F595" s="58"/>
    </row>
    <row r="596" ht="15.75" customHeight="1">
      <c r="D596" s="58"/>
      <c r="E596" s="58"/>
      <c r="F596" s="58"/>
    </row>
    <row r="597" ht="15.75" customHeight="1">
      <c r="D597" s="58"/>
      <c r="E597" s="58"/>
      <c r="F597" s="58"/>
    </row>
    <row r="598" ht="15.75" customHeight="1">
      <c r="D598" s="58"/>
      <c r="E598" s="58"/>
      <c r="F598" s="58"/>
    </row>
    <row r="599" ht="15.75" customHeight="1">
      <c r="D599" s="58"/>
      <c r="E599" s="58"/>
      <c r="F599" s="58"/>
    </row>
    <row r="600" ht="15.75" customHeight="1">
      <c r="D600" s="58"/>
      <c r="E600" s="58"/>
      <c r="F600" s="58"/>
    </row>
    <row r="601" ht="15.75" customHeight="1">
      <c r="D601" s="58"/>
      <c r="E601" s="58"/>
      <c r="F601" s="58"/>
    </row>
    <row r="602" ht="15.75" customHeight="1">
      <c r="D602" s="58"/>
      <c r="E602" s="58"/>
      <c r="F602" s="58"/>
    </row>
    <row r="603" ht="15.75" customHeight="1">
      <c r="D603" s="58"/>
      <c r="E603" s="58"/>
      <c r="F603" s="58"/>
    </row>
    <row r="604" ht="15.75" customHeight="1">
      <c r="D604" s="58"/>
      <c r="E604" s="58"/>
      <c r="F604" s="58"/>
    </row>
    <row r="605" ht="15.75" customHeight="1">
      <c r="D605" s="58"/>
      <c r="E605" s="58"/>
      <c r="F605" s="58"/>
    </row>
    <row r="606" ht="15.75" customHeight="1">
      <c r="D606" s="58"/>
      <c r="E606" s="58"/>
      <c r="F606" s="58"/>
    </row>
    <row r="607" ht="15.75" customHeight="1">
      <c r="D607" s="58"/>
      <c r="E607" s="58"/>
      <c r="F607" s="58"/>
    </row>
    <row r="608" ht="15.75" customHeight="1">
      <c r="D608" s="58"/>
      <c r="E608" s="58"/>
      <c r="F608" s="58"/>
    </row>
    <row r="609" ht="15.75" customHeight="1">
      <c r="D609" s="58"/>
      <c r="E609" s="58"/>
      <c r="F609" s="58"/>
    </row>
    <row r="610" ht="15.75" customHeight="1">
      <c r="D610" s="58"/>
      <c r="E610" s="58"/>
      <c r="F610" s="58"/>
    </row>
    <row r="611" ht="15.75" customHeight="1">
      <c r="D611" s="58"/>
      <c r="E611" s="58"/>
      <c r="F611" s="58"/>
    </row>
    <row r="612" ht="15.75" customHeight="1">
      <c r="D612" s="58"/>
      <c r="E612" s="58"/>
      <c r="F612" s="58"/>
    </row>
    <row r="613" ht="15.75" customHeight="1">
      <c r="D613" s="58"/>
      <c r="E613" s="58"/>
      <c r="F613" s="58"/>
    </row>
    <row r="614" ht="15.75" customHeight="1">
      <c r="D614" s="58"/>
      <c r="E614" s="58"/>
      <c r="F614" s="58"/>
    </row>
    <row r="615" ht="15.75" customHeight="1">
      <c r="D615" s="58"/>
      <c r="E615" s="58"/>
      <c r="F615" s="58"/>
    </row>
    <row r="616" ht="15.75" customHeight="1">
      <c r="D616" s="58"/>
      <c r="E616" s="58"/>
      <c r="F616" s="58"/>
    </row>
    <row r="617" ht="15.75" customHeight="1">
      <c r="D617" s="58"/>
      <c r="E617" s="58"/>
      <c r="F617" s="58"/>
    </row>
    <row r="618" ht="15.75" customHeight="1">
      <c r="D618" s="58"/>
      <c r="E618" s="58"/>
      <c r="F618" s="58"/>
    </row>
    <row r="619" ht="15.75" customHeight="1">
      <c r="D619" s="58"/>
      <c r="E619" s="58"/>
      <c r="F619" s="58"/>
    </row>
    <row r="620" ht="15.75" customHeight="1">
      <c r="D620" s="58"/>
      <c r="E620" s="58"/>
      <c r="F620" s="58"/>
    </row>
    <row r="621" ht="15.75" customHeight="1">
      <c r="D621" s="58"/>
      <c r="E621" s="58"/>
      <c r="F621" s="58"/>
    </row>
    <row r="622" ht="15.75" customHeight="1">
      <c r="D622" s="58"/>
      <c r="E622" s="58"/>
      <c r="F622" s="58"/>
    </row>
    <row r="623" ht="15.75" customHeight="1">
      <c r="D623" s="58"/>
      <c r="E623" s="58"/>
      <c r="F623" s="58"/>
    </row>
    <row r="624" ht="15.75" customHeight="1">
      <c r="D624" s="58"/>
      <c r="E624" s="58"/>
      <c r="F624" s="58"/>
    </row>
    <row r="625" ht="15.75" customHeight="1">
      <c r="D625" s="58"/>
      <c r="E625" s="58"/>
      <c r="F625" s="58"/>
    </row>
    <row r="626" ht="15.75" customHeight="1">
      <c r="D626" s="58"/>
      <c r="E626" s="58"/>
      <c r="F626" s="58"/>
    </row>
    <row r="627" ht="15.75" customHeight="1">
      <c r="D627" s="58"/>
      <c r="E627" s="58"/>
      <c r="F627" s="58"/>
    </row>
    <row r="628" ht="15.75" customHeight="1">
      <c r="D628" s="58"/>
      <c r="E628" s="58"/>
      <c r="F628" s="58"/>
    </row>
    <row r="629" ht="15.75" customHeight="1">
      <c r="D629" s="58"/>
      <c r="E629" s="58"/>
      <c r="F629" s="58"/>
    </row>
    <row r="630" ht="15.75" customHeight="1">
      <c r="D630" s="58"/>
      <c r="E630" s="58"/>
      <c r="F630" s="58"/>
    </row>
    <row r="631" ht="15.75" customHeight="1">
      <c r="D631" s="58"/>
      <c r="E631" s="58"/>
      <c r="F631" s="58"/>
    </row>
    <row r="632" ht="15.75" customHeight="1">
      <c r="D632" s="58"/>
      <c r="E632" s="58"/>
      <c r="F632" s="58"/>
    </row>
    <row r="633" ht="15.75" customHeight="1">
      <c r="D633" s="58"/>
      <c r="E633" s="58"/>
      <c r="F633" s="58"/>
    </row>
    <row r="634" ht="15.75" customHeight="1">
      <c r="D634" s="58"/>
      <c r="E634" s="58"/>
      <c r="F634" s="58"/>
    </row>
    <row r="635" ht="15.75" customHeight="1">
      <c r="D635" s="58"/>
      <c r="E635" s="58"/>
      <c r="F635" s="58"/>
    </row>
    <row r="636" ht="15.75" customHeight="1">
      <c r="D636" s="58"/>
      <c r="E636" s="58"/>
      <c r="F636" s="58"/>
    </row>
    <row r="637" ht="15.75" customHeight="1">
      <c r="D637" s="58"/>
      <c r="E637" s="58"/>
      <c r="F637" s="58"/>
    </row>
    <row r="638" ht="15.75" customHeight="1">
      <c r="D638" s="58"/>
      <c r="E638" s="58"/>
      <c r="F638" s="58"/>
    </row>
    <row r="639" ht="15.75" customHeight="1">
      <c r="D639" s="58"/>
      <c r="E639" s="58"/>
      <c r="F639" s="58"/>
    </row>
    <row r="640" ht="15.75" customHeight="1">
      <c r="D640" s="58"/>
      <c r="E640" s="58"/>
      <c r="F640" s="58"/>
    </row>
    <row r="641" ht="15.75" customHeight="1">
      <c r="D641" s="58"/>
      <c r="E641" s="58"/>
      <c r="F641" s="58"/>
    </row>
    <row r="642" ht="15.75" customHeight="1">
      <c r="D642" s="58"/>
      <c r="E642" s="58"/>
      <c r="F642" s="58"/>
    </row>
    <row r="643" ht="15.75" customHeight="1">
      <c r="D643" s="58"/>
      <c r="E643" s="58"/>
      <c r="F643" s="58"/>
    </row>
    <row r="644" ht="15.75" customHeight="1">
      <c r="D644" s="58"/>
      <c r="E644" s="58"/>
      <c r="F644" s="58"/>
    </row>
    <row r="645" ht="15.75" customHeight="1">
      <c r="D645" s="58"/>
      <c r="E645" s="58"/>
      <c r="F645" s="58"/>
    </row>
    <row r="646" ht="15.75" customHeight="1">
      <c r="D646" s="58"/>
      <c r="E646" s="58"/>
      <c r="F646" s="58"/>
    </row>
    <row r="647" ht="15.75" customHeight="1">
      <c r="D647" s="58"/>
      <c r="E647" s="58"/>
      <c r="F647" s="58"/>
    </row>
    <row r="648" ht="15.75" customHeight="1">
      <c r="D648" s="58"/>
      <c r="E648" s="58"/>
      <c r="F648" s="58"/>
    </row>
    <row r="649" ht="15.75" customHeight="1">
      <c r="D649" s="58"/>
      <c r="E649" s="58"/>
      <c r="F649" s="58"/>
    </row>
    <row r="650" ht="15.75" customHeight="1">
      <c r="D650" s="58"/>
      <c r="E650" s="58"/>
      <c r="F650" s="58"/>
    </row>
    <row r="651" ht="15.75" customHeight="1">
      <c r="D651" s="58"/>
      <c r="E651" s="58"/>
      <c r="F651" s="58"/>
    </row>
    <row r="652" ht="15.75" customHeight="1">
      <c r="D652" s="58"/>
      <c r="E652" s="58"/>
      <c r="F652" s="58"/>
    </row>
    <row r="653" ht="15.75" customHeight="1">
      <c r="D653" s="58"/>
      <c r="E653" s="58"/>
      <c r="F653" s="58"/>
    </row>
    <row r="654" ht="15.75" customHeight="1">
      <c r="D654" s="58"/>
      <c r="E654" s="58"/>
      <c r="F654" s="58"/>
    </row>
    <row r="655" ht="15.75" customHeight="1">
      <c r="D655" s="58"/>
      <c r="E655" s="58"/>
      <c r="F655" s="58"/>
    </row>
    <row r="656" ht="15.75" customHeight="1">
      <c r="D656" s="58"/>
      <c r="E656" s="58"/>
      <c r="F656" s="58"/>
    </row>
    <row r="657" ht="15.75" customHeight="1">
      <c r="D657" s="58"/>
      <c r="E657" s="58"/>
      <c r="F657" s="58"/>
    </row>
    <row r="658" ht="15.75" customHeight="1">
      <c r="D658" s="58"/>
      <c r="E658" s="58"/>
      <c r="F658" s="58"/>
    </row>
    <row r="659" ht="15.75" customHeight="1">
      <c r="D659" s="58"/>
      <c r="E659" s="58"/>
      <c r="F659" s="58"/>
    </row>
    <row r="660" ht="15.75" customHeight="1">
      <c r="D660" s="58"/>
      <c r="E660" s="58"/>
      <c r="F660" s="58"/>
    </row>
    <row r="661" ht="15.75" customHeight="1">
      <c r="D661" s="58"/>
      <c r="E661" s="58"/>
      <c r="F661" s="58"/>
    </row>
    <row r="662" ht="15.75" customHeight="1">
      <c r="D662" s="58"/>
      <c r="E662" s="58"/>
      <c r="F662" s="58"/>
    </row>
    <row r="663" ht="15.75" customHeight="1">
      <c r="D663" s="58"/>
      <c r="E663" s="58"/>
      <c r="F663" s="58"/>
    </row>
    <row r="664" ht="15.75" customHeight="1">
      <c r="D664" s="58"/>
      <c r="E664" s="58"/>
      <c r="F664" s="58"/>
    </row>
    <row r="665" ht="15.75" customHeight="1">
      <c r="D665" s="58"/>
      <c r="E665" s="58"/>
      <c r="F665" s="58"/>
    </row>
    <row r="666" ht="15.75" customHeight="1">
      <c r="D666" s="58"/>
      <c r="E666" s="58"/>
      <c r="F666" s="58"/>
    </row>
    <row r="667" ht="15.75" customHeight="1">
      <c r="D667" s="58"/>
      <c r="E667" s="58"/>
      <c r="F667" s="58"/>
    </row>
    <row r="668" ht="15.75" customHeight="1">
      <c r="D668" s="58"/>
      <c r="E668" s="58"/>
      <c r="F668" s="58"/>
    </row>
    <row r="669" ht="15.75" customHeight="1">
      <c r="D669" s="58"/>
      <c r="E669" s="58"/>
      <c r="F669" s="58"/>
    </row>
    <row r="670" ht="15.75" customHeight="1">
      <c r="D670" s="58"/>
      <c r="E670" s="58"/>
      <c r="F670" s="58"/>
    </row>
    <row r="671" ht="15.75" customHeight="1">
      <c r="D671" s="58"/>
      <c r="E671" s="58"/>
      <c r="F671" s="58"/>
    </row>
    <row r="672" ht="15.75" customHeight="1">
      <c r="D672" s="58"/>
      <c r="E672" s="58"/>
      <c r="F672" s="58"/>
    </row>
    <row r="673" ht="15.75" customHeight="1">
      <c r="D673" s="58"/>
      <c r="E673" s="58"/>
      <c r="F673" s="58"/>
    </row>
    <row r="674" ht="15.75" customHeight="1">
      <c r="D674" s="58"/>
      <c r="E674" s="58"/>
      <c r="F674" s="58"/>
    </row>
    <row r="675" ht="15.75" customHeight="1">
      <c r="D675" s="58"/>
      <c r="E675" s="58"/>
      <c r="F675" s="58"/>
    </row>
    <row r="676" ht="15.75" customHeight="1">
      <c r="D676" s="58"/>
      <c r="E676" s="58"/>
      <c r="F676" s="58"/>
    </row>
    <row r="677" ht="15.75" customHeight="1">
      <c r="D677" s="58"/>
      <c r="E677" s="58"/>
      <c r="F677" s="58"/>
    </row>
    <row r="678" ht="15.75" customHeight="1">
      <c r="D678" s="58"/>
      <c r="E678" s="58"/>
      <c r="F678" s="58"/>
    </row>
    <row r="679" ht="15.75" customHeight="1">
      <c r="D679" s="58"/>
      <c r="E679" s="58"/>
      <c r="F679" s="58"/>
    </row>
    <row r="680" ht="15.75" customHeight="1">
      <c r="D680" s="58"/>
      <c r="E680" s="58"/>
      <c r="F680" s="58"/>
    </row>
    <row r="681" ht="15.75" customHeight="1">
      <c r="D681" s="58"/>
      <c r="E681" s="58"/>
      <c r="F681" s="58"/>
    </row>
    <row r="682" ht="15.75" customHeight="1">
      <c r="D682" s="58"/>
      <c r="E682" s="58"/>
      <c r="F682" s="58"/>
    </row>
    <row r="683" ht="15.75" customHeight="1">
      <c r="D683" s="58"/>
      <c r="E683" s="58"/>
      <c r="F683" s="58"/>
    </row>
    <row r="684" ht="15.75" customHeight="1">
      <c r="D684" s="58"/>
      <c r="E684" s="58"/>
      <c r="F684" s="58"/>
    </row>
    <row r="685" ht="15.75" customHeight="1">
      <c r="D685" s="58"/>
      <c r="E685" s="58"/>
      <c r="F685" s="58"/>
    </row>
    <row r="686" ht="15.75" customHeight="1">
      <c r="D686" s="58"/>
      <c r="E686" s="58"/>
      <c r="F686" s="58"/>
    </row>
    <row r="687" ht="15.75" customHeight="1">
      <c r="D687" s="58"/>
      <c r="E687" s="58"/>
      <c r="F687" s="58"/>
    </row>
    <row r="688" ht="15.75" customHeight="1">
      <c r="D688" s="58"/>
      <c r="E688" s="58"/>
      <c r="F688" s="58"/>
    </row>
    <row r="689" ht="15.75" customHeight="1">
      <c r="D689" s="58"/>
      <c r="E689" s="58"/>
      <c r="F689" s="58"/>
    </row>
    <row r="690" ht="15.75" customHeight="1">
      <c r="D690" s="58"/>
      <c r="E690" s="58"/>
      <c r="F690" s="58"/>
    </row>
    <row r="691" ht="15.75" customHeight="1">
      <c r="D691" s="58"/>
      <c r="E691" s="58"/>
      <c r="F691" s="58"/>
    </row>
    <row r="692" ht="15.75" customHeight="1">
      <c r="D692" s="58"/>
      <c r="E692" s="58"/>
      <c r="F692" s="58"/>
    </row>
    <row r="693" ht="15.75" customHeight="1">
      <c r="D693" s="58"/>
      <c r="E693" s="58"/>
      <c r="F693" s="58"/>
    </row>
    <row r="694" ht="15.75" customHeight="1">
      <c r="D694" s="58"/>
      <c r="E694" s="58"/>
      <c r="F694" s="58"/>
    </row>
    <row r="695" ht="15.75" customHeight="1">
      <c r="D695" s="58"/>
      <c r="E695" s="58"/>
      <c r="F695" s="58"/>
    </row>
    <row r="696" ht="15.75" customHeight="1">
      <c r="D696" s="58"/>
      <c r="E696" s="58"/>
      <c r="F696" s="58"/>
    </row>
    <row r="697" ht="15.75" customHeight="1">
      <c r="D697" s="58"/>
      <c r="E697" s="58"/>
      <c r="F697" s="58"/>
    </row>
    <row r="698" ht="15.75" customHeight="1">
      <c r="D698" s="58"/>
      <c r="E698" s="58"/>
      <c r="F698" s="58"/>
    </row>
    <row r="699" ht="15.75" customHeight="1">
      <c r="D699" s="58"/>
      <c r="E699" s="58"/>
      <c r="F699" s="58"/>
    </row>
    <row r="700" ht="15.75" customHeight="1">
      <c r="D700" s="58"/>
      <c r="E700" s="58"/>
      <c r="F700" s="58"/>
    </row>
    <row r="701" ht="15.75" customHeight="1">
      <c r="D701" s="58"/>
      <c r="E701" s="58"/>
      <c r="F701" s="58"/>
    </row>
    <row r="702" ht="15.75" customHeight="1">
      <c r="D702" s="58"/>
      <c r="E702" s="58"/>
      <c r="F702" s="58"/>
    </row>
    <row r="703" ht="15.75" customHeight="1">
      <c r="D703" s="58"/>
      <c r="E703" s="58"/>
      <c r="F703" s="58"/>
    </row>
    <row r="704" ht="15.75" customHeight="1">
      <c r="D704" s="58"/>
      <c r="E704" s="58"/>
      <c r="F704" s="58"/>
    </row>
    <row r="705" ht="15.75" customHeight="1">
      <c r="D705" s="58"/>
      <c r="E705" s="58"/>
      <c r="F705" s="58"/>
    </row>
    <row r="706" ht="15.75" customHeight="1">
      <c r="D706" s="58"/>
      <c r="E706" s="58"/>
      <c r="F706" s="58"/>
    </row>
    <row r="707" ht="15.75" customHeight="1">
      <c r="D707" s="58"/>
      <c r="E707" s="58"/>
      <c r="F707" s="58"/>
    </row>
    <row r="708" ht="15.75" customHeight="1">
      <c r="D708" s="58"/>
      <c r="E708" s="58"/>
      <c r="F708" s="58"/>
    </row>
    <row r="709" ht="15.75" customHeight="1">
      <c r="D709" s="58"/>
      <c r="E709" s="58"/>
      <c r="F709" s="58"/>
    </row>
    <row r="710" ht="15.75" customHeight="1">
      <c r="D710" s="58"/>
      <c r="E710" s="58"/>
      <c r="F710" s="58"/>
    </row>
    <row r="711" ht="15.75" customHeight="1">
      <c r="D711" s="58"/>
      <c r="E711" s="58"/>
      <c r="F711" s="58"/>
    </row>
    <row r="712" ht="15.75" customHeight="1">
      <c r="D712" s="58"/>
      <c r="E712" s="58"/>
      <c r="F712" s="58"/>
    </row>
    <row r="713" ht="15.75" customHeight="1">
      <c r="D713" s="58"/>
      <c r="E713" s="58"/>
      <c r="F713" s="58"/>
    </row>
    <row r="714" ht="15.75" customHeight="1">
      <c r="D714" s="58"/>
      <c r="E714" s="58"/>
      <c r="F714" s="58"/>
    </row>
    <row r="715" ht="15.75" customHeight="1">
      <c r="D715" s="58"/>
      <c r="E715" s="58"/>
      <c r="F715" s="58"/>
    </row>
    <row r="716" ht="15.75" customHeight="1">
      <c r="D716" s="58"/>
      <c r="E716" s="58"/>
      <c r="F716" s="58"/>
    </row>
    <row r="717" ht="15.75" customHeight="1">
      <c r="D717" s="58"/>
      <c r="E717" s="58"/>
      <c r="F717" s="58"/>
    </row>
    <row r="718" ht="15.75" customHeight="1">
      <c r="D718" s="58"/>
      <c r="E718" s="58"/>
      <c r="F718" s="58"/>
    </row>
    <row r="719" ht="15.75" customHeight="1">
      <c r="D719" s="58"/>
      <c r="E719" s="58"/>
      <c r="F719" s="58"/>
    </row>
    <row r="720" ht="15.75" customHeight="1">
      <c r="D720" s="58"/>
      <c r="E720" s="58"/>
      <c r="F720" s="58"/>
    </row>
    <row r="721" ht="15.75" customHeight="1">
      <c r="D721" s="58"/>
      <c r="E721" s="58"/>
      <c r="F721" s="58"/>
    </row>
    <row r="722" ht="15.75" customHeight="1">
      <c r="D722" s="58"/>
      <c r="E722" s="58"/>
      <c r="F722" s="58"/>
    </row>
    <row r="723" ht="15.75" customHeight="1">
      <c r="D723" s="58"/>
      <c r="E723" s="58"/>
      <c r="F723" s="58"/>
    </row>
    <row r="724" ht="15.75" customHeight="1">
      <c r="D724" s="58"/>
      <c r="E724" s="58"/>
      <c r="F724" s="58"/>
    </row>
    <row r="725" ht="15.75" customHeight="1">
      <c r="D725" s="58"/>
      <c r="E725" s="58"/>
      <c r="F725" s="58"/>
    </row>
    <row r="726" ht="15.75" customHeight="1">
      <c r="D726" s="58"/>
      <c r="E726" s="58"/>
      <c r="F726" s="58"/>
    </row>
    <row r="727" ht="15.75" customHeight="1">
      <c r="D727" s="58"/>
      <c r="E727" s="58"/>
      <c r="F727" s="58"/>
    </row>
    <row r="728" ht="15.75" customHeight="1">
      <c r="D728" s="58"/>
      <c r="E728" s="58"/>
      <c r="F728" s="58"/>
    </row>
    <row r="729" ht="15.75" customHeight="1">
      <c r="D729" s="58"/>
      <c r="E729" s="58"/>
      <c r="F729" s="58"/>
    </row>
    <row r="730" ht="15.75" customHeight="1">
      <c r="D730" s="58"/>
      <c r="E730" s="58"/>
      <c r="F730" s="58"/>
    </row>
    <row r="731" ht="15.75" customHeight="1">
      <c r="D731" s="58"/>
      <c r="E731" s="58"/>
      <c r="F731" s="58"/>
    </row>
    <row r="732" ht="15.75" customHeight="1">
      <c r="D732" s="58"/>
      <c r="E732" s="58"/>
      <c r="F732" s="58"/>
    </row>
    <row r="733" ht="15.75" customHeight="1">
      <c r="D733" s="58"/>
      <c r="E733" s="58"/>
      <c r="F733" s="58"/>
    </row>
    <row r="734" ht="15.75" customHeight="1">
      <c r="D734" s="58"/>
      <c r="E734" s="58"/>
      <c r="F734" s="58"/>
    </row>
    <row r="735" ht="15.75" customHeight="1">
      <c r="D735" s="58"/>
      <c r="E735" s="58"/>
      <c r="F735" s="58"/>
    </row>
    <row r="736" ht="15.75" customHeight="1">
      <c r="D736" s="58"/>
      <c r="E736" s="58"/>
      <c r="F736" s="58"/>
    </row>
    <row r="737" ht="15.75" customHeight="1">
      <c r="D737" s="58"/>
      <c r="E737" s="58"/>
      <c r="F737" s="58"/>
    </row>
    <row r="738" ht="15.75" customHeight="1">
      <c r="D738" s="58"/>
      <c r="E738" s="58"/>
      <c r="F738" s="58"/>
    </row>
    <row r="739" ht="15.75" customHeight="1">
      <c r="D739" s="58"/>
      <c r="E739" s="58"/>
      <c r="F739" s="58"/>
    </row>
    <row r="740" ht="15.75" customHeight="1">
      <c r="D740" s="58"/>
      <c r="E740" s="58"/>
      <c r="F740" s="58"/>
    </row>
    <row r="741" ht="15.75" customHeight="1">
      <c r="D741" s="58"/>
      <c r="E741" s="58"/>
      <c r="F741" s="58"/>
    </row>
    <row r="742" ht="15.75" customHeight="1">
      <c r="D742" s="58"/>
      <c r="E742" s="58"/>
      <c r="F742" s="58"/>
    </row>
    <row r="743" ht="15.75" customHeight="1">
      <c r="D743" s="58"/>
      <c r="E743" s="58"/>
      <c r="F743" s="58"/>
    </row>
    <row r="744" ht="15.75" customHeight="1">
      <c r="D744" s="58"/>
      <c r="E744" s="58"/>
      <c r="F744" s="58"/>
    </row>
    <row r="745" ht="15.75" customHeight="1">
      <c r="D745" s="58"/>
      <c r="E745" s="58"/>
      <c r="F745" s="58"/>
    </row>
    <row r="746" ht="15.75" customHeight="1">
      <c r="D746" s="58"/>
      <c r="E746" s="58"/>
      <c r="F746" s="58"/>
    </row>
    <row r="747" ht="15.75" customHeight="1">
      <c r="D747" s="58"/>
      <c r="E747" s="58"/>
      <c r="F747" s="58"/>
    </row>
    <row r="748" ht="15.75" customHeight="1">
      <c r="D748" s="58"/>
      <c r="E748" s="58"/>
      <c r="F748" s="58"/>
    </row>
    <row r="749" ht="15.75" customHeight="1">
      <c r="D749" s="58"/>
      <c r="E749" s="58"/>
      <c r="F749" s="58"/>
    </row>
    <row r="750" ht="15.75" customHeight="1">
      <c r="D750" s="58"/>
      <c r="E750" s="58"/>
      <c r="F750" s="58"/>
    </row>
    <row r="751" ht="15.75" customHeight="1">
      <c r="D751" s="58"/>
      <c r="E751" s="58"/>
      <c r="F751" s="58"/>
    </row>
    <row r="752" ht="15.75" customHeight="1">
      <c r="D752" s="58"/>
      <c r="E752" s="58"/>
      <c r="F752" s="58"/>
    </row>
    <row r="753" ht="15.75" customHeight="1">
      <c r="D753" s="58"/>
      <c r="E753" s="58"/>
      <c r="F753" s="58"/>
    </row>
    <row r="754" ht="15.75" customHeight="1">
      <c r="D754" s="58"/>
      <c r="E754" s="58"/>
      <c r="F754" s="58"/>
    </row>
    <row r="755" ht="15.75" customHeight="1">
      <c r="D755" s="58"/>
      <c r="E755" s="58"/>
      <c r="F755" s="58"/>
    </row>
    <row r="756" ht="15.75" customHeight="1">
      <c r="D756" s="58"/>
      <c r="E756" s="58"/>
      <c r="F756" s="58"/>
    </row>
    <row r="757" ht="15.75" customHeight="1">
      <c r="D757" s="58"/>
      <c r="E757" s="58"/>
      <c r="F757" s="58"/>
    </row>
    <row r="758" ht="15.75" customHeight="1">
      <c r="D758" s="58"/>
      <c r="E758" s="58"/>
      <c r="F758" s="58"/>
    </row>
    <row r="759" ht="15.75" customHeight="1">
      <c r="D759" s="58"/>
      <c r="E759" s="58"/>
      <c r="F759" s="58"/>
    </row>
    <row r="760" ht="15.75" customHeight="1">
      <c r="D760" s="58"/>
      <c r="E760" s="58"/>
      <c r="F760" s="58"/>
    </row>
    <row r="761" ht="15.75" customHeight="1">
      <c r="D761" s="58"/>
      <c r="E761" s="58"/>
      <c r="F761" s="58"/>
    </row>
    <row r="762" ht="15.75" customHeight="1">
      <c r="D762" s="58"/>
      <c r="E762" s="58"/>
      <c r="F762" s="58"/>
    </row>
    <row r="763" ht="15.75" customHeight="1">
      <c r="D763" s="58"/>
      <c r="E763" s="58"/>
      <c r="F763" s="58"/>
    </row>
    <row r="764" ht="15.75" customHeight="1">
      <c r="D764" s="58"/>
      <c r="E764" s="58"/>
      <c r="F764" s="58"/>
    </row>
    <row r="765" ht="15.75" customHeight="1">
      <c r="D765" s="58"/>
      <c r="E765" s="58"/>
      <c r="F765" s="58"/>
    </row>
    <row r="766" ht="15.75" customHeight="1">
      <c r="D766" s="58"/>
      <c r="E766" s="58"/>
      <c r="F766" s="58"/>
    </row>
    <row r="767" ht="15.75" customHeight="1">
      <c r="D767" s="58"/>
      <c r="E767" s="58"/>
      <c r="F767" s="58"/>
    </row>
    <row r="768" ht="15.75" customHeight="1">
      <c r="D768" s="58"/>
      <c r="E768" s="58"/>
      <c r="F768" s="58"/>
    </row>
    <row r="769" ht="15.75" customHeight="1">
      <c r="D769" s="58"/>
      <c r="E769" s="58"/>
      <c r="F769" s="58"/>
    </row>
    <row r="770" ht="15.75" customHeight="1">
      <c r="D770" s="58"/>
      <c r="E770" s="58"/>
      <c r="F770" s="58"/>
    </row>
    <row r="771" ht="15.75" customHeight="1">
      <c r="D771" s="58"/>
      <c r="E771" s="58"/>
      <c r="F771" s="58"/>
    </row>
    <row r="772" ht="15.75" customHeight="1">
      <c r="D772" s="58"/>
      <c r="E772" s="58"/>
      <c r="F772" s="58"/>
    </row>
    <row r="773" ht="15.75" customHeight="1">
      <c r="D773" s="58"/>
      <c r="E773" s="58"/>
      <c r="F773" s="58"/>
    </row>
    <row r="774" ht="15.75" customHeight="1">
      <c r="D774" s="58"/>
      <c r="E774" s="58"/>
      <c r="F774" s="58"/>
    </row>
    <row r="775" ht="15.75" customHeight="1">
      <c r="D775" s="58"/>
      <c r="E775" s="58"/>
      <c r="F775" s="58"/>
    </row>
    <row r="776" ht="15.75" customHeight="1">
      <c r="D776" s="58"/>
      <c r="E776" s="58"/>
      <c r="F776" s="58"/>
    </row>
    <row r="777" ht="15.75" customHeight="1">
      <c r="D777" s="58"/>
      <c r="E777" s="58"/>
      <c r="F777" s="58"/>
    </row>
    <row r="778" ht="15.75" customHeight="1">
      <c r="D778" s="58"/>
      <c r="E778" s="58"/>
      <c r="F778" s="58"/>
    </row>
    <row r="779" ht="15.75" customHeight="1">
      <c r="D779" s="58"/>
      <c r="E779" s="58"/>
      <c r="F779" s="58"/>
    </row>
    <row r="780" ht="15.75" customHeight="1">
      <c r="D780" s="58"/>
      <c r="E780" s="58"/>
      <c r="F780" s="58"/>
    </row>
    <row r="781" ht="15.75" customHeight="1">
      <c r="D781" s="58"/>
      <c r="E781" s="58"/>
      <c r="F781" s="58"/>
    </row>
    <row r="782" ht="15.75" customHeight="1">
      <c r="D782" s="58"/>
      <c r="E782" s="58"/>
      <c r="F782" s="58"/>
    </row>
    <row r="783" ht="15.75" customHeight="1">
      <c r="D783" s="58"/>
      <c r="E783" s="58"/>
      <c r="F783" s="58"/>
    </row>
    <row r="784" ht="15.75" customHeight="1">
      <c r="D784" s="58"/>
      <c r="E784" s="58"/>
      <c r="F784" s="58"/>
    </row>
    <row r="785" ht="15.75" customHeight="1">
      <c r="D785" s="58"/>
      <c r="E785" s="58"/>
      <c r="F785" s="58"/>
    </row>
    <row r="786" ht="15.75" customHeight="1">
      <c r="D786" s="58"/>
      <c r="E786" s="58"/>
      <c r="F786" s="58"/>
    </row>
    <row r="787" ht="15.75" customHeight="1">
      <c r="D787" s="58"/>
      <c r="E787" s="58"/>
      <c r="F787" s="58"/>
    </row>
    <row r="788" ht="15.75" customHeight="1">
      <c r="D788" s="58"/>
      <c r="E788" s="58"/>
      <c r="F788" s="58"/>
    </row>
    <row r="789" ht="15.75" customHeight="1">
      <c r="D789" s="58"/>
      <c r="E789" s="58"/>
      <c r="F789" s="58"/>
    </row>
    <row r="790" ht="15.75" customHeight="1">
      <c r="D790" s="58"/>
      <c r="E790" s="58"/>
      <c r="F790" s="58"/>
    </row>
    <row r="791" ht="15.75" customHeight="1">
      <c r="D791" s="58"/>
      <c r="E791" s="58"/>
      <c r="F791" s="58"/>
    </row>
    <row r="792" ht="15.75" customHeight="1">
      <c r="D792" s="58"/>
      <c r="E792" s="58"/>
      <c r="F792" s="58"/>
    </row>
    <row r="793" ht="15.75" customHeight="1">
      <c r="D793" s="58"/>
      <c r="E793" s="58"/>
      <c r="F793" s="58"/>
    </row>
    <row r="794" ht="15.75" customHeight="1">
      <c r="D794" s="58"/>
      <c r="E794" s="58"/>
      <c r="F794" s="58"/>
    </row>
    <row r="795" ht="15.75" customHeight="1">
      <c r="D795" s="58"/>
      <c r="E795" s="58"/>
      <c r="F795" s="58"/>
    </row>
    <row r="796" ht="15.75" customHeight="1">
      <c r="D796" s="58"/>
      <c r="E796" s="58"/>
      <c r="F796" s="58"/>
    </row>
    <row r="797" ht="15.75" customHeight="1">
      <c r="D797" s="58"/>
      <c r="E797" s="58"/>
      <c r="F797" s="58"/>
    </row>
    <row r="798" ht="15.75" customHeight="1">
      <c r="D798" s="58"/>
      <c r="E798" s="58"/>
      <c r="F798" s="58"/>
    </row>
    <row r="799" ht="15.75" customHeight="1">
      <c r="D799" s="58"/>
      <c r="E799" s="58"/>
      <c r="F799" s="58"/>
    </row>
    <row r="800" ht="15.75" customHeight="1">
      <c r="D800" s="58"/>
      <c r="E800" s="58"/>
      <c r="F800" s="58"/>
    </row>
    <row r="801" ht="15.75" customHeight="1">
      <c r="D801" s="58"/>
      <c r="E801" s="58"/>
      <c r="F801" s="58"/>
    </row>
    <row r="802" ht="15.75" customHeight="1">
      <c r="D802" s="58"/>
      <c r="E802" s="58"/>
      <c r="F802" s="58"/>
    </row>
    <row r="803" ht="15.75" customHeight="1">
      <c r="D803" s="58"/>
      <c r="E803" s="58"/>
      <c r="F803" s="58"/>
    </row>
    <row r="804" ht="15.75" customHeight="1">
      <c r="D804" s="58"/>
      <c r="E804" s="58"/>
      <c r="F804" s="58"/>
    </row>
    <row r="805" ht="15.75" customHeight="1">
      <c r="D805" s="58"/>
      <c r="E805" s="58"/>
      <c r="F805" s="58"/>
    </row>
    <row r="806" ht="15.75" customHeight="1">
      <c r="D806" s="58"/>
      <c r="E806" s="58"/>
      <c r="F806" s="58"/>
    </row>
    <row r="807" ht="15.75" customHeight="1">
      <c r="D807" s="58"/>
      <c r="E807" s="58"/>
      <c r="F807" s="58"/>
    </row>
    <row r="808" ht="15.75" customHeight="1">
      <c r="D808" s="58"/>
      <c r="E808" s="58"/>
      <c r="F808" s="58"/>
    </row>
    <row r="809" ht="15.75" customHeight="1">
      <c r="D809" s="58"/>
      <c r="E809" s="58"/>
      <c r="F809" s="58"/>
    </row>
    <row r="810" ht="15.75" customHeight="1">
      <c r="D810" s="58"/>
      <c r="E810" s="58"/>
      <c r="F810" s="58"/>
    </row>
    <row r="811" ht="15.75" customHeight="1">
      <c r="D811" s="58"/>
      <c r="E811" s="58"/>
      <c r="F811" s="58"/>
    </row>
    <row r="812" ht="15.75" customHeight="1">
      <c r="D812" s="58"/>
      <c r="E812" s="58"/>
      <c r="F812" s="58"/>
    </row>
    <row r="813" ht="15.75" customHeight="1">
      <c r="D813" s="58"/>
      <c r="E813" s="58"/>
      <c r="F813" s="58"/>
    </row>
    <row r="814" ht="15.75" customHeight="1">
      <c r="D814" s="58"/>
      <c r="E814" s="58"/>
      <c r="F814" s="58"/>
    </row>
    <row r="815" ht="15.75" customHeight="1">
      <c r="D815" s="58"/>
      <c r="E815" s="58"/>
      <c r="F815" s="58"/>
    </row>
    <row r="816" ht="15.75" customHeight="1">
      <c r="D816" s="58"/>
      <c r="E816" s="58"/>
      <c r="F816" s="58"/>
    </row>
    <row r="817" ht="15.75" customHeight="1">
      <c r="D817" s="58"/>
      <c r="E817" s="58"/>
      <c r="F817" s="58"/>
    </row>
    <row r="818" ht="15.75" customHeight="1">
      <c r="D818" s="58"/>
      <c r="E818" s="58"/>
      <c r="F818" s="58"/>
    </row>
    <row r="819" ht="15.75" customHeight="1">
      <c r="D819" s="58"/>
      <c r="E819" s="58"/>
      <c r="F819" s="58"/>
    </row>
    <row r="820" ht="15.75" customHeight="1">
      <c r="D820" s="58"/>
      <c r="E820" s="58"/>
      <c r="F820" s="58"/>
    </row>
    <row r="821" ht="15.75" customHeight="1">
      <c r="D821" s="58"/>
      <c r="E821" s="58"/>
      <c r="F821" s="58"/>
    </row>
    <row r="822" ht="15.75" customHeight="1">
      <c r="D822" s="58"/>
      <c r="E822" s="58"/>
      <c r="F822" s="58"/>
    </row>
    <row r="823" ht="15.75" customHeight="1">
      <c r="D823" s="58"/>
      <c r="E823" s="58"/>
      <c r="F823" s="58"/>
    </row>
    <row r="824" ht="15.75" customHeight="1">
      <c r="D824" s="58"/>
      <c r="E824" s="58"/>
      <c r="F824" s="58"/>
    </row>
    <row r="825" ht="15.75" customHeight="1">
      <c r="D825" s="58"/>
      <c r="E825" s="58"/>
      <c r="F825" s="58"/>
    </row>
    <row r="826" ht="15.75" customHeight="1">
      <c r="D826" s="58"/>
      <c r="E826" s="58"/>
      <c r="F826" s="58"/>
    </row>
    <row r="827" ht="15.75" customHeight="1">
      <c r="D827" s="58"/>
      <c r="E827" s="58"/>
      <c r="F827" s="58"/>
    </row>
    <row r="828" ht="15.75" customHeight="1">
      <c r="D828" s="58"/>
      <c r="E828" s="58"/>
      <c r="F828" s="58"/>
    </row>
    <row r="829" ht="15.75" customHeight="1">
      <c r="D829" s="58"/>
      <c r="E829" s="58"/>
      <c r="F829" s="58"/>
    </row>
    <row r="830" ht="15.75" customHeight="1">
      <c r="D830" s="58"/>
      <c r="E830" s="58"/>
      <c r="F830" s="58"/>
    </row>
    <row r="831" ht="15.75" customHeight="1">
      <c r="D831" s="58"/>
      <c r="E831" s="58"/>
      <c r="F831" s="58"/>
    </row>
    <row r="832" ht="15.75" customHeight="1">
      <c r="D832" s="58"/>
      <c r="E832" s="58"/>
      <c r="F832" s="58"/>
    </row>
    <row r="833" ht="15.75" customHeight="1">
      <c r="D833" s="58"/>
      <c r="E833" s="58"/>
      <c r="F833" s="58"/>
    </row>
    <row r="834" ht="15.75" customHeight="1">
      <c r="D834" s="58"/>
      <c r="E834" s="58"/>
      <c r="F834" s="58"/>
    </row>
    <row r="835" ht="15.75" customHeight="1">
      <c r="D835" s="58"/>
      <c r="E835" s="58"/>
      <c r="F835" s="58"/>
    </row>
    <row r="836" ht="15.75" customHeight="1">
      <c r="D836" s="58"/>
      <c r="E836" s="58"/>
      <c r="F836" s="58"/>
    </row>
    <row r="837" ht="15.75" customHeight="1">
      <c r="D837" s="58"/>
      <c r="E837" s="58"/>
      <c r="F837" s="58"/>
    </row>
    <row r="838" ht="15.75" customHeight="1">
      <c r="D838" s="58"/>
      <c r="E838" s="58"/>
      <c r="F838" s="58"/>
    </row>
    <row r="839" ht="15.75" customHeight="1">
      <c r="D839" s="58"/>
      <c r="E839" s="58"/>
      <c r="F839" s="58"/>
    </row>
    <row r="840" ht="15.75" customHeight="1">
      <c r="D840" s="58"/>
      <c r="E840" s="58"/>
      <c r="F840" s="58"/>
    </row>
    <row r="841" ht="15.75" customHeight="1">
      <c r="D841" s="58"/>
      <c r="E841" s="58"/>
      <c r="F841" s="58"/>
    </row>
    <row r="842" ht="15.75" customHeight="1">
      <c r="D842" s="58"/>
      <c r="E842" s="58"/>
      <c r="F842" s="58"/>
    </row>
    <row r="843" ht="15.75" customHeight="1">
      <c r="D843" s="58"/>
      <c r="E843" s="58"/>
      <c r="F843" s="58"/>
    </row>
    <row r="844" ht="15.75" customHeight="1">
      <c r="D844" s="58"/>
      <c r="E844" s="58"/>
      <c r="F844" s="58"/>
    </row>
    <row r="845" ht="15.75" customHeight="1">
      <c r="D845" s="58"/>
      <c r="E845" s="58"/>
      <c r="F845" s="58"/>
    </row>
    <row r="846" ht="15.75" customHeight="1">
      <c r="D846" s="58"/>
      <c r="E846" s="58"/>
      <c r="F846" s="58"/>
    </row>
    <row r="847" ht="15.75" customHeight="1">
      <c r="D847" s="58"/>
      <c r="E847" s="58"/>
      <c r="F847" s="58"/>
    </row>
    <row r="848" ht="15.75" customHeight="1">
      <c r="D848" s="58"/>
      <c r="E848" s="58"/>
      <c r="F848" s="58"/>
    </row>
    <row r="849" ht="15.75" customHeight="1">
      <c r="D849" s="58"/>
      <c r="E849" s="58"/>
      <c r="F849" s="58"/>
    </row>
    <row r="850" ht="15.75" customHeight="1">
      <c r="D850" s="58"/>
      <c r="E850" s="58"/>
      <c r="F850" s="58"/>
    </row>
    <row r="851" ht="15.75" customHeight="1">
      <c r="D851" s="58"/>
      <c r="E851" s="58"/>
      <c r="F851" s="58"/>
    </row>
    <row r="852" ht="15.75" customHeight="1">
      <c r="D852" s="58"/>
      <c r="E852" s="58"/>
      <c r="F852" s="58"/>
    </row>
    <row r="853" ht="15.75" customHeight="1">
      <c r="D853" s="58"/>
      <c r="E853" s="58"/>
      <c r="F853" s="58"/>
    </row>
    <row r="854" ht="15.75" customHeight="1">
      <c r="D854" s="58"/>
      <c r="E854" s="58"/>
      <c r="F854" s="58"/>
    </row>
    <row r="855" ht="15.75" customHeight="1">
      <c r="D855" s="58"/>
      <c r="E855" s="58"/>
      <c r="F855" s="58"/>
    </row>
    <row r="856" ht="15.75" customHeight="1">
      <c r="D856" s="58"/>
      <c r="E856" s="58"/>
      <c r="F856" s="58"/>
    </row>
    <row r="857" ht="15.75" customHeight="1">
      <c r="D857" s="58"/>
      <c r="E857" s="58"/>
      <c r="F857" s="58"/>
    </row>
    <row r="858" ht="15.75" customHeight="1">
      <c r="D858" s="58"/>
      <c r="E858" s="58"/>
      <c r="F858" s="58"/>
    </row>
    <row r="859" ht="15.75" customHeight="1">
      <c r="D859" s="58"/>
      <c r="E859" s="58"/>
      <c r="F859" s="58"/>
    </row>
    <row r="860" ht="15.75" customHeight="1">
      <c r="D860" s="58"/>
      <c r="E860" s="58"/>
      <c r="F860" s="58"/>
    </row>
    <row r="861" ht="15.75" customHeight="1">
      <c r="D861" s="58"/>
      <c r="E861" s="58"/>
      <c r="F861" s="58"/>
    </row>
    <row r="862" ht="15.75" customHeight="1">
      <c r="D862" s="58"/>
      <c r="E862" s="58"/>
      <c r="F862" s="58"/>
    </row>
    <row r="863" ht="15.75" customHeight="1">
      <c r="D863" s="58"/>
      <c r="E863" s="58"/>
      <c r="F863" s="58"/>
    </row>
    <row r="864" ht="15.75" customHeight="1">
      <c r="D864" s="58"/>
      <c r="E864" s="58"/>
      <c r="F864" s="58"/>
    </row>
    <row r="865" ht="15.75" customHeight="1">
      <c r="D865" s="58"/>
      <c r="E865" s="58"/>
      <c r="F865" s="58"/>
    </row>
    <row r="866" ht="15.75" customHeight="1">
      <c r="D866" s="58"/>
      <c r="E866" s="58"/>
      <c r="F866" s="58"/>
    </row>
    <row r="867" ht="15.75" customHeight="1">
      <c r="D867" s="58"/>
      <c r="E867" s="58"/>
      <c r="F867" s="58"/>
    </row>
    <row r="868" ht="15.75" customHeight="1">
      <c r="D868" s="58"/>
      <c r="E868" s="58"/>
      <c r="F868" s="58"/>
    </row>
    <row r="869" ht="15.75" customHeight="1">
      <c r="D869" s="58"/>
      <c r="E869" s="58"/>
      <c r="F869" s="58"/>
    </row>
    <row r="870" ht="15.75" customHeight="1">
      <c r="D870" s="58"/>
      <c r="E870" s="58"/>
      <c r="F870" s="58"/>
    </row>
    <row r="871" ht="15.75" customHeight="1">
      <c r="D871" s="58"/>
      <c r="E871" s="58"/>
      <c r="F871" s="58"/>
    </row>
    <row r="872" ht="15.75" customHeight="1">
      <c r="D872" s="58"/>
      <c r="E872" s="58"/>
      <c r="F872" s="58"/>
    </row>
    <row r="873" ht="15.75" customHeight="1">
      <c r="D873" s="58"/>
      <c r="E873" s="58"/>
      <c r="F873" s="58"/>
    </row>
    <row r="874" ht="15.75" customHeight="1">
      <c r="D874" s="58"/>
      <c r="E874" s="58"/>
      <c r="F874" s="58"/>
    </row>
    <row r="875" ht="15.75" customHeight="1">
      <c r="D875" s="58"/>
      <c r="E875" s="58"/>
      <c r="F875" s="58"/>
    </row>
    <row r="876" ht="15.75" customHeight="1">
      <c r="D876" s="58"/>
      <c r="E876" s="58"/>
      <c r="F876" s="58"/>
    </row>
    <row r="877" ht="15.75" customHeight="1">
      <c r="D877" s="58"/>
      <c r="E877" s="58"/>
      <c r="F877" s="58"/>
    </row>
    <row r="878" ht="15.75" customHeight="1">
      <c r="D878" s="58"/>
      <c r="E878" s="58"/>
      <c r="F878" s="58"/>
    </row>
    <row r="879" ht="15.75" customHeight="1">
      <c r="D879" s="58"/>
      <c r="E879" s="58"/>
      <c r="F879" s="58"/>
    </row>
    <row r="880" ht="15.75" customHeight="1">
      <c r="D880" s="58"/>
      <c r="E880" s="58"/>
      <c r="F880" s="58"/>
    </row>
    <row r="881" ht="15.75" customHeight="1">
      <c r="D881" s="58"/>
      <c r="E881" s="58"/>
      <c r="F881" s="58"/>
    </row>
    <row r="882" ht="15.75" customHeight="1">
      <c r="D882" s="58"/>
      <c r="E882" s="58"/>
      <c r="F882" s="58"/>
    </row>
    <row r="883" ht="15.75" customHeight="1">
      <c r="D883" s="58"/>
      <c r="E883" s="58"/>
      <c r="F883" s="58"/>
    </row>
    <row r="884" ht="15.75" customHeight="1">
      <c r="D884" s="58"/>
      <c r="E884" s="58"/>
      <c r="F884" s="58"/>
    </row>
    <row r="885" ht="15.75" customHeight="1">
      <c r="D885" s="58"/>
      <c r="E885" s="58"/>
      <c r="F885" s="58"/>
    </row>
    <row r="886" ht="15.75" customHeight="1">
      <c r="D886" s="58"/>
      <c r="E886" s="58"/>
      <c r="F886" s="58"/>
    </row>
    <row r="887" ht="15.75" customHeight="1">
      <c r="D887" s="58"/>
      <c r="E887" s="58"/>
      <c r="F887" s="58"/>
    </row>
    <row r="888" ht="15.75" customHeight="1">
      <c r="D888" s="58"/>
      <c r="E888" s="58"/>
      <c r="F888" s="58"/>
    </row>
    <row r="889" ht="15.75" customHeight="1">
      <c r="D889" s="58"/>
      <c r="E889" s="58"/>
      <c r="F889" s="58"/>
    </row>
    <row r="890" ht="15.75" customHeight="1">
      <c r="D890" s="58"/>
      <c r="E890" s="58"/>
      <c r="F890" s="58"/>
    </row>
    <row r="891" ht="15.75" customHeight="1">
      <c r="D891" s="58"/>
      <c r="E891" s="58"/>
      <c r="F891" s="58"/>
    </row>
    <row r="892" ht="15.75" customHeight="1">
      <c r="D892" s="58"/>
      <c r="E892" s="58"/>
      <c r="F892" s="58"/>
    </row>
    <row r="893" ht="15.75" customHeight="1">
      <c r="D893" s="58"/>
      <c r="E893" s="58"/>
      <c r="F893" s="58"/>
    </row>
    <row r="894" ht="15.75" customHeight="1">
      <c r="D894" s="58"/>
      <c r="E894" s="58"/>
      <c r="F894" s="58"/>
    </row>
    <row r="895" ht="15.75" customHeight="1">
      <c r="D895" s="58"/>
      <c r="E895" s="58"/>
      <c r="F895" s="58"/>
    </row>
    <row r="896" ht="15.75" customHeight="1">
      <c r="D896" s="58"/>
      <c r="E896" s="58"/>
      <c r="F896" s="58"/>
    </row>
    <row r="897" ht="15.75" customHeight="1">
      <c r="D897" s="58"/>
      <c r="E897" s="58"/>
      <c r="F897" s="58"/>
    </row>
    <row r="898" ht="15.75" customHeight="1">
      <c r="D898" s="58"/>
      <c r="E898" s="58"/>
      <c r="F898" s="58"/>
    </row>
    <row r="899" ht="15.75" customHeight="1">
      <c r="D899" s="58"/>
      <c r="E899" s="58"/>
      <c r="F899" s="58"/>
    </row>
    <row r="900" ht="15.75" customHeight="1">
      <c r="D900" s="58"/>
      <c r="E900" s="58"/>
      <c r="F900" s="58"/>
    </row>
    <row r="901" ht="15.75" customHeight="1">
      <c r="D901" s="58"/>
      <c r="E901" s="58"/>
      <c r="F901" s="58"/>
    </row>
    <row r="902" ht="15.75" customHeight="1">
      <c r="D902" s="58"/>
      <c r="E902" s="58"/>
      <c r="F902" s="58"/>
    </row>
    <row r="903" ht="15.75" customHeight="1">
      <c r="D903" s="58"/>
      <c r="E903" s="58"/>
      <c r="F903" s="58"/>
    </row>
    <row r="904" ht="15.75" customHeight="1">
      <c r="D904" s="58"/>
      <c r="E904" s="58"/>
      <c r="F904" s="58"/>
    </row>
    <row r="905" ht="15.75" customHeight="1">
      <c r="D905" s="58"/>
      <c r="E905" s="58"/>
      <c r="F905" s="58"/>
    </row>
    <row r="906" ht="15.75" customHeight="1">
      <c r="D906" s="58"/>
      <c r="E906" s="58"/>
      <c r="F906" s="58"/>
    </row>
    <row r="907" ht="15.75" customHeight="1">
      <c r="D907" s="58"/>
      <c r="E907" s="58"/>
      <c r="F907" s="58"/>
    </row>
    <row r="908" ht="15.75" customHeight="1">
      <c r="D908" s="58"/>
      <c r="E908" s="58"/>
      <c r="F908" s="58"/>
    </row>
    <row r="909" ht="15.75" customHeight="1">
      <c r="D909" s="58"/>
      <c r="E909" s="58"/>
      <c r="F909" s="58"/>
    </row>
    <row r="910" ht="15.75" customHeight="1">
      <c r="D910" s="58"/>
      <c r="E910" s="58"/>
      <c r="F910" s="58"/>
    </row>
    <row r="911" ht="15.75" customHeight="1">
      <c r="D911" s="58"/>
      <c r="E911" s="58"/>
      <c r="F911" s="58"/>
    </row>
    <row r="912" ht="15.75" customHeight="1">
      <c r="D912" s="58"/>
      <c r="E912" s="58"/>
      <c r="F912" s="58"/>
    </row>
    <row r="913" ht="15.75" customHeight="1">
      <c r="D913" s="58"/>
      <c r="E913" s="58"/>
      <c r="F913" s="58"/>
    </row>
    <row r="914" ht="15.75" customHeight="1">
      <c r="D914" s="58"/>
      <c r="E914" s="58"/>
      <c r="F914" s="58"/>
    </row>
    <row r="915" ht="15.75" customHeight="1">
      <c r="D915" s="58"/>
      <c r="E915" s="58"/>
      <c r="F915" s="58"/>
    </row>
    <row r="916" ht="15.75" customHeight="1">
      <c r="D916" s="58"/>
      <c r="E916" s="58"/>
      <c r="F916" s="58"/>
    </row>
    <row r="917" ht="15.75" customHeight="1">
      <c r="D917" s="58"/>
      <c r="E917" s="58"/>
      <c r="F917" s="58"/>
    </row>
    <row r="918" ht="15.75" customHeight="1">
      <c r="D918" s="58"/>
      <c r="E918" s="58"/>
      <c r="F918" s="58"/>
    </row>
    <row r="919" ht="15.75" customHeight="1">
      <c r="D919" s="58"/>
      <c r="E919" s="58"/>
      <c r="F919" s="58"/>
    </row>
    <row r="920" ht="15.75" customHeight="1">
      <c r="D920" s="58"/>
      <c r="E920" s="58"/>
      <c r="F920" s="58"/>
    </row>
    <row r="921" ht="15.75" customHeight="1">
      <c r="D921" s="58"/>
      <c r="E921" s="58"/>
      <c r="F921" s="58"/>
    </row>
    <row r="922" ht="15.75" customHeight="1">
      <c r="D922" s="58"/>
      <c r="E922" s="58"/>
      <c r="F922" s="58"/>
    </row>
    <row r="923" ht="15.75" customHeight="1">
      <c r="D923" s="58"/>
      <c r="E923" s="58"/>
      <c r="F923" s="58"/>
    </row>
    <row r="924" ht="15.75" customHeight="1">
      <c r="D924" s="58"/>
      <c r="E924" s="58"/>
      <c r="F924" s="58"/>
    </row>
    <row r="925" ht="15.75" customHeight="1">
      <c r="D925" s="58"/>
      <c r="E925" s="58"/>
      <c r="F925" s="58"/>
    </row>
    <row r="926" ht="15.75" customHeight="1">
      <c r="D926" s="58"/>
      <c r="E926" s="58"/>
      <c r="F926" s="58"/>
    </row>
    <row r="927" ht="15.75" customHeight="1">
      <c r="D927" s="58"/>
      <c r="E927" s="58"/>
      <c r="F927" s="58"/>
    </row>
    <row r="928" ht="15.75" customHeight="1">
      <c r="D928" s="58"/>
      <c r="E928" s="58"/>
      <c r="F928" s="58"/>
    </row>
    <row r="929" ht="15.75" customHeight="1">
      <c r="D929" s="58"/>
      <c r="E929" s="58"/>
      <c r="F929" s="58"/>
    </row>
    <row r="930" ht="15.75" customHeight="1">
      <c r="D930" s="58"/>
      <c r="E930" s="58"/>
      <c r="F930" s="58"/>
    </row>
    <row r="931" ht="15.75" customHeight="1">
      <c r="D931" s="58"/>
      <c r="E931" s="58"/>
      <c r="F931" s="58"/>
    </row>
    <row r="932" ht="15.75" customHeight="1">
      <c r="D932" s="58"/>
      <c r="E932" s="58"/>
      <c r="F932" s="58"/>
    </row>
    <row r="933" ht="15.75" customHeight="1">
      <c r="D933" s="58"/>
      <c r="E933" s="58"/>
      <c r="F933" s="58"/>
    </row>
    <row r="934" ht="15.75" customHeight="1">
      <c r="D934" s="58"/>
      <c r="E934" s="58"/>
      <c r="F934" s="58"/>
    </row>
    <row r="935" ht="15.75" customHeight="1">
      <c r="D935" s="58"/>
      <c r="E935" s="58"/>
      <c r="F935" s="58"/>
    </row>
    <row r="936" ht="15.75" customHeight="1">
      <c r="D936" s="58"/>
      <c r="E936" s="58"/>
      <c r="F936" s="58"/>
    </row>
    <row r="937" ht="15.75" customHeight="1">
      <c r="D937" s="58"/>
      <c r="E937" s="58"/>
      <c r="F937" s="58"/>
    </row>
    <row r="938" ht="15.75" customHeight="1">
      <c r="D938" s="58"/>
      <c r="E938" s="58"/>
      <c r="F938" s="58"/>
    </row>
    <row r="939" ht="15.75" customHeight="1">
      <c r="D939" s="58"/>
      <c r="E939" s="58"/>
      <c r="F939" s="58"/>
    </row>
    <row r="940" ht="15.75" customHeight="1">
      <c r="D940" s="58"/>
      <c r="E940" s="58"/>
      <c r="F940" s="58"/>
    </row>
    <row r="941" ht="15.75" customHeight="1">
      <c r="D941" s="58"/>
      <c r="E941" s="58"/>
      <c r="F941" s="58"/>
    </row>
    <row r="942" ht="15.75" customHeight="1">
      <c r="D942" s="58"/>
      <c r="E942" s="58"/>
      <c r="F942" s="58"/>
    </row>
    <row r="943" ht="15.75" customHeight="1">
      <c r="D943" s="58"/>
      <c r="E943" s="58"/>
      <c r="F943" s="58"/>
    </row>
    <row r="944" ht="15.75" customHeight="1">
      <c r="D944" s="58"/>
      <c r="E944" s="58"/>
      <c r="F944" s="58"/>
    </row>
    <row r="945" ht="15.75" customHeight="1">
      <c r="D945" s="58"/>
      <c r="E945" s="58"/>
      <c r="F945" s="58"/>
    </row>
    <row r="946" ht="15.75" customHeight="1">
      <c r="D946" s="58"/>
      <c r="E946" s="58"/>
      <c r="F946" s="58"/>
    </row>
    <row r="947" ht="15.75" customHeight="1">
      <c r="D947" s="58"/>
      <c r="E947" s="58"/>
      <c r="F947" s="58"/>
    </row>
    <row r="948" ht="15.75" customHeight="1">
      <c r="D948" s="58"/>
      <c r="E948" s="58"/>
      <c r="F948" s="58"/>
    </row>
    <row r="949" ht="15.75" customHeight="1">
      <c r="D949" s="58"/>
      <c r="E949" s="58"/>
      <c r="F949" s="58"/>
    </row>
    <row r="950" ht="15.75" customHeight="1">
      <c r="D950" s="58"/>
      <c r="E950" s="58"/>
      <c r="F950" s="58"/>
    </row>
    <row r="951" ht="15.75" customHeight="1">
      <c r="D951" s="58"/>
      <c r="E951" s="58"/>
      <c r="F951" s="58"/>
    </row>
    <row r="952" ht="15.75" customHeight="1">
      <c r="D952" s="58"/>
      <c r="E952" s="58"/>
      <c r="F952" s="58"/>
    </row>
    <row r="953" ht="15.75" customHeight="1">
      <c r="D953" s="58"/>
      <c r="E953" s="58"/>
      <c r="F953" s="58"/>
    </row>
    <row r="954" ht="15.75" customHeight="1">
      <c r="D954" s="58"/>
      <c r="E954" s="58"/>
      <c r="F954" s="58"/>
    </row>
    <row r="955" ht="15.75" customHeight="1">
      <c r="D955" s="58"/>
      <c r="E955" s="58"/>
      <c r="F955" s="58"/>
    </row>
    <row r="956" ht="15.75" customHeight="1">
      <c r="D956" s="58"/>
      <c r="E956" s="58"/>
      <c r="F956" s="58"/>
    </row>
    <row r="957" ht="15.75" customHeight="1">
      <c r="D957" s="58"/>
      <c r="E957" s="58"/>
      <c r="F957" s="58"/>
    </row>
    <row r="958" ht="15.75" customHeight="1">
      <c r="D958" s="58"/>
      <c r="E958" s="58"/>
      <c r="F958" s="58"/>
    </row>
    <row r="959" ht="15.75" customHeight="1">
      <c r="D959" s="58"/>
      <c r="E959" s="58"/>
      <c r="F959" s="58"/>
    </row>
    <row r="960" ht="15.75" customHeight="1">
      <c r="D960" s="58"/>
      <c r="E960" s="58"/>
      <c r="F960" s="58"/>
    </row>
    <row r="961" ht="15.75" customHeight="1">
      <c r="D961" s="58"/>
      <c r="E961" s="58"/>
      <c r="F961" s="58"/>
    </row>
    <row r="962" ht="15.75" customHeight="1">
      <c r="D962" s="58"/>
      <c r="E962" s="58"/>
      <c r="F962" s="58"/>
    </row>
    <row r="963" ht="15.75" customHeight="1">
      <c r="D963" s="58"/>
      <c r="E963" s="58"/>
      <c r="F963" s="58"/>
    </row>
    <row r="964" ht="15.75" customHeight="1">
      <c r="D964" s="58"/>
      <c r="E964" s="58"/>
      <c r="F964" s="58"/>
    </row>
    <row r="965" ht="15.75" customHeight="1">
      <c r="D965" s="58"/>
      <c r="E965" s="58"/>
      <c r="F965" s="58"/>
    </row>
    <row r="966" ht="15.75" customHeight="1">
      <c r="D966" s="58"/>
      <c r="E966" s="58"/>
      <c r="F966" s="58"/>
    </row>
    <row r="967" ht="15.75" customHeight="1">
      <c r="D967" s="58"/>
      <c r="E967" s="58"/>
      <c r="F967" s="58"/>
    </row>
    <row r="968" ht="15.75" customHeight="1">
      <c r="D968" s="58"/>
      <c r="E968" s="58"/>
      <c r="F968" s="58"/>
    </row>
    <row r="969" ht="15.75" customHeight="1">
      <c r="D969" s="58"/>
      <c r="E969" s="58"/>
      <c r="F969" s="58"/>
    </row>
    <row r="970" ht="15.75" customHeight="1">
      <c r="D970" s="58"/>
      <c r="E970" s="58"/>
      <c r="F970" s="58"/>
    </row>
    <row r="971" ht="15.75" customHeight="1">
      <c r="D971" s="58"/>
      <c r="E971" s="58"/>
      <c r="F971" s="58"/>
    </row>
    <row r="972" ht="15.75" customHeight="1">
      <c r="D972" s="58"/>
      <c r="E972" s="58"/>
      <c r="F972" s="58"/>
    </row>
    <row r="973" ht="15.75" customHeight="1">
      <c r="D973" s="58"/>
      <c r="E973" s="58"/>
      <c r="F973" s="58"/>
    </row>
    <row r="974" ht="15.75" customHeight="1">
      <c r="D974" s="58"/>
      <c r="E974" s="58"/>
      <c r="F974" s="58"/>
    </row>
    <row r="975" ht="15.75" customHeight="1">
      <c r="D975" s="58"/>
      <c r="E975" s="58"/>
      <c r="F975" s="58"/>
    </row>
    <row r="976" ht="15.75" customHeight="1">
      <c r="D976" s="58"/>
      <c r="E976" s="58"/>
      <c r="F976" s="58"/>
    </row>
    <row r="977" ht="15.75" customHeight="1">
      <c r="D977" s="58"/>
      <c r="E977" s="58"/>
      <c r="F977" s="58"/>
    </row>
    <row r="978" ht="15.75" customHeight="1">
      <c r="D978" s="58"/>
      <c r="E978" s="58"/>
      <c r="F978" s="58"/>
    </row>
    <row r="979" ht="15.75" customHeight="1">
      <c r="D979" s="58"/>
      <c r="E979" s="58"/>
      <c r="F979" s="58"/>
    </row>
    <row r="980" ht="15.75" customHeight="1">
      <c r="D980" s="58"/>
      <c r="E980" s="58"/>
      <c r="F980" s="58"/>
    </row>
    <row r="981" ht="15.75" customHeight="1">
      <c r="D981" s="58"/>
      <c r="E981" s="58"/>
      <c r="F981" s="58"/>
    </row>
    <row r="982" ht="15.75" customHeight="1">
      <c r="D982" s="58"/>
      <c r="E982" s="58"/>
      <c r="F982" s="58"/>
    </row>
    <row r="983" ht="15.75" customHeight="1">
      <c r="D983" s="58"/>
      <c r="E983" s="58"/>
      <c r="F983" s="58"/>
    </row>
    <row r="984" ht="15.75" customHeight="1">
      <c r="D984" s="58"/>
      <c r="E984" s="58"/>
      <c r="F984" s="58"/>
    </row>
    <row r="985" ht="15.75" customHeight="1">
      <c r="D985" s="58"/>
      <c r="E985" s="58"/>
      <c r="F985" s="58"/>
    </row>
    <row r="986" ht="15.75" customHeight="1">
      <c r="D986" s="58"/>
      <c r="E986" s="58"/>
      <c r="F986" s="58"/>
    </row>
    <row r="987" ht="15.75" customHeight="1">
      <c r="D987" s="58"/>
      <c r="E987" s="58"/>
      <c r="F987" s="58"/>
    </row>
    <row r="988" ht="15.75" customHeight="1">
      <c r="D988" s="58"/>
      <c r="E988" s="58"/>
      <c r="F988" s="58"/>
    </row>
    <row r="989" ht="15.75" customHeight="1">
      <c r="D989" s="58"/>
      <c r="E989" s="58"/>
      <c r="F989" s="58"/>
    </row>
    <row r="990" ht="15.75" customHeight="1">
      <c r="D990" s="58"/>
      <c r="E990" s="58"/>
      <c r="F990" s="58"/>
    </row>
    <row r="991" ht="15.75" customHeight="1">
      <c r="D991" s="58"/>
      <c r="E991" s="58"/>
      <c r="F991" s="58"/>
    </row>
    <row r="992" ht="15.75" customHeight="1">
      <c r="D992" s="58"/>
      <c r="E992" s="58"/>
      <c r="F992" s="58"/>
    </row>
    <row r="993" ht="15.75" customHeight="1">
      <c r="D993" s="58"/>
      <c r="E993" s="58"/>
      <c r="F993" s="58"/>
    </row>
    <row r="994" ht="15.75" customHeight="1">
      <c r="D994" s="58"/>
      <c r="E994" s="58"/>
      <c r="F994" s="58"/>
    </row>
    <row r="995" ht="15.75" customHeight="1">
      <c r="D995" s="58"/>
      <c r="E995" s="58"/>
      <c r="F995" s="58"/>
    </row>
    <row r="996" ht="15.75" customHeight="1">
      <c r="D996" s="58"/>
      <c r="E996" s="58"/>
      <c r="F996" s="58"/>
    </row>
    <row r="997" ht="15.75" customHeight="1">
      <c r="D997" s="58"/>
      <c r="E997" s="58"/>
      <c r="F997" s="58"/>
    </row>
    <row r="998" ht="15.75" customHeight="1">
      <c r="D998" s="58"/>
      <c r="E998" s="58"/>
      <c r="F998" s="58"/>
    </row>
    <row r="999" ht="15.75" customHeight="1">
      <c r="D999" s="58"/>
      <c r="E999" s="58"/>
      <c r="F999" s="58"/>
    </row>
    <row r="1000" ht="15.75" customHeight="1">
      <c r="D1000" s="58"/>
      <c r="E1000" s="58"/>
      <c r="F1000" s="58"/>
    </row>
  </sheetData>
  <autoFilter ref="$A$1:$C$101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9" t="s">
        <v>161</v>
      </c>
      <c r="B1" s="60" t="s">
        <v>162</v>
      </c>
      <c r="C1" s="59" t="s">
        <v>174</v>
      </c>
      <c r="D1" s="61" t="s">
        <v>175</v>
      </c>
      <c r="E1" s="59" t="s">
        <v>6</v>
      </c>
      <c r="F1" s="62" t="s">
        <v>7</v>
      </c>
      <c r="G1" s="63" t="s">
        <v>165</v>
      </c>
      <c r="H1" s="59" t="s">
        <v>148</v>
      </c>
      <c r="I1" s="59" t="s">
        <v>166</v>
      </c>
      <c r="J1" s="59" t="s">
        <v>150</v>
      </c>
    </row>
    <row r="2">
      <c r="A2" s="5">
        <v>4507.0</v>
      </c>
      <c r="B2" s="6" t="s">
        <v>525</v>
      </c>
      <c r="C2" s="6" t="s">
        <v>10</v>
      </c>
      <c r="D2" s="6" t="s">
        <v>11</v>
      </c>
      <c r="E2" s="6" t="s">
        <v>13</v>
      </c>
      <c r="F2" s="9">
        <v>45391.0</v>
      </c>
      <c r="G2" s="15" t="s">
        <v>539</v>
      </c>
      <c r="H2" s="6" t="s">
        <v>540</v>
      </c>
      <c r="I2" s="64" t="s">
        <v>541</v>
      </c>
      <c r="J2" s="6" t="s">
        <v>542</v>
      </c>
    </row>
    <row r="3">
      <c r="A3" s="5">
        <v>2616.0</v>
      </c>
      <c r="B3" s="6" t="s">
        <v>543</v>
      </c>
      <c r="C3" s="6" t="s">
        <v>14</v>
      </c>
      <c r="D3" s="6" t="s">
        <v>11</v>
      </c>
      <c r="E3" s="6" t="s">
        <v>15</v>
      </c>
      <c r="F3" s="9">
        <v>45391.0</v>
      </c>
      <c r="G3" s="15" t="s">
        <v>544</v>
      </c>
      <c r="H3" s="6" t="s">
        <v>545</v>
      </c>
      <c r="I3" s="65" t="s">
        <v>546</v>
      </c>
      <c r="J3" s="6" t="s">
        <v>547</v>
      </c>
    </row>
    <row r="4">
      <c r="A4" s="5">
        <v>4804.0</v>
      </c>
      <c r="B4" s="6" t="s">
        <v>543</v>
      </c>
      <c r="C4" s="6" t="s">
        <v>16</v>
      </c>
      <c r="D4" s="6" t="s">
        <v>17</v>
      </c>
      <c r="E4" s="6" t="s">
        <v>19</v>
      </c>
      <c r="F4" s="9">
        <v>45391.0</v>
      </c>
      <c r="G4" s="15" t="s">
        <v>548</v>
      </c>
      <c r="H4" s="6" t="s">
        <v>549</v>
      </c>
      <c r="I4" s="65" t="s">
        <v>550</v>
      </c>
      <c r="J4" s="6" t="s">
        <v>551</v>
      </c>
    </row>
    <row r="5">
      <c r="A5" s="5">
        <v>1170.0</v>
      </c>
      <c r="B5" s="6" t="s">
        <v>552</v>
      </c>
      <c r="C5" s="6" t="s">
        <v>20</v>
      </c>
      <c r="D5" s="6" t="s">
        <v>17</v>
      </c>
      <c r="E5" s="6" t="s">
        <v>19</v>
      </c>
      <c r="F5" s="9">
        <v>45391.0</v>
      </c>
      <c r="G5" s="15" t="s">
        <v>553</v>
      </c>
      <c r="H5" s="6" t="s">
        <v>554</v>
      </c>
      <c r="I5" s="65" t="s">
        <v>555</v>
      </c>
      <c r="J5" s="6" t="s">
        <v>556</v>
      </c>
    </row>
    <row r="6">
      <c r="A6" s="5">
        <v>5156.0</v>
      </c>
      <c r="B6" s="6" t="s">
        <v>525</v>
      </c>
      <c r="C6" s="6" t="s">
        <v>21</v>
      </c>
      <c r="D6" s="6" t="s">
        <v>22</v>
      </c>
      <c r="E6" s="6" t="s">
        <v>19</v>
      </c>
      <c r="F6" s="9">
        <v>45391.0</v>
      </c>
      <c r="G6" s="15" t="s">
        <v>557</v>
      </c>
      <c r="H6" s="6" t="s">
        <v>558</v>
      </c>
      <c r="I6" s="65" t="s">
        <v>559</v>
      </c>
      <c r="J6" s="6" t="s">
        <v>560</v>
      </c>
    </row>
    <row r="7">
      <c r="A7" s="5">
        <v>1797.0</v>
      </c>
      <c r="B7" s="6" t="s">
        <v>525</v>
      </c>
      <c r="C7" s="6" t="s">
        <v>24</v>
      </c>
      <c r="D7" s="6" t="s">
        <v>22</v>
      </c>
      <c r="E7" s="6" t="s">
        <v>19</v>
      </c>
      <c r="F7" s="9">
        <v>45391.0</v>
      </c>
      <c r="G7" s="15" t="s">
        <v>561</v>
      </c>
      <c r="H7" s="6" t="s">
        <v>562</v>
      </c>
      <c r="I7" s="65" t="s">
        <v>563</v>
      </c>
      <c r="J7" s="6" t="s">
        <v>564</v>
      </c>
    </row>
    <row r="8">
      <c r="A8" s="5">
        <v>54.0</v>
      </c>
      <c r="B8" s="6" t="s">
        <v>543</v>
      </c>
      <c r="C8" s="6" t="s">
        <v>25</v>
      </c>
      <c r="D8" s="6" t="s">
        <v>11</v>
      </c>
      <c r="E8" s="6" t="s">
        <v>19</v>
      </c>
      <c r="F8" s="9">
        <v>45391.0</v>
      </c>
      <c r="G8" s="15" t="s">
        <v>565</v>
      </c>
      <c r="H8" s="6" t="s">
        <v>566</v>
      </c>
      <c r="I8" s="65" t="s">
        <v>567</v>
      </c>
      <c r="J8" s="6" t="s">
        <v>568</v>
      </c>
    </row>
    <row r="9">
      <c r="A9" s="5">
        <v>5948.0</v>
      </c>
      <c r="B9" s="6" t="s">
        <v>569</v>
      </c>
      <c r="C9" s="6" t="s">
        <v>26</v>
      </c>
      <c r="D9" s="6" t="s">
        <v>17</v>
      </c>
      <c r="E9" s="6" t="s">
        <v>13</v>
      </c>
      <c r="F9" s="9">
        <v>45391.0</v>
      </c>
      <c r="G9" s="15" t="s">
        <v>570</v>
      </c>
      <c r="H9" s="6" t="s">
        <v>571</v>
      </c>
      <c r="I9" s="6" t="s">
        <v>572</v>
      </c>
      <c r="J9" s="6" t="s">
        <v>573</v>
      </c>
    </row>
    <row r="10">
      <c r="A10" s="5">
        <v>6538.0</v>
      </c>
      <c r="B10" s="6" t="s">
        <v>543</v>
      </c>
      <c r="C10" s="6" t="s">
        <v>20</v>
      </c>
      <c r="D10" s="6" t="s">
        <v>17</v>
      </c>
      <c r="E10" s="6" t="s">
        <v>19</v>
      </c>
      <c r="F10" s="9">
        <v>45391.0</v>
      </c>
      <c r="G10" s="15" t="s">
        <v>574</v>
      </c>
      <c r="H10" s="6" t="s">
        <v>554</v>
      </c>
      <c r="I10" s="65" t="s">
        <v>555</v>
      </c>
      <c r="J10" s="6" t="s">
        <v>556</v>
      </c>
    </row>
    <row r="11">
      <c r="A11" s="5">
        <v>515.0</v>
      </c>
      <c r="B11" s="6" t="s">
        <v>575</v>
      </c>
      <c r="C11" s="6" t="s">
        <v>27</v>
      </c>
      <c r="D11" s="6" t="s">
        <v>22</v>
      </c>
      <c r="E11" s="6" t="s">
        <v>13</v>
      </c>
      <c r="F11" s="9">
        <v>45391.0</v>
      </c>
      <c r="G11" s="15" t="s">
        <v>576</v>
      </c>
      <c r="H11" s="6" t="s">
        <v>577</v>
      </c>
      <c r="I11" s="65" t="s">
        <v>578</v>
      </c>
      <c r="J11" s="6" t="s">
        <v>579</v>
      </c>
    </row>
    <row r="12">
      <c r="A12" s="5">
        <v>7652.0</v>
      </c>
      <c r="B12" s="6" t="s">
        <v>543</v>
      </c>
      <c r="C12" s="6" t="s">
        <v>28</v>
      </c>
      <c r="D12" s="6" t="s">
        <v>11</v>
      </c>
      <c r="E12" s="6" t="s">
        <v>13</v>
      </c>
      <c r="F12" s="9">
        <v>45391.0</v>
      </c>
      <c r="G12" s="15" t="s">
        <v>580</v>
      </c>
      <c r="H12" s="6" t="s">
        <v>581</v>
      </c>
      <c r="I12" s="6" t="s">
        <v>582</v>
      </c>
      <c r="J12" s="6" t="s">
        <v>583</v>
      </c>
    </row>
    <row r="13">
      <c r="A13" s="5">
        <v>242.0</v>
      </c>
      <c r="B13" s="6" t="s">
        <v>525</v>
      </c>
      <c r="C13" s="6" t="s">
        <v>29</v>
      </c>
      <c r="D13" s="6" t="s">
        <v>17</v>
      </c>
      <c r="E13" s="6" t="s">
        <v>13</v>
      </c>
      <c r="F13" s="9">
        <v>45391.0</v>
      </c>
      <c r="G13" s="15" t="s">
        <v>584</v>
      </c>
      <c r="H13" s="6" t="s">
        <v>585</v>
      </c>
      <c r="I13" s="65" t="s">
        <v>586</v>
      </c>
      <c r="J13" s="6" t="s">
        <v>587</v>
      </c>
    </row>
    <row r="14">
      <c r="A14" s="5">
        <v>9490.0</v>
      </c>
      <c r="B14" s="6" t="s">
        <v>543</v>
      </c>
      <c r="C14" s="6" t="s">
        <v>30</v>
      </c>
      <c r="D14" s="6" t="s">
        <v>17</v>
      </c>
      <c r="E14" s="6" t="s">
        <v>19</v>
      </c>
      <c r="F14" s="9">
        <v>45391.0</v>
      </c>
      <c r="G14" s="15" t="s">
        <v>588</v>
      </c>
      <c r="H14" s="6" t="s">
        <v>589</v>
      </c>
      <c r="I14" s="65" t="s">
        <v>590</v>
      </c>
      <c r="J14" s="6" t="s">
        <v>591</v>
      </c>
    </row>
    <row r="15">
      <c r="A15" s="5">
        <v>4034.0</v>
      </c>
      <c r="B15" s="6" t="s">
        <v>543</v>
      </c>
      <c r="C15" s="6" t="s">
        <v>31</v>
      </c>
      <c r="D15" s="6" t="s">
        <v>22</v>
      </c>
      <c r="E15" s="6" t="s">
        <v>19</v>
      </c>
      <c r="F15" s="9">
        <v>45391.0</v>
      </c>
      <c r="G15" s="15" t="s">
        <v>592</v>
      </c>
      <c r="H15" s="6" t="s">
        <v>593</v>
      </c>
      <c r="I15" s="65" t="s">
        <v>594</v>
      </c>
      <c r="J15" s="6" t="s">
        <v>595</v>
      </c>
    </row>
    <row r="16">
      <c r="A16" s="5">
        <v>9225.0</v>
      </c>
      <c r="B16" s="6" t="s">
        <v>525</v>
      </c>
      <c r="C16" s="6" t="s">
        <v>32</v>
      </c>
      <c r="D16" s="6" t="s">
        <v>17</v>
      </c>
      <c r="E16" s="6" t="s">
        <v>13</v>
      </c>
      <c r="F16" s="9">
        <v>45391.0</v>
      </c>
      <c r="G16" s="15" t="s">
        <v>596</v>
      </c>
      <c r="H16" s="6" t="s">
        <v>597</v>
      </c>
      <c r="I16" s="6" t="s">
        <v>598</v>
      </c>
      <c r="J16" s="6" t="s">
        <v>599</v>
      </c>
    </row>
    <row r="17">
      <c r="A17" s="5">
        <v>4334.0</v>
      </c>
      <c r="B17" s="6" t="s">
        <v>525</v>
      </c>
      <c r="C17" s="6" t="s">
        <v>33</v>
      </c>
      <c r="D17" s="6" t="s">
        <v>22</v>
      </c>
      <c r="E17" s="6" t="s">
        <v>13</v>
      </c>
      <c r="F17" s="9">
        <v>45391.0</v>
      </c>
      <c r="G17" s="15" t="s">
        <v>600</v>
      </c>
      <c r="H17" s="6" t="s">
        <v>601</v>
      </c>
      <c r="I17" s="65" t="s">
        <v>602</v>
      </c>
      <c r="J17" s="6" t="s">
        <v>603</v>
      </c>
    </row>
    <row r="18">
      <c r="A18" s="5">
        <v>7240.0</v>
      </c>
      <c r="B18" s="6" t="s">
        <v>543</v>
      </c>
      <c r="C18" s="6" t="s">
        <v>34</v>
      </c>
      <c r="D18" s="6" t="s">
        <v>11</v>
      </c>
      <c r="E18" s="6" t="s">
        <v>19</v>
      </c>
      <c r="F18" s="9">
        <v>45391.0</v>
      </c>
      <c r="G18" s="15" t="s">
        <v>604</v>
      </c>
      <c r="H18" s="6" t="s">
        <v>605</v>
      </c>
      <c r="I18" s="65" t="s">
        <v>606</v>
      </c>
      <c r="J18" s="6" t="s">
        <v>607</v>
      </c>
    </row>
    <row r="19">
      <c r="A19" s="5">
        <v>5795.0</v>
      </c>
      <c r="B19" s="6" t="s">
        <v>543</v>
      </c>
      <c r="C19" s="6" t="s">
        <v>27</v>
      </c>
      <c r="D19" s="6" t="s">
        <v>11</v>
      </c>
      <c r="E19" s="6" t="s">
        <v>15</v>
      </c>
      <c r="F19" s="9">
        <v>45391.0</v>
      </c>
      <c r="G19" s="15" t="s">
        <v>608</v>
      </c>
      <c r="H19" s="6" t="s">
        <v>577</v>
      </c>
      <c r="I19" s="65" t="s">
        <v>578</v>
      </c>
      <c r="J19" s="6" t="s">
        <v>579</v>
      </c>
    </row>
    <row r="20">
      <c r="A20" s="5">
        <v>7542.0</v>
      </c>
      <c r="B20" s="6" t="s">
        <v>569</v>
      </c>
      <c r="C20" s="6" t="s">
        <v>35</v>
      </c>
      <c r="D20" s="6" t="s">
        <v>17</v>
      </c>
      <c r="E20" s="6" t="s">
        <v>15</v>
      </c>
      <c r="F20" s="9">
        <v>45391.0</v>
      </c>
      <c r="G20" s="15" t="s">
        <v>609</v>
      </c>
      <c r="H20" s="6" t="s">
        <v>610</v>
      </c>
      <c r="I20" s="65" t="s">
        <v>611</v>
      </c>
      <c r="J20" s="6" t="s">
        <v>612</v>
      </c>
    </row>
    <row r="21">
      <c r="A21" s="5">
        <v>627.0</v>
      </c>
      <c r="B21" s="6" t="s">
        <v>525</v>
      </c>
      <c r="C21" s="6" t="s">
        <v>36</v>
      </c>
      <c r="D21" s="6" t="s">
        <v>17</v>
      </c>
      <c r="E21" s="6" t="s">
        <v>19</v>
      </c>
      <c r="F21" s="9">
        <v>45391.0</v>
      </c>
      <c r="G21" s="15" t="s">
        <v>613</v>
      </c>
      <c r="H21" s="6" t="s">
        <v>614</v>
      </c>
      <c r="I21" s="6" t="s">
        <v>615</v>
      </c>
      <c r="J21" s="6" t="s">
        <v>616</v>
      </c>
    </row>
    <row r="22">
      <c r="A22" s="5">
        <v>5144.0</v>
      </c>
      <c r="B22" s="6" t="s">
        <v>543</v>
      </c>
      <c r="C22" s="6" t="s">
        <v>37</v>
      </c>
      <c r="D22" s="6" t="s">
        <v>22</v>
      </c>
      <c r="E22" s="6" t="s">
        <v>13</v>
      </c>
      <c r="F22" s="9">
        <v>45391.0</v>
      </c>
      <c r="G22" s="15" t="s">
        <v>617</v>
      </c>
      <c r="H22" s="6" t="s">
        <v>618</v>
      </c>
      <c r="I22" s="65" t="s">
        <v>619</v>
      </c>
      <c r="J22" s="6" t="s">
        <v>620</v>
      </c>
    </row>
    <row r="23">
      <c r="A23" s="5">
        <v>3444.0</v>
      </c>
      <c r="B23" s="6" t="s">
        <v>569</v>
      </c>
      <c r="C23" s="6" t="s">
        <v>38</v>
      </c>
      <c r="D23" s="6" t="s">
        <v>22</v>
      </c>
      <c r="E23" s="6" t="s">
        <v>19</v>
      </c>
      <c r="F23" s="9">
        <v>45391.0</v>
      </c>
      <c r="G23" s="15" t="s">
        <v>621</v>
      </c>
      <c r="H23" s="6" t="s">
        <v>622</v>
      </c>
      <c r="I23" s="65" t="s">
        <v>623</v>
      </c>
      <c r="J23" s="6" t="s">
        <v>624</v>
      </c>
    </row>
    <row r="24">
      <c r="A24" s="5">
        <v>3263.0</v>
      </c>
      <c r="B24" s="6" t="s">
        <v>525</v>
      </c>
      <c r="C24" s="6" t="s">
        <v>39</v>
      </c>
      <c r="D24" s="6" t="s">
        <v>11</v>
      </c>
      <c r="E24" s="6" t="s">
        <v>13</v>
      </c>
      <c r="F24" s="9">
        <v>45391.0</v>
      </c>
      <c r="G24" s="15" t="s">
        <v>625</v>
      </c>
      <c r="H24" s="6" t="s">
        <v>626</v>
      </c>
      <c r="I24" s="65" t="s">
        <v>627</v>
      </c>
      <c r="J24" s="6" t="s">
        <v>628</v>
      </c>
    </row>
    <row r="25">
      <c r="A25" s="5">
        <v>7612.0</v>
      </c>
      <c r="B25" s="6" t="s">
        <v>525</v>
      </c>
      <c r="C25" s="6" t="s">
        <v>40</v>
      </c>
      <c r="D25" s="6" t="s">
        <v>17</v>
      </c>
      <c r="E25" s="6" t="s">
        <v>19</v>
      </c>
      <c r="F25" s="9">
        <v>45391.0</v>
      </c>
      <c r="G25" s="15" t="s">
        <v>629</v>
      </c>
      <c r="H25" s="6" t="s">
        <v>630</v>
      </c>
      <c r="I25" s="65" t="s">
        <v>631</v>
      </c>
      <c r="J25" s="6" t="s">
        <v>632</v>
      </c>
    </row>
    <row r="26">
      <c r="A26" s="5">
        <v>7940.0</v>
      </c>
      <c r="B26" s="6" t="s">
        <v>543</v>
      </c>
      <c r="C26" s="6" t="s">
        <v>41</v>
      </c>
      <c r="D26" s="6" t="s">
        <v>17</v>
      </c>
      <c r="E26" s="6" t="s">
        <v>13</v>
      </c>
      <c r="F26" s="9">
        <v>45391.0</v>
      </c>
      <c r="G26" s="15" t="s">
        <v>633</v>
      </c>
      <c r="H26" s="6" t="s">
        <v>634</v>
      </c>
      <c r="I26" s="65" t="s">
        <v>635</v>
      </c>
      <c r="J26" s="6" t="s">
        <v>636</v>
      </c>
    </row>
    <row r="27">
      <c r="A27" s="5">
        <v>7634.0</v>
      </c>
      <c r="B27" s="6" t="s">
        <v>569</v>
      </c>
      <c r="C27" s="6" t="s">
        <v>42</v>
      </c>
      <c r="D27" s="6" t="s">
        <v>22</v>
      </c>
      <c r="E27" s="6" t="s">
        <v>13</v>
      </c>
      <c r="F27" s="9">
        <v>45391.0</v>
      </c>
      <c r="G27" s="15" t="s">
        <v>637</v>
      </c>
      <c r="H27" s="6" t="s">
        <v>638</v>
      </c>
      <c r="I27" s="65" t="s">
        <v>639</v>
      </c>
      <c r="J27" s="6" t="s">
        <v>640</v>
      </c>
    </row>
    <row r="28">
      <c r="A28" s="5">
        <v>476.0</v>
      </c>
      <c r="B28" s="6" t="s">
        <v>569</v>
      </c>
      <c r="C28" s="6" t="s">
        <v>43</v>
      </c>
      <c r="D28" s="6" t="s">
        <v>11</v>
      </c>
      <c r="E28" s="6" t="s">
        <v>15</v>
      </c>
      <c r="F28" s="9">
        <v>45391.0</v>
      </c>
      <c r="G28" s="15" t="s">
        <v>641</v>
      </c>
      <c r="H28" s="6" t="s">
        <v>642</v>
      </c>
      <c r="I28" s="6" t="s">
        <v>643</v>
      </c>
      <c r="J28" s="6" t="s">
        <v>644</v>
      </c>
    </row>
    <row r="29">
      <c r="A29" s="5">
        <v>7450.0</v>
      </c>
      <c r="B29" s="6" t="s">
        <v>569</v>
      </c>
      <c r="C29" s="6" t="s">
        <v>44</v>
      </c>
      <c r="D29" s="6" t="s">
        <v>17</v>
      </c>
      <c r="E29" s="6" t="s">
        <v>15</v>
      </c>
      <c r="F29" s="9">
        <v>45391.0</v>
      </c>
      <c r="G29" s="15" t="s">
        <v>645</v>
      </c>
      <c r="H29" s="6" t="s">
        <v>646</v>
      </c>
      <c r="I29" s="65" t="s">
        <v>647</v>
      </c>
      <c r="J29" s="6" t="s">
        <v>648</v>
      </c>
    </row>
    <row r="30">
      <c r="A30" s="5">
        <v>7759.0</v>
      </c>
      <c r="B30" s="6" t="s">
        <v>543</v>
      </c>
      <c r="C30" s="6" t="s">
        <v>45</v>
      </c>
      <c r="D30" s="6" t="s">
        <v>11</v>
      </c>
      <c r="E30" s="6" t="s">
        <v>13</v>
      </c>
      <c r="F30" s="9">
        <v>45391.0</v>
      </c>
      <c r="G30" s="15" t="s">
        <v>649</v>
      </c>
      <c r="H30" s="6" t="s">
        <v>650</v>
      </c>
      <c r="I30" s="65" t="s">
        <v>651</v>
      </c>
      <c r="J30" s="6" t="s">
        <v>652</v>
      </c>
    </row>
    <row r="31">
      <c r="A31" s="5">
        <v>3979.0</v>
      </c>
      <c r="B31" s="6" t="s">
        <v>525</v>
      </c>
      <c r="C31" s="6" t="s">
        <v>46</v>
      </c>
      <c r="D31" s="6" t="s">
        <v>11</v>
      </c>
      <c r="E31" s="6" t="s">
        <v>19</v>
      </c>
      <c r="F31" s="9">
        <v>45391.0</v>
      </c>
      <c r="G31" s="15" t="s">
        <v>653</v>
      </c>
      <c r="H31" s="6" t="s">
        <v>654</v>
      </c>
      <c r="I31" s="65" t="s">
        <v>655</v>
      </c>
      <c r="J31" s="6" t="s">
        <v>656</v>
      </c>
    </row>
    <row r="32">
      <c r="A32" s="5">
        <v>7136.0</v>
      </c>
      <c r="B32" s="6" t="s">
        <v>525</v>
      </c>
      <c r="C32" s="6" t="s">
        <v>47</v>
      </c>
      <c r="D32" s="6" t="s">
        <v>17</v>
      </c>
      <c r="E32" s="6" t="s">
        <v>19</v>
      </c>
      <c r="F32" s="9">
        <v>45391.0</v>
      </c>
      <c r="G32" s="15" t="s">
        <v>657</v>
      </c>
      <c r="H32" s="6" t="s">
        <v>658</v>
      </c>
      <c r="I32" s="65" t="s">
        <v>659</v>
      </c>
      <c r="J32" s="6" t="s">
        <v>660</v>
      </c>
    </row>
    <row r="33">
      <c r="A33" s="5">
        <v>7989.0</v>
      </c>
      <c r="B33" s="6" t="s">
        <v>525</v>
      </c>
      <c r="C33" s="6" t="s">
        <v>48</v>
      </c>
      <c r="D33" s="6" t="s">
        <v>17</v>
      </c>
      <c r="E33" s="6" t="s">
        <v>15</v>
      </c>
      <c r="F33" s="9">
        <v>45391.0</v>
      </c>
      <c r="G33" s="15" t="s">
        <v>661</v>
      </c>
      <c r="H33" s="6" t="s">
        <v>662</v>
      </c>
      <c r="I33" s="65" t="s">
        <v>663</v>
      </c>
      <c r="J33" s="6" t="s">
        <v>664</v>
      </c>
    </row>
    <row r="34">
      <c r="A34" s="5">
        <v>6626.0</v>
      </c>
      <c r="B34" s="6" t="s">
        <v>543</v>
      </c>
      <c r="C34" s="6" t="s">
        <v>39</v>
      </c>
      <c r="D34" s="6" t="s">
        <v>22</v>
      </c>
      <c r="E34" s="6" t="s">
        <v>13</v>
      </c>
      <c r="F34" s="9">
        <v>45391.0</v>
      </c>
      <c r="G34" s="15" t="s">
        <v>665</v>
      </c>
      <c r="H34" s="6" t="s">
        <v>626</v>
      </c>
      <c r="I34" s="65" t="s">
        <v>627</v>
      </c>
      <c r="J34" s="6" t="s">
        <v>628</v>
      </c>
    </row>
    <row r="35">
      <c r="A35" s="5">
        <v>8780.0</v>
      </c>
      <c r="B35" s="6" t="s">
        <v>552</v>
      </c>
      <c r="C35" s="6" t="s">
        <v>49</v>
      </c>
      <c r="D35" s="6" t="s">
        <v>22</v>
      </c>
      <c r="E35" s="6" t="s">
        <v>13</v>
      </c>
      <c r="F35" s="9">
        <v>45391.0</v>
      </c>
      <c r="G35" s="15" t="s">
        <v>666</v>
      </c>
      <c r="H35" s="6" t="s">
        <v>667</v>
      </c>
      <c r="I35" s="65" t="s">
        <v>668</v>
      </c>
      <c r="J35" s="6" t="s">
        <v>669</v>
      </c>
    </row>
    <row r="36">
      <c r="A36" s="5">
        <v>2069.0</v>
      </c>
      <c r="B36" s="6" t="s">
        <v>543</v>
      </c>
      <c r="C36" s="6" t="s">
        <v>50</v>
      </c>
      <c r="D36" s="6" t="s">
        <v>11</v>
      </c>
      <c r="E36" s="6" t="s">
        <v>15</v>
      </c>
      <c r="F36" s="9">
        <v>45391.0</v>
      </c>
      <c r="G36" s="15" t="s">
        <v>670</v>
      </c>
      <c r="H36" s="6" t="s">
        <v>671</v>
      </c>
      <c r="I36" s="65" t="s">
        <v>672</v>
      </c>
      <c r="J36" s="6" t="s">
        <v>673</v>
      </c>
    </row>
    <row r="37">
      <c r="A37" s="5">
        <v>2445.0</v>
      </c>
      <c r="B37" s="6" t="s">
        <v>543</v>
      </c>
      <c r="C37" s="6" t="s">
        <v>51</v>
      </c>
      <c r="D37" s="6" t="s">
        <v>17</v>
      </c>
      <c r="E37" s="6" t="s">
        <v>15</v>
      </c>
      <c r="F37" s="9">
        <v>45391.0</v>
      </c>
      <c r="G37" s="15" t="s">
        <v>674</v>
      </c>
      <c r="H37" s="6" t="s">
        <v>675</v>
      </c>
      <c r="I37" s="65" t="s">
        <v>676</v>
      </c>
      <c r="J37" s="6" t="s">
        <v>677</v>
      </c>
    </row>
    <row r="38">
      <c r="A38" s="5">
        <v>4336.0</v>
      </c>
      <c r="B38" s="6" t="s">
        <v>543</v>
      </c>
      <c r="C38" s="6" t="s">
        <v>52</v>
      </c>
      <c r="D38" s="6" t="s">
        <v>17</v>
      </c>
      <c r="E38" s="6" t="s">
        <v>13</v>
      </c>
      <c r="F38" s="9">
        <v>45391.0</v>
      </c>
      <c r="G38" s="15" t="s">
        <v>678</v>
      </c>
      <c r="H38" s="6" t="s">
        <v>679</v>
      </c>
      <c r="I38" s="65" t="s">
        <v>680</v>
      </c>
      <c r="J38" s="6" t="s">
        <v>681</v>
      </c>
    </row>
    <row r="39">
      <c r="A39" s="5">
        <v>9664.0</v>
      </c>
      <c r="B39" s="6" t="s">
        <v>543</v>
      </c>
      <c r="C39" s="6" t="s">
        <v>53</v>
      </c>
      <c r="D39" s="6" t="s">
        <v>22</v>
      </c>
      <c r="E39" s="6" t="s">
        <v>13</v>
      </c>
      <c r="F39" s="9">
        <v>45391.0</v>
      </c>
      <c r="G39" s="15" t="s">
        <v>682</v>
      </c>
      <c r="H39" s="6" t="s">
        <v>683</v>
      </c>
      <c r="I39" s="65" t="s">
        <v>684</v>
      </c>
      <c r="J39" s="6" t="s">
        <v>685</v>
      </c>
    </row>
    <row r="40">
      <c r="A40" s="5">
        <v>8200.0</v>
      </c>
      <c r="B40" s="6" t="s">
        <v>543</v>
      </c>
      <c r="C40" s="6" t="s">
        <v>54</v>
      </c>
      <c r="D40" s="6" t="s">
        <v>11</v>
      </c>
      <c r="E40" s="6" t="s">
        <v>15</v>
      </c>
      <c r="F40" s="9">
        <v>45391.0</v>
      </c>
      <c r="G40" s="15" t="s">
        <v>686</v>
      </c>
      <c r="H40" s="6" t="s">
        <v>687</v>
      </c>
      <c r="I40" s="65" t="s">
        <v>688</v>
      </c>
      <c r="J40" s="6" t="s">
        <v>689</v>
      </c>
    </row>
    <row r="41">
      <c r="A41" s="5">
        <v>2974.0</v>
      </c>
      <c r="B41" s="6" t="s">
        <v>543</v>
      </c>
      <c r="C41" s="6" t="s">
        <v>55</v>
      </c>
      <c r="D41" s="6" t="s">
        <v>17</v>
      </c>
      <c r="E41" s="6" t="s">
        <v>15</v>
      </c>
      <c r="F41" s="9">
        <v>45391.0</v>
      </c>
      <c r="G41" s="15" t="s">
        <v>690</v>
      </c>
      <c r="H41" s="6" t="s">
        <v>691</v>
      </c>
      <c r="I41" s="65" t="s">
        <v>692</v>
      </c>
      <c r="J41" s="6" t="s">
        <v>693</v>
      </c>
    </row>
    <row r="42">
      <c r="A42" s="5">
        <v>4136.0</v>
      </c>
      <c r="B42" s="6" t="s">
        <v>569</v>
      </c>
      <c r="C42" s="6" t="s">
        <v>56</v>
      </c>
      <c r="D42" s="6" t="s">
        <v>17</v>
      </c>
      <c r="E42" s="6" t="s">
        <v>13</v>
      </c>
      <c r="F42" s="9">
        <v>45391.0</v>
      </c>
      <c r="G42" s="15" t="s">
        <v>694</v>
      </c>
      <c r="H42" s="6" t="s">
        <v>695</v>
      </c>
      <c r="I42" s="65" t="s">
        <v>696</v>
      </c>
      <c r="J42" s="6" t="s">
        <v>697</v>
      </c>
    </row>
    <row r="43">
      <c r="A43" s="5">
        <v>1990.0</v>
      </c>
      <c r="B43" s="6" t="s">
        <v>525</v>
      </c>
      <c r="C43" s="6" t="s">
        <v>57</v>
      </c>
      <c r="D43" s="6" t="s">
        <v>11</v>
      </c>
      <c r="E43" s="6" t="s">
        <v>19</v>
      </c>
      <c r="F43" s="9">
        <v>45391.0</v>
      </c>
      <c r="G43" s="15" t="s">
        <v>698</v>
      </c>
      <c r="H43" s="6" t="s">
        <v>699</v>
      </c>
      <c r="I43" s="65" t="s">
        <v>700</v>
      </c>
      <c r="J43" s="6" t="s">
        <v>701</v>
      </c>
    </row>
    <row r="44">
      <c r="A44" s="5">
        <v>7737.0</v>
      </c>
      <c r="B44" s="6" t="s">
        <v>525</v>
      </c>
      <c r="C44" s="6" t="s">
        <v>43</v>
      </c>
      <c r="D44" s="6" t="s">
        <v>11</v>
      </c>
      <c r="E44" s="6" t="s">
        <v>15</v>
      </c>
      <c r="F44" s="9">
        <v>45391.0</v>
      </c>
      <c r="G44" s="15" t="s">
        <v>702</v>
      </c>
      <c r="H44" s="6" t="s">
        <v>642</v>
      </c>
      <c r="I44" s="6" t="s">
        <v>643</v>
      </c>
      <c r="J44" s="6" t="s">
        <v>644</v>
      </c>
    </row>
    <row r="45">
      <c r="A45" s="5">
        <v>5447.0</v>
      </c>
      <c r="B45" s="6" t="s">
        <v>543</v>
      </c>
      <c r="C45" s="6" t="s">
        <v>58</v>
      </c>
      <c r="D45" s="6" t="s">
        <v>17</v>
      </c>
      <c r="E45" s="6" t="s">
        <v>19</v>
      </c>
      <c r="F45" s="9">
        <v>45391.0</v>
      </c>
      <c r="G45" s="15" t="s">
        <v>703</v>
      </c>
      <c r="H45" s="6" t="s">
        <v>704</v>
      </c>
      <c r="I45" s="65" t="s">
        <v>705</v>
      </c>
      <c r="J45" s="6" t="s">
        <v>706</v>
      </c>
    </row>
    <row r="46">
      <c r="A46" s="5">
        <v>5440.0</v>
      </c>
      <c r="B46" s="6" t="s">
        <v>525</v>
      </c>
      <c r="C46" s="6" t="s">
        <v>59</v>
      </c>
      <c r="D46" s="6" t="s">
        <v>17</v>
      </c>
      <c r="E46" s="6" t="s">
        <v>15</v>
      </c>
      <c r="F46" s="9">
        <v>45391.0</v>
      </c>
      <c r="G46" s="15" t="s">
        <v>707</v>
      </c>
      <c r="H46" s="6" t="s">
        <v>708</v>
      </c>
      <c r="I46" s="6" t="s">
        <v>709</v>
      </c>
      <c r="J46" s="6" t="s">
        <v>710</v>
      </c>
    </row>
    <row r="47">
      <c r="A47" s="5">
        <v>8865.0</v>
      </c>
      <c r="B47" s="6" t="s">
        <v>525</v>
      </c>
      <c r="C47" s="6" t="s">
        <v>60</v>
      </c>
      <c r="D47" s="6" t="s">
        <v>22</v>
      </c>
      <c r="E47" s="6" t="s">
        <v>19</v>
      </c>
      <c r="F47" s="9">
        <v>45391.0</v>
      </c>
      <c r="G47" s="15" t="s">
        <v>711</v>
      </c>
      <c r="H47" s="6" t="s">
        <v>712</v>
      </c>
      <c r="I47" s="65" t="s">
        <v>713</v>
      </c>
      <c r="J47" s="6" t="s">
        <v>714</v>
      </c>
    </row>
    <row r="48">
      <c r="A48" s="5">
        <v>7057.0</v>
      </c>
      <c r="B48" s="6" t="s">
        <v>525</v>
      </c>
      <c r="C48" s="6" t="s">
        <v>61</v>
      </c>
      <c r="D48" s="6" t="s">
        <v>22</v>
      </c>
      <c r="E48" s="6" t="s">
        <v>13</v>
      </c>
      <c r="F48" s="9">
        <v>45391.0</v>
      </c>
      <c r="G48" s="15" t="s">
        <v>715</v>
      </c>
      <c r="H48" s="6" t="s">
        <v>716</v>
      </c>
      <c r="I48" s="65" t="s">
        <v>717</v>
      </c>
      <c r="J48" s="6" t="s">
        <v>718</v>
      </c>
    </row>
    <row r="49">
      <c r="A49" s="5">
        <v>4713.0</v>
      </c>
      <c r="B49" s="6" t="s">
        <v>543</v>
      </c>
      <c r="C49" s="6" t="s">
        <v>32</v>
      </c>
      <c r="D49" s="6" t="s">
        <v>11</v>
      </c>
      <c r="E49" s="6" t="s">
        <v>19</v>
      </c>
      <c r="F49" s="9">
        <v>45391.0</v>
      </c>
      <c r="G49" s="15" t="s">
        <v>719</v>
      </c>
      <c r="H49" s="6" t="s">
        <v>597</v>
      </c>
      <c r="I49" s="6" t="s">
        <v>598</v>
      </c>
      <c r="J49" s="6" t="s">
        <v>599</v>
      </c>
    </row>
    <row r="50">
      <c r="A50" s="5">
        <v>4838.0</v>
      </c>
      <c r="B50" s="6" t="s">
        <v>525</v>
      </c>
      <c r="C50" s="6" t="s">
        <v>36</v>
      </c>
      <c r="D50" s="6" t="s">
        <v>17</v>
      </c>
      <c r="E50" s="6" t="s">
        <v>19</v>
      </c>
      <c r="F50" s="9">
        <v>45391.0</v>
      </c>
      <c r="G50" s="15" t="s">
        <v>720</v>
      </c>
      <c r="H50" s="6" t="s">
        <v>614</v>
      </c>
      <c r="I50" s="6" t="s">
        <v>615</v>
      </c>
      <c r="J50" s="6" t="s">
        <v>616</v>
      </c>
    </row>
    <row r="51">
      <c r="A51" s="5">
        <v>7223.0</v>
      </c>
      <c r="B51" s="6" t="s">
        <v>525</v>
      </c>
      <c r="C51" s="6" t="s">
        <v>62</v>
      </c>
      <c r="D51" s="6" t="s">
        <v>17</v>
      </c>
      <c r="E51" s="6" t="s">
        <v>19</v>
      </c>
      <c r="F51" s="9">
        <v>45391.0</v>
      </c>
      <c r="G51" s="15" t="s">
        <v>721</v>
      </c>
      <c r="H51" s="6" t="s">
        <v>722</v>
      </c>
      <c r="I51" s="65" t="s">
        <v>723</v>
      </c>
      <c r="J51" s="6" t="s">
        <v>724</v>
      </c>
    </row>
    <row r="52">
      <c r="A52" s="5">
        <v>7674.0</v>
      </c>
      <c r="B52" s="6" t="s">
        <v>525</v>
      </c>
      <c r="C52" s="6" t="s">
        <v>49</v>
      </c>
      <c r="D52" s="6" t="s">
        <v>22</v>
      </c>
      <c r="E52" s="6" t="s">
        <v>13</v>
      </c>
      <c r="F52" s="9">
        <v>45391.0</v>
      </c>
      <c r="G52" s="15" t="s">
        <v>725</v>
      </c>
      <c r="H52" s="6" t="s">
        <v>667</v>
      </c>
      <c r="I52" s="65" t="s">
        <v>668</v>
      </c>
      <c r="J52" s="6" t="s">
        <v>669</v>
      </c>
    </row>
    <row r="53">
      <c r="A53" s="5">
        <v>9199.0</v>
      </c>
      <c r="B53" s="6" t="s">
        <v>569</v>
      </c>
      <c r="C53" s="6" t="s">
        <v>63</v>
      </c>
      <c r="D53" s="6" t="s">
        <v>11</v>
      </c>
      <c r="E53" s="6" t="s">
        <v>19</v>
      </c>
      <c r="F53" s="9">
        <v>45391.0</v>
      </c>
      <c r="G53" s="15" t="s">
        <v>726</v>
      </c>
      <c r="H53" s="6" t="s">
        <v>727</v>
      </c>
      <c r="I53" s="65" t="s">
        <v>728</v>
      </c>
      <c r="J53" s="6" t="s">
        <v>729</v>
      </c>
    </row>
    <row r="54">
      <c r="A54" s="5">
        <v>9623.0</v>
      </c>
      <c r="B54" s="6" t="s">
        <v>543</v>
      </c>
      <c r="C54" s="6" t="s">
        <v>64</v>
      </c>
      <c r="D54" s="6" t="s">
        <v>17</v>
      </c>
      <c r="E54" s="6" t="s">
        <v>19</v>
      </c>
      <c r="F54" s="9">
        <v>45391.0</v>
      </c>
      <c r="G54" s="15" t="s">
        <v>730</v>
      </c>
      <c r="H54" s="6" t="s">
        <v>731</v>
      </c>
      <c r="I54" s="65" t="s">
        <v>732</v>
      </c>
      <c r="J54" s="6" t="s">
        <v>733</v>
      </c>
    </row>
    <row r="55">
      <c r="A55" s="5">
        <v>6524.0</v>
      </c>
      <c r="B55" s="6" t="s">
        <v>569</v>
      </c>
      <c r="C55" s="6" t="s">
        <v>65</v>
      </c>
      <c r="D55" s="6" t="s">
        <v>17</v>
      </c>
      <c r="E55" s="6" t="s">
        <v>13</v>
      </c>
      <c r="F55" s="9">
        <v>45391.0</v>
      </c>
      <c r="G55" s="15" t="s">
        <v>734</v>
      </c>
      <c r="H55" s="6" t="s">
        <v>735</v>
      </c>
      <c r="I55" s="65" t="s">
        <v>736</v>
      </c>
      <c r="J55" s="6" t="s">
        <v>737</v>
      </c>
    </row>
    <row r="56">
      <c r="A56" s="5">
        <v>9765.0</v>
      </c>
      <c r="B56" s="6" t="s">
        <v>525</v>
      </c>
      <c r="C56" s="6" t="s">
        <v>48</v>
      </c>
      <c r="D56" s="6" t="s">
        <v>22</v>
      </c>
      <c r="E56" s="6" t="s">
        <v>15</v>
      </c>
      <c r="F56" s="9">
        <v>45391.0</v>
      </c>
      <c r="G56" s="15" t="s">
        <v>738</v>
      </c>
      <c r="H56" s="6" t="s">
        <v>662</v>
      </c>
      <c r="I56" s="65" t="s">
        <v>663</v>
      </c>
      <c r="J56" s="6" t="s">
        <v>664</v>
      </c>
    </row>
    <row r="57">
      <c r="A57" s="5">
        <v>1863.0</v>
      </c>
      <c r="B57" s="6" t="s">
        <v>543</v>
      </c>
      <c r="C57" s="6" t="s">
        <v>66</v>
      </c>
      <c r="D57" s="6" t="s">
        <v>17</v>
      </c>
      <c r="E57" s="6" t="s">
        <v>13</v>
      </c>
      <c r="F57" s="9">
        <v>45391.0</v>
      </c>
      <c r="G57" s="15" t="s">
        <v>739</v>
      </c>
      <c r="H57" s="6" t="s">
        <v>740</v>
      </c>
      <c r="I57" s="6" t="s">
        <v>741</v>
      </c>
      <c r="J57" s="6" t="s">
        <v>742</v>
      </c>
    </row>
    <row r="58">
      <c r="A58" s="5">
        <v>8033.0</v>
      </c>
      <c r="B58" s="6" t="s">
        <v>543</v>
      </c>
      <c r="C58" s="6" t="s">
        <v>67</v>
      </c>
      <c r="D58" s="6" t="s">
        <v>22</v>
      </c>
      <c r="E58" s="6" t="s">
        <v>15</v>
      </c>
      <c r="F58" s="9">
        <v>45391.0</v>
      </c>
      <c r="G58" s="15" t="s">
        <v>743</v>
      </c>
      <c r="H58" s="6" t="s">
        <v>744</v>
      </c>
      <c r="I58" s="6" t="s">
        <v>745</v>
      </c>
      <c r="J58" s="6" t="s">
        <v>746</v>
      </c>
    </row>
    <row r="59">
      <c r="A59" s="5">
        <v>1875.0</v>
      </c>
      <c r="B59" s="6" t="s">
        <v>543</v>
      </c>
      <c r="C59" s="6" t="s">
        <v>67</v>
      </c>
      <c r="D59" s="6" t="s">
        <v>11</v>
      </c>
      <c r="E59" s="6" t="s">
        <v>19</v>
      </c>
      <c r="F59" s="9">
        <v>45391.0</v>
      </c>
      <c r="G59" s="15" t="s">
        <v>747</v>
      </c>
      <c r="H59" s="6" t="s">
        <v>744</v>
      </c>
      <c r="I59" s="6" t="s">
        <v>745</v>
      </c>
      <c r="J59" s="6" t="s">
        <v>746</v>
      </c>
    </row>
    <row r="60">
      <c r="A60" s="5">
        <v>1399.0</v>
      </c>
      <c r="B60" s="6" t="s">
        <v>525</v>
      </c>
      <c r="C60" s="6" t="s">
        <v>68</v>
      </c>
      <c r="D60" s="6" t="s">
        <v>11</v>
      </c>
      <c r="E60" s="6" t="s">
        <v>15</v>
      </c>
      <c r="F60" s="9">
        <v>45391.0</v>
      </c>
      <c r="G60" s="15" t="s">
        <v>748</v>
      </c>
      <c r="H60" s="6" t="s">
        <v>749</v>
      </c>
      <c r="I60" s="65" t="s">
        <v>750</v>
      </c>
      <c r="J60" s="6" t="s">
        <v>751</v>
      </c>
    </row>
    <row r="61">
      <c r="A61" s="5">
        <v>2536.0</v>
      </c>
      <c r="B61" s="6" t="s">
        <v>543</v>
      </c>
      <c r="C61" s="6" t="s">
        <v>69</v>
      </c>
      <c r="D61" s="6" t="s">
        <v>17</v>
      </c>
      <c r="E61" s="6" t="s">
        <v>15</v>
      </c>
      <c r="F61" s="9">
        <v>45391.0</v>
      </c>
      <c r="G61" s="15" t="s">
        <v>752</v>
      </c>
      <c r="H61" s="6" t="s">
        <v>753</v>
      </c>
      <c r="I61" s="6" t="s">
        <v>754</v>
      </c>
      <c r="J61" s="6" t="s">
        <v>755</v>
      </c>
    </row>
    <row r="62">
      <c r="A62" s="5">
        <v>2956.0</v>
      </c>
      <c r="B62" s="6" t="s">
        <v>569</v>
      </c>
      <c r="C62" s="6" t="s">
        <v>14</v>
      </c>
      <c r="D62" s="6" t="s">
        <v>17</v>
      </c>
      <c r="E62" s="6" t="s">
        <v>19</v>
      </c>
      <c r="F62" s="9">
        <v>45391.0</v>
      </c>
      <c r="G62" s="15" t="s">
        <v>756</v>
      </c>
      <c r="H62" s="6" t="s">
        <v>545</v>
      </c>
      <c r="I62" s="65" t="s">
        <v>546</v>
      </c>
      <c r="J62" s="6" t="s">
        <v>547</v>
      </c>
    </row>
    <row r="63">
      <c r="A63" s="5">
        <v>5106.0</v>
      </c>
      <c r="B63" s="6" t="s">
        <v>543</v>
      </c>
      <c r="C63" s="6" t="s">
        <v>70</v>
      </c>
      <c r="D63" s="6" t="s">
        <v>22</v>
      </c>
      <c r="E63" s="6" t="s">
        <v>15</v>
      </c>
      <c r="F63" s="9">
        <v>45391.0</v>
      </c>
      <c r="G63" s="15" t="s">
        <v>757</v>
      </c>
      <c r="H63" s="6" t="s">
        <v>758</v>
      </c>
      <c r="I63" s="65" t="s">
        <v>759</v>
      </c>
      <c r="J63" s="6" t="s">
        <v>760</v>
      </c>
    </row>
    <row r="64">
      <c r="A64" s="5">
        <v>7044.0</v>
      </c>
      <c r="B64" s="6" t="s">
        <v>525</v>
      </c>
      <c r="C64" s="6" t="s">
        <v>71</v>
      </c>
      <c r="D64" s="6" t="s">
        <v>22</v>
      </c>
      <c r="E64" s="6" t="s">
        <v>15</v>
      </c>
      <c r="F64" s="9">
        <v>45391.0</v>
      </c>
      <c r="G64" s="15" t="s">
        <v>761</v>
      </c>
      <c r="H64" s="6" t="s">
        <v>762</v>
      </c>
      <c r="I64" s="65" t="s">
        <v>763</v>
      </c>
      <c r="J64" s="6" t="s">
        <v>764</v>
      </c>
    </row>
    <row r="65">
      <c r="A65" s="5">
        <v>6230.0</v>
      </c>
      <c r="B65" s="6" t="s">
        <v>543</v>
      </c>
      <c r="C65" s="6" t="s">
        <v>72</v>
      </c>
      <c r="D65" s="6" t="s">
        <v>11</v>
      </c>
      <c r="E65" s="6" t="s">
        <v>19</v>
      </c>
      <c r="F65" s="9">
        <v>45391.0</v>
      </c>
      <c r="G65" s="15" t="s">
        <v>765</v>
      </c>
      <c r="H65" s="6" t="s">
        <v>766</v>
      </c>
      <c r="I65" s="65" t="s">
        <v>767</v>
      </c>
      <c r="J65" s="6" t="s">
        <v>768</v>
      </c>
    </row>
    <row r="66">
      <c r="A66" s="5">
        <v>2816.0</v>
      </c>
      <c r="B66" s="6" t="s">
        <v>543</v>
      </c>
      <c r="C66" s="6" t="s">
        <v>73</v>
      </c>
      <c r="D66" s="6" t="s">
        <v>11</v>
      </c>
      <c r="E66" s="6" t="s">
        <v>15</v>
      </c>
      <c r="F66" s="9">
        <v>45391.0</v>
      </c>
      <c r="G66" s="15" t="s">
        <v>769</v>
      </c>
      <c r="H66" s="6" t="s">
        <v>770</v>
      </c>
      <c r="I66" s="6" t="s">
        <v>771</v>
      </c>
      <c r="J66" s="6" t="s">
        <v>772</v>
      </c>
    </row>
    <row r="67">
      <c r="A67" s="5">
        <v>3177.0</v>
      </c>
      <c r="B67" s="6" t="s">
        <v>569</v>
      </c>
      <c r="C67" s="6" t="s">
        <v>74</v>
      </c>
      <c r="D67" s="6" t="s">
        <v>17</v>
      </c>
      <c r="E67" s="6" t="s">
        <v>15</v>
      </c>
      <c r="F67" s="9">
        <v>45391.0</v>
      </c>
      <c r="G67" s="15" t="s">
        <v>773</v>
      </c>
      <c r="H67" s="6" t="s">
        <v>774</v>
      </c>
      <c r="I67" s="6" t="s">
        <v>775</v>
      </c>
      <c r="J67" s="6" t="s">
        <v>776</v>
      </c>
    </row>
    <row r="68">
      <c r="A68" s="5">
        <v>5296.0</v>
      </c>
      <c r="B68" s="6" t="s">
        <v>543</v>
      </c>
      <c r="C68" s="6" t="s">
        <v>75</v>
      </c>
      <c r="D68" s="6" t="s">
        <v>17</v>
      </c>
      <c r="E68" s="6" t="s">
        <v>15</v>
      </c>
      <c r="F68" s="9">
        <v>45391.0</v>
      </c>
      <c r="G68" s="15" t="s">
        <v>777</v>
      </c>
      <c r="H68" s="6" t="s">
        <v>778</v>
      </c>
      <c r="I68" s="6" t="s">
        <v>779</v>
      </c>
      <c r="J68" s="6" t="s">
        <v>780</v>
      </c>
    </row>
    <row r="69">
      <c r="A69" s="5">
        <v>9734.0</v>
      </c>
      <c r="B69" s="6" t="s">
        <v>543</v>
      </c>
      <c r="C69" s="6" t="s">
        <v>46</v>
      </c>
      <c r="D69" s="6" t="s">
        <v>22</v>
      </c>
      <c r="E69" s="6" t="s">
        <v>15</v>
      </c>
      <c r="F69" s="9">
        <v>45391.0</v>
      </c>
      <c r="G69" s="15" t="s">
        <v>781</v>
      </c>
      <c r="H69" s="6" t="s">
        <v>654</v>
      </c>
      <c r="I69" s="65" t="s">
        <v>655</v>
      </c>
      <c r="J69" s="6" t="s">
        <v>656</v>
      </c>
    </row>
    <row r="70">
      <c r="A70" s="5">
        <v>7173.0</v>
      </c>
      <c r="B70" s="6" t="s">
        <v>569</v>
      </c>
      <c r="C70" s="6" t="s">
        <v>76</v>
      </c>
      <c r="D70" s="6" t="s">
        <v>22</v>
      </c>
      <c r="E70" s="6" t="s">
        <v>19</v>
      </c>
      <c r="F70" s="9">
        <v>45391.0</v>
      </c>
      <c r="G70" s="15" t="s">
        <v>782</v>
      </c>
      <c r="H70" s="6" t="s">
        <v>783</v>
      </c>
      <c r="I70" s="65" t="s">
        <v>784</v>
      </c>
      <c r="J70" s="6" t="s">
        <v>785</v>
      </c>
    </row>
    <row r="71">
      <c r="A71" s="5">
        <v>9875.0</v>
      </c>
      <c r="B71" s="6" t="s">
        <v>525</v>
      </c>
      <c r="C71" s="6" t="s">
        <v>38</v>
      </c>
      <c r="D71" s="6" t="s">
        <v>11</v>
      </c>
      <c r="E71" s="6" t="s">
        <v>15</v>
      </c>
      <c r="F71" s="9">
        <v>45391.0</v>
      </c>
      <c r="G71" s="15" t="s">
        <v>786</v>
      </c>
      <c r="H71" s="6" t="s">
        <v>622</v>
      </c>
      <c r="I71" s="65" t="s">
        <v>623</v>
      </c>
      <c r="J71" s="6" t="s">
        <v>624</v>
      </c>
    </row>
    <row r="72">
      <c r="A72" s="5">
        <v>299.0</v>
      </c>
      <c r="B72" s="6" t="s">
        <v>569</v>
      </c>
      <c r="C72" s="6" t="s">
        <v>77</v>
      </c>
      <c r="D72" s="6" t="s">
        <v>17</v>
      </c>
      <c r="E72" s="6" t="s">
        <v>15</v>
      </c>
      <c r="F72" s="9">
        <v>45391.0</v>
      </c>
      <c r="G72" s="15" t="s">
        <v>787</v>
      </c>
      <c r="H72" s="6" t="s">
        <v>788</v>
      </c>
      <c r="I72" s="6" t="s">
        <v>789</v>
      </c>
      <c r="J72" s="6" t="s">
        <v>790</v>
      </c>
    </row>
    <row r="73">
      <c r="A73" s="5">
        <v>2659.0</v>
      </c>
      <c r="B73" s="6" t="s">
        <v>525</v>
      </c>
      <c r="C73" s="6" t="s">
        <v>78</v>
      </c>
      <c r="D73" s="6" t="s">
        <v>17</v>
      </c>
      <c r="E73" s="6" t="s">
        <v>19</v>
      </c>
      <c r="F73" s="9">
        <v>45391.0</v>
      </c>
      <c r="G73" s="15" t="s">
        <v>791</v>
      </c>
      <c r="H73" s="6" t="s">
        <v>792</v>
      </c>
      <c r="I73" s="65" t="s">
        <v>793</v>
      </c>
      <c r="J73" s="6" t="s">
        <v>794</v>
      </c>
    </row>
    <row r="74">
      <c r="A74" s="5">
        <v>7565.0</v>
      </c>
      <c r="B74" s="6" t="s">
        <v>569</v>
      </c>
      <c r="C74" s="6" t="s">
        <v>79</v>
      </c>
      <c r="D74" s="6" t="s">
        <v>11</v>
      </c>
      <c r="E74" s="6" t="s">
        <v>15</v>
      </c>
      <c r="F74" s="9">
        <v>45391.0</v>
      </c>
      <c r="G74" s="15" t="s">
        <v>795</v>
      </c>
      <c r="H74" s="6" t="s">
        <v>796</v>
      </c>
      <c r="I74" s="6" t="s">
        <v>797</v>
      </c>
      <c r="J74" s="6" t="s">
        <v>798</v>
      </c>
    </row>
    <row r="75">
      <c r="A75" s="5">
        <v>2415.0</v>
      </c>
      <c r="B75" s="6" t="s">
        <v>569</v>
      </c>
      <c r="C75" s="6" t="s">
        <v>80</v>
      </c>
      <c r="D75" s="6" t="s">
        <v>11</v>
      </c>
      <c r="E75" s="6" t="s">
        <v>13</v>
      </c>
      <c r="F75" s="9">
        <v>45391.0</v>
      </c>
      <c r="G75" s="15" t="s">
        <v>799</v>
      </c>
      <c r="H75" s="6" t="s">
        <v>800</v>
      </c>
      <c r="I75" s="65" t="s">
        <v>801</v>
      </c>
      <c r="J75" s="6" t="s">
        <v>802</v>
      </c>
    </row>
    <row r="76">
      <c r="A76" s="5">
        <v>2255.0</v>
      </c>
      <c r="B76" s="6" t="s">
        <v>525</v>
      </c>
      <c r="C76" s="6" t="s">
        <v>48</v>
      </c>
      <c r="D76" s="6" t="s">
        <v>17</v>
      </c>
      <c r="E76" s="6" t="s">
        <v>15</v>
      </c>
      <c r="F76" s="9">
        <v>45391.0</v>
      </c>
      <c r="G76" s="15" t="s">
        <v>803</v>
      </c>
      <c r="H76" s="6" t="s">
        <v>662</v>
      </c>
      <c r="I76" s="65" t="s">
        <v>663</v>
      </c>
      <c r="J76" s="6" t="s">
        <v>664</v>
      </c>
    </row>
    <row r="77">
      <c r="A77" s="5">
        <v>3907.0</v>
      </c>
      <c r="B77" s="6" t="s">
        <v>569</v>
      </c>
      <c r="C77" s="6" t="s">
        <v>10</v>
      </c>
      <c r="D77" s="6" t="s">
        <v>17</v>
      </c>
      <c r="E77" s="6" t="s">
        <v>19</v>
      </c>
      <c r="F77" s="9">
        <v>45391.0</v>
      </c>
      <c r="G77" s="15" t="s">
        <v>804</v>
      </c>
      <c r="H77" s="6" t="s">
        <v>540</v>
      </c>
      <c r="I77" s="65" t="s">
        <v>541</v>
      </c>
      <c r="J77" s="6" t="s">
        <v>542</v>
      </c>
    </row>
    <row r="78">
      <c r="A78" s="5">
        <v>8577.0</v>
      </c>
      <c r="B78" s="6" t="s">
        <v>569</v>
      </c>
      <c r="C78" s="6" t="s">
        <v>81</v>
      </c>
      <c r="D78" s="6" t="s">
        <v>22</v>
      </c>
      <c r="E78" s="6" t="s">
        <v>13</v>
      </c>
      <c r="F78" s="9">
        <v>45391.0</v>
      </c>
      <c r="G78" s="15" t="s">
        <v>805</v>
      </c>
      <c r="H78" s="6" t="s">
        <v>806</v>
      </c>
      <c r="I78" s="65" t="s">
        <v>807</v>
      </c>
      <c r="J78" s="6" t="s">
        <v>808</v>
      </c>
    </row>
    <row r="79">
      <c r="A79" s="5">
        <v>5773.0</v>
      </c>
      <c r="B79" s="6" t="s">
        <v>543</v>
      </c>
      <c r="C79" s="6" t="s">
        <v>82</v>
      </c>
      <c r="D79" s="6" t="s">
        <v>22</v>
      </c>
      <c r="E79" s="6" t="s">
        <v>15</v>
      </c>
      <c r="F79" s="9">
        <v>45391.0</v>
      </c>
      <c r="G79" s="15" t="s">
        <v>809</v>
      </c>
      <c r="H79" s="6" t="s">
        <v>810</v>
      </c>
      <c r="I79" s="65" t="s">
        <v>811</v>
      </c>
      <c r="J79" s="6" t="s">
        <v>812</v>
      </c>
    </row>
    <row r="80">
      <c r="A80" s="5">
        <v>4151.0</v>
      </c>
      <c r="B80" s="6" t="s">
        <v>525</v>
      </c>
      <c r="C80" s="6" t="s">
        <v>83</v>
      </c>
      <c r="D80" s="6" t="s">
        <v>11</v>
      </c>
      <c r="E80" s="6" t="s">
        <v>19</v>
      </c>
      <c r="F80" s="9">
        <v>45391.0</v>
      </c>
      <c r="G80" s="15" t="s">
        <v>813</v>
      </c>
      <c r="H80" s="6" t="s">
        <v>814</v>
      </c>
      <c r="I80" s="65" t="s">
        <v>815</v>
      </c>
      <c r="J80" s="6" t="s">
        <v>816</v>
      </c>
    </row>
    <row r="81">
      <c r="A81" s="5">
        <v>1294.0</v>
      </c>
      <c r="B81" s="6" t="s">
        <v>569</v>
      </c>
      <c r="C81" s="6" t="s">
        <v>84</v>
      </c>
      <c r="D81" s="6" t="s">
        <v>17</v>
      </c>
      <c r="E81" s="6" t="s">
        <v>19</v>
      </c>
      <c r="F81" s="9">
        <v>45391.0</v>
      </c>
      <c r="G81" s="15" t="s">
        <v>817</v>
      </c>
      <c r="H81" s="6" t="s">
        <v>818</v>
      </c>
      <c r="I81" s="65" t="s">
        <v>819</v>
      </c>
      <c r="J81" s="6" t="s">
        <v>820</v>
      </c>
    </row>
    <row r="82">
      <c r="A82" s="5">
        <v>4499.0</v>
      </c>
      <c r="B82" s="6" t="s">
        <v>543</v>
      </c>
      <c r="C82" s="6" t="s">
        <v>85</v>
      </c>
      <c r="D82" s="6" t="s">
        <v>17</v>
      </c>
      <c r="E82" s="6" t="s">
        <v>13</v>
      </c>
      <c r="F82" s="9">
        <v>45391.0</v>
      </c>
      <c r="G82" s="15" t="s">
        <v>821</v>
      </c>
      <c r="H82" s="6" t="s">
        <v>822</v>
      </c>
      <c r="I82" s="65" t="s">
        <v>823</v>
      </c>
      <c r="J82" s="6" t="s">
        <v>824</v>
      </c>
    </row>
    <row r="83">
      <c r="A83" s="5">
        <v>2514.0</v>
      </c>
      <c r="B83" s="6" t="s">
        <v>543</v>
      </c>
      <c r="C83" s="6" t="s">
        <v>86</v>
      </c>
      <c r="D83" s="6" t="s">
        <v>22</v>
      </c>
      <c r="E83" s="6" t="s">
        <v>15</v>
      </c>
      <c r="F83" s="9">
        <v>45391.0</v>
      </c>
      <c r="G83" s="15" t="s">
        <v>825</v>
      </c>
      <c r="H83" s="6" t="s">
        <v>826</v>
      </c>
      <c r="I83" s="65" t="s">
        <v>827</v>
      </c>
      <c r="J83" s="6" t="s">
        <v>828</v>
      </c>
    </row>
    <row r="84">
      <c r="A84" s="5">
        <v>3516.0</v>
      </c>
      <c r="B84" s="6" t="s">
        <v>575</v>
      </c>
      <c r="C84" s="6" t="s">
        <v>87</v>
      </c>
      <c r="D84" s="6" t="s">
        <v>11</v>
      </c>
      <c r="E84" s="6" t="s">
        <v>15</v>
      </c>
      <c r="F84" s="9">
        <v>45391.0</v>
      </c>
      <c r="G84" s="15" t="s">
        <v>829</v>
      </c>
      <c r="H84" s="6" t="s">
        <v>830</v>
      </c>
      <c r="I84" s="65" t="s">
        <v>831</v>
      </c>
      <c r="J84" s="6" t="s">
        <v>832</v>
      </c>
    </row>
    <row r="85">
      <c r="A85" s="5">
        <v>8336.0</v>
      </c>
      <c r="B85" s="6" t="s">
        <v>525</v>
      </c>
      <c r="C85" s="6" t="s">
        <v>70</v>
      </c>
      <c r="D85" s="6" t="s">
        <v>17</v>
      </c>
      <c r="E85" s="6" t="s">
        <v>13</v>
      </c>
      <c r="F85" s="9">
        <v>45391.0</v>
      </c>
      <c r="G85" s="15" t="s">
        <v>833</v>
      </c>
      <c r="H85" s="6" t="s">
        <v>758</v>
      </c>
      <c r="I85" s="65" t="s">
        <v>759</v>
      </c>
      <c r="J85" s="6" t="s">
        <v>760</v>
      </c>
    </row>
    <row r="86">
      <c r="A86" s="5">
        <v>6731.0</v>
      </c>
      <c r="B86" s="6" t="s">
        <v>569</v>
      </c>
      <c r="C86" s="6" t="s">
        <v>88</v>
      </c>
      <c r="D86" s="6" t="s">
        <v>17</v>
      </c>
      <c r="E86" s="6" t="s">
        <v>19</v>
      </c>
      <c r="F86" s="9">
        <v>45391.0</v>
      </c>
      <c r="G86" s="15" t="s">
        <v>834</v>
      </c>
      <c r="H86" s="6" t="s">
        <v>835</v>
      </c>
      <c r="I86" s="65" t="s">
        <v>836</v>
      </c>
      <c r="J86" s="6" t="s">
        <v>837</v>
      </c>
    </row>
    <row r="87">
      <c r="A87" s="5">
        <v>2654.0</v>
      </c>
      <c r="B87" s="6" t="s">
        <v>569</v>
      </c>
      <c r="C87" s="6" t="s">
        <v>89</v>
      </c>
      <c r="D87" s="6" t="s">
        <v>22</v>
      </c>
      <c r="E87" s="6" t="s">
        <v>19</v>
      </c>
      <c r="F87" s="9">
        <v>45391.0</v>
      </c>
      <c r="G87" s="15" t="s">
        <v>838</v>
      </c>
      <c r="H87" s="6" t="s">
        <v>839</v>
      </c>
      <c r="I87" s="65" t="s">
        <v>840</v>
      </c>
      <c r="J87" s="6" t="s">
        <v>841</v>
      </c>
    </row>
    <row r="88">
      <c r="A88" s="5">
        <v>9915.0</v>
      </c>
      <c r="B88" s="6" t="s">
        <v>569</v>
      </c>
      <c r="C88" s="6" t="s">
        <v>90</v>
      </c>
      <c r="D88" s="6" t="s">
        <v>17</v>
      </c>
      <c r="E88" s="6" t="s">
        <v>19</v>
      </c>
      <c r="F88" s="9">
        <v>45391.0</v>
      </c>
      <c r="G88" s="15" t="s">
        <v>842</v>
      </c>
      <c r="H88" s="6" t="s">
        <v>843</v>
      </c>
      <c r="I88" s="65" t="s">
        <v>844</v>
      </c>
      <c r="J88" s="6" t="s">
        <v>845</v>
      </c>
    </row>
    <row r="89">
      <c r="A89" s="5">
        <v>4874.0</v>
      </c>
      <c r="B89" s="6" t="s">
        <v>569</v>
      </c>
      <c r="C89" s="6" t="s">
        <v>91</v>
      </c>
      <c r="D89" s="6" t="s">
        <v>11</v>
      </c>
      <c r="E89" s="6" t="s">
        <v>13</v>
      </c>
      <c r="F89" s="9">
        <v>45391.0</v>
      </c>
      <c r="G89" s="15" t="s">
        <v>846</v>
      </c>
      <c r="H89" s="6" t="s">
        <v>847</v>
      </c>
      <c r="I89" s="65" t="s">
        <v>848</v>
      </c>
      <c r="J89" s="6" t="s">
        <v>849</v>
      </c>
    </row>
    <row r="90">
      <c r="A90" s="5">
        <v>7367.0</v>
      </c>
      <c r="B90" s="6" t="s">
        <v>525</v>
      </c>
      <c r="C90" s="6" t="s">
        <v>92</v>
      </c>
      <c r="D90" s="6" t="s">
        <v>11</v>
      </c>
      <c r="E90" s="6" t="s">
        <v>13</v>
      </c>
      <c r="F90" s="9">
        <v>45391.0</v>
      </c>
      <c r="G90" s="15" t="s">
        <v>850</v>
      </c>
      <c r="H90" s="6" t="s">
        <v>851</v>
      </c>
      <c r="I90" s="65" t="s">
        <v>852</v>
      </c>
      <c r="J90" s="6" t="s">
        <v>853</v>
      </c>
    </row>
    <row r="91">
      <c r="A91" s="5">
        <v>6443.0</v>
      </c>
      <c r="B91" s="6" t="s">
        <v>543</v>
      </c>
      <c r="C91" s="6" t="s">
        <v>26</v>
      </c>
      <c r="D91" s="6" t="s">
        <v>17</v>
      </c>
      <c r="E91" s="6" t="s">
        <v>15</v>
      </c>
      <c r="F91" s="9">
        <v>45391.0</v>
      </c>
      <c r="G91" s="15" t="s">
        <v>854</v>
      </c>
      <c r="H91" s="6" t="s">
        <v>571</v>
      </c>
      <c r="I91" s="6" t="s">
        <v>572</v>
      </c>
      <c r="J91" s="6" t="s">
        <v>573</v>
      </c>
    </row>
    <row r="92">
      <c r="A92" s="5">
        <v>5996.0</v>
      </c>
      <c r="B92" s="6" t="s">
        <v>855</v>
      </c>
      <c r="C92" s="6" t="s">
        <v>93</v>
      </c>
      <c r="D92" s="6" t="s">
        <v>17</v>
      </c>
      <c r="E92" s="6" t="s">
        <v>15</v>
      </c>
      <c r="F92" s="9">
        <v>45391.0</v>
      </c>
      <c r="G92" s="15" t="s">
        <v>856</v>
      </c>
      <c r="H92" s="6" t="s">
        <v>857</v>
      </c>
      <c r="I92" s="65" t="s">
        <v>858</v>
      </c>
      <c r="J92" s="6" t="s">
        <v>859</v>
      </c>
    </row>
    <row r="93">
      <c r="A93" s="5">
        <v>5991.0</v>
      </c>
      <c r="B93" s="6" t="s">
        <v>855</v>
      </c>
      <c r="C93" s="6" t="s">
        <v>42</v>
      </c>
      <c r="D93" s="6" t="s">
        <v>22</v>
      </c>
      <c r="E93" s="6" t="s">
        <v>13</v>
      </c>
      <c r="F93" s="9">
        <v>45391.0</v>
      </c>
      <c r="G93" s="15" t="s">
        <v>860</v>
      </c>
      <c r="H93" s="6" t="s">
        <v>638</v>
      </c>
      <c r="I93" s="65" t="s">
        <v>639</v>
      </c>
      <c r="J93" s="6" t="s">
        <v>640</v>
      </c>
    </row>
    <row r="94">
      <c r="A94" s="5">
        <v>4903.0</v>
      </c>
      <c r="B94" s="6" t="s">
        <v>543</v>
      </c>
      <c r="C94" s="6" t="s">
        <v>94</v>
      </c>
      <c r="D94" s="6" t="s">
        <v>22</v>
      </c>
      <c r="E94" s="6" t="s">
        <v>15</v>
      </c>
      <c r="F94" s="9">
        <v>45391.0</v>
      </c>
      <c r="G94" s="15" t="s">
        <v>861</v>
      </c>
      <c r="H94" s="6" t="s">
        <v>862</v>
      </c>
      <c r="I94" s="65" t="s">
        <v>863</v>
      </c>
      <c r="J94" s="6" t="s">
        <v>864</v>
      </c>
    </row>
    <row r="95">
      <c r="A95" s="5">
        <v>3729.0</v>
      </c>
      <c r="B95" s="6" t="s">
        <v>543</v>
      </c>
      <c r="C95" s="6" t="s">
        <v>75</v>
      </c>
      <c r="D95" s="6" t="s">
        <v>11</v>
      </c>
      <c r="E95" s="6" t="s">
        <v>13</v>
      </c>
      <c r="F95" s="9">
        <v>45391.0</v>
      </c>
      <c r="G95" s="15" t="s">
        <v>865</v>
      </c>
      <c r="H95" s="6" t="s">
        <v>778</v>
      </c>
      <c r="I95" s="6" t="s">
        <v>779</v>
      </c>
      <c r="J95" s="6" t="s">
        <v>780</v>
      </c>
    </row>
    <row r="96">
      <c r="A96" s="5">
        <v>7727.0</v>
      </c>
      <c r="B96" s="6" t="s">
        <v>543</v>
      </c>
      <c r="C96" s="6" t="s">
        <v>59</v>
      </c>
      <c r="D96" s="6" t="s">
        <v>11</v>
      </c>
      <c r="E96" s="6" t="s">
        <v>19</v>
      </c>
      <c r="F96" s="9">
        <v>45391.0</v>
      </c>
      <c r="G96" s="15" t="s">
        <v>866</v>
      </c>
      <c r="H96" s="6" t="s">
        <v>708</v>
      </c>
      <c r="I96" s="6" t="s">
        <v>709</v>
      </c>
      <c r="J96" s="6" t="s">
        <v>710</v>
      </c>
    </row>
    <row r="97">
      <c r="A97" s="5">
        <v>9144.0</v>
      </c>
      <c r="B97" s="6" t="s">
        <v>552</v>
      </c>
      <c r="C97" s="6" t="s">
        <v>53</v>
      </c>
      <c r="D97" s="6" t="s">
        <v>17</v>
      </c>
      <c r="E97" s="6" t="s">
        <v>13</v>
      </c>
      <c r="F97" s="9">
        <v>45391.0</v>
      </c>
      <c r="G97" s="15" t="s">
        <v>867</v>
      </c>
      <c r="H97" s="6" t="s">
        <v>683</v>
      </c>
      <c r="I97" s="65" t="s">
        <v>684</v>
      </c>
      <c r="J97" s="6" t="s">
        <v>685</v>
      </c>
    </row>
    <row r="98">
      <c r="A98" s="5">
        <v>4713.0</v>
      </c>
      <c r="B98" s="6" t="s">
        <v>543</v>
      </c>
      <c r="C98" s="6" t="s">
        <v>95</v>
      </c>
      <c r="D98" s="6" t="s">
        <v>17</v>
      </c>
      <c r="E98" s="6" t="s">
        <v>13</v>
      </c>
      <c r="F98" s="9">
        <v>45391.0</v>
      </c>
      <c r="G98" s="15" t="s">
        <v>868</v>
      </c>
      <c r="H98" s="6" t="s">
        <v>869</v>
      </c>
      <c r="I98" s="65" t="s">
        <v>870</v>
      </c>
      <c r="J98" s="6" t="s">
        <v>871</v>
      </c>
    </row>
    <row r="99">
      <c r="A99" s="5">
        <v>3815.0</v>
      </c>
      <c r="B99" s="6" t="s">
        <v>525</v>
      </c>
      <c r="C99" s="6" t="s">
        <v>69</v>
      </c>
      <c r="D99" s="6" t="s">
        <v>22</v>
      </c>
      <c r="E99" s="6" t="s">
        <v>13</v>
      </c>
      <c r="F99" s="9">
        <v>45391.0</v>
      </c>
      <c r="G99" s="15" t="s">
        <v>872</v>
      </c>
      <c r="H99" s="6" t="s">
        <v>753</v>
      </c>
      <c r="I99" s="6" t="s">
        <v>754</v>
      </c>
      <c r="J99" s="6" t="s">
        <v>755</v>
      </c>
    </row>
    <row r="100">
      <c r="A100" s="5">
        <v>612.0</v>
      </c>
      <c r="B100" s="6" t="s">
        <v>525</v>
      </c>
      <c r="C100" s="6" t="s">
        <v>96</v>
      </c>
      <c r="D100" s="6" t="s">
        <v>11</v>
      </c>
      <c r="E100" s="6" t="s">
        <v>15</v>
      </c>
      <c r="F100" s="9">
        <v>45391.0</v>
      </c>
      <c r="G100" s="15" t="s">
        <v>873</v>
      </c>
      <c r="H100" s="6" t="s">
        <v>874</v>
      </c>
      <c r="I100" s="65" t="s">
        <v>875</v>
      </c>
      <c r="J100" s="6" t="s">
        <v>876</v>
      </c>
    </row>
    <row r="101">
      <c r="A101" s="5">
        <v>1846.0</v>
      </c>
      <c r="B101" s="6" t="s">
        <v>569</v>
      </c>
      <c r="C101" s="6" t="s">
        <v>97</v>
      </c>
      <c r="D101" s="6" t="s">
        <v>11</v>
      </c>
      <c r="E101" s="6" t="s">
        <v>13</v>
      </c>
      <c r="F101" s="9">
        <v>45391.0</v>
      </c>
      <c r="G101" s="15" t="s">
        <v>877</v>
      </c>
      <c r="H101" s="6" t="s">
        <v>878</v>
      </c>
      <c r="I101" s="65" t="s">
        <v>879</v>
      </c>
      <c r="J101" s="6" t="s">
        <v>880</v>
      </c>
    </row>
  </sheetData>
  <dataValidations>
    <dataValidation type="list" allowBlank="1" showErrorMessage="1" sqref="B2:B101">
      <formula1>"Cliente,Fornecedor,Parceiro,Acionista,Colaborador,Outros"</formula1>
    </dataValidation>
    <dataValidation type="list" allowBlank="1" showErrorMessage="1" sqref="E2:E101">
      <formula1>"Alto,Médio,Baixo"</formula1>
    </dataValidation>
  </dataValidations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10"/>
    <hyperlink r:id="rId9" ref="I11"/>
    <hyperlink r:id="rId10" ref="I13"/>
    <hyperlink r:id="rId11" ref="I14"/>
    <hyperlink r:id="rId12" ref="I15"/>
    <hyperlink r:id="rId13" ref="I17"/>
    <hyperlink r:id="rId14" ref="I18"/>
    <hyperlink r:id="rId15" ref="I19"/>
    <hyperlink r:id="rId16" ref="I20"/>
    <hyperlink r:id="rId17" ref="I22"/>
    <hyperlink r:id="rId18" ref="I23"/>
    <hyperlink r:id="rId19" ref="I24"/>
    <hyperlink r:id="rId20" ref="I25"/>
    <hyperlink r:id="rId21" ref="I26"/>
    <hyperlink r:id="rId22" ref="I27"/>
    <hyperlink r:id="rId23" ref="I29"/>
    <hyperlink r:id="rId24" ref="I30"/>
    <hyperlink r:id="rId25" ref="I31"/>
    <hyperlink r:id="rId26" ref="I32"/>
    <hyperlink r:id="rId27" ref="I33"/>
    <hyperlink r:id="rId28" ref="I34"/>
    <hyperlink r:id="rId29" ref="I35"/>
    <hyperlink r:id="rId30" ref="I36"/>
    <hyperlink r:id="rId31" ref="I37"/>
    <hyperlink r:id="rId32" ref="I38"/>
    <hyperlink r:id="rId33" ref="I39"/>
    <hyperlink r:id="rId34" ref="I40"/>
    <hyperlink r:id="rId35" ref="I41"/>
    <hyperlink r:id="rId36" ref="I42"/>
    <hyperlink r:id="rId37" ref="I43"/>
    <hyperlink r:id="rId38" ref="I45"/>
    <hyperlink r:id="rId39" ref="I47"/>
    <hyperlink r:id="rId40" ref="I48"/>
    <hyperlink r:id="rId41" ref="I51"/>
    <hyperlink r:id="rId42" ref="I52"/>
    <hyperlink r:id="rId43" ref="I53"/>
    <hyperlink r:id="rId44" ref="I54"/>
    <hyperlink r:id="rId45" ref="I55"/>
    <hyperlink r:id="rId46" ref="I56"/>
    <hyperlink r:id="rId47" ref="I60"/>
    <hyperlink r:id="rId48" ref="I62"/>
    <hyperlink r:id="rId49" ref="I63"/>
    <hyperlink r:id="rId50" ref="I64"/>
    <hyperlink r:id="rId51" ref="I65"/>
    <hyperlink r:id="rId52" ref="I69"/>
    <hyperlink r:id="rId53" ref="I70"/>
    <hyperlink r:id="rId54" ref="I71"/>
    <hyperlink r:id="rId55" ref="I73"/>
    <hyperlink r:id="rId56" ref="I75"/>
    <hyperlink r:id="rId57" ref="I76"/>
    <hyperlink r:id="rId58" ref="I77"/>
    <hyperlink r:id="rId59" ref="I78"/>
    <hyperlink r:id="rId60" ref="I79"/>
    <hyperlink r:id="rId61" ref="I80"/>
    <hyperlink r:id="rId62" ref="I81"/>
    <hyperlink r:id="rId63" ref="I82"/>
    <hyperlink r:id="rId64" ref="I83"/>
    <hyperlink r:id="rId65" ref="I84"/>
    <hyperlink r:id="rId66" ref="I85"/>
    <hyperlink r:id="rId67" ref="I86"/>
    <hyperlink r:id="rId68" ref="I87"/>
    <hyperlink r:id="rId69" ref="I88"/>
    <hyperlink r:id="rId70" ref="I89"/>
    <hyperlink r:id="rId71" ref="I90"/>
    <hyperlink r:id="rId72" ref="I92"/>
    <hyperlink r:id="rId73" ref="I93"/>
    <hyperlink r:id="rId74" ref="I94"/>
    <hyperlink r:id="rId75" ref="I97"/>
    <hyperlink r:id="rId76" ref="I98"/>
    <hyperlink r:id="rId77" ref="I100"/>
    <hyperlink r:id="rId78" ref="I101"/>
  </hyperlinks>
  <drawing r:id="rId79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1" t="s">
        <v>161</v>
      </c>
      <c r="B1" s="61" t="s">
        <v>162</v>
      </c>
      <c r="C1" s="61" t="s">
        <v>174</v>
      </c>
      <c r="D1" s="61" t="s">
        <v>175</v>
      </c>
      <c r="E1" s="61" t="s">
        <v>163</v>
      </c>
      <c r="F1" s="61" t="s">
        <v>6</v>
      </c>
      <c r="G1" s="55" t="s">
        <v>7</v>
      </c>
      <c r="H1" s="55" t="s">
        <v>164</v>
      </c>
      <c r="I1" s="66" t="s">
        <v>146</v>
      </c>
      <c r="J1" s="66" t="s">
        <v>165</v>
      </c>
      <c r="K1" s="61" t="s">
        <v>148</v>
      </c>
      <c r="L1" s="61" t="s">
        <v>166</v>
      </c>
      <c r="M1" s="61" t="s">
        <v>150</v>
      </c>
      <c r="N1" s="61" t="s">
        <v>151</v>
      </c>
      <c r="O1" s="61" t="s">
        <v>152</v>
      </c>
      <c r="P1" s="61" t="s">
        <v>142</v>
      </c>
      <c r="Q1" s="61" t="s">
        <v>143</v>
      </c>
      <c r="R1" s="61" t="s">
        <v>144</v>
      </c>
      <c r="S1" s="61" t="s">
        <v>5</v>
      </c>
      <c r="T1" s="61" t="s">
        <v>145</v>
      </c>
      <c r="U1" s="66" t="s">
        <v>153</v>
      </c>
      <c r="V1" s="66" t="s">
        <v>154</v>
      </c>
      <c r="W1" s="61" t="s">
        <v>155</v>
      </c>
      <c r="X1" s="61" t="s">
        <v>156</v>
      </c>
      <c r="Y1" s="66" t="s">
        <v>157</v>
      </c>
      <c r="Z1" s="66" t="s">
        <v>167</v>
      </c>
      <c r="AA1" s="55" t="s">
        <v>159</v>
      </c>
      <c r="AB1" s="61" t="s">
        <v>138</v>
      </c>
      <c r="AC1" s="61" t="s">
        <v>139</v>
      </c>
      <c r="AD1" s="61" t="s">
        <v>140</v>
      </c>
      <c r="AE1" s="61" t="s">
        <v>168</v>
      </c>
    </row>
    <row r="2">
      <c r="A2" s="5">
        <v>4507.0</v>
      </c>
      <c r="B2" s="6" t="s">
        <v>525</v>
      </c>
      <c r="C2" s="6" t="s">
        <v>10</v>
      </c>
      <c r="D2" s="6" t="s">
        <v>11</v>
      </c>
      <c r="E2" s="6" t="s">
        <v>12</v>
      </c>
      <c r="F2" s="6" t="s">
        <v>13</v>
      </c>
      <c r="G2" s="7">
        <v>45407.0</v>
      </c>
      <c r="H2" s="7">
        <v>45407.0</v>
      </c>
      <c r="I2" s="15" t="s">
        <v>881</v>
      </c>
      <c r="J2" s="15" t="s">
        <v>539</v>
      </c>
      <c r="K2" s="6" t="s">
        <v>540</v>
      </c>
      <c r="L2" s="64" t="s">
        <v>541</v>
      </c>
      <c r="M2" s="6" t="s">
        <v>542</v>
      </c>
      <c r="N2" s="6" t="s">
        <v>882</v>
      </c>
      <c r="O2" s="15" t="s">
        <v>148</v>
      </c>
      <c r="P2" s="15" t="s">
        <v>883</v>
      </c>
      <c r="Q2" s="15" t="s">
        <v>884</v>
      </c>
      <c r="R2" s="15" t="s">
        <v>120</v>
      </c>
      <c r="S2" s="15" t="s">
        <v>120</v>
      </c>
      <c r="T2" s="15" t="s">
        <v>885</v>
      </c>
      <c r="U2" s="67">
        <v>1.31994523E8</v>
      </c>
      <c r="V2" s="15" t="s">
        <v>886</v>
      </c>
      <c r="W2" s="15" t="s">
        <v>887</v>
      </c>
      <c r="X2" s="15" t="s">
        <v>888</v>
      </c>
      <c r="Y2" s="67">
        <v>53.0</v>
      </c>
      <c r="Z2" s="15" t="s">
        <v>889</v>
      </c>
      <c r="AA2" s="9">
        <v>33003.0</v>
      </c>
      <c r="AB2" s="6" t="s">
        <v>890</v>
      </c>
      <c r="AC2" s="6" t="s">
        <v>891</v>
      </c>
      <c r="AD2" s="6" t="s">
        <v>892</v>
      </c>
      <c r="AE2" s="6" t="s">
        <v>893</v>
      </c>
    </row>
    <row r="3">
      <c r="A3" s="5">
        <v>2616.0</v>
      </c>
      <c r="B3" s="6" t="s">
        <v>543</v>
      </c>
      <c r="C3" s="6" t="s">
        <v>14</v>
      </c>
      <c r="D3" s="6" t="s">
        <v>11</v>
      </c>
      <c r="E3" s="6" t="s">
        <v>12</v>
      </c>
      <c r="F3" s="6" t="s">
        <v>15</v>
      </c>
      <c r="G3" s="7">
        <v>45408.0</v>
      </c>
      <c r="H3" s="7">
        <v>45408.0</v>
      </c>
      <c r="I3" s="15" t="s">
        <v>894</v>
      </c>
      <c r="J3" s="15" t="s">
        <v>544</v>
      </c>
      <c r="K3" s="6" t="s">
        <v>545</v>
      </c>
      <c r="L3" s="65" t="s">
        <v>546</v>
      </c>
      <c r="M3" s="6" t="s">
        <v>547</v>
      </c>
      <c r="N3" s="6" t="s">
        <v>882</v>
      </c>
      <c r="O3" s="15" t="s">
        <v>214</v>
      </c>
      <c r="P3" s="15" t="s">
        <v>895</v>
      </c>
      <c r="Q3" s="15" t="s">
        <v>896</v>
      </c>
      <c r="R3" s="15" t="s">
        <v>120</v>
      </c>
      <c r="S3" s="15" t="s">
        <v>120</v>
      </c>
      <c r="T3" s="15" t="s">
        <v>897</v>
      </c>
      <c r="U3" s="67">
        <v>5.07943839E8</v>
      </c>
      <c r="V3" s="15" t="s">
        <v>898</v>
      </c>
      <c r="W3" s="15" t="s">
        <v>887</v>
      </c>
      <c r="X3" s="15" t="s">
        <v>899</v>
      </c>
      <c r="Y3" s="67">
        <v>20.0</v>
      </c>
      <c r="Z3" s="15" t="s">
        <v>900</v>
      </c>
      <c r="AA3" s="9">
        <v>33004.0</v>
      </c>
      <c r="AB3" s="6" t="s">
        <v>901</v>
      </c>
      <c r="AC3" s="6" t="s">
        <v>902</v>
      </c>
      <c r="AD3" s="6" t="s">
        <v>903</v>
      </c>
      <c r="AE3" s="6" t="s">
        <v>904</v>
      </c>
    </row>
    <row r="4">
      <c r="A4" s="5">
        <v>4804.0</v>
      </c>
      <c r="B4" s="6" t="s">
        <v>543</v>
      </c>
      <c r="C4" s="6" t="s">
        <v>16</v>
      </c>
      <c r="D4" s="6" t="s">
        <v>17</v>
      </c>
      <c r="E4" s="6" t="s">
        <v>18</v>
      </c>
      <c r="F4" s="6" t="s">
        <v>19</v>
      </c>
      <c r="G4" s="7">
        <v>45409.0</v>
      </c>
      <c r="H4" s="7">
        <v>45409.0</v>
      </c>
      <c r="I4" s="15" t="s">
        <v>905</v>
      </c>
      <c r="J4" s="15" t="s">
        <v>548</v>
      </c>
      <c r="K4" s="6" t="s">
        <v>549</v>
      </c>
      <c r="L4" s="65" t="s">
        <v>550</v>
      </c>
      <c r="M4" s="6" t="s">
        <v>551</v>
      </c>
      <c r="N4" s="6" t="s">
        <v>882</v>
      </c>
      <c r="O4" s="15" t="s">
        <v>148</v>
      </c>
      <c r="P4" s="15" t="s">
        <v>906</v>
      </c>
      <c r="Q4" s="15" t="s">
        <v>907</v>
      </c>
      <c r="R4" s="15" t="s">
        <v>123</v>
      </c>
      <c r="S4" s="15" t="s">
        <v>123</v>
      </c>
      <c r="T4" s="15" t="s">
        <v>883</v>
      </c>
      <c r="U4" s="67">
        <v>1.8567598E8</v>
      </c>
      <c r="V4" s="15" t="s">
        <v>908</v>
      </c>
      <c r="W4" s="15" t="s">
        <v>909</v>
      </c>
      <c r="X4" s="15" t="s">
        <v>899</v>
      </c>
      <c r="Y4" s="67">
        <v>47.0</v>
      </c>
      <c r="Z4" s="15" t="s">
        <v>900</v>
      </c>
      <c r="AA4" s="9">
        <v>33005.0</v>
      </c>
      <c r="AB4" s="6" t="s">
        <v>890</v>
      </c>
      <c r="AC4" s="6" t="s">
        <v>891</v>
      </c>
      <c r="AD4" s="6" t="s">
        <v>892</v>
      </c>
      <c r="AE4" s="6" t="s">
        <v>904</v>
      </c>
    </row>
    <row r="5">
      <c r="A5" s="5">
        <v>1170.0</v>
      </c>
      <c r="B5" s="6" t="s">
        <v>552</v>
      </c>
      <c r="C5" s="6" t="s">
        <v>20</v>
      </c>
      <c r="D5" s="6" t="s">
        <v>17</v>
      </c>
      <c r="E5" s="6" t="s">
        <v>18</v>
      </c>
      <c r="F5" s="6" t="s">
        <v>19</v>
      </c>
      <c r="G5" s="7">
        <v>45410.0</v>
      </c>
      <c r="H5" s="7">
        <v>45410.0</v>
      </c>
      <c r="I5" s="15" t="s">
        <v>910</v>
      </c>
      <c r="J5" s="15" t="s">
        <v>553</v>
      </c>
      <c r="K5" s="6" t="s">
        <v>554</v>
      </c>
      <c r="L5" s="65" t="s">
        <v>555</v>
      </c>
      <c r="M5" s="6" t="s">
        <v>556</v>
      </c>
      <c r="N5" s="6" t="s">
        <v>882</v>
      </c>
      <c r="O5" s="15" t="s">
        <v>214</v>
      </c>
      <c r="P5" s="15" t="s">
        <v>911</v>
      </c>
      <c r="Q5" s="15" t="s">
        <v>884</v>
      </c>
      <c r="R5" s="15" t="s">
        <v>123</v>
      </c>
      <c r="S5" s="15" t="s">
        <v>123</v>
      </c>
      <c r="T5" s="15" t="s">
        <v>906</v>
      </c>
      <c r="U5" s="67">
        <v>7.87194506E8</v>
      </c>
      <c r="V5" s="15" t="s">
        <v>912</v>
      </c>
      <c r="W5" s="15" t="s">
        <v>913</v>
      </c>
      <c r="X5" s="15" t="s">
        <v>888</v>
      </c>
      <c r="Y5" s="67">
        <v>32.0</v>
      </c>
      <c r="Z5" s="15" t="s">
        <v>889</v>
      </c>
      <c r="AA5" s="9">
        <v>33006.0</v>
      </c>
      <c r="AB5" s="6" t="s">
        <v>890</v>
      </c>
      <c r="AC5" s="6" t="s">
        <v>914</v>
      </c>
      <c r="AD5" s="6" t="s">
        <v>892</v>
      </c>
      <c r="AE5" s="6" t="s">
        <v>915</v>
      </c>
    </row>
    <row r="6">
      <c r="A6" s="5">
        <v>5156.0</v>
      </c>
      <c r="B6" s="6" t="s">
        <v>525</v>
      </c>
      <c r="C6" s="6" t="s">
        <v>21</v>
      </c>
      <c r="D6" s="6" t="s">
        <v>22</v>
      </c>
      <c r="E6" s="6" t="s">
        <v>23</v>
      </c>
      <c r="F6" s="6" t="s">
        <v>19</v>
      </c>
      <c r="G6" s="7">
        <v>45411.0</v>
      </c>
      <c r="H6" s="7">
        <v>45411.0</v>
      </c>
      <c r="I6" s="15" t="s">
        <v>916</v>
      </c>
      <c r="J6" s="15" t="s">
        <v>557</v>
      </c>
      <c r="K6" s="6" t="s">
        <v>558</v>
      </c>
      <c r="L6" s="65" t="s">
        <v>559</v>
      </c>
      <c r="M6" s="6" t="s">
        <v>560</v>
      </c>
      <c r="N6" s="6" t="s">
        <v>882</v>
      </c>
      <c r="O6" s="15" t="s">
        <v>214</v>
      </c>
      <c r="P6" s="15" t="s">
        <v>906</v>
      </c>
      <c r="Q6" s="15" t="s">
        <v>907</v>
      </c>
      <c r="R6" s="15" t="s">
        <v>126</v>
      </c>
      <c r="S6" s="15" t="s">
        <v>126</v>
      </c>
      <c r="T6" s="15" t="s">
        <v>883</v>
      </c>
      <c r="U6" s="67">
        <v>8.9992583E8</v>
      </c>
      <c r="V6" s="15" t="s">
        <v>917</v>
      </c>
      <c r="W6" s="15" t="s">
        <v>909</v>
      </c>
      <c r="X6" s="15" t="s">
        <v>883</v>
      </c>
      <c r="Y6" s="67">
        <v>43.0</v>
      </c>
      <c r="Z6" s="15" t="s">
        <v>918</v>
      </c>
      <c r="AA6" s="9">
        <v>33007.0</v>
      </c>
      <c r="AB6" s="6" t="s">
        <v>919</v>
      </c>
      <c r="AC6" s="6" t="s">
        <v>891</v>
      </c>
      <c r="AD6" s="6" t="s">
        <v>892</v>
      </c>
      <c r="AE6" s="6" t="s">
        <v>904</v>
      </c>
    </row>
    <row r="7">
      <c r="A7" s="5">
        <v>1797.0</v>
      </c>
      <c r="B7" s="6" t="s">
        <v>525</v>
      </c>
      <c r="C7" s="6" t="s">
        <v>24</v>
      </c>
      <c r="D7" s="6" t="s">
        <v>22</v>
      </c>
      <c r="E7" s="6" t="s">
        <v>23</v>
      </c>
      <c r="F7" s="6" t="s">
        <v>19</v>
      </c>
      <c r="G7" s="7">
        <v>45412.0</v>
      </c>
      <c r="H7" s="7">
        <v>45412.0</v>
      </c>
      <c r="I7" s="15" t="s">
        <v>920</v>
      </c>
      <c r="J7" s="15" t="s">
        <v>561</v>
      </c>
      <c r="K7" s="6" t="s">
        <v>562</v>
      </c>
      <c r="L7" s="65" t="s">
        <v>563</v>
      </c>
      <c r="M7" s="6" t="s">
        <v>564</v>
      </c>
      <c r="N7" s="6" t="s">
        <v>882</v>
      </c>
      <c r="O7" s="15" t="s">
        <v>148</v>
      </c>
      <c r="P7" s="15" t="s">
        <v>897</v>
      </c>
      <c r="Q7" s="15" t="s">
        <v>921</v>
      </c>
      <c r="R7" s="15" t="s">
        <v>128</v>
      </c>
      <c r="S7" s="15" t="s">
        <v>128</v>
      </c>
      <c r="T7" s="58"/>
      <c r="U7" s="67">
        <v>6.68132202E8</v>
      </c>
      <c r="V7" s="15" t="s">
        <v>922</v>
      </c>
      <c r="W7" s="15" t="s">
        <v>923</v>
      </c>
      <c r="X7" s="15" t="s">
        <v>883</v>
      </c>
      <c r="Y7" s="67">
        <v>35.0</v>
      </c>
      <c r="Z7" s="15" t="s">
        <v>900</v>
      </c>
      <c r="AA7" s="9">
        <v>33008.0</v>
      </c>
      <c r="AB7" s="6" t="s">
        <v>901</v>
      </c>
      <c r="AC7" s="6" t="s">
        <v>891</v>
      </c>
      <c r="AD7" s="6" t="s">
        <v>892</v>
      </c>
      <c r="AE7" s="6" t="s">
        <v>904</v>
      </c>
    </row>
    <row r="8">
      <c r="A8" s="5">
        <v>54.0</v>
      </c>
      <c r="B8" s="6" t="s">
        <v>543</v>
      </c>
      <c r="C8" s="6" t="s">
        <v>25</v>
      </c>
      <c r="D8" s="6" t="s">
        <v>11</v>
      </c>
      <c r="E8" s="6" t="s">
        <v>12</v>
      </c>
      <c r="F8" s="6" t="s">
        <v>19</v>
      </c>
      <c r="G8" s="7">
        <v>45413.0</v>
      </c>
      <c r="H8" s="7">
        <v>45413.0</v>
      </c>
      <c r="I8" s="15" t="s">
        <v>924</v>
      </c>
      <c r="J8" s="15" t="s">
        <v>565</v>
      </c>
      <c r="K8" s="6" t="s">
        <v>566</v>
      </c>
      <c r="L8" s="65" t="s">
        <v>567</v>
      </c>
      <c r="M8" s="6" t="s">
        <v>568</v>
      </c>
      <c r="N8" s="6" t="s">
        <v>882</v>
      </c>
      <c r="O8" s="15" t="s">
        <v>214</v>
      </c>
      <c r="P8" s="15" t="s">
        <v>883</v>
      </c>
      <c r="Q8" s="15" t="s">
        <v>896</v>
      </c>
      <c r="R8" s="15" t="s">
        <v>123</v>
      </c>
      <c r="S8" s="15" t="s">
        <v>123</v>
      </c>
      <c r="T8" s="15" t="s">
        <v>885</v>
      </c>
      <c r="U8" s="67">
        <v>7.86066793E8</v>
      </c>
      <c r="V8" s="15" t="s">
        <v>925</v>
      </c>
      <c r="W8" s="15" t="s">
        <v>913</v>
      </c>
      <c r="X8" s="15" t="s">
        <v>926</v>
      </c>
      <c r="Y8" s="67">
        <v>52.0</v>
      </c>
      <c r="Z8" s="15" t="s">
        <v>900</v>
      </c>
      <c r="AA8" s="9">
        <v>33009.0</v>
      </c>
      <c r="AB8" s="6" t="s">
        <v>902</v>
      </c>
      <c r="AC8" s="6" t="s">
        <v>927</v>
      </c>
      <c r="AD8" s="6" t="s">
        <v>892</v>
      </c>
      <c r="AE8" s="6" t="s">
        <v>904</v>
      </c>
    </row>
    <row r="9">
      <c r="A9" s="5">
        <v>5948.0</v>
      </c>
      <c r="B9" s="6" t="s">
        <v>569</v>
      </c>
      <c r="C9" s="6" t="s">
        <v>26</v>
      </c>
      <c r="D9" s="6" t="s">
        <v>17</v>
      </c>
      <c r="E9" s="6" t="s">
        <v>18</v>
      </c>
      <c r="F9" s="6" t="s">
        <v>13</v>
      </c>
      <c r="G9" s="7">
        <v>45414.0</v>
      </c>
      <c r="H9" s="7">
        <v>45414.0</v>
      </c>
      <c r="I9" s="15" t="s">
        <v>928</v>
      </c>
      <c r="J9" s="15" t="s">
        <v>570</v>
      </c>
      <c r="K9" s="6" t="s">
        <v>571</v>
      </c>
      <c r="L9" s="6" t="s">
        <v>572</v>
      </c>
      <c r="M9" s="6" t="s">
        <v>573</v>
      </c>
      <c r="N9" s="6" t="s">
        <v>882</v>
      </c>
      <c r="O9" s="15" t="s">
        <v>148</v>
      </c>
      <c r="P9" s="15" t="s">
        <v>895</v>
      </c>
      <c r="Q9" s="15" t="s">
        <v>896</v>
      </c>
      <c r="R9" s="15" t="s">
        <v>126</v>
      </c>
      <c r="S9" s="15" t="s">
        <v>126</v>
      </c>
      <c r="T9" s="15" t="s">
        <v>897</v>
      </c>
      <c r="U9" s="67">
        <v>2.37859287E8</v>
      </c>
      <c r="V9" s="15" t="s">
        <v>929</v>
      </c>
      <c r="W9" s="15" t="s">
        <v>913</v>
      </c>
      <c r="X9" s="15" t="s">
        <v>883</v>
      </c>
      <c r="Y9" s="67">
        <v>56.0</v>
      </c>
      <c r="Z9" s="15" t="s">
        <v>918</v>
      </c>
      <c r="AA9" s="9">
        <v>33010.0</v>
      </c>
      <c r="AB9" s="6" t="s">
        <v>919</v>
      </c>
      <c r="AC9" s="6" t="s">
        <v>927</v>
      </c>
      <c r="AD9" s="6" t="s">
        <v>892</v>
      </c>
      <c r="AE9" s="6" t="s">
        <v>893</v>
      </c>
    </row>
    <row r="10">
      <c r="A10" s="5">
        <v>6538.0</v>
      </c>
      <c r="B10" s="6" t="s">
        <v>543</v>
      </c>
      <c r="C10" s="6" t="s">
        <v>20</v>
      </c>
      <c r="D10" s="6" t="s">
        <v>17</v>
      </c>
      <c r="E10" s="6" t="s">
        <v>18</v>
      </c>
      <c r="F10" s="6" t="s">
        <v>19</v>
      </c>
      <c r="G10" s="7">
        <v>45415.0</v>
      </c>
      <c r="H10" s="7">
        <v>45415.0</v>
      </c>
      <c r="I10" s="15" t="s">
        <v>930</v>
      </c>
      <c r="J10" s="15" t="s">
        <v>574</v>
      </c>
      <c r="K10" s="6" t="s">
        <v>554</v>
      </c>
      <c r="L10" s="65" t="s">
        <v>555</v>
      </c>
      <c r="M10" s="6" t="s">
        <v>556</v>
      </c>
      <c r="N10" s="6" t="s">
        <v>882</v>
      </c>
      <c r="O10" s="6" t="s">
        <v>931</v>
      </c>
      <c r="P10" s="6" t="s">
        <v>883</v>
      </c>
      <c r="Q10" s="6" t="s">
        <v>907</v>
      </c>
      <c r="R10" s="6" t="s">
        <v>126</v>
      </c>
      <c r="S10" s="6" t="s">
        <v>126</v>
      </c>
      <c r="T10" s="6" t="s">
        <v>885</v>
      </c>
      <c r="U10" s="67">
        <v>1.68747287E8</v>
      </c>
      <c r="V10" s="15" t="s">
        <v>932</v>
      </c>
      <c r="W10" s="6" t="s">
        <v>933</v>
      </c>
      <c r="X10" s="6" t="s">
        <v>883</v>
      </c>
      <c r="Y10" s="67">
        <v>32.0</v>
      </c>
      <c r="Z10" s="15" t="s">
        <v>889</v>
      </c>
      <c r="AA10" s="9">
        <v>33011.0</v>
      </c>
      <c r="AB10" s="6" t="s">
        <v>902</v>
      </c>
      <c r="AC10" s="6" t="s">
        <v>902</v>
      </c>
      <c r="AD10" s="6" t="s">
        <v>892</v>
      </c>
      <c r="AE10" s="6" t="s">
        <v>915</v>
      </c>
    </row>
    <row r="11">
      <c r="A11" s="5">
        <v>515.0</v>
      </c>
      <c r="B11" s="6" t="s">
        <v>575</v>
      </c>
      <c r="C11" s="6" t="s">
        <v>27</v>
      </c>
      <c r="D11" s="6" t="s">
        <v>22</v>
      </c>
      <c r="E11" s="6" t="s">
        <v>23</v>
      </c>
      <c r="F11" s="6" t="s">
        <v>13</v>
      </c>
      <c r="G11" s="7">
        <v>45416.0</v>
      </c>
      <c r="H11" s="7">
        <v>45416.0</v>
      </c>
      <c r="I11" s="15" t="s">
        <v>934</v>
      </c>
      <c r="J11" s="15" t="s">
        <v>576</v>
      </c>
      <c r="K11" s="6" t="s">
        <v>577</v>
      </c>
      <c r="L11" s="65" t="s">
        <v>578</v>
      </c>
      <c r="M11" s="6" t="s">
        <v>579</v>
      </c>
      <c r="N11" s="6" t="s">
        <v>882</v>
      </c>
      <c r="O11" s="6" t="s">
        <v>931</v>
      </c>
      <c r="P11" s="6" t="s">
        <v>895</v>
      </c>
      <c r="Q11" s="6" t="s">
        <v>935</v>
      </c>
      <c r="R11" s="6" t="s">
        <v>126</v>
      </c>
      <c r="S11" s="6" t="s">
        <v>126</v>
      </c>
      <c r="T11" s="6" t="s">
        <v>897</v>
      </c>
      <c r="U11" s="67">
        <v>8.76693898E8</v>
      </c>
      <c r="V11" s="15" t="s">
        <v>936</v>
      </c>
      <c r="W11" s="6" t="s">
        <v>909</v>
      </c>
      <c r="X11" s="6" t="s">
        <v>937</v>
      </c>
      <c r="Y11" s="67">
        <v>30.0</v>
      </c>
      <c r="Z11" s="15" t="s">
        <v>889</v>
      </c>
      <c r="AA11" s="9">
        <v>33012.0</v>
      </c>
      <c r="AB11" s="6" t="s">
        <v>902</v>
      </c>
      <c r="AC11" s="6" t="s">
        <v>902</v>
      </c>
      <c r="AD11" s="6" t="s">
        <v>892</v>
      </c>
      <c r="AE11" s="6" t="s">
        <v>904</v>
      </c>
    </row>
    <row r="12">
      <c r="A12" s="5">
        <v>7652.0</v>
      </c>
      <c r="B12" s="6" t="s">
        <v>543</v>
      </c>
      <c r="C12" s="6" t="s">
        <v>28</v>
      </c>
      <c r="D12" s="6" t="s">
        <v>11</v>
      </c>
      <c r="E12" s="6" t="s">
        <v>12</v>
      </c>
      <c r="F12" s="6" t="s">
        <v>13</v>
      </c>
      <c r="G12" s="7">
        <v>45417.0</v>
      </c>
      <c r="H12" s="7">
        <v>45417.0</v>
      </c>
      <c r="I12" s="15" t="s">
        <v>938</v>
      </c>
      <c r="J12" s="15" t="s">
        <v>580</v>
      </c>
      <c r="K12" s="6" t="s">
        <v>581</v>
      </c>
      <c r="L12" s="6" t="s">
        <v>582</v>
      </c>
      <c r="M12" s="6" t="s">
        <v>583</v>
      </c>
      <c r="N12" s="6" t="s">
        <v>882</v>
      </c>
      <c r="O12" s="15" t="s">
        <v>214</v>
      </c>
      <c r="P12" s="15" t="s">
        <v>906</v>
      </c>
      <c r="Q12" s="15" t="s">
        <v>907</v>
      </c>
      <c r="R12" s="15" t="s">
        <v>126</v>
      </c>
      <c r="S12" s="15" t="s">
        <v>126</v>
      </c>
      <c r="T12" s="15" t="s">
        <v>883</v>
      </c>
      <c r="U12" s="67">
        <v>3.04235259E8</v>
      </c>
      <c r="V12" s="15" t="s">
        <v>939</v>
      </c>
      <c r="W12" s="15" t="s">
        <v>933</v>
      </c>
      <c r="X12" s="15" t="s">
        <v>899</v>
      </c>
      <c r="Y12" s="67">
        <v>47.0</v>
      </c>
      <c r="Z12" s="15" t="s">
        <v>889</v>
      </c>
      <c r="AA12" s="9">
        <v>45391.0</v>
      </c>
      <c r="AB12" s="6" t="s">
        <v>902</v>
      </c>
      <c r="AC12" s="6" t="s">
        <v>914</v>
      </c>
      <c r="AD12" s="6" t="s">
        <v>892</v>
      </c>
      <c r="AE12" s="6" t="s">
        <v>915</v>
      </c>
    </row>
    <row r="13">
      <c r="A13" s="5">
        <v>242.0</v>
      </c>
      <c r="B13" s="6" t="s">
        <v>525</v>
      </c>
      <c r="C13" s="6" t="s">
        <v>29</v>
      </c>
      <c r="D13" s="6" t="s">
        <v>17</v>
      </c>
      <c r="E13" s="6" t="s">
        <v>18</v>
      </c>
      <c r="F13" s="6" t="s">
        <v>13</v>
      </c>
      <c r="G13" s="7">
        <v>45418.0</v>
      </c>
      <c r="H13" s="7">
        <v>45418.0</v>
      </c>
      <c r="I13" s="15" t="s">
        <v>940</v>
      </c>
      <c r="J13" s="15" t="s">
        <v>584</v>
      </c>
      <c r="K13" s="6" t="s">
        <v>585</v>
      </c>
      <c r="L13" s="65" t="s">
        <v>586</v>
      </c>
      <c r="M13" s="6" t="s">
        <v>587</v>
      </c>
      <c r="N13" s="6" t="s">
        <v>882</v>
      </c>
      <c r="O13" s="6" t="s">
        <v>931</v>
      </c>
      <c r="P13" s="6" t="s">
        <v>911</v>
      </c>
      <c r="Q13" s="6" t="s">
        <v>884</v>
      </c>
      <c r="R13" s="6" t="s">
        <v>120</v>
      </c>
      <c r="S13" s="6" t="s">
        <v>120</v>
      </c>
      <c r="T13" s="6" t="s">
        <v>906</v>
      </c>
      <c r="U13" s="67">
        <v>2.76777762E8</v>
      </c>
      <c r="V13" s="15" t="s">
        <v>941</v>
      </c>
      <c r="W13" s="6" t="s">
        <v>909</v>
      </c>
      <c r="X13" s="6" t="s">
        <v>899</v>
      </c>
      <c r="Y13" s="67">
        <v>45.0</v>
      </c>
      <c r="Z13" s="15" t="s">
        <v>900</v>
      </c>
      <c r="AA13" s="9">
        <v>45391.0</v>
      </c>
      <c r="AB13" s="6" t="s">
        <v>890</v>
      </c>
      <c r="AC13" s="6" t="s">
        <v>891</v>
      </c>
      <c r="AD13" s="6" t="s">
        <v>903</v>
      </c>
      <c r="AE13" s="6" t="s">
        <v>904</v>
      </c>
    </row>
    <row r="14">
      <c r="A14" s="5">
        <v>9490.0</v>
      </c>
      <c r="B14" s="6" t="s">
        <v>543</v>
      </c>
      <c r="C14" s="6" t="s">
        <v>30</v>
      </c>
      <c r="D14" s="6" t="s">
        <v>17</v>
      </c>
      <c r="E14" s="6" t="s">
        <v>18</v>
      </c>
      <c r="F14" s="6" t="s">
        <v>19</v>
      </c>
      <c r="G14" s="7">
        <v>45419.0</v>
      </c>
      <c r="H14" s="7">
        <v>45419.0</v>
      </c>
      <c r="I14" s="15" t="s">
        <v>942</v>
      </c>
      <c r="J14" s="15" t="s">
        <v>588</v>
      </c>
      <c r="K14" s="6" t="s">
        <v>589</v>
      </c>
      <c r="L14" s="65" t="s">
        <v>590</v>
      </c>
      <c r="M14" s="6" t="s">
        <v>591</v>
      </c>
      <c r="N14" s="6" t="s">
        <v>882</v>
      </c>
      <c r="O14" s="15" t="s">
        <v>148</v>
      </c>
      <c r="P14" s="15" t="s">
        <v>883</v>
      </c>
      <c r="Q14" s="15" t="s">
        <v>935</v>
      </c>
      <c r="R14" s="15" t="s">
        <v>128</v>
      </c>
      <c r="S14" s="15" t="s">
        <v>128</v>
      </c>
      <c r="T14" s="15" t="s">
        <v>885</v>
      </c>
      <c r="U14" s="67">
        <v>6.39931481E8</v>
      </c>
      <c r="V14" s="15" t="s">
        <v>943</v>
      </c>
      <c r="W14" s="15" t="s">
        <v>887</v>
      </c>
      <c r="X14" s="15" t="s">
        <v>888</v>
      </c>
      <c r="Y14" s="67">
        <v>29.0</v>
      </c>
      <c r="Z14" s="15" t="s">
        <v>889</v>
      </c>
      <c r="AA14" s="9">
        <v>45391.0</v>
      </c>
      <c r="AB14" s="6" t="s">
        <v>902</v>
      </c>
      <c r="AC14" s="6" t="s">
        <v>927</v>
      </c>
      <c r="AD14" s="6" t="s">
        <v>903</v>
      </c>
      <c r="AE14" s="6" t="s">
        <v>904</v>
      </c>
    </row>
    <row r="15">
      <c r="A15" s="5">
        <v>4034.0</v>
      </c>
      <c r="B15" s="6" t="s">
        <v>543</v>
      </c>
      <c r="C15" s="6" t="s">
        <v>31</v>
      </c>
      <c r="D15" s="6" t="s">
        <v>22</v>
      </c>
      <c r="E15" s="6" t="s">
        <v>23</v>
      </c>
      <c r="F15" s="6" t="s">
        <v>19</v>
      </c>
      <c r="G15" s="7">
        <v>45420.0</v>
      </c>
      <c r="H15" s="7">
        <v>45420.0</v>
      </c>
      <c r="I15" s="15" t="s">
        <v>944</v>
      </c>
      <c r="J15" s="15" t="s">
        <v>592</v>
      </c>
      <c r="K15" s="6" t="s">
        <v>593</v>
      </c>
      <c r="L15" s="65" t="s">
        <v>594</v>
      </c>
      <c r="M15" s="6" t="s">
        <v>595</v>
      </c>
      <c r="N15" s="6" t="s">
        <v>882</v>
      </c>
      <c r="O15" s="6" t="s">
        <v>931</v>
      </c>
      <c r="P15" s="6" t="s">
        <v>895</v>
      </c>
      <c r="Q15" s="6" t="s">
        <v>935</v>
      </c>
      <c r="R15" s="6" t="s">
        <v>123</v>
      </c>
      <c r="S15" s="6" t="s">
        <v>123</v>
      </c>
      <c r="T15" s="6" t="s">
        <v>897</v>
      </c>
      <c r="U15" s="67">
        <v>3.79995032E8</v>
      </c>
      <c r="V15" s="15" t="s">
        <v>945</v>
      </c>
      <c r="W15" s="6" t="s">
        <v>933</v>
      </c>
      <c r="X15" s="6" t="s">
        <v>899</v>
      </c>
      <c r="Y15" s="67">
        <v>43.0</v>
      </c>
      <c r="Z15" s="15" t="s">
        <v>889</v>
      </c>
      <c r="AA15" s="9">
        <v>45391.0</v>
      </c>
      <c r="AB15" s="6" t="s">
        <v>901</v>
      </c>
      <c r="AC15" s="6" t="s">
        <v>914</v>
      </c>
      <c r="AD15" s="6" t="s">
        <v>892</v>
      </c>
      <c r="AE15" s="6" t="s">
        <v>915</v>
      </c>
    </row>
    <row r="16">
      <c r="A16" s="5">
        <v>9225.0</v>
      </c>
      <c r="B16" s="6" t="s">
        <v>525</v>
      </c>
      <c r="C16" s="6" t="s">
        <v>32</v>
      </c>
      <c r="D16" s="6" t="s">
        <v>17</v>
      </c>
      <c r="E16" s="6" t="s">
        <v>12</v>
      </c>
      <c r="F16" s="6" t="s">
        <v>13</v>
      </c>
      <c r="G16" s="7">
        <v>45421.0</v>
      </c>
      <c r="H16" s="56">
        <v>45421.0</v>
      </c>
      <c r="I16" s="15" t="s">
        <v>946</v>
      </c>
      <c r="J16" s="15" t="s">
        <v>596</v>
      </c>
      <c r="K16" s="6" t="s">
        <v>597</v>
      </c>
      <c r="L16" s="6" t="s">
        <v>598</v>
      </c>
      <c r="M16" s="6" t="s">
        <v>599</v>
      </c>
      <c r="N16" s="6" t="s">
        <v>882</v>
      </c>
      <c r="O16" s="15" t="s">
        <v>214</v>
      </c>
      <c r="P16" s="15" t="s">
        <v>906</v>
      </c>
      <c r="Q16" s="15" t="s">
        <v>12</v>
      </c>
      <c r="R16" s="15" t="s">
        <v>120</v>
      </c>
      <c r="S16" s="15" t="s">
        <v>120</v>
      </c>
      <c r="T16" s="15" t="s">
        <v>883</v>
      </c>
      <c r="U16" s="67">
        <v>3.62298393E8</v>
      </c>
      <c r="V16" s="15" t="s">
        <v>947</v>
      </c>
      <c r="W16" s="15" t="s">
        <v>887</v>
      </c>
      <c r="X16" s="15" t="s">
        <v>899</v>
      </c>
      <c r="Y16" s="67">
        <v>57.0</v>
      </c>
      <c r="Z16" s="15" t="s">
        <v>900</v>
      </c>
      <c r="AA16" s="9">
        <v>45391.0</v>
      </c>
      <c r="AB16" s="6" t="s">
        <v>902</v>
      </c>
      <c r="AC16" s="6" t="s">
        <v>927</v>
      </c>
      <c r="AD16" s="6" t="s">
        <v>892</v>
      </c>
      <c r="AE16" s="6" t="s">
        <v>904</v>
      </c>
    </row>
    <row r="17">
      <c r="A17" s="5">
        <v>4334.0</v>
      </c>
      <c r="B17" s="6" t="s">
        <v>525</v>
      </c>
      <c r="C17" s="6" t="s">
        <v>33</v>
      </c>
      <c r="D17" s="6" t="s">
        <v>22</v>
      </c>
      <c r="E17" s="6" t="s">
        <v>23</v>
      </c>
      <c r="F17" s="6" t="s">
        <v>13</v>
      </c>
      <c r="G17" s="7">
        <v>45422.0</v>
      </c>
      <c r="H17" s="56">
        <v>45422.0</v>
      </c>
      <c r="I17" s="15" t="s">
        <v>948</v>
      </c>
      <c r="J17" s="15" t="s">
        <v>600</v>
      </c>
      <c r="K17" s="6" t="s">
        <v>601</v>
      </c>
      <c r="L17" s="65" t="s">
        <v>602</v>
      </c>
      <c r="M17" s="6" t="s">
        <v>603</v>
      </c>
      <c r="N17" s="6" t="s">
        <v>882</v>
      </c>
      <c r="O17" s="15" t="s">
        <v>214</v>
      </c>
      <c r="P17" s="15" t="s">
        <v>911</v>
      </c>
      <c r="Q17" s="15" t="s">
        <v>907</v>
      </c>
      <c r="R17" s="15" t="s">
        <v>123</v>
      </c>
      <c r="S17" s="15" t="s">
        <v>123</v>
      </c>
      <c r="T17" s="15" t="s">
        <v>906</v>
      </c>
      <c r="U17" s="67">
        <v>6.42678844E8</v>
      </c>
      <c r="V17" s="15" t="s">
        <v>949</v>
      </c>
      <c r="W17" s="15" t="s">
        <v>923</v>
      </c>
      <c r="X17" s="15" t="s">
        <v>937</v>
      </c>
      <c r="Y17" s="67">
        <v>35.0</v>
      </c>
      <c r="Z17" s="15" t="s">
        <v>889</v>
      </c>
      <c r="AA17" s="9">
        <v>45391.0</v>
      </c>
      <c r="AB17" s="6" t="s">
        <v>902</v>
      </c>
      <c r="AC17" s="6" t="s">
        <v>914</v>
      </c>
      <c r="AD17" s="6" t="s">
        <v>903</v>
      </c>
      <c r="AE17" s="6" t="s">
        <v>893</v>
      </c>
    </row>
    <row r="18">
      <c r="A18" s="5">
        <v>7240.0</v>
      </c>
      <c r="B18" s="6" t="s">
        <v>543</v>
      </c>
      <c r="C18" s="6" t="s">
        <v>34</v>
      </c>
      <c r="D18" s="6" t="s">
        <v>11</v>
      </c>
      <c r="E18" s="6" t="s">
        <v>12</v>
      </c>
      <c r="F18" s="6" t="s">
        <v>19</v>
      </c>
      <c r="G18" s="57">
        <v>45423.0</v>
      </c>
      <c r="H18" s="56">
        <v>45423.0</v>
      </c>
      <c r="I18" s="15" t="s">
        <v>950</v>
      </c>
      <c r="J18" s="15" t="s">
        <v>604</v>
      </c>
      <c r="K18" s="6" t="s">
        <v>605</v>
      </c>
      <c r="L18" s="65" t="s">
        <v>606</v>
      </c>
      <c r="M18" s="6" t="s">
        <v>607</v>
      </c>
      <c r="N18" s="6" t="s">
        <v>882</v>
      </c>
      <c r="O18" s="15" t="s">
        <v>148</v>
      </c>
      <c r="P18" s="15" t="s">
        <v>906</v>
      </c>
      <c r="Q18" s="15" t="s">
        <v>907</v>
      </c>
      <c r="R18" s="15" t="s">
        <v>120</v>
      </c>
      <c r="S18" s="15" t="s">
        <v>120</v>
      </c>
      <c r="T18" s="15" t="s">
        <v>883</v>
      </c>
      <c r="U18" s="67">
        <v>9.96139578E8</v>
      </c>
      <c r="V18" s="15" t="s">
        <v>951</v>
      </c>
      <c r="W18" s="15" t="s">
        <v>909</v>
      </c>
      <c r="X18" s="15" t="s">
        <v>926</v>
      </c>
      <c r="Y18" s="67">
        <v>20.0</v>
      </c>
      <c r="Z18" s="15" t="s">
        <v>918</v>
      </c>
      <c r="AA18" s="9">
        <v>45391.0</v>
      </c>
      <c r="AB18" s="6" t="s">
        <v>890</v>
      </c>
      <c r="AC18" s="6" t="s">
        <v>891</v>
      </c>
      <c r="AD18" s="6" t="s">
        <v>892</v>
      </c>
      <c r="AE18" s="6" t="s">
        <v>915</v>
      </c>
    </row>
    <row r="19">
      <c r="A19" s="5">
        <v>5795.0</v>
      </c>
      <c r="B19" s="6" t="s">
        <v>543</v>
      </c>
      <c r="C19" s="6" t="s">
        <v>27</v>
      </c>
      <c r="D19" s="6" t="s">
        <v>11</v>
      </c>
      <c r="E19" s="6" t="s">
        <v>12</v>
      </c>
      <c r="F19" s="6" t="s">
        <v>15</v>
      </c>
      <c r="G19" s="57">
        <v>45424.0</v>
      </c>
      <c r="H19" s="56">
        <v>45424.0</v>
      </c>
      <c r="I19" s="15" t="s">
        <v>952</v>
      </c>
      <c r="J19" s="15" t="s">
        <v>608</v>
      </c>
      <c r="K19" s="6" t="s">
        <v>577</v>
      </c>
      <c r="L19" s="65" t="s">
        <v>578</v>
      </c>
      <c r="M19" s="6" t="s">
        <v>579</v>
      </c>
      <c r="N19" s="6" t="s">
        <v>882</v>
      </c>
      <c r="O19" s="15" t="s">
        <v>214</v>
      </c>
      <c r="P19" s="15" t="s">
        <v>897</v>
      </c>
      <c r="Q19" s="15" t="s">
        <v>921</v>
      </c>
      <c r="R19" s="15" t="s">
        <v>128</v>
      </c>
      <c r="S19" s="15" t="s">
        <v>128</v>
      </c>
      <c r="T19" s="58"/>
      <c r="U19" s="67">
        <v>2.92587044E8</v>
      </c>
      <c r="V19" s="15" t="s">
        <v>953</v>
      </c>
      <c r="W19" s="15" t="s">
        <v>933</v>
      </c>
      <c r="X19" s="15" t="s">
        <v>899</v>
      </c>
      <c r="Y19" s="67">
        <v>28.0</v>
      </c>
      <c r="Z19" s="15" t="s">
        <v>900</v>
      </c>
      <c r="AA19" s="9">
        <v>45391.0</v>
      </c>
      <c r="AB19" s="6" t="s">
        <v>902</v>
      </c>
      <c r="AC19" s="6" t="s">
        <v>914</v>
      </c>
      <c r="AD19" s="6" t="s">
        <v>903</v>
      </c>
      <c r="AE19" s="6" t="s">
        <v>904</v>
      </c>
    </row>
    <row r="20">
      <c r="A20" s="5">
        <v>7542.0</v>
      </c>
      <c r="B20" s="6" t="s">
        <v>569</v>
      </c>
      <c r="C20" s="6" t="s">
        <v>35</v>
      </c>
      <c r="D20" s="6" t="s">
        <v>17</v>
      </c>
      <c r="E20" s="6" t="s">
        <v>18</v>
      </c>
      <c r="F20" s="6" t="s">
        <v>15</v>
      </c>
      <c r="G20" s="9">
        <v>45391.0</v>
      </c>
      <c r="H20" s="9">
        <v>45391.0</v>
      </c>
      <c r="I20" s="15" t="s">
        <v>954</v>
      </c>
      <c r="J20" s="15" t="s">
        <v>609</v>
      </c>
      <c r="K20" s="6" t="s">
        <v>610</v>
      </c>
      <c r="L20" s="65" t="s">
        <v>611</v>
      </c>
      <c r="M20" s="6" t="s">
        <v>612</v>
      </c>
      <c r="N20" s="6" t="s">
        <v>882</v>
      </c>
      <c r="O20" s="15" t="s">
        <v>214</v>
      </c>
      <c r="P20" s="15" t="s">
        <v>955</v>
      </c>
      <c r="Q20" s="15" t="s">
        <v>12</v>
      </c>
      <c r="R20" s="15" t="s">
        <v>123</v>
      </c>
      <c r="S20" s="15" t="s">
        <v>123</v>
      </c>
      <c r="T20" s="15" t="s">
        <v>895</v>
      </c>
      <c r="U20" s="67">
        <v>1.74539964E8</v>
      </c>
      <c r="V20" s="15" t="s">
        <v>956</v>
      </c>
      <c r="W20" s="15" t="s">
        <v>887</v>
      </c>
      <c r="X20" s="15" t="s">
        <v>937</v>
      </c>
      <c r="Y20" s="67">
        <v>52.0</v>
      </c>
      <c r="Z20" s="15" t="s">
        <v>918</v>
      </c>
      <c r="AA20" s="9">
        <v>45391.0</v>
      </c>
      <c r="AB20" s="6" t="s">
        <v>902</v>
      </c>
      <c r="AC20" s="6" t="s">
        <v>891</v>
      </c>
      <c r="AD20" s="6" t="s">
        <v>892</v>
      </c>
      <c r="AE20" s="6" t="s">
        <v>915</v>
      </c>
    </row>
    <row r="21">
      <c r="A21" s="5">
        <v>627.0</v>
      </c>
      <c r="B21" s="6" t="s">
        <v>525</v>
      </c>
      <c r="C21" s="6" t="s">
        <v>36</v>
      </c>
      <c r="D21" s="6" t="s">
        <v>17</v>
      </c>
      <c r="E21" s="6" t="s">
        <v>18</v>
      </c>
      <c r="F21" s="6" t="s">
        <v>19</v>
      </c>
      <c r="G21" s="9">
        <v>45391.0</v>
      </c>
      <c r="H21" s="9">
        <v>45391.0</v>
      </c>
      <c r="I21" s="15" t="s">
        <v>957</v>
      </c>
      <c r="J21" s="15" t="s">
        <v>613</v>
      </c>
      <c r="K21" s="6" t="s">
        <v>614</v>
      </c>
      <c r="L21" s="6" t="s">
        <v>615</v>
      </c>
      <c r="M21" s="6" t="s">
        <v>616</v>
      </c>
      <c r="N21" s="6" t="s">
        <v>882</v>
      </c>
      <c r="O21" s="6" t="s">
        <v>931</v>
      </c>
      <c r="P21" s="6" t="s">
        <v>885</v>
      </c>
      <c r="Q21" s="6" t="s">
        <v>935</v>
      </c>
      <c r="R21" s="6" t="s">
        <v>120</v>
      </c>
      <c r="S21" s="6" t="s">
        <v>120</v>
      </c>
      <c r="T21" s="6" t="s">
        <v>955</v>
      </c>
      <c r="U21" s="67">
        <v>5.1360044E8</v>
      </c>
      <c r="V21" s="15" t="s">
        <v>958</v>
      </c>
      <c r="W21" s="6" t="s">
        <v>909</v>
      </c>
      <c r="X21" s="6" t="s">
        <v>888</v>
      </c>
      <c r="Y21" s="67">
        <v>51.0</v>
      </c>
      <c r="Z21" s="15" t="s">
        <v>900</v>
      </c>
      <c r="AA21" s="9">
        <v>45391.0</v>
      </c>
      <c r="AB21" s="6" t="s">
        <v>919</v>
      </c>
      <c r="AC21" s="6" t="s">
        <v>914</v>
      </c>
      <c r="AD21" s="6" t="s">
        <v>892</v>
      </c>
      <c r="AE21" s="6" t="s">
        <v>915</v>
      </c>
    </row>
    <row r="22">
      <c r="A22" s="5">
        <v>5144.0</v>
      </c>
      <c r="B22" s="6" t="s">
        <v>543</v>
      </c>
      <c r="C22" s="6" t="s">
        <v>37</v>
      </c>
      <c r="D22" s="6" t="s">
        <v>22</v>
      </c>
      <c r="E22" s="6" t="s">
        <v>23</v>
      </c>
      <c r="F22" s="6" t="s">
        <v>13</v>
      </c>
      <c r="G22" s="9">
        <v>45391.0</v>
      </c>
      <c r="H22" s="9">
        <v>45391.0</v>
      </c>
      <c r="I22" s="15" t="s">
        <v>959</v>
      </c>
      <c r="J22" s="15" t="s">
        <v>617</v>
      </c>
      <c r="K22" s="6" t="s">
        <v>618</v>
      </c>
      <c r="L22" s="65" t="s">
        <v>619</v>
      </c>
      <c r="M22" s="6" t="s">
        <v>620</v>
      </c>
      <c r="N22" s="6" t="s">
        <v>882</v>
      </c>
      <c r="O22" s="6" t="s">
        <v>931</v>
      </c>
      <c r="P22" s="6" t="s">
        <v>883</v>
      </c>
      <c r="Q22" s="6" t="s">
        <v>884</v>
      </c>
      <c r="R22" s="6" t="s">
        <v>123</v>
      </c>
      <c r="S22" s="6" t="s">
        <v>123</v>
      </c>
      <c r="T22" s="6" t="s">
        <v>885</v>
      </c>
      <c r="U22" s="67">
        <v>6.9529587E8</v>
      </c>
      <c r="V22" s="15" t="s">
        <v>960</v>
      </c>
      <c r="W22" s="6" t="s">
        <v>909</v>
      </c>
      <c r="X22" s="6" t="s">
        <v>926</v>
      </c>
      <c r="Y22" s="67">
        <v>57.0</v>
      </c>
      <c r="Z22" s="15" t="s">
        <v>900</v>
      </c>
      <c r="AA22" s="9">
        <v>45391.0</v>
      </c>
      <c r="AB22" s="6" t="s">
        <v>901</v>
      </c>
      <c r="AC22" s="6" t="s">
        <v>914</v>
      </c>
      <c r="AD22" s="6" t="s">
        <v>892</v>
      </c>
      <c r="AE22" s="6" t="s">
        <v>915</v>
      </c>
    </row>
    <row r="23">
      <c r="A23" s="5">
        <v>3444.0</v>
      </c>
      <c r="B23" s="6" t="s">
        <v>569</v>
      </c>
      <c r="C23" s="6" t="s">
        <v>38</v>
      </c>
      <c r="D23" s="6" t="s">
        <v>22</v>
      </c>
      <c r="E23" s="6" t="s">
        <v>23</v>
      </c>
      <c r="F23" s="6" t="s">
        <v>19</v>
      </c>
      <c r="G23" s="9">
        <v>45391.0</v>
      </c>
      <c r="H23" s="9">
        <v>45391.0</v>
      </c>
      <c r="I23" s="15" t="s">
        <v>961</v>
      </c>
      <c r="J23" s="15" t="s">
        <v>621</v>
      </c>
      <c r="K23" s="6" t="s">
        <v>622</v>
      </c>
      <c r="L23" s="65" t="s">
        <v>623</v>
      </c>
      <c r="M23" s="6" t="s">
        <v>624</v>
      </c>
      <c r="N23" s="6" t="s">
        <v>882</v>
      </c>
      <c r="O23" s="6" t="s">
        <v>931</v>
      </c>
      <c r="P23" s="6" t="s">
        <v>883</v>
      </c>
      <c r="Q23" s="6" t="s">
        <v>935</v>
      </c>
      <c r="R23" s="6" t="s">
        <v>128</v>
      </c>
      <c r="S23" s="6" t="s">
        <v>128</v>
      </c>
      <c r="T23" s="6" t="s">
        <v>885</v>
      </c>
      <c r="U23" s="67">
        <v>9.52266893E8</v>
      </c>
      <c r="V23" s="15" t="s">
        <v>962</v>
      </c>
      <c r="W23" s="6" t="s">
        <v>923</v>
      </c>
      <c r="X23" s="6" t="s">
        <v>899</v>
      </c>
      <c r="Y23" s="67">
        <v>50.0</v>
      </c>
      <c r="Z23" s="15" t="s">
        <v>900</v>
      </c>
      <c r="AA23" s="9">
        <v>45391.0</v>
      </c>
      <c r="AB23" s="6" t="s">
        <v>890</v>
      </c>
      <c r="AC23" s="6" t="s">
        <v>891</v>
      </c>
      <c r="AD23" s="6" t="s">
        <v>903</v>
      </c>
      <c r="AE23" s="6" t="s">
        <v>893</v>
      </c>
    </row>
    <row r="24">
      <c r="A24" s="5">
        <v>3263.0</v>
      </c>
      <c r="B24" s="6" t="s">
        <v>525</v>
      </c>
      <c r="C24" s="6" t="s">
        <v>39</v>
      </c>
      <c r="D24" s="6" t="s">
        <v>11</v>
      </c>
      <c r="E24" s="6" t="s">
        <v>12</v>
      </c>
      <c r="F24" s="6" t="s">
        <v>13</v>
      </c>
      <c r="G24" s="9">
        <v>45391.0</v>
      </c>
      <c r="H24" s="9">
        <v>45391.0</v>
      </c>
      <c r="I24" s="15" t="s">
        <v>963</v>
      </c>
      <c r="J24" s="15" t="s">
        <v>625</v>
      </c>
      <c r="K24" s="6" t="s">
        <v>626</v>
      </c>
      <c r="L24" s="65" t="s">
        <v>627</v>
      </c>
      <c r="M24" s="6" t="s">
        <v>628</v>
      </c>
      <c r="N24" s="6" t="s">
        <v>882</v>
      </c>
      <c r="O24" s="15" t="s">
        <v>148</v>
      </c>
      <c r="P24" s="15" t="s">
        <v>883</v>
      </c>
      <c r="Q24" s="15" t="s">
        <v>884</v>
      </c>
      <c r="R24" s="15" t="s">
        <v>126</v>
      </c>
      <c r="S24" s="15" t="s">
        <v>126</v>
      </c>
      <c r="T24" s="15" t="s">
        <v>885</v>
      </c>
      <c r="U24" s="67">
        <v>8.71318048E8</v>
      </c>
      <c r="V24" s="15" t="s">
        <v>964</v>
      </c>
      <c r="W24" s="15" t="s">
        <v>933</v>
      </c>
      <c r="X24" s="15" t="s">
        <v>926</v>
      </c>
      <c r="Y24" s="67">
        <v>59.0</v>
      </c>
      <c r="Z24" s="15" t="s">
        <v>900</v>
      </c>
      <c r="AA24" s="9">
        <v>45391.0</v>
      </c>
      <c r="AB24" s="6" t="s">
        <v>902</v>
      </c>
      <c r="AC24" s="6" t="s">
        <v>891</v>
      </c>
      <c r="AD24" s="6" t="s">
        <v>892</v>
      </c>
      <c r="AE24" s="6" t="s">
        <v>915</v>
      </c>
    </row>
    <row r="25">
      <c r="A25" s="5">
        <v>7612.0</v>
      </c>
      <c r="B25" s="6" t="s">
        <v>525</v>
      </c>
      <c r="C25" s="6" t="s">
        <v>40</v>
      </c>
      <c r="D25" s="6" t="s">
        <v>17</v>
      </c>
      <c r="E25" s="6" t="s">
        <v>18</v>
      </c>
      <c r="F25" s="6" t="s">
        <v>19</v>
      </c>
      <c r="G25" s="9">
        <v>45391.0</v>
      </c>
      <c r="H25" s="9">
        <v>45391.0</v>
      </c>
      <c r="I25" s="15" t="s">
        <v>965</v>
      </c>
      <c r="J25" s="15" t="s">
        <v>629</v>
      </c>
      <c r="K25" s="6" t="s">
        <v>630</v>
      </c>
      <c r="L25" s="65" t="s">
        <v>631</v>
      </c>
      <c r="M25" s="6" t="s">
        <v>632</v>
      </c>
      <c r="N25" s="6" t="s">
        <v>882</v>
      </c>
      <c r="O25" s="6" t="s">
        <v>931</v>
      </c>
      <c r="P25" s="6" t="s">
        <v>895</v>
      </c>
      <c r="Q25" s="6" t="s">
        <v>884</v>
      </c>
      <c r="R25" s="6" t="s">
        <v>123</v>
      </c>
      <c r="S25" s="6" t="s">
        <v>123</v>
      </c>
      <c r="T25" s="6" t="s">
        <v>897</v>
      </c>
      <c r="U25" s="67">
        <v>9.10943524E8</v>
      </c>
      <c r="V25" s="15" t="s">
        <v>966</v>
      </c>
      <c r="W25" s="6" t="s">
        <v>909</v>
      </c>
      <c r="X25" s="6" t="s">
        <v>883</v>
      </c>
      <c r="Y25" s="67">
        <v>46.0</v>
      </c>
      <c r="Z25" s="15" t="s">
        <v>889</v>
      </c>
      <c r="AA25" s="9">
        <v>45391.0</v>
      </c>
      <c r="AB25" s="6" t="s">
        <v>901</v>
      </c>
      <c r="AC25" s="6" t="s">
        <v>914</v>
      </c>
      <c r="AD25" s="6" t="s">
        <v>892</v>
      </c>
      <c r="AE25" s="6" t="s">
        <v>915</v>
      </c>
    </row>
    <row r="26">
      <c r="A26" s="5">
        <v>7940.0</v>
      </c>
      <c r="B26" s="6" t="s">
        <v>543</v>
      </c>
      <c r="C26" s="6" t="s">
        <v>41</v>
      </c>
      <c r="D26" s="6" t="s">
        <v>17</v>
      </c>
      <c r="E26" s="6" t="s">
        <v>18</v>
      </c>
      <c r="F26" s="6" t="s">
        <v>13</v>
      </c>
      <c r="G26" s="9">
        <v>45391.0</v>
      </c>
      <c r="H26" s="9">
        <v>45391.0</v>
      </c>
      <c r="I26" s="15" t="s">
        <v>967</v>
      </c>
      <c r="J26" s="15" t="s">
        <v>633</v>
      </c>
      <c r="K26" s="6" t="s">
        <v>634</v>
      </c>
      <c r="L26" s="65" t="s">
        <v>635</v>
      </c>
      <c r="M26" s="6" t="s">
        <v>636</v>
      </c>
      <c r="N26" s="6" t="s">
        <v>882</v>
      </c>
      <c r="O26" s="15" t="s">
        <v>214</v>
      </c>
      <c r="P26" s="15" t="s">
        <v>906</v>
      </c>
      <c r="Q26" s="15" t="s">
        <v>12</v>
      </c>
      <c r="R26" s="15" t="s">
        <v>123</v>
      </c>
      <c r="S26" s="15" t="s">
        <v>123</v>
      </c>
      <c r="T26" s="15" t="s">
        <v>883</v>
      </c>
      <c r="U26" s="67">
        <v>4.43285529E8</v>
      </c>
      <c r="V26" s="15" t="s">
        <v>968</v>
      </c>
      <c r="W26" s="15" t="s">
        <v>933</v>
      </c>
      <c r="X26" s="15" t="s">
        <v>937</v>
      </c>
      <c r="Y26" s="67">
        <v>27.0</v>
      </c>
      <c r="Z26" s="15" t="s">
        <v>900</v>
      </c>
      <c r="AA26" s="9">
        <v>45391.0</v>
      </c>
      <c r="AB26" s="6" t="s">
        <v>919</v>
      </c>
      <c r="AC26" s="6" t="s">
        <v>891</v>
      </c>
      <c r="AD26" s="6" t="s">
        <v>892</v>
      </c>
      <c r="AE26" s="6" t="s">
        <v>904</v>
      </c>
    </row>
    <row r="27">
      <c r="A27" s="5">
        <v>7634.0</v>
      </c>
      <c r="B27" s="6" t="s">
        <v>569</v>
      </c>
      <c r="C27" s="6" t="s">
        <v>42</v>
      </c>
      <c r="D27" s="6" t="s">
        <v>22</v>
      </c>
      <c r="E27" s="6" t="s">
        <v>23</v>
      </c>
      <c r="F27" s="6" t="s">
        <v>13</v>
      </c>
      <c r="G27" s="9">
        <v>45391.0</v>
      </c>
      <c r="H27" s="9">
        <v>45391.0</v>
      </c>
      <c r="I27" s="15" t="s">
        <v>969</v>
      </c>
      <c r="J27" s="15" t="s">
        <v>637</v>
      </c>
      <c r="K27" s="6" t="s">
        <v>638</v>
      </c>
      <c r="L27" s="65" t="s">
        <v>639</v>
      </c>
      <c r="M27" s="6" t="s">
        <v>640</v>
      </c>
      <c r="N27" s="6" t="s">
        <v>882</v>
      </c>
      <c r="O27" s="6" t="s">
        <v>931</v>
      </c>
      <c r="P27" s="6" t="s">
        <v>911</v>
      </c>
      <c r="Q27" s="6" t="s">
        <v>896</v>
      </c>
      <c r="R27" s="6" t="s">
        <v>128</v>
      </c>
      <c r="S27" s="6" t="s">
        <v>128</v>
      </c>
      <c r="T27" s="6" t="s">
        <v>906</v>
      </c>
      <c r="U27" s="67">
        <v>6.12153089E8</v>
      </c>
      <c r="V27" s="15" t="s">
        <v>970</v>
      </c>
      <c r="W27" s="6" t="s">
        <v>909</v>
      </c>
      <c r="X27" s="6" t="s">
        <v>883</v>
      </c>
      <c r="Y27" s="67">
        <v>52.0</v>
      </c>
      <c r="Z27" s="15" t="s">
        <v>900</v>
      </c>
      <c r="AA27" s="9">
        <v>45391.0</v>
      </c>
      <c r="AB27" s="6" t="s">
        <v>919</v>
      </c>
      <c r="AC27" s="6" t="s">
        <v>914</v>
      </c>
      <c r="AD27" s="6" t="s">
        <v>903</v>
      </c>
      <c r="AE27" s="6" t="s">
        <v>904</v>
      </c>
    </row>
    <row r="28">
      <c r="A28" s="5">
        <v>476.0</v>
      </c>
      <c r="B28" s="6" t="s">
        <v>569</v>
      </c>
      <c r="C28" s="6" t="s">
        <v>43</v>
      </c>
      <c r="D28" s="6" t="s">
        <v>11</v>
      </c>
      <c r="E28" s="6" t="s">
        <v>12</v>
      </c>
      <c r="F28" s="6" t="s">
        <v>15</v>
      </c>
      <c r="G28" s="9">
        <v>45391.0</v>
      </c>
      <c r="H28" s="9">
        <v>45391.0</v>
      </c>
      <c r="I28" s="15" t="s">
        <v>971</v>
      </c>
      <c r="J28" s="15" t="s">
        <v>641</v>
      </c>
      <c r="K28" s="6" t="s">
        <v>642</v>
      </c>
      <c r="L28" s="6" t="s">
        <v>643</v>
      </c>
      <c r="M28" s="6" t="s">
        <v>644</v>
      </c>
      <c r="N28" s="6" t="s">
        <v>882</v>
      </c>
      <c r="O28" s="6" t="s">
        <v>931</v>
      </c>
      <c r="P28" s="6" t="s">
        <v>883</v>
      </c>
      <c r="Q28" s="6" t="s">
        <v>935</v>
      </c>
      <c r="R28" s="6" t="s">
        <v>120</v>
      </c>
      <c r="S28" s="6" t="s">
        <v>120</v>
      </c>
      <c r="T28" s="6" t="s">
        <v>885</v>
      </c>
      <c r="U28" s="67">
        <v>5.23076025E8</v>
      </c>
      <c r="V28" s="15" t="s">
        <v>972</v>
      </c>
      <c r="W28" s="6" t="s">
        <v>923</v>
      </c>
      <c r="X28" s="6" t="s">
        <v>937</v>
      </c>
      <c r="Y28" s="67">
        <v>26.0</v>
      </c>
      <c r="Z28" s="15" t="s">
        <v>918</v>
      </c>
      <c r="AA28" s="9">
        <v>45391.0</v>
      </c>
      <c r="AB28" s="6" t="s">
        <v>919</v>
      </c>
      <c r="AC28" s="6" t="s">
        <v>891</v>
      </c>
      <c r="AD28" s="6" t="s">
        <v>892</v>
      </c>
      <c r="AE28" s="6" t="s">
        <v>904</v>
      </c>
    </row>
    <row r="29">
      <c r="A29" s="5">
        <v>7450.0</v>
      </c>
      <c r="B29" s="6" t="s">
        <v>569</v>
      </c>
      <c r="C29" s="6" t="s">
        <v>44</v>
      </c>
      <c r="D29" s="6" t="s">
        <v>17</v>
      </c>
      <c r="E29" s="6" t="s">
        <v>18</v>
      </c>
      <c r="F29" s="6" t="s">
        <v>15</v>
      </c>
      <c r="G29" s="9">
        <v>45391.0</v>
      </c>
      <c r="H29" s="9">
        <v>45391.0</v>
      </c>
      <c r="I29" s="15" t="s">
        <v>973</v>
      </c>
      <c r="J29" s="15" t="s">
        <v>645</v>
      </c>
      <c r="K29" s="6" t="s">
        <v>646</v>
      </c>
      <c r="L29" s="65" t="s">
        <v>647</v>
      </c>
      <c r="M29" s="6" t="s">
        <v>648</v>
      </c>
      <c r="N29" s="6" t="s">
        <v>882</v>
      </c>
      <c r="O29" s="15" t="s">
        <v>214</v>
      </c>
      <c r="P29" s="15" t="s">
        <v>895</v>
      </c>
      <c r="Q29" s="15" t="s">
        <v>884</v>
      </c>
      <c r="R29" s="15" t="s">
        <v>120</v>
      </c>
      <c r="S29" s="15" t="s">
        <v>120</v>
      </c>
      <c r="T29" s="15" t="s">
        <v>897</v>
      </c>
      <c r="U29" s="67">
        <v>9.04258674E8</v>
      </c>
      <c r="V29" s="15" t="s">
        <v>974</v>
      </c>
      <c r="W29" s="15" t="s">
        <v>923</v>
      </c>
      <c r="X29" s="15" t="s">
        <v>888</v>
      </c>
      <c r="Y29" s="67">
        <v>19.0</v>
      </c>
      <c r="Z29" s="15" t="s">
        <v>889</v>
      </c>
      <c r="AA29" s="9">
        <v>45391.0</v>
      </c>
      <c r="AB29" s="6" t="s">
        <v>919</v>
      </c>
      <c r="AC29" s="6" t="s">
        <v>891</v>
      </c>
      <c r="AD29" s="6" t="s">
        <v>892</v>
      </c>
      <c r="AE29" s="6" t="s">
        <v>915</v>
      </c>
    </row>
    <row r="30">
      <c r="A30" s="5">
        <v>7759.0</v>
      </c>
      <c r="B30" s="6" t="s">
        <v>543</v>
      </c>
      <c r="C30" s="6" t="s">
        <v>45</v>
      </c>
      <c r="D30" s="6" t="s">
        <v>11</v>
      </c>
      <c r="E30" s="6" t="s">
        <v>12</v>
      </c>
      <c r="F30" s="6" t="s">
        <v>13</v>
      </c>
      <c r="G30" s="9">
        <v>45391.0</v>
      </c>
      <c r="H30" s="9">
        <v>45391.0</v>
      </c>
      <c r="I30" s="15" t="s">
        <v>975</v>
      </c>
      <c r="J30" s="15" t="s">
        <v>649</v>
      </c>
      <c r="K30" s="6" t="s">
        <v>650</v>
      </c>
      <c r="L30" s="65" t="s">
        <v>651</v>
      </c>
      <c r="M30" s="6" t="s">
        <v>652</v>
      </c>
      <c r="N30" s="6" t="s">
        <v>882</v>
      </c>
      <c r="O30" s="15" t="s">
        <v>214</v>
      </c>
      <c r="P30" s="15" t="s">
        <v>883</v>
      </c>
      <c r="Q30" s="15" t="s">
        <v>935</v>
      </c>
      <c r="R30" s="15" t="s">
        <v>120</v>
      </c>
      <c r="S30" s="15" t="s">
        <v>120</v>
      </c>
      <c r="T30" s="15" t="s">
        <v>885</v>
      </c>
      <c r="U30" s="67">
        <v>9.35147672E8</v>
      </c>
      <c r="V30" s="15" t="s">
        <v>976</v>
      </c>
      <c r="W30" s="15" t="s">
        <v>887</v>
      </c>
      <c r="X30" s="15" t="s">
        <v>888</v>
      </c>
      <c r="Y30" s="67">
        <v>37.0</v>
      </c>
      <c r="Z30" s="15" t="s">
        <v>900</v>
      </c>
      <c r="AA30" s="9">
        <v>45391.0</v>
      </c>
      <c r="AB30" s="6" t="s">
        <v>901</v>
      </c>
      <c r="AC30" s="6" t="s">
        <v>914</v>
      </c>
      <c r="AD30" s="6" t="s">
        <v>892</v>
      </c>
      <c r="AE30" s="6" t="s">
        <v>915</v>
      </c>
    </row>
    <row r="31">
      <c r="A31" s="5">
        <v>3979.0</v>
      </c>
      <c r="B31" s="6" t="s">
        <v>525</v>
      </c>
      <c r="C31" s="6" t="s">
        <v>46</v>
      </c>
      <c r="D31" s="6" t="s">
        <v>11</v>
      </c>
      <c r="E31" s="6" t="s">
        <v>12</v>
      </c>
      <c r="F31" s="6" t="s">
        <v>19</v>
      </c>
      <c r="G31" s="9">
        <v>45391.0</v>
      </c>
      <c r="H31" s="9">
        <v>45391.0</v>
      </c>
      <c r="I31" s="15" t="s">
        <v>977</v>
      </c>
      <c r="J31" s="15" t="s">
        <v>653</v>
      </c>
      <c r="K31" s="6" t="s">
        <v>654</v>
      </c>
      <c r="L31" s="65" t="s">
        <v>655</v>
      </c>
      <c r="M31" s="6" t="s">
        <v>656</v>
      </c>
      <c r="N31" s="6" t="s">
        <v>882</v>
      </c>
      <c r="O31" s="15" t="s">
        <v>148</v>
      </c>
      <c r="P31" s="15" t="s">
        <v>895</v>
      </c>
      <c r="Q31" s="15" t="s">
        <v>935</v>
      </c>
      <c r="R31" s="15" t="s">
        <v>128</v>
      </c>
      <c r="S31" s="15" t="s">
        <v>128</v>
      </c>
      <c r="T31" s="15" t="s">
        <v>897</v>
      </c>
      <c r="U31" s="67">
        <v>8.10303128E8</v>
      </c>
      <c r="V31" s="15" t="s">
        <v>978</v>
      </c>
      <c r="W31" s="15" t="s">
        <v>913</v>
      </c>
      <c r="X31" s="15" t="s">
        <v>888</v>
      </c>
      <c r="Y31" s="67">
        <v>44.0</v>
      </c>
      <c r="Z31" s="15" t="s">
        <v>918</v>
      </c>
      <c r="AA31" s="9">
        <v>45391.0</v>
      </c>
      <c r="AB31" s="6" t="s">
        <v>902</v>
      </c>
      <c r="AC31" s="6" t="s">
        <v>914</v>
      </c>
      <c r="AD31" s="6" t="s">
        <v>892</v>
      </c>
      <c r="AE31" s="6" t="s">
        <v>893</v>
      </c>
    </row>
    <row r="32">
      <c r="A32" s="5">
        <v>7136.0</v>
      </c>
      <c r="B32" s="6" t="s">
        <v>525</v>
      </c>
      <c r="C32" s="6" t="s">
        <v>47</v>
      </c>
      <c r="D32" s="6" t="s">
        <v>17</v>
      </c>
      <c r="E32" s="6" t="s">
        <v>18</v>
      </c>
      <c r="F32" s="6" t="s">
        <v>19</v>
      </c>
      <c r="G32" s="9">
        <v>45391.0</v>
      </c>
      <c r="H32" s="9">
        <v>45391.0</v>
      </c>
      <c r="I32" s="15" t="s">
        <v>979</v>
      </c>
      <c r="J32" s="15" t="s">
        <v>657</v>
      </c>
      <c r="K32" s="6" t="s">
        <v>658</v>
      </c>
      <c r="L32" s="65" t="s">
        <v>659</v>
      </c>
      <c r="M32" s="6" t="s">
        <v>660</v>
      </c>
      <c r="N32" s="6" t="s">
        <v>882</v>
      </c>
      <c r="O32" s="6" t="s">
        <v>931</v>
      </c>
      <c r="P32" s="6" t="s">
        <v>906</v>
      </c>
      <c r="Q32" s="6" t="s">
        <v>884</v>
      </c>
      <c r="R32" s="6" t="s">
        <v>123</v>
      </c>
      <c r="S32" s="6" t="s">
        <v>123</v>
      </c>
      <c r="T32" s="6" t="s">
        <v>883</v>
      </c>
      <c r="U32" s="67">
        <v>4.46071904E8</v>
      </c>
      <c r="V32" s="15" t="s">
        <v>980</v>
      </c>
      <c r="W32" s="6" t="s">
        <v>913</v>
      </c>
      <c r="X32" s="6" t="s">
        <v>937</v>
      </c>
      <c r="Y32" s="67">
        <v>33.0</v>
      </c>
      <c r="Z32" s="15" t="s">
        <v>918</v>
      </c>
      <c r="AA32" s="9">
        <v>45391.0</v>
      </c>
      <c r="AB32" s="6" t="s">
        <v>901</v>
      </c>
      <c r="AC32" s="6" t="s">
        <v>914</v>
      </c>
      <c r="AD32" s="6" t="s">
        <v>903</v>
      </c>
      <c r="AE32" s="6" t="s">
        <v>904</v>
      </c>
    </row>
    <row r="33">
      <c r="A33" s="5">
        <v>7989.0</v>
      </c>
      <c r="B33" s="6" t="s">
        <v>525</v>
      </c>
      <c r="C33" s="6" t="s">
        <v>48</v>
      </c>
      <c r="D33" s="6" t="s">
        <v>17</v>
      </c>
      <c r="E33" s="6" t="s">
        <v>18</v>
      </c>
      <c r="F33" s="6" t="s">
        <v>15</v>
      </c>
      <c r="G33" s="9">
        <v>45391.0</v>
      </c>
      <c r="H33" s="9">
        <v>45391.0</v>
      </c>
      <c r="I33" s="15" t="s">
        <v>981</v>
      </c>
      <c r="J33" s="15" t="s">
        <v>661</v>
      </c>
      <c r="K33" s="6" t="s">
        <v>662</v>
      </c>
      <c r="L33" s="65" t="s">
        <v>663</v>
      </c>
      <c r="M33" s="6" t="s">
        <v>664</v>
      </c>
      <c r="N33" s="6" t="s">
        <v>882</v>
      </c>
      <c r="O33" s="15" t="s">
        <v>214</v>
      </c>
      <c r="P33" s="15" t="s">
        <v>883</v>
      </c>
      <c r="Q33" s="15" t="s">
        <v>896</v>
      </c>
      <c r="R33" s="15" t="s">
        <v>126</v>
      </c>
      <c r="S33" s="15" t="s">
        <v>126</v>
      </c>
      <c r="T33" s="15" t="s">
        <v>885</v>
      </c>
      <c r="U33" s="67">
        <v>1.91926217E8</v>
      </c>
      <c r="V33" s="15" t="s">
        <v>982</v>
      </c>
      <c r="W33" s="15" t="s">
        <v>887</v>
      </c>
      <c r="X33" s="15" t="s">
        <v>926</v>
      </c>
      <c r="Y33" s="67">
        <v>48.0</v>
      </c>
      <c r="Z33" s="15" t="s">
        <v>900</v>
      </c>
      <c r="AA33" s="9">
        <v>45391.0</v>
      </c>
      <c r="AB33" s="6" t="s">
        <v>890</v>
      </c>
      <c r="AC33" s="6" t="s">
        <v>914</v>
      </c>
      <c r="AD33" s="6" t="s">
        <v>903</v>
      </c>
      <c r="AE33" s="6" t="s">
        <v>915</v>
      </c>
    </row>
    <row r="34">
      <c r="A34" s="5">
        <v>6626.0</v>
      </c>
      <c r="B34" s="6" t="s">
        <v>543</v>
      </c>
      <c r="C34" s="6" t="s">
        <v>39</v>
      </c>
      <c r="D34" s="6" t="s">
        <v>22</v>
      </c>
      <c r="E34" s="6" t="s">
        <v>23</v>
      </c>
      <c r="F34" s="6" t="s">
        <v>13</v>
      </c>
      <c r="G34" s="9">
        <v>45391.0</v>
      </c>
      <c r="H34" s="9">
        <v>45391.0</v>
      </c>
      <c r="I34" s="15" t="s">
        <v>983</v>
      </c>
      <c r="J34" s="15" t="s">
        <v>665</v>
      </c>
      <c r="K34" s="6" t="s">
        <v>626</v>
      </c>
      <c r="L34" s="65" t="s">
        <v>627</v>
      </c>
      <c r="M34" s="6" t="s">
        <v>628</v>
      </c>
      <c r="N34" s="6" t="s">
        <v>882</v>
      </c>
      <c r="O34" s="6" t="s">
        <v>931</v>
      </c>
      <c r="P34" s="6" t="s">
        <v>895</v>
      </c>
      <c r="Q34" s="6" t="s">
        <v>935</v>
      </c>
      <c r="R34" s="6" t="s">
        <v>123</v>
      </c>
      <c r="S34" s="6" t="s">
        <v>123</v>
      </c>
      <c r="T34" s="6" t="s">
        <v>897</v>
      </c>
      <c r="U34" s="67">
        <v>5.56881239E8</v>
      </c>
      <c r="V34" s="15" t="s">
        <v>984</v>
      </c>
      <c r="W34" s="6" t="s">
        <v>909</v>
      </c>
      <c r="X34" s="6" t="s">
        <v>899</v>
      </c>
      <c r="Y34" s="67">
        <v>37.0</v>
      </c>
      <c r="Z34" s="15" t="s">
        <v>918</v>
      </c>
      <c r="AA34" s="9">
        <v>45391.0</v>
      </c>
      <c r="AB34" s="6" t="s">
        <v>919</v>
      </c>
      <c r="AC34" s="6" t="s">
        <v>891</v>
      </c>
      <c r="AD34" s="6" t="s">
        <v>892</v>
      </c>
      <c r="AE34" s="6" t="s">
        <v>915</v>
      </c>
    </row>
    <row r="35">
      <c r="A35" s="5">
        <v>8780.0</v>
      </c>
      <c r="B35" s="6" t="s">
        <v>552</v>
      </c>
      <c r="C35" s="6" t="s">
        <v>49</v>
      </c>
      <c r="D35" s="6" t="s">
        <v>22</v>
      </c>
      <c r="E35" s="6" t="s">
        <v>23</v>
      </c>
      <c r="F35" s="6" t="s">
        <v>13</v>
      </c>
      <c r="G35" s="9">
        <v>45391.0</v>
      </c>
      <c r="H35" s="9">
        <v>45391.0</v>
      </c>
      <c r="I35" s="15" t="s">
        <v>985</v>
      </c>
      <c r="J35" s="15" t="s">
        <v>666</v>
      </c>
      <c r="K35" s="6" t="s">
        <v>667</v>
      </c>
      <c r="L35" s="65" t="s">
        <v>668</v>
      </c>
      <c r="M35" s="6" t="s">
        <v>669</v>
      </c>
      <c r="N35" s="6" t="s">
        <v>882</v>
      </c>
      <c r="O35" s="15" t="s">
        <v>214</v>
      </c>
      <c r="P35" s="15" t="s">
        <v>906</v>
      </c>
      <c r="Q35" s="15" t="s">
        <v>935</v>
      </c>
      <c r="R35" s="15" t="s">
        <v>123</v>
      </c>
      <c r="S35" s="15" t="s">
        <v>123</v>
      </c>
      <c r="T35" s="15" t="s">
        <v>883</v>
      </c>
      <c r="U35" s="67">
        <v>2.07939087E8</v>
      </c>
      <c r="V35" s="15" t="s">
        <v>986</v>
      </c>
      <c r="W35" s="15" t="s">
        <v>913</v>
      </c>
      <c r="X35" s="15" t="s">
        <v>926</v>
      </c>
      <c r="Y35" s="67">
        <v>37.0</v>
      </c>
      <c r="Z35" s="15" t="s">
        <v>889</v>
      </c>
      <c r="AA35" s="9">
        <v>45391.0</v>
      </c>
      <c r="AB35" s="6" t="s">
        <v>919</v>
      </c>
      <c r="AC35" s="6" t="s">
        <v>914</v>
      </c>
      <c r="AD35" s="6" t="s">
        <v>903</v>
      </c>
      <c r="AE35" s="6" t="s">
        <v>915</v>
      </c>
    </row>
    <row r="36">
      <c r="A36" s="5">
        <v>2069.0</v>
      </c>
      <c r="B36" s="6" t="s">
        <v>543</v>
      </c>
      <c r="C36" s="6" t="s">
        <v>50</v>
      </c>
      <c r="D36" s="6" t="s">
        <v>11</v>
      </c>
      <c r="E36" s="6" t="s">
        <v>12</v>
      </c>
      <c r="F36" s="6" t="s">
        <v>15</v>
      </c>
      <c r="G36" s="9">
        <v>45391.0</v>
      </c>
      <c r="H36" s="9">
        <v>45391.0</v>
      </c>
      <c r="I36" s="15" t="s">
        <v>987</v>
      </c>
      <c r="J36" s="15" t="s">
        <v>670</v>
      </c>
      <c r="K36" s="6" t="s">
        <v>671</v>
      </c>
      <c r="L36" s="65" t="s">
        <v>672</v>
      </c>
      <c r="M36" s="6" t="s">
        <v>673</v>
      </c>
      <c r="N36" s="6" t="s">
        <v>882</v>
      </c>
      <c r="O36" s="15" t="s">
        <v>214</v>
      </c>
      <c r="P36" s="15" t="s">
        <v>911</v>
      </c>
      <c r="Q36" s="15" t="s">
        <v>884</v>
      </c>
      <c r="R36" s="15" t="s">
        <v>128</v>
      </c>
      <c r="S36" s="15" t="s">
        <v>128</v>
      </c>
      <c r="T36" s="15" t="s">
        <v>906</v>
      </c>
      <c r="U36" s="67">
        <v>4.65830215E8</v>
      </c>
      <c r="V36" s="15" t="s">
        <v>988</v>
      </c>
      <c r="W36" s="15" t="s">
        <v>923</v>
      </c>
      <c r="X36" s="15" t="s">
        <v>888</v>
      </c>
      <c r="Y36" s="67">
        <v>43.0</v>
      </c>
      <c r="Z36" s="15" t="s">
        <v>918</v>
      </c>
      <c r="AA36" s="9">
        <v>45391.0</v>
      </c>
      <c r="AB36" s="6" t="s">
        <v>902</v>
      </c>
      <c r="AC36" s="6" t="s">
        <v>927</v>
      </c>
      <c r="AD36" s="6" t="s">
        <v>892</v>
      </c>
      <c r="AE36" s="6" t="s">
        <v>893</v>
      </c>
    </row>
    <row r="37">
      <c r="A37" s="5">
        <v>2445.0</v>
      </c>
      <c r="B37" s="6" t="s">
        <v>543</v>
      </c>
      <c r="C37" s="6" t="s">
        <v>51</v>
      </c>
      <c r="D37" s="6" t="s">
        <v>17</v>
      </c>
      <c r="E37" s="6" t="s">
        <v>18</v>
      </c>
      <c r="F37" s="6" t="s">
        <v>15</v>
      </c>
      <c r="G37" s="9">
        <v>45391.0</v>
      </c>
      <c r="H37" s="9">
        <v>45391.0</v>
      </c>
      <c r="I37" s="15" t="s">
        <v>989</v>
      </c>
      <c r="J37" s="15" t="s">
        <v>674</v>
      </c>
      <c r="K37" s="6" t="s">
        <v>675</v>
      </c>
      <c r="L37" s="65" t="s">
        <v>676</v>
      </c>
      <c r="M37" s="6" t="s">
        <v>677</v>
      </c>
      <c r="N37" s="6" t="s">
        <v>882</v>
      </c>
      <c r="O37" s="6" t="s">
        <v>931</v>
      </c>
      <c r="P37" s="6" t="s">
        <v>883</v>
      </c>
      <c r="Q37" s="6" t="s">
        <v>935</v>
      </c>
      <c r="R37" s="6" t="s">
        <v>126</v>
      </c>
      <c r="S37" s="6" t="s">
        <v>126</v>
      </c>
      <c r="T37" s="6" t="s">
        <v>885</v>
      </c>
      <c r="U37" s="67">
        <v>9.32894596E8</v>
      </c>
      <c r="V37" s="15" t="s">
        <v>990</v>
      </c>
      <c r="W37" s="6" t="s">
        <v>913</v>
      </c>
      <c r="X37" s="6" t="s">
        <v>883</v>
      </c>
      <c r="Y37" s="67">
        <v>45.0</v>
      </c>
      <c r="Z37" s="15" t="s">
        <v>918</v>
      </c>
      <c r="AA37" s="9">
        <v>45391.0</v>
      </c>
      <c r="AB37" s="6" t="s">
        <v>902</v>
      </c>
      <c r="AC37" s="6" t="s">
        <v>902</v>
      </c>
      <c r="AD37" s="6" t="s">
        <v>892</v>
      </c>
      <c r="AE37" s="6" t="s">
        <v>915</v>
      </c>
    </row>
    <row r="38">
      <c r="A38" s="5">
        <v>4336.0</v>
      </c>
      <c r="B38" s="6" t="s">
        <v>543</v>
      </c>
      <c r="C38" s="6" t="s">
        <v>52</v>
      </c>
      <c r="D38" s="6" t="s">
        <v>17</v>
      </c>
      <c r="E38" s="6" t="s">
        <v>18</v>
      </c>
      <c r="F38" s="6" t="s">
        <v>13</v>
      </c>
      <c r="G38" s="9">
        <v>45391.0</v>
      </c>
      <c r="H38" s="9">
        <v>45391.0</v>
      </c>
      <c r="I38" s="15" t="s">
        <v>991</v>
      </c>
      <c r="J38" s="15" t="s">
        <v>678</v>
      </c>
      <c r="K38" s="6" t="s">
        <v>679</v>
      </c>
      <c r="L38" s="65" t="s">
        <v>680</v>
      </c>
      <c r="M38" s="6" t="s">
        <v>681</v>
      </c>
      <c r="N38" s="6" t="s">
        <v>882</v>
      </c>
      <c r="O38" s="15" t="s">
        <v>148</v>
      </c>
      <c r="P38" s="15" t="s">
        <v>895</v>
      </c>
      <c r="Q38" s="15" t="s">
        <v>896</v>
      </c>
      <c r="R38" s="15" t="s">
        <v>128</v>
      </c>
      <c r="S38" s="15" t="s">
        <v>128</v>
      </c>
      <c r="T38" s="15" t="s">
        <v>897</v>
      </c>
      <c r="U38" s="67">
        <v>5.83724666E8</v>
      </c>
      <c r="V38" s="15" t="s">
        <v>992</v>
      </c>
      <c r="W38" s="15" t="s">
        <v>923</v>
      </c>
      <c r="X38" s="15" t="s">
        <v>926</v>
      </c>
      <c r="Y38" s="67">
        <v>36.0</v>
      </c>
      <c r="Z38" s="15" t="s">
        <v>900</v>
      </c>
      <c r="AA38" s="9">
        <v>45391.0</v>
      </c>
      <c r="AB38" s="6" t="s">
        <v>890</v>
      </c>
      <c r="AC38" s="6" t="s">
        <v>927</v>
      </c>
      <c r="AD38" s="6" t="s">
        <v>892</v>
      </c>
      <c r="AE38" s="6" t="s">
        <v>915</v>
      </c>
    </row>
    <row r="39">
      <c r="A39" s="5">
        <v>9664.0</v>
      </c>
      <c r="B39" s="6" t="s">
        <v>543</v>
      </c>
      <c r="C39" s="6" t="s">
        <v>53</v>
      </c>
      <c r="D39" s="6" t="s">
        <v>22</v>
      </c>
      <c r="E39" s="6" t="s">
        <v>23</v>
      </c>
      <c r="F39" s="6" t="s">
        <v>13</v>
      </c>
      <c r="G39" s="9">
        <v>45391.0</v>
      </c>
      <c r="H39" s="9">
        <v>45391.0</v>
      </c>
      <c r="I39" s="15" t="s">
        <v>993</v>
      </c>
      <c r="J39" s="15" t="s">
        <v>682</v>
      </c>
      <c r="K39" s="6" t="s">
        <v>683</v>
      </c>
      <c r="L39" s="65" t="s">
        <v>684</v>
      </c>
      <c r="M39" s="6" t="s">
        <v>685</v>
      </c>
      <c r="N39" s="6" t="s">
        <v>882</v>
      </c>
      <c r="O39" s="15" t="s">
        <v>214</v>
      </c>
      <c r="P39" s="15" t="s">
        <v>906</v>
      </c>
      <c r="Q39" s="15" t="s">
        <v>12</v>
      </c>
      <c r="R39" s="15" t="s">
        <v>126</v>
      </c>
      <c r="S39" s="15" t="s">
        <v>126</v>
      </c>
      <c r="T39" s="15" t="s">
        <v>883</v>
      </c>
      <c r="U39" s="67">
        <v>1.76675731E8</v>
      </c>
      <c r="V39" s="15" t="s">
        <v>994</v>
      </c>
      <c r="W39" s="15" t="s">
        <v>887</v>
      </c>
      <c r="X39" s="15" t="s">
        <v>883</v>
      </c>
      <c r="Y39" s="67">
        <v>36.0</v>
      </c>
      <c r="Z39" s="15" t="s">
        <v>918</v>
      </c>
      <c r="AA39" s="9">
        <v>45391.0</v>
      </c>
      <c r="AB39" s="6" t="s">
        <v>902</v>
      </c>
      <c r="AC39" s="6" t="s">
        <v>914</v>
      </c>
      <c r="AD39" s="6" t="s">
        <v>892</v>
      </c>
      <c r="AE39" s="6" t="s">
        <v>904</v>
      </c>
    </row>
    <row r="40">
      <c r="A40" s="5">
        <v>8200.0</v>
      </c>
      <c r="B40" s="6" t="s">
        <v>543</v>
      </c>
      <c r="C40" s="6" t="s">
        <v>54</v>
      </c>
      <c r="D40" s="6" t="s">
        <v>11</v>
      </c>
      <c r="E40" s="6" t="s">
        <v>12</v>
      </c>
      <c r="F40" s="6" t="s">
        <v>15</v>
      </c>
      <c r="G40" s="9">
        <v>45391.0</v>
      </c>
      <c r="H40" s="9">
        <v>45391.0</v>
      </c>
      <c r="I40" s="15" t="s">
        <v>995</v>
      </c>
      <c r="J40" s="15" t="s">
        <v>686</v>
      </c>
      <c r="K40" s="6" t="s">
        <v>687</v>
      </c>
      <c r="L40" s="65" t="s">
        <v>688</v>
      </c>
      <c r="M40" s="6" t="s">
        <v>689</v>
      </c>
      <c r="N40" s="6" t="s">
        <v>882</v>
      </c>
      <c r="O40" s="6" t="s">
        <v>931</v>
      </c>
      <c r="P40" s="6" t="s">
        <v>911</v>
      </c>
      <c r="Q40" s="6" t="s">
        <v>935</v>
      </c>
      <c r="R40" s="6" t="s">
        <v>123</v>
      </c>
      <c r="S40" s="6" t="s">
        <v>123</v>
      </c>
      <c r="T40" s="6" t="s">
        <v>906</v>
      </c>
      <c r="U40" s="67">
        <v>1.2777222E8</v>
      </c>
      <c r="V40" s="15" t="s">
        <v>996</v>
      </c>
      <c r="W40" s="6" t="s">
        <v>887</v>
      </c>
      <c r="X40" s="6" t="s">
        <v>888</v>
      </c>
      <c r="Y40" s="67">
        <v>35.0</v>
      </c>
      <c r="Z40" s="15" t="s">
        <v>900</v>
      </c>
      <c r="AA40" s="9">
        <v>45391.0</v>
      </c>
      <c r="AB40" s="6" t="s">
        <v>902</v>
      </c>
      <c r="AC40" s="6" t="s">
        <v>891</v>
      </c>
      <c r="AD40" s="6" t="s">
        <v>892</v>
      </c>
      <c r="AE40" s="6" t="s">
        <v>893</v>
      </c>
    </row>
    <row r="41">
      <c r="A41" s="5">
        <v>2974.0</v>
      </c>
      <c r="B41" s="6" t="s">
        <v>543</v>
      </c>
      <c r="C41" s="6" t="s">
        <v>55</v>
      </c>
      <c r="D41" s="6" t="s">
        <v>17</v>
      </c>
      <c r="E41" s="6" t="s">
        <v>18</v>
      </c>
      <c r="F41" s="6" t="s">
        <v>15</v>
      </c>
      <c r="G41" s="9">
        <v>45391.0</v>
      </c>
      <c r="H41" s="9">
        <v>45391.0</v>
      </c>
      <c r="I41" s="15" t="s">
        <v>997</v>
      </c>
      <c r="J41" s="15" t="s">
        <v>690</v>
      </c>
      <c r="K41" s="6" t="s">
        <v>691</v>
      </c>
      <c r="L41" s="65" t="s">
        <v>692</v>
      </c>
      <c r="M41" s="6" t="s">
        <v>693</v>
      </c>
      <c r="N41" s="6" t="s">
        <v>882</v>
      </c>
      <c r="O41" s="6" t="s">
        <v>931</v>
      </c>
      <c r="P41" s="6" t="s">
        <v>906</v>
      </c>
      <c r="Q41" s="6" t="s">
        <v>884</v>
      </c>
      <c r="R41" s="6" t="s">
        <v>123</v>
      </c>
      <c r="S41" s="6" t="s">
        <v>123</v>
      </c>
      <c r="T41" s="6" t="s">
        <v>883</v>
      </c>
      <c r="U41" s="67">
        <v>4.44733679E8</v>
      </c>
      <c r="V41" s="15" t="s">
        <v>998</v>
      </c>
      <c r="W41" s="6" t="s">
        <v>913</v>
      </c>
      <c r="X41" s="6" t="s">
        <v>937</v>
      </c>
      <c r="Y41" s="67">
        <v>49.0</v>
      </c>
      <c r="Z41" s="15" t="s">
        <v>918</v>
      </c>
      <c r="AA41" s="9">
        <v>45391.0</v>
      </c>
      <c r="AB41" s="6" t="s">
        <v>890</v>
      </c>
      <c r="AC41" s="6" t="s">
        <v>902</v>
      </c>
      <c r="AD41" s="6" t="s">
        <v>903</v>
      </c>
      <c r="AE41" s="6" t="s">
        <v>904</v>
      </c>
    </row>
    <row r="42">
      <c r="A42" s="5">
        <v>4136.0</v>
      </c>
      <c r="B42" s="6" t="s">
        <v>569</v>
      </c>
      <c r="C42" s="6" t="s">
        <v>56</v>
      </c>
      <c r="D42" s="6" t="s">
        <v>17</v>
      </c>
      <c r="E42" s="6" t="s">
        <v>18</v>
      </c>
      <c r="F42" s="6" t="s">
        <v>13</v>
      </c>
      <c r="G42" s="9">
        <v>45391.0</v>
      </c>
      <c r="H42" s="9">
        <v>45391.0</v>
      </c>
      <c r="I42" s="15" t="s">
        <v>999</v>
      </c>
      <c r="J42" s="15" t="s">
        <v>694</v>
      </c>
      <c r="K42" s="6" t="s">
        <v>695</v>
      </c>
      <c r="L42" s="65" t="s">
        <v>696</v>
      </c>
      <c r="M42" s="6" t="s">
        <v>697</v>
      </c>
      <c r="N42" s="6" t="s">
        <v>882</v>
      </c>
      <c r="O42" s="15" t="s">
        <v>148</v>
      </c>
      <c r="P42" s="15" t="s">
        <v>883</v>
      </c>
      <c r="Q42" s="15" t="s">
        <v>884</v>
      </c>
      <c r="R42" s="15" t="s">
        <v>128</v>
      </c>
      <c r="S42" s="15" t="s">
        <v>128</v>
      </c>
      <c r="T42" s="15" t="s">
        <v>885</v>
      </c>
      <c r="U42" s="67">
        <v>1.58201193E8</v>
      </c>
      <c r="V42" s="15" t="s">
        <v>1000</v>
      </c>
      <c r="W42" s="15" t="s">
        <v>909</v>
      </c>
      <c r="X42" s="15" t="s">
        <v>937</v>
      </c>
      <c r="Y42" s="67">
        <v>21.0</v>
      </c>
      <c r="Z42" s="15" t="s">
        <v>889</v>
      </c>
      <c r="AA42" s="9">
        <v>45391.0</v>
      </c>
      <c r="AB42" s="6" t="s">
        <v>890</v>
      </c>
      <c r="AC42" s="6" t="s">
        <v>927</v>
      </c>
      <c r="AD42" s="6" t="s">
        <v>903</v>
      </c>
      <c r="AE42" s="6" t="s">
        <v>904</v>
      </c>
    </row>
    <row r="43">
      <c r="A43" s="5">
        <v>1990.0</v>
      </c>
      <c r="B43" s="6" t="s">
        <v>525</v>
      </c>
      <c r="C43" s="6" t="s">
        <v>57</v>
      </c>
      <c r="D43" s="6" t="s">
        <v>11</v>
      </c>
      <c r="E43" s="6" t="s">
        <v>12</v>
      </c>
      <c r="F43" s="6" t="s">
        <v>19</v>
      </c>
      <c r="G43" s="9">
        <v>45391.0</v>
      </c>
      <c r="H43" s="9">
        <v>45391.0</v>
      </c>
      <c r="I43" s="15" t="s">
        <v>1001</v>
      </c>
      <c r="J43" s="15" t="s">
        <v>698</v>
      </c>
      <c r="K43" s="6" t="s">
        <v>699</v>
      </c>
      <c r="L43" s="65" t="s">
        <v>700</v>
      </c>
      <c r="M43" s="6" t="s">
        <v>701</v>
      </c>
      <c r="N43" s="6" t="s">
        <v>882</v>
      </c>
      <c r="O43" s="15" t="s">
        <v>214</v>
      </c>
      <c r="P43" s="15" t="s">
        <v>895</v>
      </c>
      <c r="Q43" s="15" t="s">
        <v>896</v>
      </c>
      <c r="R43" s="15" t="s">
        <v>128</v>
      </c>
      <c r="S43" s="15" t="s">
        <v>128</v>
      </c>
      <c r="T43" s="15" t="s">
        <v>897</v>
      </c>
      <c r="U43" s="67">
        <v>2.00082623E8</v>
      </c>
      <c r="V43" s="15" t="s">
        <v>1002</v>
      </c>
      <c r="W43" s="15" t="s">
        <v>923</v>
      </c>
      <c r="X43" s="15" t="s">
        <v>926</v>
      </c>
      <c r="Y43" s="67">
        <v>49.0</v>
      </c>
      <c r="Z43" s="15" t="s">
        <v>900</v>
      </c>
      <c r="AA43" s="9">
        <v>45391.0</v>
      </c>
      <c r="AB43" s="6" t="s">
        <v>890</v>
      </c>
      <c r="AC43" s="6" t="s">
        <v>902</v>
      </c>
      <c r="AD43" s="6" t="s">
        <v>892</v>
      </c>
      <c r="AE43" s="6" t="s">
        <v>904</v>
      </c>
    </row>
    <row r="44">
      <c r="A44" s="5">
        <v>7737.0</v>
      </c>
      <c r="B44" s="6" t="s">
        <v>525</v>
      </c>
      <c r="C44" s="6" t="s">
        <v>43</v>
      </c>
      <c r="D44" s="6" t="s">
        <v>11</v>
      </c>
      <c r="E44" s="6" t="s">
        <v>12</v>
      </c>
      <c r="F44" s="6" t="s">
        <v>15</v>
      </c>
      <c r="G44" s="9">
        <v>45391.0</v>
      </c>
      <c r="H44" s="9">
        <v>45391.0</v>
      </c>
      <c r="I44" s="15" t="s">
        <v>1003</v>
      </c>
      <c r="J44" s="15" t="s">
        <v>702</v>
      </c>
      <c r="K44" s="6" t="s">
        <v>642</v>
      </c>
      <c r="L44" s="6" t="s">
        <v>643</v>
      </c>
      <c r="M44" s="6" t="s">
        <v>644</v>
      </c>
      <c r="N44" s="6" t="s">
        <v>882</v>
      </c>
      <c r="O44" s="15" t="s">
        <v>214</v>
      </c>
      <c r="P44" s="15" t="s">
        <v>883</v>
      </c>
      <c r="Q44" s="15" t="s">
        <v>12</v>
      </c>
      <c r="R44" s="15" t="s">
        <v>128</v>
      </c>
      <c r="S44" s="15" t="s">
        <v>128</v>
      </c>
      <c r="T44" s="15" t="s">
        <v>885</v>
      </c>
      <c r="U44" s="67">
        <v>4.64938258E8</v>
      </c>
      <c r="V44" s="15" t="s">
        <v>1004</v>
      </c>
      <c r="W44" s="15" t="s">
        <v>913</v>
      </c>
      <c r="X44" s="15" t="s">
        <v>899</v>
      </c>
      <c r="Y44" s="67">
        <v>55.0</v>
      </c>
      <c r="Z44" s="15" t="s">
        <v>900</v>
      </c>
      <c r="AA44" s="9">
        <v>45391.0</v>
      </c>
      <c r="AB44" s="6" t="s">
        <v>901</v>
      </c>
      <c r="AC44" s="6" t="s">
        <v>891</v>
      </c>
      <c r="AD44" s="6" t="s">
        <v>892</v>
      </c>
      <c r="AE44" s="6" t="s">
        <v>893</v>
      </c>
    </row>
    <row r="45">
      <c r="A45" s="5">
        <v>5447.0</v>
      </c>
      <c r="B45" s="6" t="s">
        <v>543</v>
      </c>
      <c r="C45" s="6" t="s">
        <v>58</v>
      </c>
      <c r="D45" s="6" t="s">
        <v>17</v>
      </c>
      <c r="E45" s="6" t="s">
        <v>18</v>
      </c>
      <c r="F45" s="6" t="s">
        <v>19</v>
      </c>
      <c r="G45" s="9">
        <v>45391.0</v>
      </c>
      <c r="H45" s="9">
        <v>45391.0</v>
      </c>
      <c r="I45" s="15" t="s">
        <v>1005</v>
      </c>
      <c r="J45" s="15" t="s">
        <v>703</v>
      </c>
      <c r="K45" s="6" t="s">
        <v>704</v>
      </c>
      <c r="L45" s="65" t="s">
        <v>705</v>
      </c>
      <c r="M45" s="6" t="s">
        <v>706</v>
      </c>
      <c r="N45" s="6" t="s">
        <v>882</v>
      </c>
      <c r="O45" s="15" t="s">
        <v>214</v>
      </c>
      <c r="P45" s="15" t="s">
        <v>895</v>
      </c>
      <c r="Q45" s="15" t="s">
        <v>935</v>
      </c>
      <c r="R45" s="15" t="s">
        <v>128</v>
      </c>
      <c r="S45" s="15" t="s">
        <v>128</v>
      </c>
      <c r="T45" s="15" t="s">
        <v>897</v>
      </c>
      <c r="U45" s="67">
        <v>3.50785761E8</v>
      </c>
      <c r="V45" s="15" t="s">
        <v>1006</v>
      </c>
      <c r="W45" s="15" t="s">
        <v>913</v>
      </c>
      <c r="X45" s="15" t="s">
        <v>937</v>
      </c>
      <c r="Y45" s="67">
        <v>42.0</v>
      </c>
      <c r="Z45" s="15" t="s">
        <v>918</v>
      </c>
      <c r="AA45" s="9">
        <v>45391.0</v>
      </c>
      <c r="AB45" s="6" t="s">
        <v>919</v>
      </c>
      <c r="AC45" s="6" t="s">
        <v>914</v>
      </c>
      <c r="AD45" s="6" t="s">
        <v>903</v>
      </c>
      <c r="AE45" s="6" t="s">
        <v>915</v>
      </c>
    </row>
    <row r="46">
      <c r="A46" s="5">
        <v>5440.0</v>
      </c>
      <c r="B46" s="6" t="s">
        <v>525</v>
      </c>
      <c r="C46" s="6" t="s">
        <v>59</v>
      </c>
      <c r="D46" s="6" t="s">
        <v>17</v>
      </c>
      <c r="E46" s="6" t="s">
        <v>18</v>
      </c>
      <c r="F46" s="6" t="s">
        <v>15</v>
      </c>
      <c r="G46" s="9">
        <v>45391.0</v>
      </c>
      <c r="H46" s="9">
        <v>45391.0</v>
      </c>
      <c r="I46" s="15" t="s">
        <v>1007</v>
      </c>
      <c r="J46" s="15" t="s">
        <v>707</v>
      </c>
      <c r="K46" s="6" t="s">
        <v>708</v>
      </c>
      <c r="L46" s="6" t="s">
        <v>709</v>
      </c>
      <c r="M46" s="6" t="s">
        <v>710</v>
      </c>
      <c r="N46" s="6" t="s">
        <v>882</v>
      </c>
      <c r="O46" s="15" t="s">
        <v>148</v>
      </c>
      <c r="P46" s="15" t="s">
        <v>883</v>
      </c>
      <c r="Q46" s="15" t="s">
        <v>884</v>
      </c>
      <c r="R46" s="15" t="s">
        <v>126</v>
      </c>
      <c r="S46" s="15" t="s">
        <v>126</v>
      </c>
      <c r="T46" s="15" t="s">
        <v>885</v>
      </c>
      <c r="U46" s="67">
        <v>1.80346223E8</v>
      </c>
      <c r="V46" s="15" t="s">
        <v>1008</v>
      </c>
      <c r="W46" s="15" t="s">
        <v>887</v>
      </c>
      <c r="X46" s="15" t="s">
        <v>937</v>
      </c>
      <c r="Y46" s="67">
        <v>59.0</v>
      </c>
      <c r="Z46" s="15" t="s">
        <v>889</v>
      </c>
      <c r="AA46" s="9">
        <v>45391.0</v>
      </c>
      <c r="AB46" s="6" t="s">
        <v>901</v>
      </c>
      <c r="AC46" s="6" t="s">
        <v>902</v>
      </c>
      <c r="AD46" s="6" t="s">
        <v>892</v>
      </c>
      <c r="AE46" s="6" t="s">
        <v>904</v>
      </c>
    </row>
    <row r="47">
      <c r="A47" s="5">
        <v>8865.0</v>
      </c>
      <c r="B47" s="6" t="s">
        <v>525</v>
      </c>
      <c r="C47" s="6" t="s">
        <v>60</v>
      </c>
      <c r="D47" s="6" t="s">
        <v>22</v>
      </c>
      <c r="E47" s="6" t="s">
        <v>23</v>
      </c>
      <c r="F47" s="6" t="s">
        <v>19</v>
      </c>
      <c r="G47" s="9">
        <v>45391.0</v>
      </c>
      <c r="H47" s="9">
        <v>45391.0</v>
      </c>
      <c r="I47" s="15" t="s">
        <v>1009</v>
      </c>
      <c r="J47" s="15" t="s">
        <v>711</v>
      </c>
      <c r="K47" s="6" t="s">
        <v>712</v>
      </c>
      <c r="L47" s="65" t="s">
        <v>713</v>
      </c>
      <c r="M47" s="6" t="s">
        <v>714</v>
      </c>
      <c r="N47" s="6" t="s">
        <v>882</v>
      </c>
      <c r="O47" s="15" t="s">
        <v>214</v>
      </c>
      <c r="P47" s="15" t="s">
        <v>895</v>
      </c>
      <c r="Q47" s="15" t="s">
        <v>884</v>
      </c>
      <c r="R47" s="15" t="s">
        <v>120</v>
      </c>
      <c r="S47" s="15" t="s">
        <v>120</v>
      </c>
      <c r="T47" s="15" t="s">
        <v>897</v>
      </c>
      <c r="U47" s="67">
        <v>9.16440738E8</v>
      </c>
      <c r="V47" s="15" t="s">
        <v>1010</v>
      </c>
      <c r="W47" s="15" t="s">
        <v>909</v>
      </c>
      <c r="X47" s="15" t="s">
        <v>926</v>
      </c>
      <c r="Y47" s="67">
        <v>37.0</v>
      </c>
      <c r="Z47" s="15" t="s">
        <v>889</v>
      </c>
      <c r="AA47" s="9">
        <v>45391.0</v>
      </c>
      <c r="AB47" s="6" t="s">
        <v>902</v>
      </c>
      <c r="AC47" s="6" t="s">
        <v>914</v>
      </c>
      <c r="AD47" s="6" t="s">
        <v>903</v>
      </c>
      <c r="AE47" s="6" t="s">
        <v>904</v>
      </c>
    </row>
    <row r="48">
      <c r="A48" s="5">
        <v>7057.0</v>
      </c>
      <c r="B48" s="6" t="s">
        <v>525</v>
      </c>
      <c r="C48" s="6" t="s">
        <v>61</v>
      </c>
      <c r="D48" s="6" t="s">
        <v>22</v>
      </c>
      <c r="E48" s="6" t="s">
        <v>23</v>
      </c>
      <c r="F48" s="6" t="s">
        <v>13</v>
      </c>
      <c r="G48" s="9">
        <v>45391.0</v>
      </c>
      <c r="H48" s="9">
        <v>45391.0</v>
      </c>
      <c r="I48" s="15" t="s">
        <v>1011</v>
      </c>
      <c r="J48" s="15" t="s">
        <v>715</v>
      </c>
      <c r="K48" s="6" t="s">
        <v>716</v>
      </c>
      <c r="L48" s="65" t="s">
        <v>717</v>
      </c>
      <c r="M48" s="6" t="s">
        <v>718</v>
      </c>
      <c r="N48" s="6" t="s">
        <v>882</v>
      </c>
      <c r="O48" s="15" t="s">
        <v>214</v>
      </c>
      <c r="P48" s="15" t="s">
        <v>883</v>
      </c>
      <c r="Q48" s="15" t="s">
        <v>896</v>
      </c>
      <c r="R48" s="15" t="s">
        <v>128</v>
      </c>
      <c r="S48" s="15" t="s">
        <v>128</v>
      </c>
      <c r="T48" s="15" t="s">
        <v>885</v>
      </c>
      <c r="U48" s="67">
        <v>7.65408938E8</v>
      </c>
      <c r="V48" s="15" t="s">
        <v>1012</v>
      </c>
      <c r="W48" s="15" t="s">
        <v>933</v>
      </c>
      <c r="X48" s="15" t="s">
        <v>926</v>
      </c>
      <c r="Y48" s="67">
        <v>47.0</v>
      </c>
      <c r="Z48" s="15" t="s">
        <v>900</v>
      </c>
      <c r="AA48" s="9">
        <v>45391.0</v>
      </c>
      <c r="AB48" s="6" t="s">
        <v>901</v>
      </c>
      <c r="AC48" s="6" t="s">
        <v>914</v>
      </c>
      <c r="AD48" s="6" t="s">
        <v>892</v>
      </c>
      <c r="AE48" s="6" t="s">
        <v>893</v>
      </c>
    </row>
    <row r="49">
      <c r="A49" s="5">
        <v>4713.0</v>
      </c>
      <c r="B49" s="6" t="s">
        <v>543</v>
      </c>
      <c r="C49" s="6" t="s">
        <v>32</v>
      </c>
      <c r="D49" s="6" t="s">
        <v>11</v>
      </c>
      <c r="E49" s="6" t="s">
        <v>12</v>
      </c>
      <c r="F49" s="6" t="s">
        <v>19</v>
      </c>
      <c r="G49" s="9">
        <v>45391.0</v>
      </c>
      <c r="H49" s="9">
        <v>45391.0</v>
      </c>
      <c r="I49" s="15" t="s">
        <v>1013</v>
      </c>
      <c r="J49" s="15" t="s">
        <v>719</v>
      </c>
      <c r="K49" s="6" t="s">
        <v>597</v>
      </c>
      <c r="L49" s="6" t="s">
        <v>598</v>
      </c>
      <c r="M49" s="6" t="s">
        <v>599</v>
      </c>
      <c r="N49" s="6" t="s">
        <v>882</v>
      </c>
      <c r="O49" s="15" t="s">
        <v>214</v>
      </c>
      <c r="P49" s="15" t="s">
        <v>895</v>
      </c>
      <c r="Q49" s="15" t="s">
        <v>12</v>
      </c>
      <c r="R49" s="15" t="s">
        <v>128</v>
      </c>
      <c r="S49" s="15" t="s">
        <v>128</v>
      </c>
      <c r="T49" s="15" t="s">
        <v>897</v>
      </c>
      <c r="U49" s="67">
        <v>8.41218491E8</v>
      </c>
      <c r="V49" s="15" t="s">
        <v>1014</v>
      </c>
      <c r="W49" s="15" t="s">
        <v>933</v>
      </c>
      <c r="X49" s="15" t="s">
        <v>937</v>
      </c>
      <c r="Y49" s="67">
        <v>48.0</v>
      </c>
      <c r="Z49" s="15" t="s">
        <v>889</v>
      </c>
      <c r="AA49" s="9">
        <v>45391.0</v>
      </c>
      <c r="AB49" s="6" t="s">
        <v>919</v>
      </c>
      <c r="AC49" s="6" t="s">
        <v>914</v>
      </c>
      <c r="AD49" s="6" t="s">
        <v>892</v>
      </c>
      <c r="AE49" s="6" t="s">
        <v>904</v>
      </c>
    </row>
    <row r="50">
      <c r="A50" s="5">
        <v>4838.0</v>
      </c>
      <c r="B50" s="6" t="s">
        <v>525</v>
      </c>
      <c r="C50" s="6" t="s">
        <v>36</v>
      </c>
      <c r="D50" s="6" t="s">
        <v>17</v>
      </c>
      <c r="E50" s="6" t="s">
        <v>18</v>
      </c>
      <c r="F50" s="6" t="s">
        <v>19</v>
      </c>
      <c r="G50" s="9">
        <v>45391.0</v>
      </c>
      <c r="H50" s="9">
        <v>45391.0</v>
      </c>
      <c r="I50" s="15" t="s">
        <v>1015</v>
      </c>
      <c r="J50" s="15" t="s">
        <v>720</v>
      </c>
      <c r="K50" s="6" t="s">
        <v>614</v>
      </c>
      <c r="L50" s="6" t="s">
        <v>615</v>
      </c>
      <c r="M50" s="6" t="s">
        <v>616</v>
      </c>
      <c r="N50" s="6" t="s">
        <v>882</v>
      </c>
      <c r="O50" s="15" t="s">
        <v>148</v>
      </c>
      <c r="P50" s="15" t="s">
        <v>883</v>
      </c>
      <c r="Q50" s="15" t="s">
        <v>884</v>
      </c>
      <c r="R50" s="15" t="s">
        <v>123</v>
      </c>
      <c r="S50" s="15" t="s">
        <v>123</v>
      </c>
      <c r="T50" s="15" t="s">
        <v>885</v>
      </c>
      <c r="U50" s="67">
        <v>9.32945529E8</v>
      </c>
      <c r="V50" s="15" t="s">
        <v>1016</v>
      </c>
      <c r="W50" s="15" t="s">
        <v>933</v>
      </c>
      <c r="X50" s="15" t="s">
        <v>926</v>
      </c>
      <c r="Y50" s="67">
        <v>57.0</v>
      </c>
      <c r="Z50" s="15" t="s">
        <v>918</v>
      </c>
      <c r="AA50" s="9">
        <v>45391.0</v>
      </c>
      <c r="AB50" s="6" t="s">
        <v>919</v>
      </c>
      <c r="AC50" s="6" t="s">
        <v>902</v>
      </c>
      <c r="AD50" s="6" t="s">
        <v>903</v>
      </c>
      <c r="AE50" s="6" t="s">
        <v>893</v>
      </c>
    </row>
    <row r="51">
      <c r="A51" s="5">
        <v>7223.0</v>
      </c>
      <c r="B51" s="6" t="s">
        <v>525</v>
      </c>
      <c r="C51" s="6" t="s">
        <v>62</v>
      </c>
      <c r="D51" s="6" t="s">
        <v>17</v>
      </c>
      <c r="E51" s="6" t="s">
        <v>18</v>
      </c>
      <c r="F51" s="6" t="s">
        <v>19</v>
      </c>
      <c r="G51" s="9">
        <v>45391.0</v>
      </c>
      <c r="H51" s="9">
        <v>45391.0</v>
      </c>
      <c r="I51" s="15" t="s">
        <v>1017</v>
      </c>
      <c r="J51" s="15" t="s">
        <v>721</v>
      </c>
      <c r="K51" s="6" t="s">
        <v>722</v>
      </c>
      <c r="L51" s="65" t="s">
        <v>723</v>
      </c>
      <c r="M51" s="6" t="s">
        <v>724</v>
      </c>
      <c r="N51" s="6" t="s">
        <v>882</v>
      </c>
      <c r="O51" s="15" t="s">
        <v>148</v>
      </c>
      <c r="P51" s="15" t="s">
        <v>883</v>
      </c>
      <c r="Q51" s="15" t="s">
        <v>12</v>
      </c>
      <c r="R51" s="15" t="s">
        <v>128</v>
      </c>
      <c r="S51" s="15" t="s">
        <v>128</v>
      </c>
      <c r="T51" s="15" t="s">
        <v>885</v>
      </c>
      <c r="U51" s="67">
        <v>2.88592093E8</v>
      </c>
      <c r="V51" s="15" t="s">
        <v>1018</v>
      </c>
      <c r="W51" s="15" t="s">
        <v>913</v>
      </c>
      <c r="X51" s="15" t="s">
        <v>883</v>
      </c>
      <c r="Y51" s="67">
        <v>50.0</v>
      </c>
      <c r="Z51" s="15" t="s">
        <v>918</v>
      </c>
      <c r="AA51" s="9">
        <v>45391.0</v>
      </c>
      <c r="AB51" s="6" t="s">
        <v>919</v>
      </c>
      <c r="AC51" s="6" t="s">
        <v>914</v>
      </c>
      <c r="AD51" s="6" t="s">
        <v>892</v>
      </c>
      <c r="AE51" s="6" t="s">
        <v>904</v>
      </c>
    </row>
    <row r="52">
      <c r="A52" s="5">
        <v>7674.0</v>
      </c>
      <c r="B52" s="6" t="s">
        <v>525</v>
      </c>
      <c r="C52" s="6" t="s">
        <v>49</v>
      </c>
      <c r="D52" s="6" t="s">
        <v>22</v>
      </c>
      <c r="E52" s="6" t="s">
        <v>23</v>
      </c>
      <c r="F52" s="6" t="s">
        <v>13</v>
      </c>
      <c r="G52" s="9">
        <v>45391.0</v>
      </c>
      <c r="H52" s="9">
        <v>45391.0</v>
      </c>
      <c r="I52" s="15" t="s">
        <v>1019</v>
      </c>
      <c r="J52" s="15" t="s">
        <v>725</v>
      </c>
      <c r="K52" s="6" t="s">
        <v>667</v>
      </c>
      <c r="L52" s="65" t="s">
        <v>668</v>
      </c>
      <c r="M52" s="6" t="s">
        <v>669</v>
      </c>
      <c r="N52" s="6" t="s">
        <v>882</v>
      </c>
      <c r="O52" s="15" t="s">
        <v>214</v>
      </c>
      <c r="P52" s="15" t="s">
        <v>883</v>
      </c>
      <c r="Q52" s="15" t="s">
        <v>884</v>
      </c>
      <c r="R52" s="15" t="s">
        <v>120</v>
      </c>
      <c r="S52" s="15" t="s">
        <v>120</v>
      </c>
      <c r="T52" s="15" t="s">
        <v>885</v>
      </c>
      <c r="U52" s="67">
        <v>3.83960237E8</v>
      </c>
      <c r="V52" s="15" t="s">
        <v>1020</v>
      </c>
      <c r="W52" s="15" t="s">
        <v>913</v>
      </c>
      <c r="X52" s="15" t="s">
        <v>883</v>
      </c>
      <c r="Y52" s="67">
        <v>42.0</v>
      </c>
      <c r="Z52" s="15" t="s">
        <v>900</v>
      </c>
      <c r="AA52" s="9">
        <v>45391.0</v>
      </c>
      <c r="AB52" s="6" t="s">
        <v>901</v>
      </c>
      <c r="AC52" s="6" t="s">
        <v>891</v>
      </c>
      <c r="AD52" s="6" t="s">
        <v>892</v>
      </c>
      <c r="AE52" s="6" t="s">
        <v>915</v>
      </c>
    </row>
    <row r="53">
      <c r="A53" s="5">
        <v>9199.0</v>
      </c>
      <c r="B53" s="6" t="s">
        <v>569</v>
      </c>
      <c r="C53" s="6" t="s">
        <v>63</v>
      </c>
      <c r="D53" s="6" t="s">
        <v>11</v>
      </c>
      <c r="E53" s="6" t="s">
        <v>12</v>
      </c>
      <c r="F53" s="6" t="s">
        <v>19</v>
      </c>
      <c r="G53" s="9">
        <v>45391.0</v>
      </c>
      <c r="H53" s="9">
        <v>45391.0</v>
      </c>
      <c r="I53" s="15" t="s">
        <v>1021</v>
      </c>
      <c r="J53" s="15" t="s">
        <v>726</v>
      </c>
      <c r="K53" s="6" t="s">
        <v>727</v>
      </c>
      <c r="L53" s="65" t="s">
        <v>728</v>
      </c>
      <c r="M53" s="6" t="s">
        <v>729</v>
      </c>
      <c r="N53" s="6" t="s">
        <v>882</v>
      </c>
      <c r="O53" s="6" t="s">
        <v>931</v>
      </c>
      <c r="P53" s="6" t="s">
        <v>895</v>
      </c>
      <c r="Q53" s="6" t="s">
        <v>884</v>
      </c>
      <c r="R53" s="6" t="s">
        <v>120</v>
      </c>
      <c r="S53" s="6" t="s">
        <v>120</v>
      </c>
      <c r="T53" s="6" t="s">
        <v>897</v>
      </c>
      <c r="U53" s="67">
        <v>2.50084428E8</v>
      </c>
      <c r="V53" s="15" t="s">
        <v>1022</v>
      </c>
      <c r="W53" s="6" t="s">
        <v>923</v>
      </c>
      <c r="X53" s="6" t="s">
        <v>888</v>
      </c>
      <c r="Y53" s="67">
        <v>33.0</v>
      </c>
      <c r="Z53" s="15" t="s">
        <v>900</v>
      </c>
      <c r="AA53" s="9">
        <v>45391.0</v>
      </c>
      <c r="AB53" s="6" t="s">
        <v>919</v>
      </c>
      <c r="AC53" s="6" t="s">
        <v>914</v>
      </c>
      <c r="AD53" s="6" t="s">
        <v>892</v>
      </c>
      <c r="AE53" s="6" t="s">
        <v>904</v>
      </c>
    </row>
    <row r="54">
      <c r="A54" s="5">
        <v>9623.0</v>
      </c>
      <c r="B54" s="6" t="s">
        <v>543</v>
      </c>
      <c r="C54" s="6" t="s">
        <v>64</v>
      </c>
      <c r="D54" s="6" t="s">
        <v>17</v>
      </c>
      <c r="E54" s="6" t="s">
        <v>18</v>
      </c>
      <c r="F54" s="6" t="s">
        <v>19</v>
      </c>
      <c r="G54" s="9">
        <v>45391.0</v>
      </c>
      <c r="H54" s="9">
        <v>45391.0</v>
      </c>
      <c r="I54" s="15" t="s">
        <v>1023</v>
      </c>
      <c r="J54" s="15" t="s">
        <v>730</v>
      </c>
      <c r="K54" s="6" t="s">
        <v>731</v>
      </c>
      <c r="L54" s="65" t="s">
        <v>732</v>
      </c>
      <c r="M54" s="6" t="s">
        <v>733</v>
      </c>
      <c r="N54" s="6" t="s">
        <v>882</v>
      </c>
      <c r="O54" s="15" t="s">
        <v>148</v>
      </c>
      <c r="P54" s="15" t="s">
        <v>906</v>
      </c>
      <c r="Q54" s="15" t="s">
        <v>935</v>
      </c>
      <c r="R54" s="15" t="s">
        <v>128</v>
      </c>
      <c r="S54" s="15" t="s">
        <v>128</v>
      </c>
      <c r="T54" s="15" t="s">
        <v>883</v>
      </c>
      <c r="U54" s="67">
        <v>4.00368694E8</v>
      </c>
      <c r="V54" s="15" t="s">
        <v>1024</v>
      </c>
      <c r="W54" s="15" t="s">
        <v>909</v>
      </c>
      <c r="X54" s="15" t="s">
        <v>937</v>
      </c>
      <c r="Y54" s="67">
        <v>33.0</v>
      </c>
      <c r="Z54" s="15" t="s">
        <v>918</v>
      </c>
      <c r="AA54" s="9">
        <v>45391.0</v>
      </c>
      <c r="AB54" s="6" t="s">
        <v>902</v>
      </c>
      <c r="AC54" s="6" t="s">
        <v>902</v>
      </c>
      <c r="AD54" s="6" t="s">
        <v>892</v>
      </c>
      <c r="AE54" s="6" t="s">
        <v>893</v>
      </c>
    </row>
    <row r="55">
      <c r="A55" s="5">
        <v>6524.0</v>
      </c>
      <c r="B55" s="6" t="s">
        <v>569</v>
      </c>
      <c r="C55" s="6" t="s">
        <v>65</v>
      </c>
      <c r="D55" s="6" t="s">
        <v>17</v>
      </c>
      <c r="E55" s="6" t="s">
        <v>18</v>
      </c>
      <c r="F55" s="6" t="s">
        <v>13</v>
      </c>
      <c r="G55" s="9">
        <v>45391.0</v>
      </c>
      <c r="H55" s="9">
        <v>45391.0</v>
      </c>
      <c r="I55" s="15" t="s">
        <v>1025</v>
      </c>
      <c r="J55" s="15" t="s">
        <v>734</v>
      </c>
      <c r="K55" s="6" t="s">
        <v>735</v>
      </c>
      <c r="L55" s="65" t="s">
        <v>736</v>
      </c>
      <c r="M55" s="6" t="s">
        <v>737</v>
      </c>
      <c r="N55" s="6" t="s">
        <v>882</v>
      </c>
      <c r="O55" s="15" t="s">
        <v>148</v>
      </c>
      <c r="P55" s="15" t="s">
        <v>911</v>
      </c>
      <c r="Q55" s="15" t="s">
        <v>935</v>
      </c>
      <c r="R55" s="15" t="s">
        <v>120</v>
      </c>
      <c r="S55" s="15" t="s">
        <v>120</v>
      </c>
      <c r="T55" s="15" t="s">
        <v>906</v>
      </c>
      <c r="U55" s="67">
        <v>1.54308262E8</v>
      </c>
      <c r="V55" s="15" t="s">
        <v>1026</v>
      </c>
      <c r="W55" s="15" t="s">
        <v>887</v>
      </c>
      <c r="X55" s="15" t="s">
        <v>926</v>
      </c>
      <c r="Y55" s="67">
        <v>22.0</v>
      </c>
      <c r="Z55" s="15" t="s">
        <v>900</v>
      </c>
      <c r="AA55" s="9">
        <v>45391.0</v>
      </c>
      <c r="AB55" s="6" t="s">
        <v>919</v>
      </c>
      <c r="AC55" s="6" t="s">
        <v>927</v>
      </c>
      <c r="AD55" s="6" t="s">
        <v>903</v>
      </c>
      <c r="AE55" s="6" t="s">
        <v>915</v>
      </c>
    </row>
    <row r="56">
      <c r="A56" s="5">
        <v>9765.0</v>
      </c>
      <c r="B56" s="6" t="s">
        <v>525</v>
      </c>
      <c r="C56" s="6" t="s">
        <v>48</v>
      </c>
      <c r="D56" s="6" t="s">
        <v>22</v>
      </c>
      <c r="E56" s="6" t="s">
        <v>23</v>
      </c>
      <c r="F56" s="6" t="s">
        <v>15</v>
      </c>
      <c r="G56" s="9">
        <v>45391.0</v>
      </c>
      <c r="H56" s="9">
        <v>45391.0</v>
      </c>
      <c r="I56" s="15" t="s">
        <v>1027</v>
      </c>
      <c r="J56" s="15" t="s">
        <v>738</v>
      </c>
      <c r="K56" s="6" t="s">
        <v>662</v>
      </c>
      <c r="L56" s="65" t="s">
        <v>663</v>
      </c>
      <c r="M56" s="6" t="s">
        <v>664</v>
      </c>
      <c r="N56" s="6" t="s">
        <v>882</v>
      </c>
      <c r="O56" s="15" t="s">
        <v>214</v>
      </c>
      <c r="P56" s="15" t="s">
        <v>906</v>
      </c>
      <c r="Q56" s="15" t="s">
        <v>896</v>
      </c>
      <c r="R56" s="15" t="s">
        <v>120</v>
      </c>
      <c r="S56" s="15" t="s">
        <v>120</v>
      </c>
      <c r="T56" s="15" t="s">
        <v>883</v>
      </c>
      <c r="U56" s="67">
        <v>2.4152264E8</v>
      </c>
      <c r="V56" s="15" t="s">
        <v>1028</v>
      </c>
      <c r="W56" s="15" t="s">
        <v>887</v>
      </c>
      <c r="X56" s="15" t="s">
        <v>899</v>
      </c>
      <c r="Y56" s="67">
        <v>19.0</v>
      </c>
      <c r="Z56" s="15" t="s">
        <v>889</v>
      </c>
      <c r="AA56" s="9">
        <v>45391.0</v>
      </c>
      <c r="AB56" s="6" t="s">
        <v>901</v>
      </c>
      <c r="AC56" s="6" t="s">
        <v>891</v>
      </c>
      <c r="AD56" s="6" t="s">
        <v>903</v>
      </c>
      <c r="AE56" s="6" t="s">
        <v>893</v>
      </c>
    </row>
    <row r="57">
      <c r="A57" s="5">
        <v>1863.0</v>
      </c>
      <c r="B57" s="6" t="s">
        <v>543</v>
      </c>
      <c r="C57" s="6" t="s">
        <v>66</v>
      </c>
      <c r="D57" s="6" t="s">
        <v>17</v>
      </c>
      <c r="E57" s="6" t="s">
        <v>12</v>
      </c>
      <c r="F57" s="6" t="s">
        <v>13</v>
      </c>
      <c r="G57" s="9">
        <v>45391.0</v>
      </c>
      <c r="H57" s="9">
        <v>45391.0</v>
      </c>
      <c r="I57" s="15" t="s">
        <v>1029</v>
      </c>
      <c r="J57" s="15" t="s">
        <v>739</v>
      </c>
      <c r="K57" s="6" t="s">
        <v>740</v>
      </c>
      <c r="L57" s="6" t="s">
        <v>741</v>
      </c>
      <c r="M57" s="6" t="s">
        <v>742</v>
      </c>
      <c r="N57" s="6" t="s">
        <v>882</v>
      </c>
      <c r="O57" s="15" t="s">
        <v>148</v>
      </c>
      <c r="P57" s="15" t="s">
        <v>883</v>
      </c>
      <c r="Q57" s="15" t="s">
        <v>935</v>
      </c>
      <c r="R57" s="15" t="s">
        <v>126</v>
      </c>
      <c r="S57" s="15" t="s">
        <v>126</v>
      </c>
      <c r="T57" s="15" t="s">
        <v>885</v>
      </c>
      <c r="U57" s="67">
        <v>7.60465943E8</v>
      </c>
      <c r="V57" s="15" t="s">
        <v>1030</v>
      </c>
      <c r="W57" s="15" t="s">
        <v>887</v>
      </c>
      <c r="X57" s="15" t="s">
        <v>899</v>
      </c>
      <c r="Y57" s="67">
        <v>47.0</v>
      </c>
      <c r="Z57" s="15" t="s">
        <v>900</v>
      </c>
      <c r="AA57" s="9">
        <v>45391.0</v>
      </c>
      <c r="AB57" s="6" t="s">
        <v>902</v>
      </c>
      <c r="AC57" s="6" t="s">
        <v>891</v>
      </c>
      <c r="AD57" s="6" t="s">
        <v>892</v>
      </c>
      <c r="AE57" s="6" t="s">
        <v>904</v>
      </c>
    </row>
    <row r="58">
      <c r="A58" s="5">
        <v>8033.0</v>
      </c>
      <c r="B58" s="6" t="s">
        <v>543</v>
      </c>
      <c r="C58" s="6" t="s">
        <v>67</v>
      </c>
      <c r="D58" s="6" t="s">
        <v>22</v>
      </c>
      <c r="E58" s="6" t="s">
        <v>23</v>
      </c>
      <c r="F58" s="6" t="s">
        <v>15</v>
      </c>
      <c r="G58" s="9">
        <v>45391.0</v>
      </c>
      <c r="H58" s="9">
        <v>45391.0</v>
      </c>
      <c r="I58" s="15" t="s">
        <v>1031</v>
      </c>
      <c r="J58" s="15" t="s">
        <v>743</v>
      </c>
      <c r="K58" s="6" t="s">
        <v>744</v>
      </c>
      <c r="L58" s="6" t="s">
        <v>745</v>
      </c>
      <c r="M58" s="6" t="s">
        <v>746</v>
      </c>
      <c r="N58" s="6" t="s">
        <v>882</v>
      </c>
      <c r="O58" s="15" t="s">
        <v>214</v>
      </c>
      <c r="P58" s="15" t="s">
        <v>895</v>
      </c>
      <c r="Q58" s="15" t="s">
        <v>907</v>
      </c>
      <c r="R58" s="15" t="s">
        <v>120</v>
      </c>
      <c r="S58" s="15" t="s">
        <v>120</v>
      </c>
      <c r="T58" s="15" t="s">
        <v>897</v>
      </c>
      <c r="U58" s="67">
        <v>2.35497187E8</v>
      </c>
      <c r="V58" s="15" t="s">
        <v>1032</v>
      </c>
      <c r="W58" s="15" t="s">
        <v>887</v>
      </c>
      <c r="X58" s="15" t="s">
        <v>899</v>
      </c>
      <c r="Y58" s="67">
        <v>42.0</v>
      </c>
      <c r="Z58" s="15" t="s">
        <v>900</v>
      </c>
      <c r="AA58" s="9">
        <v>45391.0</v>
      </c>
      <c r="AB58" s="6" t="s">
        <v>901</v>
      </c>
      <c r="AC58" s="6" t="s">
        <v>914</v>
      </c>
      <c r="AD58" s="6" t="s">
        <v>892</v>
      </c>
      <c r="AE58" s="6" t="s">
        <v>893</v>
      </c>
    </row>
    <row r="59">
      <c r="A59" s="5">
        <v>1875.0</v>
      </c>
      <c r="B59" s="6" t="s">
        <v>543</v>
      </c>
      <c r="C59" s="6" t="s">
        <v>67</v>
      </c>
      <c r="D59" s="6" t="s">
        <v>11</v>
      </c>
      <c r="E59" s="6" t="s">
        <v>12</v>
      </c>
      <c r="F59" s="6" t="s">
        <v>19</v>
      </c>
      <c r="G59" s="9">
        <v>45391.0</v>
      </c>
      <c r="H59" s="9">
        <v>45391.0</v>
      </c>
      <c r="I59" s="15" t="s">
        <v>1033</v>
      </c>
      <c r="J59" s="15" t="s">
        <v>747</v>
      </c>
      <c r="K59" s="6" t="s">
        <v>744</v>
      </c>
      <c r="L59" s="6" t="s">
        <v>745</v>
      </c>
      <c r="M59" s="6" t="s">
        <v>746</v>
      </c>
      <c r="N59" s="6" t="s">
        <v>882</v>
      </c>
      <c r="O59" s="15" t="s">
        <v>214</v>
      </c>
      <c r="P59" s="15" t="s">
        <v>906</v>
      </c>
      <c r="Q59" s="15" t="s">
        <v>12</v>
      </c>
      <c r="R59" s="15" t="s">
        <v>128</v>
      </c>
      <c r="S59" s="15" t="s">
        <v>128</v>
      </c>
      <c r="T59" s="15" t="s">
        <v>883</v>
      </c>
      <c r="U59" s="67">
        <v>5.28133274E8</v>
      </c>
      <c r="V59" s="15" t="s">
        <v>1034</v>
      </c>
      <c r="W59" s="15" t="s">
        <v>909</v>
      </c>
      <c r="X59" s="15" t="s">
        <v>899</v>
      </c>
      <c r="Y59" s="67">
        <v>60.0</v>
      </c>
      <c r="Z59" s="15" t="s">
        <v>918</v>
      </c>
      <c r="AA59" s="9">
        <v>45391.0</v>
      </c>
      <c r="AB59" s="6" t="s">
        <v>901</v>
      </c>
      <c r="AC59" s="6" t="s">
        <v>891</v>
      </c>
      <c r="AD59" s="6" t="s">
        <v>892</v>
      </c>
      <c r="AE59" s="6" t="s">
        <v>904</v>
      </c>
    </row>
    <row r="60">
      <c r="A60" s="5">
        <v>1399.0</v>
      </c>
      <c r="B60" s="6" t="s">
        <v>525</v>
      </c>
      <c r="C60" s="6" t="s">
        <v>68</v>
      </c>
      <c r="D60" s="6" t="s">
        <v>11</v>
      </c>
      <c r="E60" s="6" t="s">
        <v>12</v>
      </c>
      <c r="F60" s="6" t="s">
        <v>15</v>
      </c>
      <c r="G60" s="9">
        <v>45391.0</v>
      </c>
      <c r="H60" s="9">
        <v>45391.0</v>
      </c>
      <c r="I60" s="15" t="s">
        <v>1035</v>
      </c>
      <c r="J60" s="15" t="s">
        <v>748</v>
      </c>
      <c r="K60" s="6" t="s">
        <v>749</v>
      </c>
      <c r="L60" s="65" t="s">
        <v>750</v>
      </c>
      <c r="M60" s="6" t="s">
        <v>751</v>
      </c>
      <c r="N60" s="6" t="s">
        <v>882</v>
      </c>
      <c r="O60" s="15" t="s">
        <v>214</v>
      </c>
      <c r="P60" s="15" t="s">
        <v>911</v>
      </c>
      <c r="Q60" s="15" t="s">
        <v>896</v>
      </c>
      <c r="R60" s="15" t="s">
        <v>123</v>
      </c>
      <c r="S60" s="15" t="s">
        <v>123</v>
      </c>
      <c r="T60" s="15" t="s">
        <v>906</v>
      </c>
      <c r="U60" s="67">
        <v>8.1942127E8</v>
      </c>
      <c r="V60" s="15" t="s">
        <v>1036</v>
      </c>
      <c r="W60" s="15" t="s">
        <v>909</v>
      </c>
      <c r="X60" s="15" t="s">
        <v>888</v>
      </c>
      <c r="Y60" s="67">
        <v>36.0</v>
      </c>
      <c r="Z60" s="15" t="s">
        <v>900</v>
      </c>
      <c r="AA60" s="9">
        <v>45391.0</v>
      </c>
      <c r="AB60" s="6" t="s">
        <v>901</v>
      </c>
      <c r="AC60" s="6" t="s">
        <v>914</v>
      </c>
      <c r="AD60" s="6" t="s">
        <v>903</v>
      </c>
      <c r="AE60" s="6" t="s">
        <v>893</v>
      </c>
    </row>
    <row r="61">
      <c r="A61" s="5">
        <v>2536.0</v>
      </c>
      <c r="B61" s="6" t="s">
        <v>543</v>
      </c>
      <c r="C61" s="6" t="s">
        <v>69</v>
      </c>
      <c r="D61" s="6" t="s">
        <v>17</v>
      </c>
      <c r="E61" s="6" t="s">
        <v>18</v>
      </c>
      <c r="F61" s="6" t="s">
        <v>15</v>
      </c>
      <c r="G61" s="9">
        <v>45391.0</v>
      </c>
      <c r="H61" s="9">
        <v>45391.0</v>
      </c>
      <c r="I61" s="15" t="s">
        <v>1037</v>
      </c>
      <c r="J61" s="15" t="s">
        <v>752</v>
      </c>
      <c r="K61" s="6" t="s">
        <v>753</v>
      </c>
      <c r="L61" s="6" t="s">
        <v>754</v>
      </c>
      <c r="M61" s="6" t="s">
        <v>755</v>
      </c>
      <c r="N61" s="6" t="s">
        <v>882</v>
      </c>
      <c r="O61" s="15" t="s">
        <v>214</v>
      </c>
      <c r="P61" s="15" t="s">
        <v>906</v>
      </c>
      <c r="Q61" s="15" t="s">
        <v>12</v>
      </c>
      <c r="R61" s="15" t="s">
        <v>120</v>
      </c>
      <c r="S61" s="15" t="s">
        <v>120</v>
      </c>
      <c r="T61" s="15" t="s">
        <v>883</v>
      </c>
      <c r="U61" s="67">
        <v>9.18841563E8</v>
      </c>
      <c r="V61" s="15" t="s">
        <v>1038</v>
      </c>
      <c r="W61" s="15" t="s">
        <v>887</v>
      </c>
      <c r="X61" s="15" t="s">
        <v>883</v>
      </c>
      <c r="Y61" s="67">
        <v>57.0</v>
      </c>
      <c r="Z61" s="15" t="s">
        <v>900</v>
      </c>
      <c r="AA61" s="9">
        <v>45391.0</v>
      </c>
      <c r="AB61" s="6" t="s">
        <v>902</v>
      </c>
      <c r="AC61" s="6" t="s">
        <v>927</v>
      </c>
      <c r="AD61" s="6" t="s">
        <v>892</v>
      </c>
      <c r="AE61" s="6" t="s">
        <v>893</v>
      </c>
    </row>
    <row r="62">
      <c r="A62" s="5">
        <v>2956.0</v>
      </c>
      <c r="B62" s="6" t="s">
        <v>569</v>
      </c>
      <c r="C62" s="6" t="s">
        <v>14</v>
      </c>
      <c r="D62" s="6" t="s">
        <v>17</v>
      </c>
      <c r="E62" s="6" t="s">
        <v>18</v>
      </c>
      <c r="F62" s="6" t="s">
        <v>19</v>
      </c>
      <c r="G62" s="9">
        <v>45391.0</v>
      </c>
      <c r="H62" s="9">
        <v>45391.0</v>
      </c>
      <c r="I62" s="15" t="s">
        <v>1039</v>
      </c>
      <c r="J62" s="15" t="s">
        <v>756</v>
      </c>
      <c r="K62" s="6" t="s">
        <v>545</v>
      </c>
      <c r="L62" s="65" t="s">
        <v>546</v>
      </c>
      <c r="M62" s="6" t="s">
        <v>547</v>
      </c>
      <c r="N62" s="6" t="s">
        <v>882</v>
      </c>
      <c r="O62" s="15" t="s">
        <v>214</v>
      </c>
      <c r="P62" s="15" t="s">
        <v>897</v>
      </c>
      <c r="Q62" s="15" t="s">
        <v>921</v>
      </c>
      <c r="R62" s="15" t="s">
        <v>128</v>
      </c>
      <c r="S62" s="15" t="s">
        <v>128</v>
      </c>
      <c r="T62" s="58"/>
      <c r="U62" s="67">
        <v>7.08082645E8</v>
      </c>
      <c r="V62" s="15" t="s">
        <v>1040</v>
      </c>
      <c r="W62" s="15" t="s">
        <v>923</v>
      </c>
      <c r="X62" s="15" t="s">
        <v>888</v>
      </c>
      <c r="Y62" s="67">
        <v>51.0</v>
      </c>
      <c r="Z62" s="15" t="s">
        <v>889</v>
      </c>
      <c r="AA62" s="9">
        <v>45391.0</v>
      </c>
      <c r="AB62" s="6" t="s">
        <v>901</v>
      </c>
      <c r="AC62" s="6" t="s">
        <v>914</v>
      </c>
      <c r="AD62" s="6" t="s">
        <v>892</v>
      </c>
      <c r="AE62" s="6" t="s">
        <v>904</v>
      </c>
    </row>
    <row r="63">
      <c r="A63" s="5">
        <v>5106.0</v>
      </c>
      <c r="B63" s="6" t="s">
        <v>543</v>
      </c>
      <c r="C63" s="6" t="s">
        <v>70</v>
      </c>
      <c r="D63" s="6" t="s">
        <v>22</v>
      </c>
      <c r="E63" s="6" t="s">
        <v>23</v>
      </c>
      <c r="F63" s="6" t="s">
        <v>15</v>
      </c>
      <c r="G63" s="9">
        <v>45391.0</v>
      </c>
      <c r="H63" s="9">
        <v>45391.0</v>
      </c>
      <c r="I63" s="15" t="s">
        <v>1041</v>
      </c>
      <c r="J63" s="15" t="s">
        <v>757</v>
      </c>
      <c r="K63" s="6" t="s">
        <v>758</v>
      </c>
      <c r="L63" s="65" t="s">
        <v>759</v>
      </c>
      <c r="M63" s="6" t="s">
        <v>760</v>
      </c>
      <c r="N63" s="6" t="s">
        <v>882</v>
      </c>
      <c r="O63" s="15" t="s">
        <v>214</v>
      </c>
      <c r="P63" s="15" t="s">
        <v>955</v>
      </c>
      <c r="Q63" s="15" t="s">
        <v>935</v>
      </c>
      <c r="R63" s="15" t="s">
        <v>120</v>
      </c>
      <c r="S63" s="15" t="s">
        <v>120</v>
      </c>
      <c r="T63" s="15" t="s">
        <v>895</v>
      </c>
      <c r="U63" s="67">
        <v>8.23668399E8</v>
      </c>
      <c r="V63" s="15" t="s">
        <v>1042</v>
      </c>
      <c r="W63" s="15" t="s">
        <v>909</v>
      </c>
      <c r="X63" s="15" t="s">
        <v>937</v>
      </c>
      <c r="Y63" s="67">
        <v>56.0</v>
      </c>
      <c r="Z63" s="15" t="s">
        <v>918</v>
      </c>
      <c r="AA63" s="9">
        <v>45391.0</v>
      </c>
      <c r="AB63" s="6" t="s">
        <v>891</v>
      </c>
      <c r="AC63" s="6" t="s">
        <v>914</v>
      </c>
      <c r="AD63" s="6" t="s">
        <v>903</v>
      </c>
      <c r="AE63" s="6" t="s">
        <v>893</v>
      </c>
    </row>
    <row r="64">
      <c r="A64" s="5">
        <v>7044.0</v>
      </c>
      <c r="B64" s="6" t="s">
        <v>525</v>
      </c>
      <c r="C64" s="6" t="s">
        <v>71</v>
      </c>
      <c r="D64" s="6" t="s">
        <v>22</v>
      </c>
      <c r="E64" s="6" t="s">
        <v>23</v>
      </c>
      <c r="F64" s="6" t="s">
        <v>15</v>
      </c>
      <c r="G64" s="9">
        <v>45391.0</v>
      </c>
      <c r="H64" s="9">
        <v>45391.0</v>
      </c>
      <c r="I64" s="15" t="s">
        <v>1043</v>
      </c>
      <c r="J64" s="15" t="s">
        <v>761</v>
      </c>
      <c r="K64" s="6" t="s">
        <v>762</v>
      </c>
      <c r="L64" s="65" t="s">
        <v>763</v>
      </c>
      <c r="M64" s="6" t="s">
        <v>764</v>
      </c>
      <c r="N64" s="6" t="s">
        <v>882</v>
      </c>
      <c r="O64" s="15" t="s">
        <v>148</v>
      </c>
      <c r="P64" s="15" t="s">
        <v>885</v>
      </c>
      <c r="Q64" s="15" t="s">
        <v>884</v>
      </c>
      <c r="R64" s="15" t="s">
        <v>120</v>
      </c>
      <c r="S64" s="15" t="s">
        <v>120</v>
      </c>
      <c r="T64" s="15" t="s">
        <v>955</v>
      </c>
      <c r="U64" s="67">
        <v>1.08253947E8</v>
      </c>
      <c r="V64" s="15" t="s">
        <v>1044</v>
      </c>
      <c r="W64" s="15" t="s">
        <v>913</v>
      </c>
      <c r="X64" s="15" t="s">
        <v>899</v>
      </c>
      <c r="Y64" s="67">
        <v>38.0</v>
      </c>
      <c r="Z64" s="15" t="s">
        <v>889</v>
      </c>
      <c r="AA64" s="9">
        <v>45391.0</v>
      </c>
      <c r="AB64" s="6" t="s">
        <v>902</v>
      </c>
      <c r="AC64" s="6" t="s">
        <v>914</v>
      </c>
      <c r="AD64" s="6" t="s">
        <v>892</v>
      </c>
      <c r="AE64" s="6" t="s">
        <v>904</v>
      </c>
    </row>
    <row r="65">
      <c r="A65" s="5">
        <v>6230.0</v>
      </c>
      <c r="B65" s="6" t="s">
        <v>543</v>
      </c>
      <c r="C65" s="6" t="s">
        <v>72</v>
      </c>
      <c r="D65" s="6" t="s">
        <v>11</v>
      </c>
      <c r="E65" s="6" t="s">
        <v>12</v>
      </c>
      <c r="F65" s="6" t="s">
        <v>19</v>
      </c>
      <c r="G65" s="9">
        <v>45391.0</v>
      </c>
      <c r="H65" s="9">
        <v>45391.0</v>
      </c>
      <c r="I65" s="15" t="s">
        <v>1045</v>
      </c>
      <c r="J65" s="15" t="s">
        <v>765</v>
      </c>
      <c r="K65" s="6" t="s">
        <v>766</v>
      </c>
      <c r="L65" s="65" t="s">
        <v>767</v>
      </c>
      <c r="M65" s="6" t="s">
        <v>768</v>
      </c>
      <c r="N65" s="6" t="s">
        <v>882</v>
      </c>
      <c r="O65" s="15" t="s">
        <v>148</v>
      </c>
      <c r="P65" s="15" t="s">
        <v>883</v>
      </c>
      <c r="Q65" s="15" t="s">
        <v>896</v>
      </c>
      <c r="R65" s="15" t="s">
        <v>128</v>
      </c>
      <c r="S65" s="15" t="s">
        <v>128</v>
      </c>
      <c r="T65" s="15" t="s">
        <v>885</v>
      </c>
      <c r="U65" s="67">
        <v>1.20123575E8</v>
      </c>
      <c r="V65" s="15" t="s">
        <v>1046</v>
      </c>
      <c r="W65" s="15" t="s">
        <v>887</v>
      </c>
      <c r="X65" s="15" t="s">
        <v>937</v>
      </c>
      <c r="Y65" s="67">
        <v>54.0</v>
      </c>
      <c r="Z65" s="15" t="s">
        <v>918</v>
      </c>
      <c r="AA65" s="9">
        <v>45391.0</v>
      </c>
      <c r="AB65" s="6" t="s">
        <v>901</v>
      </c>
      <c r="AC65" s="6" t="s">
        <v>914</v>
      </c>
      <c r="AD65" s="6" t="s">
        <v>903</v>
      </c>
      <c r="AE65" s="6" t="s">
        <v>904</v>
      </c>
    </row>
    <row r="66">
      <c r="A66" s="5">
        <v>2816.0</v>
      </c>
      <c r="B66" s="6" t="s">
        <v>543</v>
      </c>
      <c r="C66" s="6" t="s">
        <v>73</v>
      </c>
      <c r="D66" s="6" t="s">
        <v>11</v>
      </c>
      <c r="E66" s="6" t="s">
        <v>12</v>
      </c>
      <c r="F66" s="6" t="s">
        <v>15</v>
      </c>
      <c r="G66" s="9">
        <v>45391.0</v>
      </c>
      <c r="H66" s="9">
        <v>45391.0</v>
      </c>
      <c r="I66" s="15" t="s">
        <v>1047</v>
      </c>
      <c r="J66" s="15" t="s">
        <v>769</v>
      </c>
      <c r="K66" s="6" t="s">
        <v>770</v>
      </c>
      <c r="L66" s="6" t="s">
        <v>771</v>
      </c>
      <c r="M66" s="6" t="s">
        <v>772</v>
      </c>
      <c r="N66" s="6" t="s">
        <v>882</v>
      </c>
      <c r="O66" s="15" t="s">
        <v>148</v>
      </c>
      <c r="P66" s="15" t="s">
        <v>895</v>
      </c>
      <c r="Q66" s="15" t="s">
        <v>884</v>
      </c>
      <c r="R66" s="15" t="s">
        <v>128</v>
      </c>
      <c r="S66" s="15" t="s">
        <v>128</v>
      </c>
      <c r="T66" s="15" t="s">
        <v>897</v>
      </c>
      <c r="U66" s="67">
        <v>6.626005E8</v>
      </c>
      <c r="V66" s="15" t="s">
        <v>1048</v>
      </c>
      <c r="W66" s="15" t="s">
        <v>913</v>
      </c>
      <c r="X66" s="15" t="s">
        <v>926</v>
      </c>
      <c r="Y66" s="67">
        <v>39.0</v>
      </c>
      <c r="Z66" s="15" t="s">
        <v>889</v>
      </c>
      <c r="AA66" s="9">
        <v>45391.0</v>
      </c>
      <c r="AB66" s="6" t="s">
        <v>902</v>
      </c>
      <c r="AC66" s="6" t="s">
        <v>927</v>
      </c>
      <c r="AD66" s="6" t="s">
        <v>892</v>
      </c>
      <c r="AE66" s="6" t="s">
        <v>915</v>
      </c>
    </row>
    <row r="67">
      <c r="A67" s="5">
        <v>3177.0</v>
      </c>
      <c r="B67" s="6" t="s">
        <v>569</v>
      </c>
      <c r="C67" s="6" t="s">
        <v>74</v>
      </c>
      <c r="D67" s="6" t="s">
        <v>17</v>
      </c>
      <c r="E67" s="6" t="s">
        <v>18</v>
      </c>
      <c r="F67" s="6" t="s">
        <v>15</v>
      </c>
      <c r="G67" s="9">
        <v>45391.0</v>
      </c>
      <c r="H67" s="9">
        <v>45391.0</v>
      </c>
      <c r="I67" s="15" t="s">
        <v>1049</v>
      </c>
      <c r="J67" s="15" t="s">
        <v>773</v>
      </c>
      <c r="K67" s="6" t="s">
        <v>774</v>
      </c>
      <c r="L67" s="6" t="s">
        <v>775</v>
      </c>
      <c r="M67" s="6" t="s">
        <v>776</v>
      </c>
      <c r="N67" s="6" t="s">
        <v>882</v>
      </c>
      <c r="O67" s="15" t="s">
        <v>214</v>
      </c>
      <c r="P67" s="15" t="s">
        <v>906</v>
      </c>
      <c r="Q67" s="15" t="s">
        <v>907</v>
      </c>
      <c r="R67" s="15" t="s">
        <v>126</v>
      </c>
      <c r="S67" s="15" t="s">
        <v>126</v>
      </c>
      <c r="T67" s="15" t="s">
        <v>883</v>
      </c>
      <c r="U67" s="67">
        <v>7.46820987E8</v>
      </c>
      <c r="V67" s="15" t="s">
        <v>1050</v>
      </c>
      <c r="W67" s="15" t="s">
        <v>923</v>
      </c>
      <c r="X67" s="15" t="s">
        <v>926</v>
      </c>
      <c r="Y67" s="67">
        <v>58.0</v>
      </c>
      <c r="Z67" s="15" t="s">
        <v>918</v>
      </c>
      <c r="AA67" s="9">
        <v>45391.0</v>
      </c>
      <c r="AB67" s="6" t="s">
        <v>891</v>
      </c>
      <c r="AC67" s="6" t="s">
        <v>927</v>
      </c>
      <c r="AD67" s="6" t="s">
        <v>892</v>
      </c>
      <c r="AE67" s="6" t="s">
        <v>904</v>
      </c>
    </row>
    <row r="68">
      <c r="A68" s="5">
        <v>5296.0</v>
      </c>
      <c r="B68" s="6" t="s">
        <v>543</v>
      </c>
      <c r="C68" s="6" t="s">
        <v>75</v>
      </c>
      <c r="D68" s="6" t="s">
        <v>17</v>
      </c>
      <c r="E68" s="6" t="s">
        <v>18</v>
      </c>
      <c r="F68" s="6" t="s">
        <v>15</v>
      </c>
      <c r="G68" s="9">
        <v>45391.0</v>
      </c>
      <c r="H68" s="9">
        <v>45391.0</v>
      </c>
      <c r="I68" s="15" t="s">
        <v>1051</v>
      </c>
      <c r="J68" s="15" t="s">
        <v>777</v>
      </c>
      <c r="K68" s="6" t="s">
        <v>778</v>
      </c>
      <c r="L68" s="6" t="s">
        <v>779</v>
      </c>
      <c r="M68" s="6" t="s">
        <v>780</v>
      </c>
      <c r="N68" s="6" t="s">
        <v>882</v>
      </c>
      <c r="O68" s="6" t="s">
        <v>931</v>
      </c>
      <c r="P68" s="6" t="s">
        <v>911</v>
      </c>
      <c r="Q68" s="6" t="s">
        <v>12</v>
      </c>
      <c r="R68" s="6" t="s">
        <v>123</v>
      </c>
      <c r="S68" s="6" t="s">
        <v>123</v>
      </c>
      <c r="T68" s="6" t="s">
        <v>906</v>
      </c>
      <c r="U68" s="67">
        <v>7.35032128E8</v>
      </c>
      <c r="V68" s="15" t="s">
        <v>1052</v>
      </c>
      <c r="W68" s="6" t="s">
        <v>913</v>
      </c>
      <c r="X68" s="6" t="s">
        <v>937</v>
      </c>
      <c r="Y68" s="67">
        <v>46.0</v>
      </c>
      <c r="Z68" s="15" t="s">
        <v>889</v>
      </c>
      <c r="AA68" s="9">
        <v>45391.0</v>
      </c>
      <c r="AB68" s="6" t="s">
        <v>902</v>
      </c>
      <c r="AC68" s="6" t="s">
        <v>914</v>
      </c>
      <c r="AD68" s="6" t="s">
        <v>892</v>
      </c>
      <c r="AE68" s="6" t="s">
        <v>915</v>
      </c>
    </row>
    <row r="69">
      <c r="A69" s="5">
        <v>9734.0</v>
      </c>
      <c r="B69" s="6" t="s">
        <v>543</v>
      </c>
      <c r="C69" s="6" t="s">
        <v>46</v>
      </c>
      <c r="D69" s="6" t="s">
        <v>22</v>
      </c>
      <c r="E69" s="6" t="s">
        <v>23</v>
      </c>
      <c r="F69" s="6" t="s">
        <v>15</v>
      </c>
      <c r="G69" s="9">
        <v>45391.0</v>
      </c>
      <c r="H69" s="9">
        <v>45391.0</v>
      </c>
      <c r="I69" s="15" t="s">
        <v>1053</v>
      </c>
      <c r="J69" s="15" t="s">
        <v>781</v>
      </c>
      <c r="K69" s="6" t="s">
        <v>654</v>
      </c>
      <c r="L69" s="65" t="s">
        <v>655</v>
      </c>
      <c r="M69" s="6" t="s">
        <v>656</v>
      </c>
      <c r="N69" s="6" t="s">
        <v>882</v>
      </c>
      <c r="O69" s="6" t="s">
        <v>931</v>
      </c>
      <c r="P69" s="6" t="s">
        <v>906</v>
      </c>
      <c r="Q69" s="6" t="s">
        <v>907</v>
      </c>
      <c r="R69" s="6" t="s">
        <v>123</v>
      </c>
      <c r="S69" s="6" t="s">
        <v>123</v>
      </c>
      <c r="T69" s="6" t="s">
        <v>883</v>
      </c>
      <c r="U69" s="67">
        <v>7.49620068E8</v>
      </c>
      <c r="V69" s="15" t="s">
        <v>1054</v>
      </c>
      <c r="W69" s="6" t="s">
        <v>909</v>
      </c>
      <c r="X69" s="6" t="s">
        <v>888</v>
      </c>
      <c r="Y69" s="67">
        <v>39.0</v>
      </c>
      <c r="Z69" s="15" t="s">
        <v>900</v>
      </c>
      <c r="AA69" s="9">
        <v>45391.0</v>
      </c>
      <c r="AB69" s="6" t="s">
        <v>902</v>
      </c>
      <c r="AC69" s="6" t="s">
        <v>927</v>
      </c>
      <c r="AD69" s="6" t="s">
        <v>892</v>
      </c>
      <c r="AE69" s="6" t="s">
        <v>915</v>
      </c>
    </row>
    <row r="70">
      <c r="A70" s="5">
        <v>7173.0</v>
      </c>
      <c r="B70" s="6" t="s">
        <v>569</v>
      </c>
      <c r="C70" s="6" t="s">
        <v>76</v>
      </c>
      <c r="D70" s="6" t="s">
        <v>22</v>
      </c>
      <c r="E70" s="6" t="s">
        <v>23</v>
      </c>
      <c r="F70" s="6" t="s">
        <v>19</v>
      </c>
      <c r="G70" s="9">
        <v>45391.0</v>
      </c>
      <c r="H70" s="9">
        <v>45391.0</v>
      </c>
      <c r="I70" s="15" t="s">
        <v>1055</v>
      </c>
      <c r="J70" s="15" t="s">
        <v>782</v>
      </c>
      <c r="K70" s="6" t="s">
        <v>783</v>
      </c>
      <c r="L70" s="65" t="s">
        <v>784</v>
      </c>
      <c r="M70" s="6" t="s">
        <v>785</v>
      </c>
      <c r="N70" s="6" t="s">
        <v>882</v>
      </c>
      <c r="O70" s="15" t="s">
        <v>214</v>
      </c>
      <c r="P70" s="15" t="s">
        <v>897</v>
      </c>
      <c r="Q70" s="15" t="s">
        <v>921</v>
      </c>
      <c r="R70" s="15" t="s">
        <v>128</v>
      </c>
      <c r="S70" s="15" t="s">
        <v>128</v>
      </c>
      <c r="T70" s="58"/>
      <c r="U70" s="67">
        <v>5.38912794E8</v>
      </c>
      <c r="V70" s="15" t="s">
        <v>1056</v>
      </c>
      <c r="W70" s="15" t="s">
        <v>923</v>
      </c>
      <c r="X70" s="15" t="s">
        <v>899</v>
      </c>
      <c r="Y70" s="67">
        <v>22.0</v>
      </c>
      <c r="Z70" s="15" t="s">
        <v>918</v>
      </c>
      <c r="AA70" s="9">
        <v>45391.0</v>
      </c>
      <c r="AB70" s="6" t="s">
        <v>902</v>
      </c>
      <c r="AC70" s="6" t="s">
        <v>927</v>
      </c>
      <c r="AD70" s="6" t="s">
        <v>892</v>
      </c>
      <c r="AE70" s="6" t="s">
        <v>904</v>
      </c>
    </row>
    <row r="71">
      <c r="A71" s="5">
        <v>9875.0</v>
      </c>
      <c r="B71" s="6" t="s">
        <v>525</v>
      </c>
      <c r="C71" s="6" t="s">
        <v>38</v>
      </c>
      <c r="D71" s="6" t="s">
        <v>11</v>
      </c>
      <c r="E71" s="6" t="s">
        <v>12</v>
      </c>
      <c r="F71" s="6" t="s">
        <v>15</v>
      </c>
      <c r="G71" s="9">
        <v>45391.0</v>
      </c>
      <c r="H71" s="9">
        <v>45391.0</v>
      </c>
      <c r="I71" s="15" t="s">
        <v>1057</v>
      </c>
      <c r="J71" s="15" t="s">
        <v>786</v>
      </c>
      <c r="K71" s="6" t="s">
        <v>622</v>
      </c>
      <c r="L71" s="65" t="s">
        <v>623</v>
      </c>
      <c r="M71" s="6" t="s">
        <v>624</v>
      </c>
      <c r="N71" s="6" t="s">
        <v>882</v>
      </c>
      <c r="O71" s="15" t="s">
        <v>214</v>
      </c>
      <c r="P71" s="15" t="s">
        <v>955</v>
      </c>
      <c r="Q71" s="15" t="s">
        <v>884</v>
      </c>
      <c r="R71" s="15" t="s">
        <v>126</v>
      </c>
      <c r="S71" s="15" t="s">
        <v>126</v>
      </c>
      <c r="T71" s="15" t="s">
        <v>895</v>
      </c>
      <c r="U71" s="67">
        <v>7.38920648E8</v>
      </c>
      <c r="V71" s="15" t="s">
        <v>1058</v>
      </c>
      <c r="W71" s="15" t="s">
        <v>909</v>
      </c>
      <c r="X71" s="15" t="s">
        <v>899</v>
      </c>
      <c r="Y71" s="67">
        <v>26.0</v>
      </c>
      <c r="Z71" s="15" t="s">
        <v>900</v>
      </c>
      <c r="AA71" s="9">
        <v>45391.0</v>
      </c>
      <c r="AB71" s="6" t="s">
        <v>902</v>
      </c>
      <c r="AC71" s="6" t="s">
        <v>927</v>
      </c>
      <c r="AD71" s="6" t="s">
        <v>892</v>
      </c>
      <c r="AE71" s="6" t="s">
        <v>904</v>
      </c>
    </row>
    <row r="72">
      <c r="A72" s="5">
        <v>299.0</v>
      </c>
      <c r="B72" s="6" t="s">
        <v>569</v>
      </c>
      <c r="C72" s="6" t="s">
        <v>77</v>
      </c>
      <c r="D72" s="6" t="s">
        <v>17</v>
      </c>
      <c r="E72" s="6" t="s">
        <v>18</v>
      </c>
      <c r="F72" s="6" t="s">
        <v>15</v>
      </c>
      <c r="G72" s="9">
        <v>45391.0</v>
      </c>
      <c r="H72" s="9">
        <v>45391.0</v>
      </c>
      <c r="I72" s="15" t="s">
        <v>1059</v>
      </c>
      <c r="J72" s="15" t="s">
        <v>787</v>
      </c>
      <c r="K72" s="6" t="s">
        <v>788</v>
      </c>
      <c r="L72" s="6" t="s">
        <v>789</v>
      </c>
      <c r="M72" s="6" t="s">
        <v>790</v>
      </c>
      <c r="N72" s="6" t="s">
        <v>882</v>
      </c>
      <c r="O72" s="15" t="s">
        <v>214</v>
      </c>
      <c r="P72" s="15" t="s">
        <v>885</v>
      </c>
      <c r="Q72" s="15" t="s">
        <v>907</v>
      </c>
      <c r="R72" s="15" t="s">
        <v>126</v>
      </c>
      <c r="S72" s="15" t="s">
        <v>126</v>
      </c>
      <c r="T72" s="15" t="s">
        <v>955</v>
      </c>
      <c r="U72" s="67">
        <v>2.47709679E8</v>
      </c>
      <c r="V72" s="15" t="s">
        <v>1060</v>
      </c>
      <c r="W72" s="15" t="s">
        <v>887</v>
      </c>
      <c r="X72" s="15" t="s">
        <v>883</v>
      </c>
      <c r="Y72" s="67">
        <v>51.0</v>
      </c>
      <c r="Z72" s="15" t="s">
        <v>889</v>
      </c>
      <c r="AA72" s="9">
        <v>45391.0</v>
      </c>
      <c r="AB72" s="6" t="s">
        <v>891</v>
      </c>
      <c r="AC72" s="6" t="s">
        <v>927</v>
      </c>
      <c r="AD72" s="6" t="s">
        <v>903</v>
      </c>
      <c r="AE72" s="6" t="s">
        <v>893</v>
      </c>
    </row>
    <row r="73">
      <c r="A73" s="5">
        <v>2659.0</v>
      </c>
      <c r="B73" s="6" t="s">
        <v>525</v>
      </c>
      <c r="C73" s="6" t="s">
        <v>78</v>
      </c>
      <c r="D73" s="6" t="s">
        <v>17</v>
      </c>
      <c r="E73" s="6" t="s">
        <v>18</v>
      </c>
      <c r="F73" s="6" t="s">
        <v>19</v>
      </c>
      <c r="G73" s="9">
        <v>45391.0</v>
      </c>
      <c r="H73" s="9">
        <v>45391.0</v>
      </c>
      <c r="I73" s="15" t="s">
        <v>1061</v>
      </c>
      <c r="J73" s="15" t="s">
        <v>791</v>
      </c>
      <c r="K73" s="6" t="s">
        <v>792</v>
      </c>
      <c r="L73" s="65" t="s">
        <v>793</v>
      </c>
      <c r="M73" s="6" t="s">
        <v>794</v>
      </c>
      <c r="N73" s="6" t="s">
        <v>882</v>
      </c>
      <c r="O73" s="15" t="s">
        <v>148</v>
      </c>
      <c r="P73" s="15" t="s">
        <v>883</v>
      </c>
      <c r="Q73" s="15" t="s">
        <v>12</v>
      </c>
      <c r="R73" s="15" t="s">
        <v>126</v>
      </c>
      <c r="S73" s="15" t="s">
        <v>126</v>
      </c>
      <c r="T73" s="15" t="s">
        <v>885</v>
      </c>
      <c r="U73" s="67">
        <v>5.7695473E8</v>
      </c>
      <c r="V73" s="15" t="s">
        <v>1062</v>
      </c>
      <c r="W73" s="15" t="s">
        <v>933</v>
      </c>
      <c r="X73" s="15" t="s">
        <v>883</v>
      </c>
      <c r="Y73" s="67">
        <v>33.0</v>
      </c>
      <c r="Z73" s="15" t="s">
        <v>918</v>
      </c>
      <c r="AA73" s="9">
        <v>45391.0</v>
      </c>
      <c r="AB73" s="6" t="s">
        <v>891</v>
      </c>
      <c r="AC73" s="6" t="s">
        <v>891</v>
      </c>
      <c r="AD73" s="6" t="s">
        <v>892</v>
      </c>
      <c r="AE73" s="6" t="s">
        <v>893</v>
      </c>
    </row>
    <row r="74">
      <c r="A74" s="5">
        <v>7565.0</v>
      </c>
      <c r="B74" s="6" t="s">
        <v>569</v>
      </c>
      <c r="C74" s="6" t="s">
        <v>79</v>
      </c>
      <c r="D74" s="6" t="s">
        <v>11</v>
      </c>
      <c r="E74" s="6" t="s">
        <v>12</v>
      </c>
      <c r="F74" s="6" t="s">
        <v>15</v>
      </c>
      <c r="G74" s="9">
        <v>45391.0</v>
      </c>
      <c r="H74" s="9">
        <v>45391.0</v>
      </c>
      <c r="I74" s="15" t="s">
        <v>1063</v>
      </c>
      <c r="J74" s="15" t="s">
        <v>795</v>
      </c>
      <c r="K74" s="6" t="s">
        <v>796</v>
      </c>
      <c r="L74" s="6" t="s">
        <v>797</v>
      </c>
      <c r="M74" s="6" t="s">
        <v>798</v>
      </c>
      <c r="N74" s="6" t="s">
        <v>882</v>
      </c>
      <c r="O74" s="15" t="s">
        <v>214</v>
      </c>
      <c r="P74" s="15" t="s">
        <v>895</v>
      </c>
      <c r="Q74" s="15" t="s">
        <v>935</v>
      </c>
      <c r="R74" s="15" t="s">
        <v>126</v>
      </c>
      <c r="S74" s="15" t="s">
        <v>126</v>
      </c>
      <c r="T74" s="15" t="s">
        <v>897</v>
      </c>
      <c r="U74" s="67">
        <v>3.68438908E8</v>
      </c>
      <c r="V74" s="15" t="s">
        <v>1064</v>
      </c>
      <c r="W74" s="15" t="s">
        <v>887</v>
      </c>
      <c r="X74" s="15" t="s">
        <v>888</v>
      </c>
      <c r="Y74" s="67">
        <v>51.0</v>
      </c>
      <c r="Z74" s="15" t="s">
        <v>889</v>
      </c>
      <c r="AA74" s="9">
        <v>45391.0</v>
      </c>
      <c r="AB74" s="6" t="s">
        <v>901</v>
      </c>
      <c r="AC74" s="6" t="s">
        <v>891</v>
      </c>
      <c r="AD74" s="6" t="s">
        <v>903</v>
      </c>
      <c r="AE74" s="6" t="s">
        <v>904</v>
      </c>
    </row>
    <row r="75">
      <c r="A75" s="5">
        <v>2415.0</v>
      </c>
      <c r="B75" s="6" t="s">
        <v>569</v>
      </c>
      <c r="C75" s="6" t="s">
        <v>80</v>
      </c>
      <c r="D75" s="6" t="s">
        <v>11</v>
      </c>
      <c r="E75" s="6" t="s">
        <v>12</v>
      </c>
      <c r="F75" s="6" t="s">
        <v>13</v>
      </c>
      <c r="G75" s="9">
        <v>45391.0</v>
      </c>
      <c r="H75" s="9">
        <v>45391.0</v>
      </c>
      <c r="I75" s="15" t="s">
        <v>1065</v>
      </c>
      <c r="J75" s="15" t="s">
        <v>799</v>
      </c>
      <c r="K75" s="6" t="s">
        <v>800</v>
      </c>
      <c r="L75" s="65" t="s">
        <v>801</v>
      </c>
      <c r="M75" s="6" t="s">
        <v>802</v>
      </c>
      <c r="N75" s="6" t="s">
        <v>882</v>
      </c>
      <c r="O75" s="15" t="s">
        <v>214</v>
      </c>
      <c r="P75" s="15" t="s">
        <v>906</v>
      </c>
      <c r="Q75" s="15" t="s">
        <v>884</v>
      </c>
      <c r="R75" s="15" t="s">
        <v>120</v>
      </c>
      <c r="S75" s="15" t="s">
        <v>120</v>
      </c>
      <c r="T75" s="15" t="s">
        <v>883</v>
      </c>
      <c r="U75" s="67">
        <v>5.25689202E8</v>
      </c>
      <c r="V75" s="15" t="s">
        <v>1066</v>
      </c>
      <c r="W75" s="15" t="s">
        <v>923</v>
      </c>
      <c r="X75" s="15" t="s">
        <v>899</v>
      </c>
      <c r="Y75" s="67">
        <v>32.0</v>
      </c>
      <c r="Z75" s="15" t="s">
        <v>889</v>
      </c>
      <c r="AA75" s="9">
        <v>45391.0</v>
      </c>
      <c r="AB75" s="6" t="s">
        <v>901</v>
      </c>
      <c r="AC75" s="6" t="s">
        <v>891</v>
      </c>
      <c r="AD75" s="6" t="s">
        <v>892</v>
      </c>
      <c r="AE75" s="6" t="s">
        <v>893</v>
      </c>
    </row>
    <row r="76">
      <c r="A76" s="5">
        <v>2255.0</v>
      </c>
      <c r="B76" s="6" t="s">
        <v>525</v>
      </c>
      <c r="C76" s="6" t="s">
        <v>48</v>
      </c>
      <c r="D76" s="6" t="s">
        <v>17</v>
      </c>
      <c r="E76" s="6" t="s">
        <v>18</v>
      </c>
      <c r="F76" s="6" t="s">
        <v>15</v>
      </c>
      <c r="G76" s="9">
        <v>45391.0</v>
      </c>
      <c r="H76" s="9">
        <v>45391.0</v>
      </c>
      <c r="I76" s="15" t="s">
        <v>1067</v>
      </c>
      <c r="J76" s="15" t="s">
        <v>803</v>
      </c>
      <c r="K76" s="6" t="s">
        <v>662</v>
      </c>
      <c r="L76" s="65" t="s">
        <v>663</v>
      </c>
      <c r="M76" s="6" t="s">
        <v>664</v>
      </c>
      <c r="N76" s="6" t="s">
        <v>882</v>
      </c>
      <c r="O76" s="6" t="s">
        <v>931</v>
      </c>
      <c r="P76" s="6" t="s">
        <v>883</v>
      </c>
      <c r="Q76" s="6" t="s">
        <v>935</v>
      </c>
      <c r="R76" s="6" t="s">
        <v>120</v>
      </c>
      <c r="S76" s="6" t="s">
        <v>120</v>
      </c>
      <c r="T76" s="6" t="s">
        <v>885</v>
      </c>
      <c r="U76" s="67">
        <v>1.85068029E8</v>
      </c>
      <c r="V76" s="15" t="s">
        <v>1068</v>
      </c>
      <c r="W76" s="6" t="s">
        <v>887</v>
      </c>
      <c r="X76" s="6" t="s">
        <v>883</v>
      </c>
      <c r="Y76" s="67">
        <v>51.0</v>
      </c>
      <c r="Z76" s="15" t="s">
        <v>918</v>
      </c>
      <c r="AA76" s="9">
        <v>45391.0</v>
      </c>
      <c r="AB76" s="6" t="s">
        <v>902</v>
      </c>
      <c r="AC76" s="6" t="s">
        <v>914</v>
      </c>
      <c r="AD76" s="6" t="s">
        <v>903</v>
      </c>
      <c r="AE76" s="6" t="s">
        <v>904</v>
      </c>
    </row>
    <row r="77">
      <c r="A77" s="5">
        <v>3907.0</v>
      </c>
      <c r="B77" s="6" t="s">
        <v>569</v>
      </c>
      <c r="C77" s="6" t="s">
        <v>10</v>
      </c>
      <c r="D77" s="6" t="s">
        <v>17</v>
      </c>
      <c r="E77" s="6" t="s">
        <v>18</v>
      </c>
      <c r="F77" s="6" t="s">
        <v>19</v>
      </c>
      <c r="G77" s="9">
        <v>45391.0</v>
      </c>
      <c r="H77" s="9">
        <v>45391.0</v>
      </c>
      <c r="I77" s="15" t="s">
        <v>1069</v>
      </c>
      <c r="J77" s="15" t="s">
        <v>804</v>
      </c>
      <c r="K77" s="6" t="s">
        <v>540</v>
      </c>
      <c r="L77" s="65" t="s">
        <v>541</v>
      </c>
      <c r="M77" s="6" t="s">
        <v>542</v>
      </c>
      <c r="N77" s="6" t="s">
        <v>882</v>
      </c>
      <c r="O77" s="6" t="s">
        <v>931</v>
      </c>
      <c r="P77" s="6" t="s">
        <v>895</v>
      </c>
      <c r="Q77" s="6" t="s">
        <v>935</v>
      </c>
      <c r="R77" s="6" t="s">
        <v>120</v>
      </c>
      <c r="S77" s="6" t="s">
        <v>120</v>
      </c>
      <c r="T77" s="6" t="s">
        <v>897</v>
      </c>
      <c r="U77" s="67">
        <v>7.7855645E8</v>
      </c>
      <c r="V77" s="15" t="s">
        <v>1070</v>
      </c>
      <c r="W77" s="6" t="s">
        <v>913</v>
      </c>
      <c r="X77" s="6" t="s">
        <v>937</v>
      </c>
      <c r="Y77" s="67">
        <v>18.0</v>
      </c>
      <c r="Z77" s="15" t="s">
        <v>900</v>
      </c>
      <c r="AA77" s="9">
        <v>45391.0</v>
      </c>
      <c r="AB77" s="6" t="s">
        <v>891</v>
      </c>
      <c r="AC77" s="6" t="s">
        <v>891</v>
      </c>
      <c r="AD77" s="6" t="s">
        <v>892</v>
      </c>
      <c r="AE77" s="6" t="s">
        <v>904</v>
      </c>
    </row>
    <row r="78">
      <c r="A78" s="5">
        <v>8577.0</v>
      </c>
      <c r="B78" s="6" t="s">
        <v>569</v>
      </c>
      <c r="C78" s="6" t="s">
        <v>81</v>
      </c>
      <c r="D78" s="6" t="s">
        <v>22</v>
      </c>
      <c r="E78" s="6" t="s">
        <v>23</v>
      </c>
      <c r="F78" s="6" t="s">
        <v>13</v>
      </c>
      <c r="G78" s="9">
        <v>45391.0</v>
      </c>
      <c r="H78" s="9">
        <v>45391.0</v>
      </c>
      <c r="I78" s="15" t="s">
        <v>1071</v>
      </c>
      <c r="J78" s="15" t="s">
        <v>805</v>
      </c>
      <c r="K78" s="6" t="s">
        <v>806</v>
      </c>
      <c r="L78" s="65" t="s">
        <v>807</v>
      </c>
      <c r="M78" s="6" t="s">
        <v>808</v>
      </c>
      <c r="N78" s="6" t="s">
        <v>882</v>
      </c>
      <c r="O78" s="15" t="s">
        <v>148</v>
      </c>
      <c r="P78" s="15" t="s">
        <v>906</v>
      </c>
      <c r="Q78" s="15" t="s">
        <v>884</v>
      </c>
      <c r="R78" s="15" t="s">
        <v>120</v>
      </c>
      <c r="S78" s="15" t="s">
        <v>120</v>
      </c>
      <c r="T78" s="15" t="s">
        <v>883</v>
      </c>
      <c r="U78" s="67">
        <v>7.82546314E8</v>
      </c>
      <c r="V78" s="15" t="s">
        <v>1072</v>
      </c>
      <c r="W78" s="15" t="s">
        <v>913</v>
      </c>
      <c r="X78" s="15" t="s">
        <v>888</v>
      </c>
      <c r="Y78" s="67">
        <v>40.0</v>
      </c>
      <c r="Z78" s="15" t="s">
        <v>889</v>
      </c>
      <c r="AA78" s="9">
        <v>45391.0</v>
      </c>
      <c r="AB78" s="6" t="s">
        <v>902</v>
      </c>
      <c r="AC78" s="6" t="s">
        <v>927</v>
      </c>
      <c r="AD78" s="6" t="s">
        <v>892</v>
      </c>
      <c r="AE78" s="6" t="s">
        <v>904</v>
      </c>
    </row>
    <row r="79">
      <c r="A79" s="5">
        <v>5773.0</v>
      </c>
      <c r="B79" s="6" t="s">
        <v>543</v>
      </c>
      <c r="C79" s="6" t="s">
        <v>82</v>
      </c>
      <c r="D79" s="6" t="s">
        <v>22</v>
      </c>
      <c r="E79" s="6" t="s">
        <v>23</v>
      </c>
      <c r="F79" s="6" t="s">
        <v>15</v>
      </c>
      <c r="G79" s="9">
        <v>45391.0</v>
      </c>
      <c r="H79" s="9">
        <v>45391.0</v>
      </c>
      <c r="I79" s="15" t="s">
        <v>1073</v>
      </c>
      <c r="J79" s="15" t="s">
        <v>809</v>
      </c>
      <c r="K79" s="6" t="s">
        <v>810</v>
      </c>
      <c r="L79" s="65" t="s">
        <v>811</v>
      </c>
      <c r="M79" s="6" t="s">
        <v>812</v>
      </c>
      <c r="N79" s="6" t="s">
        <v>882</v>
      </c>
      <c r="O79" s="6" t="s">
        <v>931</v>
      </c>
      <c r="P79" s="6" t="s">
        <v>911</v>
      </c>
      <c r="Q79" s="6" t="s">
        <v>907</v>
      </c>
      <c r="R79" s="6" t="s">
        <v>120</v>
      </c>
      <c r="S79" s="6" t="s">
        <v>120</v>
      </c>
      <c r="T79" s="6" t="s">
        <v>906</v>
      </c>
      <c r="U79" s="67">
        <v>8.68847524E8</v>
      </c>
      <c r="V79" s="15" t="s">
        <v>1074</v>
      </c>
      <c r="W79" s="6" t="s">
        <v>933</v>
      </c>
      <c r="X79" s="6" t="s">
        <v>888</v>
      </c>
      <c r="Y79" s="67">
        <v>30.0</v>
      </c>
      <c r="Z79" s="15" t="s">
        <v>889</v>
      </c>
      <c r="AA79" s="9">
        <v>45391.0</v>
      </c>
      <c r="AB79" s="6" t="s">
        <v>891</v>
      </c>
      <c r="AC79" s="6" t="s">
        <v>914</v>
      </c>
      <c r="AD79" s="6" t="s">
        <v>892</v>
      </c>
      <c r="AE79" s="6" t="s">
        <v>904</v>
      </c>
    </row>
    <row r="80">
      <c r="A80" s="5">
        <v>4151.0</v>
      </c>
      <c r="B80" s="6" t="s">
        <v>525</v>
      </c>
      <c r="C80" s="6" t="s">
        <v>83</v>
      </c>
      <c r="D80" s="6" t="s">
        <v>11</v>
      </c>
      <c r="E80" s="6" t="s">
        <v>12</v>
      </c>
      <c r="F80" s="6" t="s">
        <v>19</v>
      </c>
      <c r="G80" s="9">
        <v>45391.0</v>
      </c>
      <c r="H80" s="9">
        <v>45391.0</v>
      </c>
      <c r="I80" s="15" t="s">
        <v>1075</v>
      </c>
      <c r="J80" s="15" t="s">
        <v>813</v>
      </c>
      <c r="K80" s="6" t="s">
        <v>814</v>
      </c>
      <c r="L80" s="65" t="s">
        <v>815</v>
      </c>
      <c r="M80" s="6" t="s">
        <v>816</v>
      </c>
      <c r="N80" s="6" t="s">
        <v>882</v>
      </c>
      <c r="O80" s="15" t="s">
        <v>148</v>
      </c>
      <c r="P80" s="15" t="s">
        <v>906</v>
      </c>
      <c r="Q80" s="15" t="s">
        <v>12</v>
      </c>
      <c r="R80" s="15" t="s">
        <v>120</v>
      </c>
      <c r="S80" s="15" t="s">
        <v>120</v>
      </c>
      <c r="T80" s="15" t="s">
        <v>883</v>
      </c>
      <c r="U80" s="67">
        <v>9.58287383E8</v>
      </c>
      <c r="V80" s="15" t="s">
        <v>1076</v>
      </c>
      <c r="W80" s="15" t="s">
        <v>909</v>
      </c>
      <c r="X80" s="15" t="s">
        <v>899</v>
      </c>
      <c r="Y80" s="67">
        <v>29.0</v>
      </c>
      <c r="Z80" s="15" t="s">
        <v>918</v>
      </c>
      <c r="AA80" s="9">
        <v>45391.0</v>
      </c>
      <c r="AB80" s="6" t="s">
        <v>891</v>
      </c>
      <c r="AC80" s="6" t="s">
        <v>914</v>
      </c>
      <c r="AD80" s="6" t="s">
        <v>892</v>
      </c>
      <c r="AE80" s="6" t="s">
        <v>904</v>
      </c>
    </row>
    <row r="81">
      <c r="A81" s="5">
        <v>1294.0</v>
      </c>
      <c r="B81" s="6" t="s">
        <v>569</v>
      </c>
      <c r="C81" s="6" t="s">
        <v>84</v>
      </c>
      <c r="D81" s="6" t="s">
        <v>17</v>
      </c>
      <c r="E81" s="6" t="s">
        <v>18</v>
      </c>
      <c r="F81" s="6" t="s">
        <v>19</v>
      </c>
      <c r="G81" s="9">
        <v>45391.0</v>
      </c>
      <c r="H81" s="9">
        <v>45391.0</v>
      </c>
      <c r="I81" s="15" t="s">
        <v>1077</v>
      </c>
      <c r="J81" s="15" t="s">
        <v>817</v>
      </c>
      <c r="K81" s="6" t="s">
        <v>818</v>
      </c>
      <c r="L81" s="65" t="s">
        <v>819</v>
      </c>
      <c r="M81" s="6" t="s">
        <v>820</v>
      </c>
      <c r="N81" s="6" t="s">
        <v>882</v>
      </c>
      <c r="O81" s="15" t="s">
        <v>214</v>
      </c>
      <c r="P81" s="15" t="s">
        <v>897</v>
      </c>
      <c r="Q81" s="15" t="s">
        <v>921</v>
      </c>
      <c r="R81" s="15" t="s">
        <v>128</v>
      </c>
      <c r="S81" s="15" t="s">
        <v>128</v>
      </c>
      <c r="T81" s="58"/>
      <c r="U81" s="67">
        <v>8.09656613E8</v>
      </c>
      <c r="V81" s="15" t="s">
        <v>1078</v>
      </c>
      <c r="W81" s="15" t="s">
        <v>909</v>
      </c>
      <c r="X81" s="15" t="s">
        <v>926</v>
      </c>
      <c r="Y81" s="67">
        <v>46.0</v>
      </c>
      <c r="Z81" s="15" t="s">
        <v>918</v>
      </c>
      <c r="AA81" s="9">
        <v>45391.0</v>
      </c>
      <c r="AB81" s="6" t="s">
        <v>891</v>
      </c>
      <c r="AC81" s="6" t="s">
        <v>891</v>
      </c>
      <c r="AD81" s="6" t="s">
        <v>892</v>
      </c>
      <c r="AE81" s="6" t="s">
        <v>904</v>
      </c>
    </row>
    <row r="82">
      <c r="A82" s="5">
        <v>4499.0</v>
      </c>
      <c r="B82" s="6" t="s">
        <v>543</v>
      </c>
      <c r="C82" s="6" t="s">
        <v>85</v>
      </c>
      <c r="D82" s="6" t="s">
        <v>17</v>
      </c>
      <c r="E82" s="6" t="s">
        <v>18</v>
      </c>
      <c r="F82" s="6" t="s">
        <v>13</v>
      </c>
      <c r="G82" s="9">
        <v>45391.0</v>
      </c>
      <c r="H82" s="9">
        <v>45391.0</v>
      </c>
      <c r="I82" s="15" t="s">
        <v>1079</v>
      </c>
      <c r="J82" s="15" t="s">
        <v>821</v>
      </c>
      <c r="K82" s="6" t="s">
        <v>822</v>
      </c>
      <c r="L82" s="65" t="s">
        <v>823</v>
      </c>
      <c r="M82" s="6" t="s">
        <v>824</v>
      </c>
      <c r="N82" s="6" t="s">
        <v>882</v>
      </c>
      <c r="O82" s="15" t="s">
        <v>214</v>
      </c>
      <c r="P82" s="15" t="s">
        <v>955</v>
      </c>
      <c r="Q82" s="15" t="s">
        <v>907</v>
      </c>
      <c r="R82" s="15" t="s">
        <v>120</v>
      </c>
      <c r="S82" s="15" t="s">
        <v>120</v>
      </c>
      <c r="T82" s="15" t="s">
        <v>895</v>
      </c>
      <c r="U82" s="67">
        <v>2.53308283E8</v>
      </c>
      <c r="V82" s="15" t="s">
        <v>1080</v>
      </c>
      <c r="W82" s="15" t="s">
        <v>923</v>
      </c>
      <c r="X82" s="15" t="s">
        <v>926</v>
      </c>
      <c r="Y82" s="67">
        <v>22.0</v>
      </c>
      <c r="Z82" s="15" t="s">
        <v>889</v>
      </c>
      <c r="AA82" s="9">
        <v>45391.0</v>
      </c>
      <c r="AB82" s="6" t="s">
        <v>901</v>
      </c>
      <c r="AC82" s="6" t="s">
        <v>914</v>
      </c>
      <c r="AD82" s="6" t="s">
        <v>892</v>
      </c>
      <c r="AE82" s="6" t="s">
        <v>893</v>
      </c>
    </row>
    <row r="83">
      <c r="A83" s="5">
        <v>2514.0</v>
      </c>
      <c r="B83" s="6" t="s">
        <v>543</v>
      </c>
      <c r="C83" s="6" t="s">
        <v>86</v>
      </c>
      <c r="D83" s="6" t="s">
        <v>22</v>
      </c>
      <c r="E83" s="6" t="s">
        <v>23</v>
      </c>
      <c r="F83" s="6" t="s">
        <v>15</v>
      </c>
      <c r="G83" s="9">
        <v>45391.0</v>
      </c>
      <c r="H83" s="9">
        <v>45391.0</v>
      </c>
      <c r="I83" s="15" t="s">
        <v>1081</v>
      </c>
      <c r="J83" s="15" t="s">
        <v>825</v>
      </c>
      <c r="K83" s="6" t="s">
        <v>826</v>
      </c>
      <c r="L83" s="65" t="s">
        <v>827</v>
      </c>
      <c r="M83" s="6" t="s">
        <v>828</v>
      </c>
      <c r="N83" s="6" t="s">
        <v>882</v>
      </c>
      <c r="O83" s="15" t="s">
        <v>148</v>
      </c>
      <c r="P83" s="15" t="s">
        <v>885</v>
      </c>
      <c r="Q83" s="15" t="s">
        <v>907</v>
      </c>
      <c r="R83" s="15" t="s">
        <v>123</v>
      </c>
      <c r="S83" s="15" t="s">
        <v>123</v>
      </c>
      <c r="T83" s="15" t="s">
        <v>955</v>
      </c>
      <c r="U83" s="67">
        <v>5.27385805E8</v>
      </c>
      <c r="V83" s="15" t="s">
        <v>1082</v>
      </c>
      <c r="W83" s="15" t="s">
        <v>923</v>
      </c>
      <c r="X83" s="15" t="s">
        <v>888</v>
      </c>
      <c r="Y83" s="67">
        <v>29.0</v>
      </c>
      <c r="Z83" s="15" t="s">
        <v>918</v>
      </c>
      <c r="AA83" s="9">
        <v>45391.0</v>
      </c>
      <c r="AB83" s="6" t="s">
        <v>901</v>
      </c>
      <c r="AC83" s="6" t="s">
        <v>927</v>
      </c>
      <c r="AD83" s="6" t="s">
        <v>903</v>
      </c>
      <c r="AE83" s="6" t="s">
        <v>904</v>
      </c>
    </row>
    <row r="84">
      <c r="A84" s="5">
        <v>3516.0</v>
      </c>
      <c r="B84" s="6" t="s">
        <v>575</v>
      </c>
      <c r="C84" s="6" t="s">
        <v>87</v>
      </c>
      <c r="D84" s="6" t="s">
        <v>11</v>
      </c>
      <c r="E84" s="6" t="s">
        <v>12</v>
      </c>
      <c r="F84" s="6" t="s">
        <v>15</v>
      </c>
      <c r="G84" s="9">
        <v>45391.0</v>
      </c>
      <c r="H84" s="9">
        <v>45391.0</v>
      </c>
      <c r="I84" s="15" t="s">
        <v>1083</v>
      </c>
      <c r="J84" s="15" t="s">
        <v>829</v>
      </c>
      <c r="K84" s="6" t="s">
        <v>830</v>
      </c>
      <c r="L84" s="65" t="s">
        <v>831</v>
      </c>
      <c r="M84" s="6" t="s">
        <v>832</v>
      </c>
      <c r="N84" s="6" t="s">
        <v>882</v>
      </c>
      <c r="O84" s="15" t="s">
        <v>214</v>
      </c>
      <c r="P84" s="15" t="s">
        <v>883</v>
      </c>
      <c r="Q84" s="15" t="s">
        <v>884</v>
      </c>
      <c r="R84" s="15" t="s">
        <v>126</v>
      </c>
      <c r="S84" s="15" t="s">
        <v>126</v>
      </c>
      <c r="T84" s="15" t="s">
        <v>885</v>
      </c>
      <c r="U84" s="67">
        <v>8.65975088E8</v>
      </c>
      <c r="V84" s="15" t="s">
        <v>1084</v>
      </c>
      <c r="W84" s="15" t="s">
        <v>913</v>
      </c>
      <c r="X84" s="15" t="s">
        <v>899</v>
      </c>
      <c r="Y84" s="67">
        <v>22.0</v>
      </c>
      <c r="Z84" s="15" t="s">
        <v>900</v>
      </c>
      <c r="AA84" s="9">
        <v>45391.0</v>
      </c>
      <c r="AB84" s="6" t="s">
        <v>901</v>
      </c>
      <c r="AC84" s="6" t="s">
        <v>914</v>
      </c>
      <c r="AD84" s="6" t="s">
        <v>903</v>
      </c>
      <c r="AE84" s="6" t="s">
        <v>893</v>
      </c>
    </row>
    <row r="85">
      <c r="A85" s="5">
        <v>8336.0</v>
      </c>
      <c r="B85" s="6" t="s">
        <v>525</v>
      </c>
      <c r="C85" s="6" t="s">
        <v>70</v>
      </c>
      <c r="D85" s="6" t="s">
        <v>17</v>
      </c>
      <c r="E85" s="6" t="s">
        <v>18</v>
      </c>
      <c r="F85" s="6" t="s">
        <v>13</v>
      </c>
      <c r="G85" s="9">
        <v>45391.0</v>
      </c>
      <c r="H85" s="9">
        <v>45391.0</v>
      </c>
      <c r="I85" s="15" t="s">
        <v>1085</v>
      </c>
      <c r="J85" s="15" t="s">
        <v>833</v>
      </c>
      <c r="K85" s="6" t="s">
        <v>758</v>
      </c>
      <c r="L85" s="65" t="s">
        <v>759</v>
      </c>
      <c r="M85" s="6" t="s">
        <v>760</v>
      </c>
      <c r="N85" s="6" t="s">
        <v>882</v>
      </c>
      <c r="O85" s="15" t="s">
        <v>214</v>
      </c>
      <c r="P85" s="15" t="s">
        <v>895</v>
      </c>
      <c r="Q85" s="15" t="s">
        <v>896</v>
      </c>
      <c r="R85" s="15" t="s">
        <v>123</v>
      </c>
      <c r="S85" s="15" t="s">
        <v>123</v>
      </c>
      <c r="T85" s="15" t="s">
        <v>897</v>
      </c>
      <c r="U85" s="67">
        <v>6.9487599E8</v>
      </c>
      <c r="V85" s="15" t="s">
        <v>1086</v>
      </c>
      <c r="W85" s="15" t="s">
        <v>933</v>
      </c>
      <c r="X85" s="15" t="s">
        <v>883</v>
      </c>
      <c r="Y85" s="67">
        <v>23.0</v>
      </c>
      <c r="Z85" s="15" t="s">
        <v>889</v>
      </c>
      <c r="AA85" s="9">
        <v>45391.0</v>
      </c>
      <c r="AB85" s="6" t="s">
        <v>901</v>
      </c>
      <c r="AC85" s="6" t="s">
        <v>914</v>
      </c>
      <c r="AD85" s="6" t="s">
        <v>892</v>
      </c>
      <c r="AE85" s="6" t="s">
        <v>893</v>
      </c>
    </row>
    <row r="86">
      <c r="A86" s="5">
        <v>6731.0</v>
      </c>
      <c r="B86" s="6" t="s">
        <v>569</v>
      </c>
      <c r="C86" s="6" t="s">
        <v>88</v>
      </c>
      <c r="D86" s="6" t="s">
        <v>17</v>
      </c>
      <c r="E86" s="6" t="s">
        <v>18</v>
      </c>
      <c r="F86" s="6" t="s">
        <v>19</v>
      </c>
      <c r="G86" s="9">
        <v>45391.0</v>
      </c>
      <c r="H86" s="9">
        <v>45391.0</v>
      </c>
      <c r="I86" s="15" t="s">
        <v>1087</v>
      </c>
      <c r="J86" s="15" t="s">
        <v>834</v>
      </c>
      <c r="K86" s="6" t="s">
        <v>835</v>
      </c>
      <c r="L86" s="65" t="s">
        <v>836</v>
      </c>
      <c r="M86" s="6" t="s">
        <v>837</v>
      </c>
      <c r="N86" s="6" t="s">
        <v>882</v>
      </c>
      <c r="O86" s="15" t="s">
        <v>148</v>
      </c>
      <c r="P86" s="15" t="s">
        <v>906</v>
      </c>
      <c r="Q86" s="15" t="s">
        <v>884</v>
      </c>
      <c r="R86" s="15" t="s">
        <v>123</v>
      </c>
      <c r="S86" s="15" t="s">
        <v>123</v>
      </c>
      <c r="T86" s="15" t="s">
        <v>883</v>
      </c>
      <c r="U86" s="67">
        <v>2.37798236E8</v>
      </c>
      <c r="V86" s="15" t="s">
        <v>1088</v>
      </c>
      <c r="W86" s="15" t="s">
        <v>887</v>
      </c>
      <c r="X86" s="15" t="s">
        <v>926</v>
      </c>
      <c r="Y86" s="67">
        <v>26.0</v>
      </c>
      <c r="Z86" s="15" t="s">
        <v>918</v>
      </c>
      <c r="AA86" s="9">
        <v>45391.0</v>
      </c>
      <c r="AB86" s="6" t="s">
        <v>902</v>
      </c>
      <c r="AC86" s="6" t="s">
        <v>891</v>
      </c>
      <c r="AD86" s="6" t="s">
        <v>892</v>
      </c>
      <c r="AE86" s="6" t="s">
        <v>915</v>
      </c>
    </row>
    <row r="87">
      <c r="A87" s="5">
        <v>2654.0</v>
      </c>
      <c r="B87" s="6" t="s">
        <v>569</v>
      </c>
      <c r="C87" s="6" t="s">
        <v>89</v>
      </c>
      <c r="D87" s="6" t="s">
        <v>22</v>
      </c>
      <c r="E87" s="6" t="s">
        <v>23</v>
      </c>
      <c r="F87" s="6" t="s">
        <v>19</v>
      </c>
      <c r="G87" s="9">
        <v>45391.0</v>
      </c>
      <c r="H87" s="9">
        <v>45391.0</v>
      </c>
      <c r="I87" s="15" t="s">
        <v>1089</v>
      </c>
      <c r="J87" s="15" t="s">
        <v>838</v>
      </c>
      <c r="K87" s="6" t="s">
        <v>839</v>
      </c>
      <c r="L87" s="65" t="s">
        <v>840</v>
      </c>
      <c r="M87" s="6" t="s">
        <v>841</v>
      </c>
      <c r="N87" s="6" t="s">
        <v>882</v>
      </c>
      <c r="O87" s="15" t="s">
        <v>214</v>
      </c>
      <c r="P87" s="15" t="s">
        <v>911</v>
      </c>
      <c r="Q87" s="15" t="s">
        <v>12</v>
      </c>
      <c r="R87" s="15" t="s">
        <v>126</v>
      </c>
      <c r="S87" s="15" t="s">
        <v>126</v>
      </c>
      <c r="T87" s="15" t="s">
        <v>906</v>
      </c>
      <c r="U87" s="67">
        <v>7.81887358E8</v>
      </c>
      <c r="V87" s="15" t="s">
        <v>1090</v>
      </c>
      <c r="W87" s="15" t="s">
        <v>913</v>
      </c>
      <c r="X87" s="15" t="s">
        <v>883</v>
      </c>
      <c r="Y87" s="67">
        <v>52.0</v>
      </c>
      <c r="Z87" s="15" t="s">
        <v>889</v>
      </c>
      <c r="AA87" s="9">
        <v>45391.0</v>
      </c>
      <c r="AB87" s="6" t="s">
        <v>919</v>
      </c>
      <c r="AC87" s="6" t="s">
        <v>927</v>
      </c>
      <c r="AD87" s="6" t="s">
        <v>892</v>
      </c>
      <c r="AE87" s="6" t="s">
        <v>915</v>
      </c>
    </row>
    <row r="88">
      <c r="A88" s="5">
        <v>9915.0</v>
      </c>
      <c r="B88" s="6" t="s">
        <v>569</v>
      </c>
      <c r="C88" s="6" t="s">
        <v>90</v>
      </c>
      <c r="D88" s="6" t="s">
        <v>17</v>
      </c>
      <c r="E88" s="6" t="s">
        <v>12</v>
      </c>
      <c r="F88" s="6" t="s">
        <v>19</v>
      </c>
      <c r="G88" s="9">
        <v>45391.0</v>
      </c>
      <c r="H88" s="9">
        <v>45391.0</v>
      </c>
      <c r="I88" s="15" t="s">
        <v>1091</v>
      </c>
      <c r="J88" s="15" t="s">
        <v>842</v>
      </c>
      <c r="K88" s="6" t="s">
        <v>843</v>
      </c>
      <c r="L88" s="65" t="s">
        <v>844</v>
      </c>
      <c r="M88" s="6" t="s">
        <v>845</v>
      </c>
      <c r="N88" s="6" t="s">
        <v>882</v>
      </c>
      <c r="O88" s="15" t="s">
        <v>148</v>
      </c>
      <c r="P88" s="15" t="s">
        <v>906</v>
      </c>
      <c r="Q88" s="15" t="s">
        <v>935</v>
      </c>
      <c r="R88" s="15" t="s">
        <v>123</v>
      </c>
      <c r="S88" s="15" t="s">
        <v>123</v>
      </c>
      <c r="T88" s="15" t="s">
        <v>883</v>
      </c>
      <c r="U88" s="67">
        <v>7.99145494E8</v>
      </c>
      <c r="V88" s="15" t="s">
        <v>1092</v>
      </c>
      <c r="W88" s="15" t="s">
        <v>887</v>
      </c>
      <c r="X88" s="15" t="s">
        <v>888</v>
      </c>
      <c r="Y88" s="67">
        <v>49.0</v>
      </c>
      <c r="Z88" s="15" t="s">
        <v>900</v>
      </c>
      <c r="AA88" s="9">
        <v>45391.0</v>
      </c>
      <c r="AB88" s="6" t="s">
        <v>901</v>
      </c>
      <c r="AC88" s="6" t="s">
        <v>927</v>
      </c>
      <c r="AD88" s="6" t="s">
        <v>892</v>
      </c>
      <c r="AE88" s="6" t="s">
        <v>904</v>
      </c>
    </row>
    <row r="89">
      <c r="A89" s="5">
        <v>4874.0</v>
      </c>
      <c r="B89" s="6" t="s">
        <v>569</v>
      </c>
      <c r="C89" s="6" t="s">
        <v>91</v>
      </c>
      <c r="D89" s="6" t="s">
        <v>11</v>
      </c>
      <c r="E89" s="6" t="s">
        <v>12</v>
      </c>
      <c r="F89" s="6" t="s">
        <v>13</v>
      </c>
      <c r="G89" s="9">
        <v>45391.0</v>
      </c>
      <c r="H89" s="9">
        <v>45391.0</v>
      </c>
      <c r="I89" s="15" t="s">
        <v>1093</v>
      </c>
      <c r="J89" s="15" t="s">
        <v>846</v>
      </c>
      <c r="K89" s="6" t="s">
        <v>847</v>
      </c>
      <c r="L89" s="65" t="s">
        <v>848</v>
      </c>
      <c r="M89" s="6" t="s">
        <v>849</v>
      </c>
      <c r="N89" s="6" t="s">
        <v>882</v>
      </c>
      <c r="O89" s="6" t="s">
        <v>931</v>
      </c>
      <c r="P89" s="6" t="s">
        <v>897</v>
      </c>
      <c r="Q89" s="6" t="s">
        <v>921</v>
      </c>
      <c r="R89" s="6" t="s">
        <v>128</v>
      </c>
      <c r="S89" s="6" t="s">
        <v>128</v>
      </c>
      <c r="T89" s="68"/>
      <c r="U89" s="67">
        <v>4.65278987E8</v>
      </c>
      <c r="V89" s="15" t="s">
        <v>1094</v>
      </c>
      <c r="W89" s="6" t="s">
        <v>913</v>
      </c>
      <c r="X89" s="6" t="s">
        <v>937</v>
      </c>
      <c r="Y89" s="67">
        <v>26.0</v>
      </c>
      <c r="Z89" s="15" t="s">
        <v>918</v>
      </c>
      <c r="AA89" s="9">
        <v>45391.0</v>
      </c>
      <c r="AB89" s="6" t="s">
        <v>902</v>
      </c>
      <c r="AC89" s="6" t="s">
        <v>914</v>
      </c>
      <c r="AD89" s="6" t="s">
        <v>903</v>
      </c>
      <c r="AE89" s="6" t="s">
        <v>904</v>
      </c>
    </row>
    <row r="90">
      <c r="A90" s="5">
        <v>7367.0</v>
      </c>
      <c r="B90" s="6" t="s">
        <v>525</v>
      </c>
      <c r="C90" s="6" t="s">
        <v>92</v>
      </c>
      <c r="D90" s="6" t="s">
        <v>11</v>
      </c>
      <c r="E90" s="6" t="s">
        <v>12</v>
      </c>
      <c r="F90" s="6" t="s">
        <v>13</v>
      </c>
      <c r="G90" s="9">
        <v>45391.0</v>
      </c>
      <c r="H90" s="9">
        <v>45391.0</v>
      </c>
      <c r="I90" s="15" t="s">
        <v>1095</v>
      </c>
      <c r="J90" s="15" t="s">
        <v>850</v>
      </c>
      <c r="K90" s="6" t="s">
        <v>851</v>
      </c>
      <c r="L90" s="65" t="s">
        <v>852</v>
      </c>
      <c r="M90" s="6" t="s">
        <v>853</v>
      </c>
      <c r="N90" s="6" t="s">
        <v>882</v>
      </c>
      <c r="O90" s="6" t="s">
        <v>931</v>
      </c>
      <c r="P90" s="6" t="s">
        <v>955</v>
      </c>
      <c r="Q90" s="6" t="s">
        <v>884</v>
      </c>
      <c r="R90" s="6" t="s">
        <v>126</v>
      </c>
      <c r="S90" s="6" t="s">
        <v>126</v>
      </c>
      <c r="T90" s="6" t="s">
        <v>895</v>
      </c>
      <c r="U90" s="67">
        <v>2.71476207E8</v>
      </c>
      <c r="V90" s="15" t="s">
        <v>1096</v>
      </c>
      <c r="W90" s="6" t="s">
        <v>933</v>
      </c>
      <c r="X90" s="6" t="s">
        <v>926</v>
      </c>
      <c r="Y90" s="67">
        <v>49.0</v>
      </c>
      <c r="Z90" s="15" t="s">
        <v>900</v>
      </c>
      <c r="AA90" s="9">
        <v>45391.0</v>
      </c>
      <c r="AB90" s="6" t="s">
        <v>901</v>
      </c>
      <c r="AC90" s="6" t="s">
        <v>914</v>
      </c>
      <c r="AD90" s="6" t="s">
        <v>892</v>
      </c>
      <c r="AE90" s="6" t="s">
        <v>904</v>
      </c>
    </row>
    <row r="91">
      <c r="A91" s="5">
        <v>6443.0</v>
      </c>
      <c r="B91" s="6" t="s">
        <v>543</v>
      </c>
      <c r="C91" s="6" t="s">
        <v>26</v>
      </c>
      <c r="D91" s="6" t="s">
        <v>17</v>
      </c>
      <c r="E91" s="6" t="s">
        <v>18</v>
      </c>
      <c r="F91" s="6" t="s">
        <v>15</v>
      </c>
      <c r="G91" s="9">
        <v>45391.0</v>
      </c>
      <c r="H91" s="9">
        <v>45391.0</v>
      </c>
      <c r="I91" s="15" t="s">
        <v>1097</v>
      </c>
      <c r="J91" s="15" t="s">
        <v>854</v>
      </c>
      <c r="K91" s="6" t="s">
        <v>571</v>
      </c>
      <c r="L91" s="6" t="s">
        <v>572</v>
      </c>
      <c r="M91" s="6" t="s">
        <v>573</v>
      </c>
      <c r="N91" s="6" t="s">
        <v>882</v>
      </c>
      <c r="O91" s="15" t="s">
        <v>148</v>
      </c>
      <c r="P91" s="15" t="s">
        <v>885</v>
      </c>
      <c r="Q91" s="15" t="s">
        <v>12</v>
      </c>
      <c r="R91" s="15" t="s">
        <v>128</v>
      </c>
      <c r="S91" s="15" t="s">
        <v>128</v>
      </c>
      <c r="T91" s="15" t="s">
        <v>955</v>
      </c>
      <c r="U91" s="67">
        <v>7.41580895E8</v>
      </c>
      <c r="V91" s="15" t="s">
        <v>1098</v>
      </c>
      <c r="W91" s="15" t="s">
        <v>913</v>
      </c>
      <c r="X91" s="15" t="s">
        <v>883</v>
      </c>
      <c r="Y91" s="67">
        <v>18.0</v>
      </c>
      <c r="Z91" s="15" t="s">
        <v>889</v>
      </c>
      <c r="AA91" s="9">
        <v>45391.0</v>
      </c>
      <c r="AB91" s="6" t="s">
        <v>901</v>
      </c>
      <c r="AC91" s="6" t="s">
        <v>891</v>
      </c>
      <c r="AD91" s="6" t="s">
        <v>892</v>
      </c>
      <c r="AE91" s="6" t="s">
        <v>893</v>
      </c>
    </row>
    <row r="92">
      <c r="A92" s="5">
        <v>5996.0</v>
      </c>
      <c r="B92" s="6" t="s">
        <v>855</v>
      </c>
      <c r="C92" s="6" t="s">
        <v>93</v>
      </c>
      <c r="D92" s="6" t="s">
        <v>17</v>
      </c>
      <c r="E92" s="6" t="s">
        <v>18</v>
      </c>
      <c r="F92" s="6" t="s">
        <v>15</v>
      </c>
      <c r="G92" s="9">
        <v>45391.0</v>
      </c>
      <c r="H92" s="9">
        <v>45391.0</v>
      </c>
      <c r="I92" s="15" t="s">
        <v>1099</v>
      </c>
      <c r="J92" s="15" t="s">
        <v>856</v>
      </c>
      <c r="K92" s="6" t="s">
        <v>857</v>
      </c>
      <c r="L92" s="65" t="s">
        <v>858</v>
      </c>
      <c r="M92" s="6" t="s">
        <v>859</v>
      </c>
      <c r="N92" s="6" t="s">
        <v>882</v>
      </c>
      <c r="O92" s="15" t="s">
        <v>214</v>
      </c>
      <c r="P92" s="15" t="s">
        <v>883</v>
      </c>
      <c r="Q92" s="15" t="s">
        <v>12</v>
      </c>
      <c r="R92" s="15" t="s">
        <v>120</v>
      </c>
      <c r="S92" s="15" t="s">
        <v>120</v>
      </c>
      <c r="T92" s="15" t="s">
        <v>885</v>
      </c>
      <c r="U92" s="67">
        <v>5.14838889E8</v>
      </c>
      <c r="V92" s="15" t="s">
        <v>1100</v>
      </c>
      <c r="W92" s="15" t="s">
        <v>913</v>
      </c>
      <c r="X92" s="15" t="s">
        <v>883</v>
      </c>
      <c r="Y92" s="67">
        <v>57.0</v>
      </c>
      <c r="Z92" s="15" t="s">
        <v>889</v>
      </c>
      <c r="AA92" s="9">
        <v>45391.0</v>
      </c>
      <c r="AB92" s="6" t="s">
        <v>919</v>
      </c>
      <c r="AC92" s="6" t="s">
        <v>891</v>
      </c>
      <c r="AD92" s="6" t="s">
        <v>892</v>
      </c>
      <c r="AE92" s="6" t="s">
        <v>904</v>
      </c>
    </row>
    <row r="93">
      <c r="A93" s="5">
        <v>5991.0</v>
      </c>
      <c r="B93" s="6" t="s">
        <v>855</v>
      </c>
      <c r="C93" s="6" t="s">
        <v>42</v>
      </c>
      <c r="D93" s="6" t="s">
        <v>22</v>
      </c>
      <c r="E93" s="6" t="s">
        <v>23</v>
      </c>
      <c r="F93" s="6" t="s">
        <v>13</v>
      </c>
      <c r="G93" s="9">
        <v>45391.0</v>
      </c>
      <c r="H93" s="9">
        <v>45391.0</v>
      </c>
      <c r="I93" s="15" t="s">
        <v>1101</v>
      </c>
      <c r="J93" s="15" t="s">
        <v>860</v>
      </c>
      <c r="K93" s="6" t="s">
        <v>638</v>
      </c>
      <c r="L93" s="65" t="s">
        <v>639</v>
      </c>
      <c r="M93" s="6" t="s">
        <v>640</v>
      </c>
      <c r="N93" s="6" t="s">
        <v>882</v>
      </c>
      <c r="O93" s="15" t="s">
        <v>148</v>
      </c>
      <c r="P93" s="15" t="s">
        <v>906</v>
      </c>
      <c r="Q93" s="15" t="s">
        <v>896</v>
      </c>
      <c r="R93" s="15" t="s">
        <v>126</v>
      </c>
      <c r="S93" s="15" t="s">
        <v>126</v>
      </c>
      <c r="T93" s="15" t="s">
        <v>883</v>
      </c>
      <c r="U93" s="67">
        <v>8.6621341E8</v>
      </c>
      <c r="V93" s="15" t="s">
        <v>1102</v>
      </c>
      <c r="W93" s="15" t="s">
        <v>909</v>
      </c>
      <c r="X93" s="15" t="s">
        <v>926</v>
      </c>
      <c r="Y93" s="67">
        <v>56.0</v>
      </c>
      <c r="Z93" s="15" t="s">
        <v>900</v>
      </c>
      <c r="AA93" s="9">
        <v>45391.0</v>
      </c>
      <c r="AB93" s="6" t="s">
        <v>919</v>
      </c>
      <c r="AC93" s="6" t="s">
        <v>914</v>
      </c>
      <c r="AD93" s="6" t="s">
        <v>892</v>
      </c>
      <c r="AE93" s="6" t="s">
        <v>904</v>
      </c>
    </row>
    <row r="94">
      <c r="A94" s="5">
        <v>4903.0</v>
      </c>
      <c r="B94" s="6" t="s">
        <v>543</v>
      </c>
      <c r="C94" s="6" t="s">
        <v>94</v>
      </c>
      <c r="D94" s="6" t="s">
        <v>22</v>
      </c>
      <c r="E94" s="6" t="s">
        <v>23</v>
      </c>
      <c r="F94" s="6" t="s">
        <v>15</v>
      </c>
      <c r="G94" s="9">
        <v>45391.0</v>
      </c>
      <c r="H94" s="9">
        <v>45391.0</v>
      </c>
      <c r="I94" s="15" t="s">
        <v>1103</v>
      </c>
      <c r="J94" s="15" t="s">
        <v>861</v>
      </c>
      <c r="K94" s="6" t="s">
        <v>862</v>
      </c>
      <c r="L94" s="65" t="s">
        <v>863</v>
      </c>
      <c r="M94" s="6" t="s">
        <v>864</v>
      </c>
      <c r="N94" s="6" t="s">
        <v>882</v>
      </c>
      <c r="O94" s="6" t="s">
        <v>931</v>
      </c>
      <c r="P94" s="6" t="s">
        <v>883</v>
      </c>
      <c r="Q94" s="6" t="s">
        <v>12</v>
      </c>
      <c r="R94" s="6" t="s">
        <v>128</v>
      </c>
      <c r="S94" s="6" t="s">
        <v>128</v>
      </c>
      <c r="T94" s="6" t="s">
        <v>885</v>
      </c>
      <c r="U94" s="67">
        <v>9.75903641E8</v>
      </c>
      <c r="V94" s="15" t="s">
        <v>1104</v>
      </c>
      <c r="W94" s="6" t="s">
        <v>923</v>
      </c>
      <c r="X94" s="6" t="s">
        <v>937</v>
      </c>
      <c r="Y94" s="67">
        <v>55.0</v>
      </c>
      <c r="Z94" s="15" t="s">
        <v>918</v>
      </c>
      <c r="AA94" s="9">
        <v>45391.0</v>
      </c>
      <c r="AB94" s="6" t="s">
        <v>902</v>
      </c>
      <c r="AC94" s="6" t="s">
        <v>927</v>
      </c>
      <c r="AD94" s="6" t="s">
        <v>892</v>
      </c>
      <c r="AE94" s="6" t="s">
        <v>904</v>
      </c>
    </row>
    <row r="95">
      <c r="A95" s="5">
        <v>3729.0</v>
      </c>
      <c r="B95" s="6" t="s">
        <v>543</v>
      </c>
      <c r="C95" s="6" t="s">
        <v>75</v>
      </c>
      <c r="D95" s="6" t="s">
        <v>11</v>
      </c>
      <c r="E95" s="6" t="s">
        <v>12</v>
      </c>
      <c r="F95" s="6" t="s">
        <v>13</v>
      </c>
      <c r="G95" s="9">
        <v>45391.0</v>
      </c>
      <c r="H95" s="9">
        <v>45391.0</v>
      </c>
      <c r="I95" s="15" t="s">
        <v>1105</v>
      </c>
      <c r="J95" s="15" t="s">
        <v>865</v>
      </c>
      <c r="K95" s="6" t="s">
        <v>778</v>
      </c>
      <c r="L95" s="6" t="s">
        <v>779</v>
      </c>
      <c r="M95" s="6" t="s">
        <v>780</v>
      </c>
      <c r="N95" s="6" t="s">
        <v>882</v>
      </c>
      <c r="O95" s="6" t="s">
        <v>931</v>
      </c>
      <c r="P95" s="6" t="s">
        <v>883</v>
      </c>
      <c r="Q95" s="6" t="s">
        <v>907</v>
      </c>
      <c r="R95" s="6" t="s">
        <v>120</v>
      </c>
      <c r="S95" s="6" t="s">
        <v>120</v>
      </c>
      <c r="T95" s="6" t="s">
        <v>885</v>
      </c>
      <c r="U95" s="67">
        <v>7.14792641E8</v>
      </c>
      <c r="V95" s="15" t="s">
        <v>1106</v>
      </c>
      <c r="W95" s="6" t="s">
        <v>909</v>
      </c>
      <c r="X95" s="6" t="s">
        <v>899</v>
      </c>
      <c r="Y95" s="67">
        <v>44.0</v>
      </c>
      <c r="Z95" s="15" t="s">
        <v>889</v>
      </c>
      <c r="AA95" s="9">
        <v>45391.0</v>
      </c>
      <c r="AB95" s="6" t="s">
        <v>901</v>
      </c>
      <c r="AC95" s="6" t="s">
        <v>927</v>
      </c>
      <c r="AD95" s="6" t="s">
        <v>903</v>
      </c>
      <c r="AE95" s="6" t="s">
        <v>904</v>
      </c>
    </row>
    <row r="96">
      <c r="A96" s="5">
        <v>7727.0</v>
      </c>
      <c r="B96" s="6" t="s">
        <v>543</v>
      </c>
      <c r="C96" s="6" t="s">
        <v>59</v>
      </c>
      <c r="D96" s="6" t="s">
        <v>11</v>
      </c>
      <c r="E96" s="6" t="s">
        <v>12</v>
      </c>
      <c r="F96" s="6" t="s">
        <v>19</v>
      </c>
      <c r="G96" s="9">
        <v>45391.0</v>
      </c>
      <c r="H96" s="9">
        <v>45391.0</v>
      </c>
      <c r="I96" s="15" t="s">
        <v>1107</v>
      </c>
      <c r="J96" s="15" t="s">
        <v>866</v>
      </c>
      <c r="K96" s="6" t="s">
        <v>708</v>
      </c>
      <c r="L96" s="6" t="s">
        <v>709</v>
      </c>
      <c r="M96" s="6" t="s">
        <v>710</v>
      </c>
      <c r="N96" s="6" t="s">
        <v>882</v>
      </c>
      <c r="O96" s="15" t="s">
        <v>214</v>
      </c>
      <c r="P96" s="15" t="s">
        <v>895</v>
      </c>
      <c r="Q96" s="15" t="s">
        <v>12</v>
      </c>
      <c r="R96" s="15" t="s">
        <v>128</v>
      </c>
      <c r="S96" s="15" t="s">
        <v>128</v>
      </c>
      <c r="T96" s="15" t="s">
        <v>897</v>
      </c>
      <c r="U96" s="67">
        <v>6.64226794E8</v>
      </c>
      <c r="V96" s="15" t="s">
        <v>1108</v>
      </c>
      <c r="W96" s="15" t="s">
        <v>887</v>
      </c>
      <c r="X96" s="15" t="s">
        <v>899</v>
      </c>
      <c r="Y96" s="67">
        <v>52.0</v>
      </c>
      <c r="Z96" s="15" t="s">
        <v>918</v>
      </c>
      <c r="AA96" s="9">
        <v>45391.0</v>
      </c>
      <c r="AB96" s="6" t="s">
        <v>901</v>
      </c>
      <c r="AC96" s="6" t="s">
        <v>927</v>
      </c>
      <c r="AD96" s="6" t="s">
        <v>892</v>
      </c>
      <c r="AE96" s="6" t="s">
        <v>915</v>
      </c>
    </row>
    <row r="97">
      <c r="A97" s="5">
        <v>9144.0</v>
      </c>
      <c r="B97" s="6" t="s">
        <v>552</v>
      </c>
      <c r="C97" s="6" t="s">
        <v>53</v>
      </c>
      <c r="D97" s="6" t="s">
        <v>17</v>
      </c>
      <c r="E97" s="6" t="s">
        <v>18</v>
      </c>
      <c r="F97" s="6" t="s">
        <v>13</v>
      </c>
      <c r="G97" s="9">
        <v>45391.0</v>
      </c>
      <c r="H97" s="9">
        <v>45391.0</v>
      </c>
      <c r="I97" s="15" t="s">
        <v>1109</v>
      </c>
      <c r="J97" s="15" t="s">
        <v>867</v>
      </c>
      <c r="K97" s="6" t="s">
        <v>683</v>
      </c>
      <c r="L97" s="65" t="s">
        <v>684</v>
      </c>
      <c r="M97" s="6" t="s">
        <v>685</v>
      </c>
      <c r="N97" s="6" t="s">
        <v>882</v>
      </c>
      <c r="O97" s="15" t="s">
        <v>214</v>
      </c>
      <c r="P97" s="15" t="s">
        <v>906</v>
      </c>
      <c r="Q97" s="15" t="s">
        <v>12</v>
      </c>
      <c r="R97" s="15" t="s">
        <v>128</v>
      </c>
      <c r="S97" s="15" t="s">
        <v>128</v>
      </c>
      <c r="T97" s="15" t="s">
        <v>883</v>
      </c>
      <c r="U97" s="67">
        <v>4.74524558E8</v>
      </c>
      <c r="V97" s="15" t="s">
        <v>1110</v>
      </c>
      <c r="W97" s="15" t="s">
        <v>913</v>
      </c>
      <c r="X97" s="15" t="s">
        <v>888</v>
      </c>
      <c r="Y97" s="67">
        <v>54.0</v>
      </c>
      <c r="Z97" s="15" t="s">
        <v>900</v>
      </c>
      <c r="AA97" s="9">
        <v>45391.0</v>
      </c>
      <c r="AB97" s="6" t="s">
        <v>901</v>
      </c>
      <c r="AC97" s="6" t="s">
        <v>914</v>
      </c>
      <c r="AD97" s="6" t="s">
        <v>892</v>
      </c>
      <c r="AE97" s="6" t="s">
        <v>915</v>
      </c>
    </row>
    <row r="98">
      <c r="A98" s="5">
        <v>4713.0</v>
      </c>
      <c r="B98" s="6" t="s">
        <v>543</v>
      </c>
      <c r="C98" s="6" t="s">
        <v>95</v>
      </c>
      <c r="D98" s="6" t="s">
        <v>17</v>
      </c>
      <c r="E98" s="6" t="s">
        <v>18</v>
      </c>
      <c r="F98" s="6" t="s">
        <v>13</v>
      </c>
      <c r="G98" s="9">
        <v>45391.0</v>
      </c>
      <c r="H98" s="9">
        <v>45391.0</v>
      </c>
      <c r="I98" s="15" t="s">
        <v>1111</v>
      </c>
      <c r="J98" s="15" t="s">
        <v>868</v>
      </c>
      <c r="K98" s="6" t="s">
        <v>869</v>
      </c>
      <c r="L98" s="65" t="s">
        <v>870</v>
      </c>
      <c r="M98" s="6" t="s">
        <v>871</v>
      </c>
      <c r="N98" s="6" t="s">
        <v>882</v>
      </c>
      <c r="O98" s="15" t="s">
        <v>214</v>
      </c>
      <c r="P98" s="15" t="s">
        <v>911</v>
      </c>
      <c r="Q98" s="15" t="s">
        <v>907</v>
      </c>
      <c r="R98" s="15" t="s">
        <v>126</v>
      </c>
      <c r="S98" s="15" t="s">
        <v>126</v>
      </c>
      <c r="T98" s="15" t="s">
        <v>906</v>
      </c>
      <c r="U98" s="67">
        <v>9.89006374E8</v>
      </c>
      <c r="V98" s="15" t="s">
        <v>1112</v>
      </c>
      <c r="W98" s="15" t="s">
        <v>913</v>
      </c>
      <c r="X98" s="15" t="s">
        <v>926</v>
      </c>
      <c r="Y98" s="67">
        <v>24.0</v>
      </c>
      <c r="Z98" s="15" t="s">
        <v>900</v>
      </c>
      <c r="AA98" s="9">
        <v>45391.0</v>
      </c>
      <c r="AB98" s="6" t="s">
        <v>919</v>
      </c>
      <c r="AC98" s="6" t="s">
        <v>891</v>
      </c>
      <c r="AD98" s="6" t="s">
        <v>903</v>
      </c>
      <c r="AE98" s="6" t="s">
        <v>893</v>
      </c>
    </row>
    <row r="99">
      <c r="A99" s="5">
        <v>3815.0</v>
      </c>
      <c r="B99" s="6" t="s">
        <v>525</v>
      </c>
      <c r="C99" s="6" t="s">
        <v>69</v>
      </c>
      <c r="D99" s="6" t="s">
        <v>22</v>
      </c>
      <c r="E99" s="6" t="s">
        <v>23</v>
      </c>
      <c r="F99" s="6" t="s">
        <v>13</v>
      </c>
      <c r="G99" s="9">
        <v>45391.0</v>
      </c>
      <c r="H99" s="9">
        <v>45391.0</v>
      </c>
      <c r="I99" s="15" t="s">
        <v>1113</v>
      </c>
      <c r="J99" s="15" t="s">
        <v>872</v>
      </c>
      <c r="K99" s="6" t="s">
        <v>753</v>
      </c>
      <c r="L99" s="6" t="s">
        <v>754</v>
      </c>
      <c r="M99" s="6" t="s">
        <v>755</v>
      </c>
      <c r="N99" s="6" t="s">
        <v>882</v>
      </c>
      <c r="O99" s="15" t="s">
        <v>148</v>
      </c>
      <c r="P99" s="15" t="s">
        <v>906</v>
      </c>
      <c r="Q99" s="15" t="s">
        <v>896</v>
      </c>
      <c r="R99" s="15" t="s">
        <v>126</v>
      </c>
      <c r="S99" s="15" t="s">
        <v>126</v>
      </c>
      <c r="T99" s="15" t="s">
        <v>883</v>
      </c>
      <c r="U99" s="67">
        <v>5.3691355E8</v>
      </c>
      <c r="V99" s="15" t="s">
        <v>1114</v>
      </c>
      <c r="W99" s="15" t="s">
        <v>933</v>
      </c>
      <c r="X99" s="15" t="s">
        <v>899</v>
      </c>
      <c r="Y99" s="67">
        <v>38.0</v>
      </c>
      <c r="Z99" s="15" t="s">
        <v>918</v>
      </c>
      <c r="AA99" s="9">
        <v>45391.0</v>
      </c>
      <c r="AB99" s="6" t="s">
        <v>902</v>
      </c>
      <c r="AC99" s="6" t="s">
        <v>891</v>
      </c>
      <c r="AD99" s="6" t="s">
        <v>892</v>
      </c>
      <c r="AE99" s="6" t="s">
        <v>893</v>
      </c>
    </row>
    <row r="100">
      <c r="A100" s="5">
        <v>612.0</v>
      </c>
      <c r="B100" s="6" t="s">
        <v>525</v>
      </c>
      <c r="C100" s="6" t="s">
        <v>96</v>
      </c>
      <c r="D100" s="6" t="s">
        <v>11</v>
      </c>
      <c r="E100" s="6" t="s">
        <v>12</v>
      </c>
      <c r="F100" s="6" t="s">
        <v>15</v>
      </c>
      <c r="G100" s="9">
        <v>45391.0</v>
      </c>
      <c r="H100" s="9">
        <v>45391.0</v>
      </c>
      <c r="I100" s="15" t="s">
        <v>1115</v>
      </c>
      <c r="J100" s="15" t="s">
        <v>873</v>
      </c>
      <c r="K100" s="6" t="s">
        <v>874</v>
      </c>
      <c r="L100" s="65" t="s">
        <v>875</v>
      </c>
      <c r="M100" s="6" t="s">
        <v>876</v>
      </c>
      <c r="N100" s="6" t="s">
        <v>882</v>
      </c>
      <c r="O100" s="6" t="s">
        <v>931</v>
      </c>
      <c r="P100" s="6" t="s">
        <v>883</v>
      </c>
      <c r="Q100" s="6" t="s">
        <v>907</v>
      </c>
      <c r="R100" s="6" t="s">
        <v>123</v>
      </c>
      <c r="S100" s="6" t="s">
        <v>123</v>
      </c>
      <c r="T100" s="6" t="s">
        <v>885</v>
      </c>
      <c r="U100" s="67">
        <v>1.40229006E8</v>
      </c>
      <c r="V100" s="15" t="s">
        <v>1116</v>
      </c>
      <c r="W100" s="6" t="s">
        <v>923</v>
      </c>
      <c r="X100" s="6" t="s">
        <v>899</v>
      </c>
      <c r="Y100" s="67">
        <v>36.0</v>
      </c>
      <c r="Z100" s="15" t="s">
        <v>918</v>
      </c>
      <c r="AA100" s="9">
        <v>45391.0</v>
      </c>
      <c r="AB100" s="6" t="s">
        <v>901</v>
      </c>
      <c r="AC100" s="6" t="s">
        <v>891</v>
      </c>
      <c r="AD100" s="6" t="s">
        <v>892</v>
      </c>
      <c r="AE100" s="6" t="s">
        <v>904</v>
      </c>
    </row>
    <row r="101">
      <c r="A101" s="5">
        <v>1846.0</v>
      </c>
      <c r="B101" s="6" t="s">
        <v>569</v>
      </c>
      <c r="C101" s="6" t="s">
        <v>97</v>
      </c>
      <c r="D101" s="6" t="s">
        <v>11</v>
      </c>
      <c r="E101" s="6" t="s">
        <v>12</v>
      </c>
      <c r="F101" s="6" t="s">
        <v>13</v>
      </c>
      <c r="G101" s="9">
        <v>45391.0</v>
      </c>
      <c r="H101" s="9">
        <v>45391.0</v>
      </c>
      <c r="I101" s="15" t="s">
        <v>1117</v>
      </c>
      <c r="J101" s="15" t="s">
        <v>877</v>
      </c>
      <c r="K101" s="6" t="s">
        <v>878</v>
      </c>
      <c r="L101" s="65" t="s">
        <v>879</v>
      </c>
      <c r="M101" s="6" t="s">
        <v>880</v>
      </c>
      <c r="N101" s="6" t="s">
        <v>882</v>
      </c>
      <c r="O101" s="15" t="s">
        <v>214</v>
      </c>
      <c r="P101" s="15" t="s">
        <v>895</v>
      </c>
      <c r="Q101" s="15" t="s">
        <v>12</v>
      </c>
      <c r="R101" s="15" t="s">
        <v>123</v>
      </c>
      <c r="S101" s="15" t="s">
        <v>123</v>
      </c>
      <c r="T101" s="15" t="s">
        <v>897</v>
      </c>
      <c r="U101" s="67">
        <v>7.09650444E8</v>
      </c>
      <c r="V101" s="15" t="s">
        <v>1118</v>
      </c>
      <c r="W101" s="15" t="s">
        <v>887</v>
      </c>
      <c r="X101" s="15" t="s">
        <v>937</v>
      </c>
      <c r="Y101" s="67">
        <v>45.0</v>
      </c>
      <c r="Z101" s="15" t="s">
        <v>900</v>
      </c>
      <c r="AA101" s="9">
        <v>45391.0</v>
      </c>
      <c r="AB101" s="6" t="s">
        <v>901</v>
      </c>
      <c r="AC101" s="6" t="s">
        <v>891</v>
      </c>
      <c r="AD101" s="6" t="s">
        <v>892</v>
      </c>
      <c r="AE101" s="6" t="s">
        <v>893</v>
      </c>
    </row>
  </sheetData>
  <dataValidations>
    <dataValidation type="list" allowBlank="1" showErrorMessage="1" sqref="B2:B101">
      <formula1>"Cliente,Fornecedor,Parceiro,Acionista,Colaborador,Outros"</formula1>
    </dataValidation>
    <dataValidation type="list" allowBlank="1" showErrorMessage="1" sqref="AD2:AD101">
      <formula1>"Signatário,Testemunha"</formula1>
    </dataValidation>
    <dataValidation type="list" allowBlank="1" showErrorMessage="1" sqref="AE2:AE101">
      <formula1>"Responsável pelo Financeiro,Sem Função de Faturamento,Time Financeiro"</formula1>
    </dataValidation>
    <dataValidation type="list" allowBlank="1" showErrorMessage="1" sqref="F2:F101">
      <formula1>"Alto,Médio,Baixo"</formula1>
    </dataValidation>
    <dataValidation type="list" allowBlank="1" showErrorMessage="1" sqref="AB2:AB101">
      <formula1>"Tomador de Decisão,Influenciador,Coach,Campeão,Bloqueador"</formula1>
    </dataValidation>
    <dataValidation type="list" allowBlank="1" showErrorMessage="1" sqref="O2:O101">
      <formula1>"E-mail,Telefone,Whatsapp"</formula1>
    </dataValidation>
    <dataValidation type="list" allowBlank="1" showErrorMessage="1" sqref="W2:W101">
      <formula1>"Casado,Divorciado,Separado,Solteiro,Viúvo"</formula1>
    </dataValidation>
    <dataValidation type="list" allowBlank="1" showErrorMessage="1" sqref="AC2:AC101">
      <formula1>"Admin,Tomador de Decisão,Campeão,Usuário"</formula1>
    </dataValidation>
  </dataValidations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10"/>
    <hyperlink r:id="rId9" ref="L11"/>
    <hyperlink r:id="rId10" ref="L13"/>
    <hyperlink r:id="rId11" ref="L14"/>
    <hyperlink r:id="rId12" ref="L15"/>
    <hyperlink r:id="rId13" ref="L17"/>
    <hyperlink r:id="rId14" ref="L18"/>
    <hyperlink r:id="rId15" ref="L19"/>
    <hyperlink r:id="rId16" ref="L20"/>
    <hyperlink r:id="rId17" ref="L22"/>
    <hyperlink r:id="rId18" ref="L23"/>
    <hyperlink r:id="rId19" ref="L24"/>
    <hyperlink r:id="rId20" ref="L25"/>
    <hyperlink r:id="rId21" ref="L26"/>
    <hyperlink r:id="rId22" ref="L27"/>
    <hyperlink r:id="rId23" ref="L29"/>
    <hyperlink r:id="rId24" ref="L30"/>
    <hyperlink r:id="rId25" ref="L31"/>
    <hyperlink r:id="rId26" ref="L32"/>
    <hyperlink r:id="rId27" ref="L33"/>
    <hyperlink r:id="rId28" ref="L34"/>
    <hyperlink r:id="rId29" ref="L35"/>
    <hyperlink r:id="rId30" ref="L36"/>
    <hyperlink r:id="rId31" ref="L37"/>
    <hyperlink r:id="rId32" ref="L38"/>
    <hyperlink r:id="rId33" ref="L39"/>
    <hyperlink r:id="rId34" ref="L40"/>
    <hyperlink r:id="rId35" ref="L41"/>
    <hyperlink r:id="rId36" ref="L42"/>
    <hyperlink r:id="rId37" ref="L43"/>
    <hyperlink r:id="rId38" ref="L45"/>
    <hyperlink r:id="rId39" ref="L47"/>
    <hyperlink r:id="rId40" ref="L48"/>
    <hyperlink r:id="rId41" ref="L51"/>
    <hyperlink r:id="rId42" ref="L52"/>
    <hyperlink r:id="rId43" ref="L53"/>
    <hyperlink r:id="rId44" ref="L54"/>
    <hyperlink r:id="rId45" ref="L55"/>
    <hyperlink r:id="rId46" ref="L56"/>
    <hyperlink r:id="rId47" ref="L60"/>
    <hyperlink r:id="rId48" ref="L62"/>
    <hyperlink r:id="rId49" ref="L63"/>
    <hyperlink r:id="rId50" ref="L64"/>
    <hyperlink r:id="rId51" ref="L65"/>
    <hyperlink r:id="rId52" ref="L69"/>
    <hyperlink r:id="rId53" ref="L70"/>
    <hyperlink r:id="rId54" ref="L71"/>
    <hyperlink r:id="rId55" ref="L73"/>
    <hyperlink r:id="rId56" ref="L75"/>
    <hyperlink r:id="rId57" ref="L76"/>
    <hyperlink r:id="rId58" ref="L77"/>
    <hyperlink r:id="rId59" ref="L78"/>
    <hyperlink r:id="rId60" ref="L79"/>
    <hyperlink r:id="rId61" ref="L80"/>
    <hyperlink r:id="rId62" ref="L81"/>
    <hyperlink r:id="rId63" ref="L82"/>
    <hyperlink r:id="rId64" ref="L83"/>
    <hyperlink r:id="rId65" ref="L84"/>
    <hyperlink r:id="rId66" ref="L85"/>
    <hyperlink r:id="rId67" ref="L86"/>
    <hyperlink r:id="rId68" ref="L87"/>
    <hyperlink r:id="rId69" ref="L88"/>
    <hyperlink r:id="rId70" ref="L89"/>
    <hyperlink r:id="rId71" ref="L90"/>
    <hyperlink r:id="rId72" ref="L92"/>
    <hyperlink r:id="rId73" ref="L93"/>
    <hyperlink r:id="rId74" ref="L94"/>
    <hyperlink r:id="rId75" ref="L97"/>
    <hyperlink r:id="rId76" ref="L98"/>
    <hyperlink r:id="rId77" ref="L100"/>
    <hyperlink r:id="rId78" ref="L101"/>
  </hyperlinks>
  <drawing r:id="rId79"/>
</worksheet>
</file>