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hidePivotFieldList="1" defaultThemeVersion="124226"/>
  <bookViews>
    <workbookView xWindow="360" yWindow="540" windowWidth="11415" windowHeight="6000" activeTab="5"/>
  </bookViews>
  <sheets>
    <sheet name="tab" sheetId="2" r:id="rId1"/>
    <sheet name="FINAL TABLE" sheetId="1" r:id="rId2"/>
    <sheet name="Export" sheetId="5" r:id="rId3"/>
    <sheet name="Export_key" sheetId="6" r:id="rId4"/>
    <sheet name="Groups" sheetId="4" r:id="rId5"/>
    <sheet name="Compatibility Report" sheetId="3" r:id="rId6"/>
    <sheet name="Sheet1" sheetId="7" r:id="rId7"/>
  </sheets>
  <definedNames>
    <definedName name="_xlnm.Print_Area" localSheetId="1">'FINAL TABLE'!$A$1:$CM$140</definedName>
    <definedName name="_xlnm.Print_Titles" localSheetId="1">'FINAL TABLE'!$3:$3</definedName>
    <definedName name="TABLE" localSheetId="1">'FINAL TABLE'!#REF!</definedName>
    <definedName name="TABLE_2" localSheetId="1">'FINAL TABLE'!#REF!</definedName>
    <definedName name="TABLE_3" localSheetId="1">'FINAL TABLE'!#REF!</definedName>
  </definedNames>
  <calcPr calcId="145621"/>
</workbook>
</file>

<file path=xl/calcChain.xml><?xml version="1.0" encoding="utf-8"?>
<calcChain xmlns="http://schemas.openxmlformats.org/spreadsheetml/2006/main">
  <c r="BM138" i="5" l="1"/>
  <c r="BC138" i="5"/>
  <c r="BD138" i="5"/>
  <c r="AO138" i="5"/>
  <c r="R138" i="5"/>
  <c r="N138" i="5"/>
  <c r="P138" i="5" s="1"/>
  <c r="K138" i="5"/>
  <c r="J138" i="5"/>
  <c r="BM137" i="5"/>
  <c r="BC137" i="5"/>
  <c r="BD137" i="5"/>
  <c r="AO137" i="5"/>
  <c r="K137" i="5"/>
  <c r="J137" i="5"/>
  <c r="BM136" i="5"/>
  <c r="BC136" i="5"/>
  <c r="BD136" i="5"/>
  <c r="AO136" i="5"/>
  <c r="R136" i="5"/>
  <c r="N136" i="5"/>
  <c r="P136" i="5" s="1"/>
  <c r="K136" i="5"/>
  <c r="J136" i="5"/>
  <c r="BC135" i="5"/>
  <c r="BD135" i="5"/>
  <c r="AO135" i="5"/>
  <c r="K135" i="5"/>
  <c r="J135" i="5"/>
  <c r="BC134" i="5"/>
  <c r="BD134" i="5"/>
  <c r="AO134" i="5"/>
  <c r="K134" i="5"/>
  <c r="J134" i="5"/>
  <c r="BC133" i="5"/>
  <c r="BD133" i="5"/>
  <c r="AO133" i="5"/>
  <c r="K133" i="5"/>
  <c r="J133" i="5"/>
  <c r="BM132" i="5"/>
  <c r="BC132" i="5"/>
  <c r="BD132" i="5"/>
  <c r="AO132" i="5"/>
  <c r="R132" i="5"/>
  <c r="N132" i="5"/>
  <c r="P132" i="5" s="1"/>
  <c r="K132" i="5"/>
  <c r="J132" i="5"/>
  <c r="CA130" i="5"/>
  <c r="BM130" i="5"/>
  <c r="BD130" i="5"/>
  <c r="BC130" i="5"/>
  <c r="R130" i="5"/>
  <c r="N130" i="5"/>
  <c r="P130" i="5" s="1"/>
  <c r="K130" i="5"/>
  <c r="J130" i="5"/>
  <c r="CD129" i="5"/>
  <c r="CA129" i="5"/>
  <c r="BM129" i="5"/>
  <c r="BD129" i="5"/>
  <c r="BC129" i="5"/>
  <c r="R129" i="5"/>
  <c r="N129" i="5"/>
  <c r="P129" i="5" s="1"/>
  <c r="K129" i="5"/>
  <c r="J129" i="5"/>
  <c r="CA128" i="5"/>
  <c r="BM128" i="5"/>
  <c r="BD128" i="5"/>
  <c r="BC128" i="5"/>
  <c r="R128" i="5"/>
  <c r="N128" i="5"/>
  <c r="P128" i="5" s="1"/>
  <c r="K128" i="5"/>
  <c r="J128" i="5"/>
  <c r="CA127" i="5"/>
  <c r="BM127" i="5"/>
  <c r="BD127" i="5"/>
  <c r="BC127" i="5"/>
  <c r="R127" i="5"/>
  <c r="N127" i="5"/>
  <c r="P127" i="5" s="1"/>
  <c r="K127" i="5"/>
  <c r="J127" i="5"/>
  <c r="CA126" i="5"/>
  <c r="BM126" i="5"/>
  <c r="BD126" i="5"/>
  <c r="BC126" i="5"/>
  <c r="R126" i="5"/>
  <c r="N126" i="5"/>
  <c r="P126" i="5" s="1"/>
  <c r="K126" i="5"/>
  <c r="J126" i="5"/>
  <c r="CA125" i="5"/>
  <c r="BM125" i="5"/>
  <c r="BD125" i="5"/>
  <c r="BC125" i="5"/>
  <c r="R125" i="5"/>
  <c r="N125" i="5"/>
  <c r="P125" i="5" s="1"/>
  <c r="K125" i="5"/>
  <c r="J125" i="5"/>
  <c r="CA124" i="5"/>
  <c r="BM124" i="5"/>
  <c r="BD124" i="5"/>
  <c r="BC124" i="5"/>
  <c r="R124" i="5"/>
  <c r="N124" i="5"/>
  <c r="P124" i="5" s="1"/>
  <c r="K124" i="5"/>
  <c r="J124" i="5"/>
  <c r="CA123" i="5"/>
  <c r="BM123" i="5"/>
  <c r="BD123" i="5"/>
  <c r="BC123" i="5"/>
  <c r="R123" i="5"/>
  <c r="N123" i="5"/>
  <c r="P123" i="5" s="1"/>
  <c r="K123" i="5"/>
  <c r="J123" i="5"/>
  <c r="CJ122" i="5"/>
  <c r="CD122" i="5"/>
  <c r="CA122" i="5"/>
  <c r="BM122" i="5"/>
  <c r="BD122" i="5"/>
  <c r="BC122" i="5"/>
  <c r="R122" i="5"/>
  <c r="K122" i="5"/>
  <c r="J122" i="5"/>
  <c r="CA121" i="5"/>
  <c r="BM121" i="5"/>
  <c r="BD121" i="5"/>
  <c r="BC121" i="5"/>
  <c r="R121" i="5"/>
  <c r="N121" i="5"/>
  <c r="P121" i="5" s="1"/>
  <c r="K121" i="5"/>
  <c r="J121" i="5"/>
  <c r="CD120" i="5"/>
  <c r="CA120" i="5"/>
  <c r="BM120" i="5"/>
  <c r="BD120" i="5"/>
  <c r="BC120" i="5"/>
  <c r="R120" i="5"/>
  <c r="N120" i="5"/>
  <c r="P120" i="5" s="1"/>
  <c r="K120" i="5"/>
  <c r="J120" i="5"/>
  <c r="CJ119" i="5"/>
  <c r="CD119" i="5"/>
  <c r="CA119" i="5"/>
  <c r="BM119" i="5"/>
  <c r="BD119" i="5"/>
  <c r="BC119" i="5"/>
  <c r="R119" i="5"/>
  <c r="N119" i="5"/>
  <c r="P119" i="5" s="1"/>
  <c r="K119" i="5"/>
  <c r="J119" i="5"/>
  <c r="CD118" i="5"/>
  <c r="CA118" i="5"/>
  <c r="BM118" i="5"/>
  <c r="BD118" i="5"/>
  <c r="BC118" i="5"/>
  <c r="R118" i="5"/>
  <c r="N118" i="5"/>
  <c r="P118" i="5" s="1"/>
  <c r="K118" i="5"/>
  <c r="J118" i="5"/>
  <c r="CK117" i="5"/>
  <c r="CI117" i="5"/>
  <c r="CH117" i="5"/>
  <c r="CG117" i="5"/>
  <c r="CF117" i="5"/>
  <c r="CE117" i="5"/>
  <c r="BZ117" i="5"/>
  <c r="BY117" i="5"/>
  <c r="BX117" i="5"/>
  <c r="BL117" i="5"/>
  <c r="BK117" i="5"/>
  <c r="BJ117" i="5"/>
  <c r="BI117" i="5"/>
  <c r="BH117" i="5"/>
  <c r="BF117" i="5"/>
  <c r="BE117" i="5"/>
  <c r="S117" i="5"/>
  <c r="G117" i="5"/>
  <c r="CJ116" i="5"/>
  <c r="CD116" i="5"/>
  <c r="CA116" i="5"/>
  <c r="BM116" i="5"/>
  <c r="BD116" i="5"/>
  <c r="BC116" i="5"/>
  <c r="R116" i="5"/>
  <c r="N116" i="5"/>
  <c r="P116" i="5" s="1"/>
  <c r="K116" i="5"/>
  <c r="J116" i="5"/>
  <c r="CJ115" i="5"/>
  <c r="CD115" i="5"/>
  <c r="CA115" i="5"/>
  <c r="BM115" i="5"/>
  <c r="BD115" i="5"/>
  <c r="BC115" i="5"/>
  <c r="R115" i="5"/>
  <c r="N115" i="5"/>
  <c r="P115" i="5" s="1"/>
  <c r="K115" i="5"/>
  <c r="J115" i="5"/>
  <c r="CJ114" i="5"/>
  <c r="CD114" i="5"/>
  <c r="CA114" i="5"/>
  <c r="BM114" i="5"/>
  <c r="BD114" i="5"/>
  <c r="BC114" i="5"/>
  <c r="R114" i="5"/>
  <c r="K114" i="5"/>
  <c r="J114" i="5"/>
  <c r="CJ113" i="5"/>
  <c r="CD113" i="5"/>
  <c r="CA113" i="5"/>
  <c r="BM113" i="5"/>
  <c r="BD113" i="5"/>
  <c r="BC113" i="5"/>
  <c r="R113" i="5"/>
  <c r="N113" i="5"/>
  <c r="P113" i="5" s="1"/>
  <c r="K113" i="5"/>
  <c r="J113" i="5"/>
  <c r="CJ112" i="5"/>
  <c r="CD112" i="5"/>
  <c r="CA112" i="5"/>
  <c r="BM112" i="5"/>
  <c r="BD112" i="5"/>
  <c r="BC112" i="5"/>
  <c r="R112" i="5"/>
  <c r="N112" i="5"/>
  <c r="P112" i="5" s="1"/>
  <c r="K112" i="5"/>
  <c r="J112" i="5"/>
  <c r="CJ111" i="5"/>
  <c r="CD111" i="5"/>
  <c r="CA111" i="5"/>
  <c r="BM111" i="5"/>
  <c r="BD111" i="5"/>
  <c r="BC111" i="5"/>
  <c r="K111" i="5"/>
  <c r="J111" i="5"/>
  <c r="CJ110" i="5"/>
  <c r="CD110" i="5"/>
  <c r="CA110" i="5"/>
  <c r="BM110" i="5"/>
  <c r="BD110" i="5"/>
  <c r="BC110" i="5"/>
  <c r="R110" i="5"/>
  <c r="N110" i="5"/>
  <c r="P110" i="5" s="1"/>
  <c r="K110" i="5"/>
  <c r="J110" i="5"/>
  <c r="CJ109" i="5"/>
  <c r="CD109" i="5"/>
  <c r="CA109" i="5"/>
  <c r="BM109" i="5"/>
  <c r="BC109" i="5"/>
  <c r="BD109" i="5"/>
  <c r="R109" i="5"/>
  <c r="N109" i="5"/>
  <c r="P109" i="5" s="1"/>
  <c r="K109" i="5"/>
  <c r="J109" i="5"/>
  <c r="CJ108" i="5"/>
  <c r="CD108" i="5"/>
  <c r="CA108" i="5"/>
  <c r="BM108" i="5"/>
  <c r="BC108" i="5"/>
  <c r="BD108" i="5"/>
  <c r="K108" i="5"/>
  <c r="J108" i="5"/>
  <c r="CK107" i="5"/>
  <c r="CI107" i="5"/>
  <c r="CH107" i="5"/>
  <c r="CG107" i="5"/>
  <c r="CF107" i="5"/>
  <c r="CE107" i="5"/>
  <c r="CC107" i="5"/>
  <c r="CB107" i="5"/>
  <c r="BZ107" i="5"/>
  <c r="BY107" i="5"/>
  <c r="BX107" i="5"/>
  <c r="BL107" i="5"/>
  <c r="BK107" i="5"/>
  <c r="BJ107" i="5"/>
  <c r="BI107" i="5"/>
  <c r="BH107" i="5"/>
  <c r="BF107" i="5"/>
  <c r="BE107" i="5"/>
  <c r="BB107" i="5"/>
  <c r="BA107" i="5"/>
  <c r="AZ107" i="5"/>
  <c r="AY107" i="5"/>
  <c r="AX107" i="5"/>
  <c r="AW107" i="5"/>
  <c r="AV107" i="5"/>
  <c r="AU107" i="5"/>
  <c r="AT107" i="5"/>
  <c r="AS107" i="5"/>
  <c r="AR107" i="5"/>
  <c r="W107" i="5"/>
  <c r="V107" i="5"/>
  <c r="U107" i="5"/>
  <c r="T107" i="5"/>
  <c r="S107" i="5"/>
  <c r="Q107" i="5"/>
  <c r="O107" i="5"/>
  <c r="M107" i="5"/>
  <c r="I107" i="5"/>
  <c r="J107" i="5" s="1"/>
  <c r="H107" i="5"/>
  <c r="G107" i="5"/>
  <c r="CA106" i="5"/>
  <c r="BM106" i="5"/>
  <c r="BD106" i="5"/>
  <c r="BC106" i="5"/>
  <c r="R106" i="5"/>
  <c r="N106" i="5"/>
  <c r="P106" i="5" s="1"/>
  <c r="K106" i="5"/>
  <c r="J106" i="5"/>
  <c r="CJ105" i="5"/>
  <c r="CD105" i="5"/>
  <c r="CA105" i="5"/>
  <c r="BM105" i="5"/>
  <c r="BD105" i="5"/>
  <c r="BC105" i="5"/>
  <c r="R105" i="5"/>
  <c r="N105" i="5"/>
  <c r="P105" i="5" s="1"/>
  <c r="K105" i="5"/>
  <c r="J105" i="5"/>
  <c r="CJ104" i="5"/>
  <c r="CD104" i="5"/>
  <c r="CA104" i="5"/>
  <c r="BM104" i="5"/>
  <c r="BD104" i="5"/>
  <c r="BC104" i="5"/>
  <c r="R104" i="5"/>
  <c r="N104" i="5"/>
  <c r="P104" i="5" s="1"/>
  <c r="K104" i="5"/>
  <c r="J104" i="5"/>
  <c r="CJ103" i="5"/>
  <c r="CD103" i="5"/>
  <c r="CA103" i="5"/>
  <c r="BM103" i="5"/>
  <c r="BD103" i="5"/>
  <c r="BC103" i="5"/>
  <c r="R103" i="5"/>
  <c r="N103" i="5"/>
  <c r="P103" i="5" s="1"/>
  <c r="K103" i="5"/>
  <c r="J103" i="5"/>
  <c r="CJ102" i="5"/>
  <c r="CD102" i="5"/>
  <c r="CA102" i="5"/>
  <c r="BM102" i="5"/>
  <c r="BD102" i="5"/>
  <c r="BC102" i="5"/>
  <c r="R102" i="5"/>
  <c r="N102" i="5"/>
  <c r="P102" i="5" s="1"/>
  <c r="K102" i="5"/>
  <c r="J102" i="5"/>
  <c r="CJ101" i="5"/>
  <c r="CD101" i="5"/>
  <c r="CA101" i="5"/>
  <c r="BM101" i="5"/>
  <c r="BD101" i="5"/>
  <c r="BC101" i="5"/>
  <c r="R101" i="5"/>
  <c r="N101" i="5"/>
  <c r="P101" i="5" s="1"/>
  <c r="K101" i="5"/>
  <c r="J101" i="5"/>
  <c r="CJ100" i="5"/>
  <c r="CD100" i="5"/>
  <c r="CA100" i="5"/>
  <c r="BM100" i="5"/>
  <c r="BD100" i="5"/>
  <c r="BC100" i="5"/>
  <c r="R100" i="5"/>
  <c r="N100" i="5"/>
  <c r="P100" i="5" s="1"/>
  <c r="K100" i="5"/>
  <c r="J100" i="5"/>
  <c r="CJ99" i="5"/>
  <c r="CD99" i="5"/>
  <c r="CA99" i="5"/>
  <c r="BM99" i="5"/>
  <c r="BC99" i="5"/>
  <c r="BD99" i="5"/>
  <c r="AO99" i="5"/>
  <c r="R99" i="5"/>
  <c r="N99" i="5"/>
  <c r="P99" i="5" s="1"/>
  <c r="K99" i="5"/>
  <c r="J99" i="5"/>
  <c r="CD98" i="5"/>
  <c r="CA98" i="5"/>
  <c r="BM98" i="5"/>
  <c r="BD98" i="5"/>
  <c r="BC98" i="5"/>
  <c r="R98" i="5"/>
  <c r="N98" i="5"/>
  <c r="P98" i="5" s="1"/>
  <c r="K98" i="5"/>
  <c r="J98" i="5"/>
  <c r="CJ97" i="5"/>
  <c r="CD97" i="5"/>
  <c r="CA97" i="5"/>
  <c r="BM97" i="5"/>
  <c r="BD97" i="5"/>
  <c r="BC97" i="5"/>
  <c r="R97" i="5"/>
  <c r="N97" i="5"/>
  <c r="P97" i="5" s="1"/>
  <c r="K97" i="5"/>
  <c r="J97" i="5"/>
  <c r="CJ96" i="5"/>
  <c r="CD96" i="5"/>
  <c r="CA96" i="5"/>
  <c r="BM96" i="5"/>
  <c r="BD96" i="5"/>
  <c r="BC96" i="5"/>
  <c r="R96" i="5"/>
  <c r="N96" i="5"/>
  <c r="P96" i="5" s="1"/>
  <c r="K96" i="5"/>
  <c r="J96" i="5"/>
  <c r="CJ95" i="5"/>
  <c r="CD95" i="5"/>
  <c r="CA95" i="5"/>
  <c r="BM95" i="5"/>
  <c r="BD95" i="5"/>
  <c r="BC95" i="5"/>
  <c r="R95" i="5"/>
  <c r="N95" i="5"/>
  <c r="P95" i="5" s="1"/>
  <c r="K95" i="5"/>
  <c r="J95" i="5"/>
  <c r="CJ94" i="5"/>
  <c r="CD94" i="5"/>
  <c r="CA94" i="5"/>
  <c r="BM94" i="5"/>
  <c r="BD94" i="5"/>
  <c r="BC94" i="5"/>
  <c r="R94" i="5"/>
  <c r="N94" i="5"/>
  <c r="P94" i="5" s="1"/>
  <c r="K94" i="5"/>
  <c r="J94" i="5"/>
  <c r="CJ93" i="5"/>
  <c r="CD93" i="5"/>
  <c r="CA93" i="5"/>
  <c r="BM93" i="5"/>
  <c r="BD93" i="5"/>
  <c r="BC93" i="5"/>
  <c r="R93" i="5"/>
  <c r="N93" i="5"/>
  <c r="P93" i="5" s="1"/>
  <c r="K93" i="5"/>
  <c r="J93" i="5"/>
  <c r="CJ92" i="5"/>
  <c r="CD92" i="5"/>
  <c r="CA92" i="5"/>
  <c r="BM92" i="5"/>
  <c r="BD92" i="5"/>
  <c r="BC92" i="5"/>
  <c r="R92" i="5"/>
  <c r="N92" i="5"/>
  <c r="P92" i="5" s="1"/>
  <c r="K92" i="5"/>
  <c r="J92" i="5"/>
  <c r="CJ91" i="5"/>
  <c r="CD91" i="5"/>
  <c r="CA91" i="5"/>
  <c r="BM91" i="5"/>
  <c r="BD91" i="5"/>
  <c r="BC91" i="5"/>
  <c r="R91" i="5"/>
  <c r="N91" i="5"/>
  <c r="P91" i="5" s="1"/>
  <c r="K91" i="5"/>
  <c r="J91" i="5"/>
  <c r="CJ90" i="5"/>
  <c r="CD90" i="5"/>
  <c r="CA90" i="5"/>
  <c r="BM90" i="5"/>
  <c r="BD90" i="5"/>
  <c r="BC90" i="5"/>
  <c r="R90" i="5"/>
  <c r="N90" i="5"/>
  <c r="P90" i="5" s="1"/>
  <c r="K90" i="5"/>
  <c r="J90" i="5"/>
  <c r="CJ89" i="5"/>
  <c r="CD89" i="5"/>
  <c r="CA89" i="5"/>
  <c r="BM89" i="5"/>
  <c r="BD89" i="5"/>
  <c r="BC89" i="5"/>
  <c r="R89" i="5"/>
  <c r="N89" i="5"/>
  <c r="P89" i="5" s="1"/>
  <c r="K89" i="5"/>
  <c r="J89" i="5"/>
  <c r="CJ88" i="5"/>
  <c r="CD88" i="5"/>
  <c r="CA88" i="5"/>
  <c r="BM88" i="5"/>
  <c r="BD88" i="5"/>
  <c r="BC88" i="5"/>
  <c r="R88" i="5"/>
  <c r="N88" i="5"/>
  <c r="P88" i="5" s="1"/>
  <c r="K88" i="5"/>
  <c r="J88" i="5"/>
  <c r="CJ87" i="5"/>
  <c r="CD87" i="5"/>
  <c r="CA87" i="5"/>
  <c r="BM87" i="5"/>
  <c r="BD87" i="5"/>
  <c r="BC87" i="5"/>
  <c r="R87" i="5"/>
  <c r="N87" i="5"/>
  <c r="P87" i="5" s="1"/>
  <c r="K87" i="5"/>
  <c r="J87" i="5"/>
  <c r="CJ86" i="5"/>
  <c r="CD86" i="5"/>
  <c r="CA86" i="5"/>
  <c r="BM86" i="5"/>
  <c r="BC86" i="5"/>
  <c r="BD86" i="5"/>
  <c r="AO86" i="5"/>
  <c r="R86" i="5"/>
  <c r="N86" i="5"/>
  <c r="P86" i="5" s="1"/>
  <c r="K86" i="5"/>
  <c r="J86" i="5"/>
  <c r="CK85" i="5"/>
  <c r="CI85" i="5"/>
  <c r="CH85" i="5"/>
  <c r="CG85" i="5"/>
  <c r="CF85" i="5"/>
  <c r="CE85" i="5"/>
  <c r="CC85" i="5"/>
  <c r="CB85" i="5"/>
  <c r="BZ85" i="5"/>
  <c r="BY85" i="5"/>
  <c r="BX85" i="5"/>
  <c r="BS85" i="5"/>
  <c r="BR85" i="5"/>
  <c r="BQ85" i="5"/>
  <c r="BL85" i="5"/>
  <c r="BK85" i="5"/>
  <c r="BJ85" i="5"/>
  <c r="BI85" i="5"/>
  <c r="BH85" i="5"/>
  <c r="BF85" i="5"/>
  <c r="BE85" i="5"/>
  <c r="BB85" i="5"/>
  <c r="BA85" i="5"/>
  <c r="AZ85" i="5"/>
  <c r="AY85" i="5"/>
  <c r="AX85" i="5"/>
  <c r="AW85" i="5"/>
  <c r="AV85" i="5"/>
  <c r="AU85" i="5"/>
  <c r="AT85" i="5"/>
  <c r="AS85" i="5"/>
  <c r="AR85" i="5"/>
  <c r="AN85" i="5"/>
  <c r="AM85" i="5"/>
  <c r="AL85" i="5"/>
  <c r="AK85" i="5"/>
  <c r="AJ85" i="5"/>
  <c r="AI85" i="5"/>
  <c r="AH85" i="5"/>
  <c r="AG85" i="5"/>
  <c r="AF85" i="5"/>
  <c r="AE85" i="5"/>
  <c r="AD85" i="5"/>
  <c r="AC85" i="5"/>
  <c r="AB85" i="5"/>
  <c r="AA85" i="5"/>
  <c r="Z85" i="5"/>
  <c r="Y85" i="5"/>
  <c r="X85" i="5"/>
  <c r="W85" i="5"/>
  <c r="V85" i="5"/>
  <c r="U85" i="5"/>
  <c r="T85" i="5"/>
  <c r="S85" i="5"/>
  <c r="Q85" i="5"/>
  <c r="O85" i="5"/>
  <c r="M85" i="5"/>
  <c r="I85" i="5"/>
  <c r="K85" i="5" s="1"/>
  <c r="H85" i="5"/>
  <c r="G85" i="5"/>
  <c r="CD84" i="5"/>
  <c r="CA84" i="5"/>
  <c r="BM84" i="5"/>
  <c r="BC84" i="5"/>
  <c r="BD84" i="5"/>
  <c r="AO84" i="5"/>
  <c r="R84" i="5"/>
  <c r="N84" i="5"/>
  <c r="P84" i="5" s="1"/>
  <c r="K84" i="5"/>
  <c r="J84" i="5"/>
  <c r="CJ83" i="5"/>
  <c r="CD83" i="5"/>
  <c r="CA83" i="5"/>
  <c r="BM83" i="5"/>
  <c r="BC83" i="5"/>
  <c r="BD83" i="5"/>
  <c r="R83" i="5"/>
  <c r="N83" i="5"/>
  <c r="P83" i="5" s="1"/>
  <c r="K83" i="5"/>
  <c r="J83" i="5"/>
  <c r="CJ82" i="5"/>
  <c r="CD82" i="5"/>
  <c r="CA82" i="5"/>
  <c r="BM82" i="5"/>
  <c r="BC82" i="5"/>
  <c r="BD82" i="5"/>
  <c r="AO82" i="5"/>
  <c r="R82" i="5"/>
  <c r="N82" i="5"/>
  <c r="P82" i="5" s="1"/>
  <c r="K82" i="5"/>
  <c r="J82" i="5"/>
  <c r="CD81" i="5"/>
  <c r="CA81" i="5"/>
  <c r="BM81" i="5"/>
  <c r="BC81" i="5"/>
  <c r="BD81" i="5"/>
  <c r="R81" i="5"/>
  <c r="N81" i="5"/>
  <c r="P81" i="5" s="1"/>
  <c r="K81" i="5"/>
  <c r="J81" i="5"/>
  <c r="CJ80" i="5"/>
  <c r="CD80" i="5"/>
  <c r="CA80" i="5"/>
  <c r="BM80" i="5"/>
  <c r="BC80" i="5"/>
  <c r="BD80" i="5"/>
  <c r="AO80" i="5"/>
  <c r="R80" i="5"/>
  <c r="N80" i="5"/>
  <c r="P80" i="5" s="1"/>
  <c r="K80" i="5"/>
  <c r="J80" i="5"/>
  <c r="CJ79" i="5"/>
  <c r="CD79" i="5"/>
  <c r="CA79" i="5"/>
  <c r="BM79" i="5"/>
  <c r="BC79" i="5"/>
  <c r="BD79" i="5"/>
  <c r="R79" i="5"/>
  <c r="N79" i="5"/>
  <c r="P79" i="5" s="1"/>
  <c r="K79" i="5"/>
  <c r="J79" i="5"/>
  <c r="CJ78" i="5"/>
  <c r="CD78" i="5"/>
  <c r="CA78" i="5"/>
  <c r="BM78" i="5"/>
  <c r="BC78" i="5"/>
  <c r="BD78" i="5"/>
  <c r="AO78" i="5"/>
  <c r="R78" i="5"/>
  <c r="N78" i="5"/>
  <c r="P78" i="5" s="1"/>
  <c r="K78" i="5"/>
  <c r="J78" i="5"/>
  <c r="CJ77" i="5"/>
  <c r="CD77" i="5"/>
  <c r="CA77" i="5"/>
  <c r="BM77" i="5"/>
  <c r="BC77" i="5"/>
  <c r="BD77" i="5"/>
  <c r="AO77" i="5"/>
  <c r="R77" i="5"/>
  <c r="K77" i="5"/>
  <c r="J77" i="5"/>
  <c r="CJ76" i="5"/>
  <c r="CD76" i="5"/>
  <c r="BC76" i="5"/>
  <c r="BD76" i="5"/>
  <c r="AO76" i="5"/>
  <c r="K76" i="5"/>
  <c r="J76" i="5"/>
  <c r="CJ75" i="5"/>
  <c r="CD75" i="5"/>
  <c r="CA75" i="5"/>
  <c r="BM75" i="5"/>
  <c r="BC75" i="5"/>
  <c r="BD75" i="5"/>
  <c r="R75" i="5"/>
  <c r="N75" i="5"/>
  <c r="P75" i="5" s="1"/>
  <c r="K75" i="5"/>
  <c r="J75" i="5"/>
  <c r="CJ74" i="5"/>
  <c r="CD74" i="5"/>
  <c r="CA74" i="5"/>
  <c r="BM74" i="5"/>
  <c r="BC74" i="5"/>
  <c r="BD74" i="5"/>
  <c r="R74" i="5"/>
  <c r="N74" i="5"/>
  <c r="P74" i="5" s="1"/>
  <c r="K74" i="5"/>
  <c r="J74" i="5"/>
  <c r="CJ73" i="5"/>
  <c r="CD73" i="5"/>
  <c r="CA73" i="5"/>
  <c r="BM73" i="5"/>
  <c r="BC73" i="5"/>
  <c r="BD73" i="5"/>
  <c r="AO73" i="5"/>
  <c r="R73" i="5"/>
  <c r="N73" i="5"/>
  <c r="P73" i="5" s="1"/>
  <c r="K73" i="5"/>
  <c r="J73" i="5"/>
  <c r="CJ72" i="5"/>
  <c r="CD72" i="5"/>
  <c r="CA72" i="5"/>
  <c r="BM72" i="5"/>
  <c r="BC72" i="5"/>
  <c r="BD72" i="5"/>
  <c r="AO72" i="5"/>
  <c r="R72" i="5"/>
  <c r="N72" i="5"/>
  <c r="P72" i="5" s="1"/>
  <c r="K72" i="5"/>
  <c r="J72" i="5"/>
  <c r="CJ71" i="5"/>
  <c r="CD71" i="5"/>
  <c r="CA71" i="5"/>
  <c r="BM71" i="5"/>
  <c r="BC71" i="5"/>
  <c r="BD71" i="5"/>
  <c r="R71" i="5"/>
  <c r="N71" i="5"/>
  <c r="P71" i="5" s="1"/>
  <c r="K71" i="5"/>
  <c r="J71" i="5"/>
  <c r="CJ70" i="5"/>
  <c r="CD70" i="5"/>
  <c r="CA70" i="5"/>
  <c r="BM70" i="5"/>
  <c r="BC70" i="5"/>
  <c r="BD70" i="5"/>
  <c r="R70" i="5"/>
  <c r="N70" i="5"/>
  <c r="P70" i="5" s="1"/>
  <c r="K70" i="5"/>
  <c r="J70" i="5"/>
  <c r="CJ69" i="5"/>
  <c r="CD69" i="5"/>
  <c r="CA69" i="5"/>
  <c r="BM69" i="5"/>
  <c r="BC69" i="5"/>
  <c r="BD69" i="5"/>
  <c r="AO69" i="5"/>
  <c r="R69" i="5"/>
  <c r="N69" i="5"/>
  <c r="P69" i="5" s="1"/>
  <c r="K69" i="5"/>
  <c r="J69" i="5"/>
  <c r="CJ68" i="5"/>
  <c r="CD68" i="5"/>
  <c r="CA68" i="5"/>
  <c r="BM68" i="5"/>
  <c r="BC68" i="5"/>
  <c r="BD68" i="5"/>
  <c r="AO68" i="5"/>
  <c r="R68" i="5"/>
  <c r="N68" i="5"/>
  <c r="P68" i="5" s="1"/>
  <c r="K68" i="5"/>
  <c r="J68" i="5"/>
  <c r="CJ67" i="5"/>
  <c r="CD67" i="5"/>
  <c r="CA67" i="5"/>
  <c r="BM67" i="5"/>
  <c r="BC67" i="5"/>
  <c r="BD67" i="5"/>
  <c r="AO67" i="5"/>
  <c r="R67" i="5"/>
  <c r="N67" i="5"/>
  <c r="P67" i="5" s="1"/>
  <c r="K67" i="5"/>
  <c r="J67" i="5"/>
  <c r="CJ66" i="5"/>
  <c r="CD66" i="5"/>
  <c r="CA66" i="5"/>
  <c r="BM66" i="5"/>
  <c r="BC66" i="5"/>
  <c r="BD66" i="5"/>
  <c r="AO66" i="5"/>
  <c r="R66" i="5"/>
  <c r="N66" i="5"/>
  <c r="P66" i="5" s="1"/>
  <c r="K66" i="5"/>
  <c r="J66" i="5"/>
  <c r="CK65" i="5"/>
  <c r="CI65" i="5"/>
  <c r="CH65" i="5"/>
  <c r="CG65" i="5"/>
  <c r="CF65" i="5"/>
  <c r="CE65" i="5"/>
  <c r="CC65" i="5"/>
  <c r="CB65" i="5"/>
  <c r="BZ65" i="5"/>
  <c r="BY65" i="5"/>
  <c r="BX65" i="5"/>
  <c r="BS65" i="5"/>
  <c r="BR65" i="5"/>
  <c r="BQ65" i="5"/>
  <c r="BL65" i="5"/>
  <c r="BK65" i="5"/>
  <c r="BJ65" i="5"/>
  <c r="BI65" i="5"/>
  <c r="BH65" i="5"/>
  <c r="BM65" i="5" s="1"/>
  <c r="BF65" i="5"/>
  <c r="BE65" i="5"/>
  <c r="BB65" i="5"/>
  <c r="BA65" i="5"/>
  <c r="AZ65" i="5"/>
  <c r="AY65" i="5"/>
  <c r="AX65" i="5"/>
  <c r="AW65" i="5"/>
  <c r="AV65" i="5"/>
  <c r="AU65" i="5"/>
  <c r="AT65" i="5"/>
  <c r="AS65" i="5"/>
  <c r="AR65" i="5"/>
  <c r="AN65" i="5"/>
  <c r="AM65" i="5"/>
  <c r="AL65" i="5"/>
  <c r="AK65" i="5"/>
  <c r="AJ65" i="5"/>
  <c r="AI65" i="5"/>
  <c r="AH65" i="5"/>
  <c r="AG65" i="5"/>
  <c r="AF65" i="5"/>
  <c r="AE65" i="5"/>
  <c r="AD65" i="5"/>
  <c r="AC65" i="5"/>
  <c r="AB65" i="5"/>
  <c r="AA65" i="5"/>
  <c r="Z65" i="5"/>
  <c r="Y65" i="5"/>
  <c r="X65" i="5"/>
  <c r="W65" i="5"/>
  <c r="V65" i="5"/>
  <c r="U65" i="5"/>
  <c r="T65" i="5"/>
  <c r="S65" i="5"/>
  <c r="Q65" i="5"/>
  <c r="O65" i="5"/>
  <c r="M65" i="5"/>
  <c r="I65" i="5"/>
  <c r="J65" i="5" s="1"/>
  <c r="H65" i="5"/>
  <c r="G65" i="5"/>
  <c r="CJ64" i="5"/>
  <c r="CD64" i="5"/>
  <c r="BM64" i="5"/>
  <c r="BC64" i="5"/>
  <c r="BD64" i="5"/>
  <c r="AO64" i="5"/>
  <c r="R64" i="5"/>
  <c r="N64" i="5"/>
  <c r="P64" i="5" s="1"/>
  <c r="K64" i="5"/>
  <c r="J64" i="5"/>
  <c r="CJ63" i="5"/>
  <c r="CD63" i="5"/>
  <c r="CA63" i="5"/>
  <c r="BM63" i="5"/>
  <c r="BC63" i="5"/>
  <c r="BD63" i="5"/>
  <c r="AO63" i="5"/>
  <c r="R63" i="5"/>
  <c r="N63" i="5"/>
  <c r="P63" i="5" s="1"/>
  <c r="K63" i="5"/>
  <c r="J63" i="5"/>
  <c r="CD62" i="5"/>
  <c r="CA62" i="5"/>
  <c r="BM62" i="5"/>
  <c r="BC62" i="5"/>
  <c r="BD62" i="5"/>
  <c r="AO62" i="5"/>
  <c r="R62" i="5"/>
  <c r="N62" i="5"/>
  <c r="P62" i="5" s="1"/>
  <c r="K62" i="5"/>
  <c r="J62" i="5"/>
  <c r="CA61" i="5"/>
  <c r="BM61" i="5"/>
  <c r="BC61" i="5"/>
  <c r="BD61" i="5"/>
  <c r="AO61" i="5"/>
  <c r="R61" i="5"/>
  <c r="N61" i="5"/>
  <c r="P61" i="5" s="1"/>
  <c r="K61" i="5"/>
  <c r="J61" i="5"/>
  <c r="CD60" i="5"/>
  <c r="CA60" i="5"/>
  <c r="BM60" i="5"/>
  <c r="BC60" i="5"/>
  <c r="BD60" i="5"/>
  <c r="AO60" i="5"/>
  <c r="R60" i="5"/>
  <c r="N60" i="5"/>
  <c r="P60" i="5" s="1"/>
  <c r="K60" i="5"/>
  <c r="J60" i="5"/>
  <c r="CJ59" i="5"/>
  <c r="CD59" i="5"/>
  <c r="CA59" i="5"/>
  <c r="BM59" i="5"/>
  <c r="BC59" i="5"/>
  <c r="BD59" i="5"/>
  <c r="AO59" i="5"/>
  <c r="R59" i="5"/>
  <c r="N59" i="5"/>
  <c r="P59" i="5" s="1"/>
  <c r="K59" i="5"/>
  <c r="J59" i="5"/>
  <c r="CJ58" i="5"/>
  <c r="CD58" i="5"/>
  <c r="CA58" i="5"/>
  <c r="BM58" i="5"/>
  <c r="BC58" i="5"/>
  <c r="BD58" i="5"/>
  <c r="AO58" i="5"/>
  <c r="R58" i="5"/>
  <c r="K58" i="5"/>
  <c r="J58" i="5"/>
  <c r="CJ57" i="5"/>
  <c r="CD57" i="5"/>
  <c r="CA57" i="5"/>
  <c r="BM57" i="5"/>
  <c r="BC57" i="5"/>
  <c r="BD57" i="5"/>
  <c r="AO57" i="5"/>
  <c r="R57" i="5"/>
  <c r="N57" i="5"/>
  <c r="P57" i="5" s="1"/>
  <c r="K57" i="5"/>
  <c r="J57" i="5"/>
  <c r="CD56" i="5"/>
  <c r="CA56" i="5"/>
  <c r="BM56" i="5"/>
  <c r="BC56" i="5"/>
  <c r="BD56" i="5"/>
  <c r="AO56" i="5"/>
  <c r="R56" i="5"/>
  <c r="N56" i="5"/>
  <c r="P56" i="5" s="1"/>
  <c r="K56" i="5"/>
  <c r="J56" i="5"/>
  <c r="CJ55" i="5"/>
  <c r="CD55" i="5"/>
  <c r="CA55" i="5"/>
  <c r="BM55" i="5"/>
  <c r="BC55" i="5"/>
  <c r="BD55" i="5"/>
  <c r="AO55" i="5"/>
  <c r="R55" i="5"/>
  <c r="N55" i="5"/>
  <c r="P55" i="5" s="1"/>
  <c r="K55" i="5"/>
  <c r="J55" i="5"/>
  <c r="CJ54" i="5"/>
  <c r="CD54" i="5"/>
  <c r="CA54" i="5"/>
  <c r="BM54" i="5"/>
  <c r="BC54" i="5"/>
  <c r="BD54" i="5"/>
  <c r="AO54" i="5"/>
  <c r="R54" i="5"/>
  <c r="N54" i="5"/>
  <c r="P54" i="5" s="1"/>
  <c r="K54" i="5"/>
  <c r="J54" i="5"/>
  <c r="CJ53" i="5"/>
  <c r="CD53" i="5"/>
  <c r="CA53" i="5"/>
  <c r="BM53" i="5"/>
  <c r="BD53" i="5"/>
  <c r="BC53" i="5"/>
  <c r="AO53" i="5"/>
  <c r="R53" i="5"/>
  <c r="N53" i="5"/>
  <c r="P53" i="5" s="1"/>
  <c r="K53" i="5"/>
  <c r="J53" i="5"/>
  <c r="CJ52" i="5"/>
  <c r="CD52" i="5"/>
  <c r="CA52" i="5"/>
  <c r="BM52" i="5"/>
  <c r="BC52" i="5"/>
  <c r="BD52" i="5"/>
  <c r="AO52" i="5"/>
  <c r="R52" i="5"/>
  <c r="N52" i="5"/>
  <c r="P52" i="5" s="1"/>
  <c r="K52" i="5"/>
  <c r="J52" i="5"/>
  <c r="CJ51" i="5"/>
  <c r="CD51" i="5"/>
  <c r="CA51" i="5"/>
  <c r="BM51" i="5"/>
  <c r="BC51" i="5"/>
  <c r="BD51" i="5"/>
  <c r="AO51" i="5"/>
  <c r="R51" i="5"/>
  <c r="N51" i="5"/>
  <c r="P51" i="5" s="1"/>
  <c r="K51" i="5"/>
  <c r="J51" i="5"/>
  <c r="CJ50" i="5"/>
  <c r="CD50" i="5"/>
  <c r="CA50" i="5"/>
  <c r="BM50" i="5"/>
  <c r="BC50" i="5"/>
  <c r="BD50" i="5"/>
  <c r="AO50" i="5"/>
  <c r="R50" i="5"/>
  <c r="N50" i="5"/>
  <c r="P50" i="5" s="1"/>
  <c r="K50" i="5"/>
  <c r="J50" i="5"/>
  <c r="CJ49" i="5"/>
  <c r="CD49" i="5"/>
  <c r="CA49" i="5"/>
  <c r="BM49" i="5"/>
  <c r="BD49" i="5"/>
  <c r="BC49" i="5"/>
  <c r="AO49" i="5"/>
  <c r="R49" i="5"/>
  <c r="N49" i="5"/>
  <c r="K49" i="5"/>
  <c r="J49" i="5"/>
  <c r="CK48" i="5"/>
  <c r="CI48" i="5"/>
  <c r="CH48" i="5"/>
  <c r="CG48" i="5"/>
  <c r="CF48" i="5"/>
  <c r="CE48" i="5"/>
  <c r="CC48" i="5"/>
  <c r="CB48" i="5"/>
  <c r="BZ48" i="5"/>
  <c r="BY48" i="5"/>
  <c r="BX48" i="5"/>
  <c r="BS48" i="5"/>
  <c r="BR48" i="5"/>
  <c r="BQ48" i="5"/>
  <c r="BL48" i="5"/>
  <c r="BK48" i="5"/>
  <c r="BJ48" i="5"/>
  <c r="BI48" i="5"/>
  <c r="BH48" i="5"/>
  <c r="BM48" i="5" s="1"/>
  <c r="BF48" i="5"/>
  <c r="BE48" i="5"/>
  <c r="BB48" i="5"/>
  <c r="BA48" i="5"/>
  <c r="AZ48" i="5"/>
  <c r="AY48" i="5"/>
  <c r="AX48" i="5"/>
  <c r="AW48" i="5"/>
  <c r="AV48" i="5"/>
  <c r="AU48" i="5"/>
  <c r="AT48" i="5"/>
  <c r="AS48" i="5"/>
  <c r="AR48" i="5"/>
  <c r="AN48" i="5"/>
  <c r="AM48" i="5"/>
  <c r="AL48" i="5"/>
  <c r="AK48" i="5"/>
  <c r="AJ48" i="5"/>
  <c r="AI48" i="5"/>
  <c r="AH48" i="5"/>
  <c r="AG48" i="5"/>
  <c r="AF48" i="5"/>
  <c r="AE48" i="5"/>
  <c r="AD48" i="5"/>
  <c r="AC48" i="5"/>
  <c r="AB48" i="5"/>
  <c r="AA48" i="5"/>
  <c r="Z48" i="5"/>
  <c r="Y48" i="5"/>
  <c r="X48" i="5"/>
  <c r="W48" i="5"/>
  <c r="V48" i="5"/>
  <c r="U48" i="5"/>
  <c r="T48" i="5"/>
  <c r="S48" i="5"/>
  <c r="Q48" i="5"/>
  <c r="O48" i="5"/>
  <c r="M48" i="5"/>
  <c r="I48" i="5"/>
  <c r="J48" i="5" s="1"/>
  <c r="H48" i="5"/>
  <c r="G48" i="5"/>
  <c r="CD47" i="5"/>
  <c r="CA47" i="5"/>
  <c r="BM47" i="5"/>
  <c r="BD47" i="5"/>
  <c r="BC47" i="5"/>
  <c r="AO47" i="5"/>
  <c r="K47" i="5"/>
  <c r="J47" i="5"/>
  <c r="CJ46" i="5"/>
  <c r="CD46" i="5"/>
  <c r="CA46" i="5"/>
  <c r="BM46" i="5"/>
  <c r="BC46" i="5"/>
  <c r="BD46" i="5"/>
  <c r="AO46" i="5"/>
  <c r="K46" i="5"/>
  <c r="J46" i="5"/>
  <c r="CD45" i="5"/>
  <c r="CA45" i="5"/>
  <c r="BM45" i="5"/>
  <c r="BC45" i="5"/>
  <c r="BD45" i="5"/>
  <c r="AO45" i="5"/>
  <c r="R45" i="5"/>
  <c r="N45" i="5"/>
  <c r="P45" i="5" s="1"/>
  <c r="K45" i="5"/>
  <c r="J45" i="5"/>
  <c r="CD44" i="5"/>
  <c r="CA44" i="5"/>
  <c r="BM44" i="5"/>
  <c r="BC44" i="5"/>
  <c r="BD44" i="5"/>
  <c r="AO44" i="5"/>
  <c r="R44" i="5"/>
  <c r="N44" i="5"/>
  <c r="P44" i="5" s="1"/>
  <c r="K44" i="5"/>
  <c r="J44" i="5"/>
  <c r="CJ43" i="5"/>
  <c r="CD43" i="5"/>
  <c r="CA43" i="5"/>
  <c r="BM43" i="5"/>
  <c r="BC43" i="5"/>
  <c r="BD43" i="5"/>
  <c r="AO43" i="5"/>
  <c r="R43" i="5"/>
  <c r="N43" i="5"/>
  <c r="P43" i="5" s="1"/>
  <c r="K43" i="5"/>
  <c r="J43" i="5"/>
  <c r="CJ42" i="5"/>
  <c r="CD42" i="5"/>
  <c r="CA42" i="5"/>
  <c r="BM42" i="5"/>
  <c r="BD42" i="5"/>
  <c r="BC42" i="5"/>
  <c r="AO42" i="5"/>
  <c r="R42" i="5"/>
  <c r="N42" i="5"/>
  <c r="P42" i="5" s="1"/>
  <c r="K42" i="5"/>
  <c r="J42" i="5"/>
  <c r="CJ41" i="5"/>
  <c r="CD41" i="5"/>
  <c r="CA41" i="5"/>
  <c r="BM41" i="5"/>
  <c r="BC41" i="5"/>
  <c r="BD41" i="5"/>
  <c r="AO41" i="5"/>
  <c r="R41" i="5"/>
  <c r="N41" i="5"/>
  <c r="P41" i="5" s="1"/>
  <c r="K41" i="5"/>
  <c r="J41" i="5"/>
  <c r="CJ40" i="5"/>
  <c r="CD40" i="5"/>
  <c r="CA40" i="5"/>
  <c r="BM40" i="5"/>
  <c r="BC40" i="5"/>
  <c r="BD40" i="5"/>
  <c r="AO40" i="5"/>
  <c r="R40" i="5"/>
  <c r="N40" i="5"/>
  <c r="P40" i="5" s="1"/>
  <c r="K40" i="5"/>
  <c r="J40" i="5"/>
  <c r="CD39" i="5"/>
  <c r="CA39" i="5"/>
  <c r="BM39" i="5"/>
  <c r="BC39" i="5"/>
  <c r="BD39" i="5"/>
  <c r="AO39" i="5"/>
  <c r="R39" i="5"/>
  <c r="N39" i="5"/>
  <c r="P39" i="5" s="1"/>
  <c r="K39" i="5"/>
  <c r="J39" i="5"/>
  <c r="CJ38" i="5"/>
  <c r="CD38" i="5"/>
  <c r="CA38" i="5"/>
  <c r="BM38" i="5"/>
  <c r="BC38" i="5"/>
  <c r="BD38" i="5"/>
  <c r="AO38" i="5"/>
  <c r="R38" i="5"/>
  <c r="N38" i="5"/>
  <c r="P38" i="5" s="1"/>
  <c r="K38" i="5"/>
  <c r="J38" i="5"/>
  <c r="CJ37" i="5"/>
  <c r="CD37" i="5"/>
  <c r="CA37" i="5"/>
  <c r="BM37" i="5"/>
  <c r="BC37" i="5"/>
  <c r="BD37" i="5"/>
  <c r="AO37" i="5"/>
  <c r="R37" i="5"/>
  <c r="N37" i="5"/>
  <c r="P37" i="5" s="1"/>
  <c r="K37" i="5"/>
  <c r="J37" i="5"/>
  <c r="CJ36" i="5"/>
  <c r="CD36" i="5"/>
  <c r="CA36" i="5"/>
  <c r="BM36" i="5"/>
  <c r="BC36" i="5"/>
  <c r="BD36" i="5"/>
  <c r="AO36" i="5"/>
  <c r="R36" i="5"/>
  <c r="N36" i="5"/>
  <c r="P36" i="5" s="1"/>
  <c r="K36" i="5"/>
  <c r="J36" i="5"/>
  <c r="CJ35" i="5"/>
  <c r="CD35" i="5"/>
  <c r="CA35" i="5"/>
  <c r="BM35" i="5"/>
  <c r="BC35" i="5"/>
  <c r="BD35" i="5"/>
  <c r="AO35" i="5"/>
  <c r="R35" i="5"/>
  <c r="N35" i="5"/>
  <c r="P35" i="5" s="1"/>
  <c r="K35" i="5"/>
  <c r="J35" i="5"/>
  <c r="CJ34" i="5"/>
  <c r="CD34" i="5"/>
  <c r="CA34" i="5"/>
  <c r="BM34" i="5"/>
  <c r="BC34" i="5"/>
  <c r="BD34" i="5"/>
  <c r="AO34" i="5"/>
  <c r="R34" i="5"/>
  <c r="N34" i="5"/>
  <c r="P34" i="5" s="1"/>
  <c r="K34" i="5"/>
  <c r="J34" i="5"/>
  <c r="CJ33" i="5"/>
  <c r="CD33" i="5"/>
  <c r="CA33" i="5"/>
  <c r="BM33" i="5"/>
  <c r="BC33" i="5"/>
  <c r="BD33" i="5"/>
  <c r="AO33" i="5"/>
  <c r="R33" i="5"/>
  <c r="N33" i="5"/>
  <c r="P33" i="5" s="1"/>
  <c r="K33" i="5"/>
  <c r="J33" i="5"/>
  <c r="CJ32" i="5"/>
  <c r="CD32" i="5"/>
  <c r="CA32" i="5"/>
  <c r="BM32" i="5"/>
  <c r="BC32" i="5"/>
  <c r="BD32" i="5"/>
  <c r="AO32" i="5"/>
  <c r="R32" i="5"/>
  <c r="N32" i="5"/>
  <c r="P32" i="5" s="1"/>
  <c r="K32" i="5"/>
  <c r="J32" i="5"/>
  <c r="CJ31" i="5"/>
  <c r="CD31" i="5"/>
  <c r="CA31" i="5"/>
  <c r="BM31" i="5"/>
  <c r="BC31" i="5"/>
  <c r="BD31" i="5"/>
  <c r="AO31" i="5"/>
  <c r="R31" i="5"/>
  <c r="N31" i="5"/>
  <c r="P31" i="5" s="1"/>
  <c r="K31" i="5"/>
  <c r="J31" i="5"/>
  <c r="CJ30" i="5"/>
  <c r="CD30" i="5"/>
  <c r="CA30" i="5"/>
  <c r="BM30" i="5"/>
  <c r="BC30" i="5"/>
  <c r="BD30" i="5"/>
  <c r="AO30" i="5"/>
  <c r="R30" i="5"/>
  <c r="N30" i="5"/>
  <c r="P30" i="5" s="1"/>
  <c r="K30" i="5"/>
  <c r="J30" i="5"/>
  <c r="CD29" i="5"/>
  <c r="CA29" i="5"/>
  <c r="BM29" i="5"/>
  <c r="BC29" i="5"/>
  <c r="BD29" i="5"/>
  <c r="AO29" i="5"/>
  <c r="R29" i="5"/>
  <c r="N29" i="5"/>
  <c r="P29" i="5" s="1"/>
  <c r="K29" i="5"/>
  <c r="J29" i="5"/>
  <c r="CJ28" i="5"/>
  <c r="CD28" i="5"/>
  <c r="CA28" i="5"/>
  <c r="BM28" i="5"/>
  <c r="BC28" i="5"/>
  <c r="BD28" i="5"/>
  <c r="AO28" i="5"/>
  <c r="R28" i="5"/>
  <c r="N28" i="5"/>
  <c r="K28" i="5"/>
  <c r="J28" i="5"/>
  <c r="CK27" i="5"/>
  <c r="CI27" i="5"/>
  <c r="CH27" i="5"/>
  <c r="CG27" i="5"/>
  <c r="CF27" i="5"/>
  <c r="CE27" i="5"/>
  <c r="CC27" i="5"/>
  <c r="CB27" i="5"/>
  <c r="BZ27" i="5"/>
  <c r="BY27" i="5"/>
  <c r="BX27" i="5"/>
  <c r="BS27" i="5"/>
  <c r="BR27" i="5"/>
  <c r="BQ27" i="5"/>
  <c r="BL27" i="5"/>
  <c r="BK27" i="5"/>
  <c r="BJ27" i="5"/>
  <c r="BI27" i="5"/>
  <c r="BH27" i="5"/>
  <c r="BF27" i="5"/>
  <c r="BE27" i="5"/>
  <c r="BB27" i="5"/>
  <c r="BA27" i="5"/>
  <c r="AZ27" i="5"/>
  <c r="AY27" i="5"/>
  <c r="AX27" i="5"/>
  <c r="AW27" i="5"/>
  <c r="AV27" i="5"/>
  <c r="AU27" i="5"/>
  <c r="AT27" i="5"/>
  <c r="AS27" i="5"/>
  <c r="AR27" i="5"/>
  <c r="AN27" i="5"/>
  <c r="AM27" i="5"/>
  <c r="AL27" i="5"/>
  <c r="AK27" i="5"/>
  <c r="AJ27" i="5"/>
  <c r="AI27" i="5"/>
  <c r="AH27" i="5"/>
  <c r="AG27" i="5"/>
  <c r="AF27" i="5"/>
  <c r="AE27" i="5"/>
  <c r="AD27" i="5"/>
  <c r="AC27" i="5"/>
  <c r="AB27" i="5"/>
  <c r="AA27" i="5"/>
  <c r="Z27" i="5"/>
  <c r="Y27" i="5"/>
  <c r="X27" i="5"/>
  <c r="W27" i="5"/>
  <c r="V27" i="5"/>
  <c r="U27" i="5"/>
  <c r="T27" i="5"/>
  <c r="S27" i="5"/>
  <c r="Q27" i="5"/>
  <c r="O27" i="5"/>
  <c r="M27" i="5"/>
  <c r="I27" i="5"/>
  <c r="J27" i="5" s="1"/>
  <c r="H27" i="5"/>
  <c r="G27" i="5"/>
  <c r="CD26" i="5"/>
  <c r="CA26" i="5"/>
  <c r="BM26" i="5"/>
  <c r="BC26" i="5"/>
  <c r="BD26" i="5"/>
  <c r="AO26" i="5"/>
  <c r="R26" i="5"/>
  <c r="N26" i="5"/>
  <c r="P26" i="5" s="1"/>
  <c r="K26" i="5"/>
  <c r="J26" i="5"/>
  <c r="CJ25" i="5"/>
  <c r="CD25" i="5"/>
  <c r="CA25" i="5"/>
  <c r="BM25" i="5"/>
  <c r="BC25" i="5"/>
  <c r="BD25" i="5"/>
  <c r="AO25" i="5"/>
  <c r="R25" i="5"/>
  <c r="N25" i="5"/>
  <c r="P25" i="5" s="1"/>
  <c r="K25" i="5"/>
  <c r="J25" i="5"/>
  <c r="CJ24" i="5"/>
  <c r="CD24" i="5"/>
  <c r="CA24" i="5"/>
  <c r="BM24" i="5"/>
  <c r="BC24" i="5"/>
  <c r="BD24" i="5"/>
  <c r="AO24" i="5"/>
  <c r="R24" i="5"/>
  <c r="N24" i="5"/>
  <c r="P24" i="5" s="1"/>
  <c r="K24" i="5"/>
  <c r="J24" i="5"/>
  <c r="CK23" i="5"/>
  <c r="CI23" i="5"/>
  <c r="CH23" i="5"/>
  <c r="CG23" i="5"/>
  <c r="CF23" i="5"/>
  <c r="CE23" i="5"/>
  <c r="CC23" i="5"/>
  <c r="CB23" i="5"/>
  <c r="BZ23" i="5"/>
  <c r="BY23" i="5"/>
  <c r="BX23" i="5"/>
  <c r="BS23" i="5"/>
  <c r="BR23" i="5"/>
  <c r="BQ23" i="5"/>
  <c r="BL23" i="5"/>
  <c r="BK23" i="5"/>
  <c r="BJ23" i="5"/>
  <c r="BI23" i="5"/>
  <c r="BH23" i="5"/>
  <c r="BF23" i="5"/>
  <c r="BE23" i="5"/>
  <c r="BB23" i="5"/>
  <c r="BA23" i="5"/>
  <c r="AZ23" i="5"/>
  <c r="AY23" i="5"/>
  <c r="AX23" i="5"/>
  <c r="AW23" i="5"/>
  <c r="AV23" i="5"/>
  <c r="AU23" i="5"/>
  <c r="AT23" i="5"/>
  <c r="AS23" i="5"/>
  <c r="AR23" i="5"/>
  <c r="AN23" i="5"/>
  <c r="AM23" i="5"/>
  <c r="AL23" i="5"/>
  <c r="AK23" i="5"/>
  <c r="AJ23" i="5"/>
  <c r="AI23" i="5"/>
  <c r="AH23" i="5"/>
  <c r="AG23" i="5"/>
  <c r="AF23" i="5"/>
  <c r="AE23" i="5"/>
  <c r="AD23" i="5"/>
  <c r="AC23" i="5"/>
  <c r="AB23" i="5"/>
  <c r="AA23" i="5"/>
  <c r="Z23" i="5"/>
  <c r="Y23" i="5"/>
  <c r="X23" i="5"/>
  <c r="W23" i="5"/>
  <c r="V23" i="5"/>
  <c r="U23" i="5"/>
  <c r="T23" i="5"/>
  <c r="S23" i="5"/>
  <c r="Q23" i="5"/>
  <c r="O23" i="5"/>
  <c r="M23" i="5"/>
  <c r="I23" i="5"/>
  <c r="K23" i="5" s="1"/>
  <c r="H23" i="5"/>
  <c r="G23" i="5"/>
  <c r="CJ22" i="5"/>
  <c r="CD22" i="5"/>
  <c r="CA22" i="5"/>
  <c r="BM22" i="5"/>
  <c r="BD22" i="5"/>
  <c r="BC22" i="5"/>
  <c r="R22" i="5"/>
  <c r="K22" i="5"/>
  <c r="J22" i="5"/>
  <c r="CJ21" i="5"/>
  <c r="CD21" i="5"/>
  <c r="CA21" i="5"/>
  <c r="BM21" i="5"/>
  <c r="BC21" i="5"/>
  <c r="BD21" i="5"/>
  <c r="AO21" i="5"/>
  <c r="R21" i="5"/>
  <c r="N21" i="5"/>
  <c r="P21" i="5" s="1"/>
  <c r="K21" i="5"/>
  <c r="J21" i="5"/>
  <c r="CJ20" i="5"/>
  <c r="CD20" i="5"/>
  <c r="CA20" i="5"/>
  <c r="BM20" i="5"/>
  <c r="BC20" i="5"/>
  <c r="BD20" i="5"/>
  <c r="AO20" i="5"/>
  <c r="R20" i="5"/>
  <c r="N20" i="5"/>
  <c r="P20" i="5" s="1"/>
  <c r="K20" i="5"/>
  <c r="J20" i="5"/>
  <c r="CD19" i="5"/>
  <c r="CA19" i="5"/>
  <c r="BM19" i="5"/>
  <c r="BC19" i="5"/>
  <c r="BD19" i="5"/>
  <c r="AO19" i="5"/>
  <c r="R19" i="5"/>
  <c r="N19" i="5"/>
  <c r="P19" i="5" s="1"/>
  <c r="K19" i="5"/>
  <c r="J19" i="5"/>
  <c r="CJ18" i="5"/>
  <c r="CD18" i="5"/>
  <c r="BM18" i="5"/>
  <c r="BC18" i="5"/>
  <c r="BD18" i="5"/>
  <c r="AO18" i="5"/>
  <c r="R18" i="5"/>
  <c r="N18" i="5"/>
  <c r="P18" i="5" s="1"/>
  <c r="K18" i="5"/>
  <c r="J18" i="5"/>
  <c r="CJ17" i="5"/>
  <c r="CD17" i="5"/>
  <c r="CA17" i="5"/>
  <c r="BM17" i="5"/>
  <c r="BC17" i="5"/>
  <c r="BD17" i="5"/>
  <c r="AO17" i="5"/>
  <c r="R17" i="5"/>
  <c r="N17" i="5"/>
  <c r="P17" i="5" s="1"/>
  <c r="K17" i="5"/>
  <c r="J17" i="5"/>
  <c r="CJ16" i="5"/>
  <c r="CD16" i="5"/>
  <c r="CA16" i="5"/>
  <c r="BM16" i="5"/>
  <c r="BC16" i="5"/>
  <c r="BD16" i="5"/>
  <c r="AO16" i="5"/>
  <c r="R16" i="5"/>
  <c r="N16" i="5"/>
  <c r="P16" i="5" s="1"/>
  <c r="K16" i="5"/>
  <c r="J16" i="5"/>
  <c r="CK15" i="5"/>
  <c r="CI15" i="5"/>
  <c r="CH15" i="5"/>
  <c r="CG15" i="5"/>
  <c r="CF15" i="5"/>
  <c r="CE15" i="5"/>
  <c r="CC15" i="5"/>
  <c r="CB15" i="5"/>
  <c r="BZ15" i="5"/>
  <c r="BY15" i="5"/>
  <c r="BS15" i="5"/>
  <c r="BR15" i="5"/>
  <c r="BQ15" i="5"/>
  <c r="BL15" i="5"/>
  <c r="BK15" i="5"/>
  <c r="BJ15" i="5"/>
  <c r="BI15" i="5"/>
  <c r="BH15" i="5"/>
  <c r="BM15" i="5" s="1"/>
  <c r="BF15" i="5"/>
  <c r="BE15" i="5"/>
  <c r="BB15" i="5"/>
  <c r="BA15" i="5"/>
  <c r="AZ15" i="5"/>
  <c r="AY15" i="5"/>
  <c r="AX15" i="5"/>
  <c r="AW15" i="5"/>
  <c r="AV15" i="5"/>
  <c r="AU15" i="5"/>
  <c r="AT15" i="5"/>
  <c r="AS15" i="5"/>
  <c r="AR15" i="5"/>
  <c r="AN15" i="5"/>
  <c r="AM15" i="5"/>
  <c r="AL15" i="5"/>
  <c r="AK15" i="5"/>
  <c r="AJ15" i="5"/>
  <c r="AI15" i="5"/>
  <c r="AH15" i="5"/>
  <c r="AG15" i="5"/>
  <c r="AF15" i="5"/>
  <c r="AE15" i="5"/>
  <c r="AD15" i="5"/>
  <c r="AC15" i="5"/>
  <c r="AB15" i="5"/>
  <c r="AA15" i="5"/>
  <c r="Z15" i="5"/>
  <c r="Y15" i="5"/>
  <c r="X15" i="5"/>
  <c r="W15" i="5"/>
  <c r="V15" i="5"/>
  <c r="U15" i="5"/>
  <c r="T15" i="5"/>
  <c r="S15" i="5"/>
  <c r="Q15" i="5"/>
  <c r="O15" i="5"/>
  <c r="M15" i="5"/>
  <c r="I15" i="5"/>
  <c r="J15" i="5" s="1"/>
  <c r="H15" i="5"/>
  <c r="G15" i="5"/>
  <c r="CJ14" i="5"/>
  <c r="CD14" i="5"/>
  <c r="CA14" i="5"/>
  <c r="BM14" i="5"/>
  <c r="BC14" i="5"/>
  <c r="BD14" i="5"/>
  <c r="R14" i="5"/>
  <c r="N14" i="5"/>
  <c r="P14" i="5" s="1"/>
  <c r="K14" i="5"/>
  <c r="J14" i="5"/>
  <c r="CJ13" i="5"/>
  <c r="CD13" i="5"/>
  <c r="CA13" i="5"/>
  <c r="BM13" i="5"/>
  <c r="BC13" i="5"/>
  <c r="BD13" i="5"/>
  <c r="AO13" i="5"/>
  <c r="R13" i="5"/>
  <c r="N13" i="5"/>
  <c r="P13" i="5" s="1"/>
  <c r="K13" i="5"/>
  <c r="J13" i="5"/>
  <c r="CJ12" i="5"/>
  <c r="CD12" i="5"/>
  <c r="BM12" i="5"/>
  <c r="BD12" i="5"/>
  <c r="BC12" i="5"/>
  <c r="R12" i="5"/>
  <c r="N12" i="5"/>
  <c r="P12" i="5" s="1"/>
  <c r="K12" i="5"/>
  <c r="J12" i="5"/>
  <c r="CD11" i="5"/>
  <c r="CA11" i="5"/>
  <c r="BM11" i="5"/>
  <c r="BD11" i="5"/>
  <c r="BC11" i="5"/>
  <c r="R11" i="5"/>
  <c r="K11" i="5"/>
  <c r="J11" i="5"/>
  <c r="CJ10" i="5"/>
  <c r="CD10" i="5"/>
  <c r="BM10" i="5"/>
  <c r="BC10" i="5"/>
  <c r="BD10" i="5"/>
  <c r="R10" i="5"/>
  <c r="K10" i="5"/>
  <c r="J10" i="5"/>
  <c r="CJ9" i="5"/>
  <c r="CD9" i="5"/>
  <c r="CA9" i="5"/>
  <c r="BM9" i="5"/>
  <c r="BC9" i="5"/>
  <c r="BD9" i="5"/>
  <c r="AO9" i="5"/>
  <c r="R9" i="5"/>
  <c r="N9" i="5"/>
  <c r="P9" i="5" s="1"/>
  <c r="K9" i="5"/>
  <c r="J9" i="5"/>
  <c r="CJ8" i="5"/>
  <c r="CD8" i="5"/>
  <c r="BD8" i="5"/>
  <c r="BC8" i="5"/>
  <c r="R8" i="5"/>
  <c r="N8" i="5"/>
  <c r="P8" i="5" s="1"/>
  <c r="K8" i="5"/>
  <c r="J8" i="5"/>
  <c r="CJ7" i="5"/>
  <c r="CD7" i="5"/>
  <c r="BM7" i="5"/>
  <c r="BC7" i="5"/>
  <c r="R7" i="5"/>
  <c r="K7" i="5"/>
  <c r="J7" i="5"/>
  <c r="CJ6" i="5"/>
  <c r="CD6" i="5"/>
  <c r="BM6" i="5"/>
  <c r="BD6" i="5"/>
  <c r="BC6" i="5"/>
  <c r="R6" i="5"/>
  <c r="N6" i="5"/>
  <c r="P6" i="5" s="1"/>
  <c r="K6" i="5"/>
  <c r="J6" i="5"/>
  <c r="CJ5" i="5"/>
  <c r="CD5" i="5"/>
  <c r="BM5" i="5"/>
  <c r="BD5" i="5"/>
  <c r="BC5" i="5"/>
  <c r="R5" i="5"/>
  <c r="N5" i="5"/>
  <c r="P5" i="5" s="1"/>
  <c r="K5" i="5"/>
  <c r="J5" i="5"/>
  <c r="CJ4" i="5"/>
  <c r="CD4" i="5"/>
  <c r="BM4" i="5"/>
  <c r="BC4" i="5"/>
  <c r="BD4" i="5"/>
  <c r="R4" i="5"/>
  <c r="N4" i="5"/>
  <c r="P4" i="5" s="1"/>
  <c r="K4" i="5"/>
  <c r="J4" i="5"/>
  <c r="CJ3" i="5"/>
  <c r="CD3" i="5"/>
  <c r="BM3" i="5"/>
  <c r="BC3" i="5"/>
  <c r="BD3" i="5"/>
  <c r="AO3" i="5"/>
  <c r="R3" i="5"/>
  <c r="N3" i="5"/>
  <c r="P3" i="5" s="1"/>
  <c r="K3" i="5"/>
  <c r="J3" i="5"/>
  <c r="CJ2" i="5"/>
  <c r="CD2" i="5"/>
  <c r="BM2" i="5"/>
  <c r="BC2" i="5"/>
  <c r="BD2" i="5"/>
  <c r="AO2" i="5"/>
  <c r="R2" i="5"/>
  <c r="K2" i="5"/>
  <c r="J2" i="5"/>
  <c r="BC27" i="5" l="1"/>
  <c r="R27" i="5"/>
  <c r="L27" i="5" s="1"/>
  <c r="K65" i="5"/>
  <c r="J23" i="5"/>
  <c r="AO15" i="5"/>
  <c r="CA23" i="5"/>
  <c r="CA48" i="5"/>
  <c r="CJ65" i="5"/>
  <c r="BM27" i="5"/>
  <c r="CJ27" i="5"/>
  <c r="K15" i="5"/>
  <c r="AO65" i="5"/>
  <c r="BM85" i="5"/>
  <c r="R107" i="5"/>
  <c r="L107" i="5" s="1"/>
  <c r="BC107" i="5"/>
  <c r="CJ107" i="5"/>
  <c r="CJ117" i="5"/>
  <c r="R23" i="5"/>
  <c r="L23" i="5" s="1"/>
  <c r="BC23" i="5"/>
  <c r="CD23" i="5"/>
  <c r="CA27" i="5"/>
  <c r="N48" i="5"/>
  <c r="P48" i="5" s="1"/>
  <c r="CD48" i="5"/>
  <c r="CA85" i="5"/>
  <c r="R85" i="5"/>
  <c r="L85" i="5" s="1"/>
  <c r="BM107" i="5"/>
  <c r="K107" i="5"/>
  <c r="BM117" i="5"/>
  <c r="R117" i="5"/>
  <c r="AO27" i="5"/>
  <c r="CD15" i="5"/>
  <c r="CA15" i="5"/>
  <c r="AO23" i="5"/>
  <c r="CJ23" i="5"/>
  <c r="CD27" i="5"/>
  <c r="R48" i="5"/>
  <c r="L48" i="5" s="1"/>
  <c r="BC48" i="5"/>
  <c r="CJ48" i="5"/>
  <c r="K48" i="5"/>
  <c r="N65" i="5"/>
  <c r="P65" i="5" s="1"/>
  <c r="BC85" i="5"/>
  <c r="CD85" i="5"/>
  <c r="J85" i="5"/>
  <c r="N107" i="5"/>
  <c r="P107" i="5" s="1"/>
  <c r="CA107" i="5"/>
  <c r="CA117" i="5"/>
  <c r="R15" i="5"/>
  <c r="L15" i="5" s="1"/>
  <c r="BC15" i="5"/>
  <c r="CJ15" i="5"/>
  <c r="BM23" i="5"/>
  <c r="AO48" i="5"/>
  <c r="R65" i="5"/>
  <c r="L65" i="5" s="1"/>
  <c r="BC65" i="5"/>
  <c r="CD65" i="5"/>
  <c r="CA65" i="5"/>
  <c r="AO85" i="5"/>
  <c r="CJ85" i="5"/>
  <c r="CD107" i="5"/>
  <c r="CD117" i="5"/>
  <c r="N15" i="5"/>
  <c r="P15" i="5" s="1"/>
  <c r="N85" i="5"/>
  <c r="P85" i="5" s="1"/>
  <c r="N23" i="5"/>
  <c r="P23" i="5" s="1"/>
  <c r="N27" i="5"/>
  <c r="P27" i="5" s="1"/>
  <c r="P28" i="5"/>
  <c r="K27" i="5"/>
  <c r="P49" i="5"/>
  <c r="J27" i="4"/>
  <c r="F27" i="4"/>
  <c r="E27" i="4"/>
  <c r="D27" i="4"/>
  <c r="C27" i="4"/>
  <c r="B27" i="4"/>
  <c r="G26" i="4"/>
  <c r="F26" i="4"/>
  <c r="E26" i="4"/>
  <c r="D26" i="4"/>
  <c r="C26" i="4"/>
  <c r="B26" i="4"/>
  <c r="K25" i="4"/>
  <c r="G25" i="4"/>
  <c r="F25" i="4"/>
  <c r="E25" i="4"/>
  <c r="M24" i="4"/>
  <c r="L24" i="4"/>
  <c r="K24" i="4"/>
  <c r="G24" i="4"/>
  <c r="F24" i="4"/>
  <c r="E24" i="4"/>
  <c r="M23" i="4"/>
  <c r="L23" i="4"/>
  <c r="K23" i="4"/>
  <c r="G23" i="4"/>
  <c r="F23" i="4"/>
  <c r="E23" i="4"/>
  <c r="K22" i="4"/>
  <c r="G22" i="4"/>
  <c r="F22" i="4"/>
  <c r="E22" i="4"/>
  <c r="M21" i="4"/>
  <c r="L21" i="4"/>
  <c r="K21" i="4"/>
  <c r="G21" i="4"/>
  <c r="F21" i="4"/>
  <c r="E21" i="4"/>
  <c r="M20" i="4"/>
  <c r="L20" i="4"/>
  <c r="K20" i="4"/>
  <c r="G20" i="4"/>
  <c r="F20" i="4"/>
  <c r="E20" i="4"/>
  <c r="M19" i="4"/>
  <c r="L19" i="4"/>
  <c r="K19" i="4"/>
  <c r="G19" i="4"/>
  <c r="F19" i="4"/>
  <c r="E19" i="4"/>
  <c r="M18" i="4"/>
  <c r="L18" i="4"/>
  <c r="K18" i="4"/>
  <c r="G18" i="4"/>
  <c r="F18" i="4"/>
  <c r="E18" i="4"/>
  <c r="F4" i="4"/>
  <c r="E4" i="4"/>
  <c r="BK163" i="1"/>
  <c r="BB163" i="1"/>
  <c r="BA163" i="1"/>
  <c r="AO163" i="1"/>
  <c r="AN163" i="1"/>
  <c r="AM163" i="1"/>
  <c r="P163" i="1"/>
  <c r="N163" i="1"/>
  <c r="L163" i="1"/>
  <c r="I163" i="1"/>
  <c r="H163" i="1"/>
  <c r="BK162" i="1"/>
  <c r="BB162" i="1"/>
  <c r="BA162" i="1"/>
  <c r="AO162" i="1"/>
  <c r="AN162" i="1"/>
  <c r="AM162" i="1"/>
  <c r="I162" i="1"/>
  <c r="H162" i="1"/>
  <c r="BK161" i="1"/>
  <c r="BB161" i="1"/>
  <c r="BA161" i="1"/>
  <c r="AO161" i="1"/>
  <c r="AN161" i="1"/>
  <c r="AM161" i="1"/>
  <c r="P161" i="1"/>
  <c r="N161" i="1"/>
  <c r="L161" i="1"/>
  <c r="I161" i="1"/>
  <c r="H161" i="1"/>
  <c r="BB160" i="1"/>
  <c r="BA160" i="1"/>
  <c r="AO160" i="1"/>
  <c r="AN160" i="1"/>
  <c r="AM160" i="1"/>
  <c r="I160" i="1"/>
  <c r="H160" i="1"/>
  <c r="BB159" i="1"/>
  <c r="BA159" i="1"/>
  <c r="AO159" i="1"/>
  <c r="AN159" i="1"/>
  <c r="AM159" i="1"/>
  <c r="I159" i="1"/>
  <c r="H159" i="1"/>
  <c r="BB158" i="1"/>
  <c r="BA158" i="1"/>
  <c r="AO158" i="1"/>
  <c r="AN158" i="1"/>
  <c r="AM158" i="1"/>
  <c r="I158" i="1"/>
  <c r="H158" i="1"/>
  <c r="BK157" i="1"/>
  <c r="BB157" i="1"/>
  <c r="BA157" i="1"/>
  <c r="AO157" i="1"/>
  <c r="AN157" i="1"/>
  <c r="AM157" i="1"/>
  <c r="P157" i="1"/>
  <c r="N157" i="1"/>
  <c r="L157" i="1"/>
  <c r="I157" i="1"/>
  <c r="H157" i="1"/>
  <c r="BY155" i="1"/>
  <c r="BK155" i="1"/>
  <c r="BB155" i="1"/>
  <c r="BA155" i="1"/>
  <c r="P155" i="1"/>
  <c r="N155" i="1"/>
  <c r="L155" i="1"/>
  <c r="I155" i="1"/>
  <c r="H155" i="1"/>
  <c r="CB154" i="1"/>
  <c r="BY154" i="1"/>
  <c r="BK154" i="1"/>
  <c r="BB154" i="1"/>
  <c r="BA154" i="1"/>
  <c r="P154" i="1"/>
  <c r="N154" i="1"/>
  <c r="L154" i="1"/>
  <c r="I154" i="1"/>
  <c r="H154" i="1"/>
  <c r="BY153" i="1"/>
  <c r="BK153" i="1"/>
  <c r="BB153" i="1"/>
  <c r="BA153" i="1"/>
  <c r="P153" i="1"/>
  <c r="N153" i="1"/>
  <c r="L153" i="1"/>
  <c r="I153" i="1"/>
  <c r="H153" i="1"/>
  <c r="BY152" i="1"/>
  <c r="BK152" i="1"/>
  <c r="BB152" i="1"/>
  <c r="BA152" i="1"/>
  <c r="P152" i="1"/>
  <c r="N152" i="1"/>
  <c r="L152" i="1"/>
  <c r="I152" i="1"/>
  <c r="H152" i="1"/>
  <c r="BY151" i="1"/>
  <c r="BK151" i="1"/>
  <c r="BB151" i="1"/>
  <c r="BA151" i="1"/>
  <c r="P151" i="1"/>
  <c r="N151" i="1"/>
  <c r="L151" i="1"/>
  <c r="I151" i="1"/>
  <c r="H151" i="1"/>
  <c r="BY150" i="1"/>
  <c r="BK150" i="1"/>
  <c r="BB150" i="1"/>
  <c r="BA150" i="1"/>
  <c r="P150" i="1"/>
  <c r="N150" i="1"/>
  <c r="L150" i="1"/>
  <c r="I150" i="1"/>
  <c r="H150" i="1"/>
  <c r="BY149" i="1"/>
  <c r="BK149" i="1"/>
  <c r="BB149" i="1"/>
  <c r="BA149" i="1"/>
  <c r="P149" i="1"/>
  <c r="N149" i="1"/>
  <c r="L149" i="1"/>
  <c r="I149" i="1"/>
  <c r="H149" i="1"/>
  <c r="BY148" i="1"/>
  <c r="BK148" i="1"/>
  <c r="BB148" i="1"/>
  <c r="BA148" i="1"/>
  <c r="P148" i="1"/>
  <c r="N148" i="1"/>
  <c r="L148" i="1"/>
  <c r="I148" i="1"/>
  <c r="H148" i="1"/>
  <c r="CH147" i="1"/>
  <c r="CB147" i="1"/>
  <c r="BY147" i="1"/>
  <c r="BK147" i="1"/>
  <c r="BB147" i="1"/>
  <c r="BA147" i="1"/>
  <c r="P147" i="1"/>
  <c r="I147" i="1"/>
  <c r="H147" i="1"/>
  <c r="BY146" i="1"/>
  <c r="BK146" i="1"/>
  <c r="BB146" i="1"/>
  <c r="BA146" i="1"/>
  <c r="P146" i="1"/>
  <c r="N146" i="1"/>
  <c r="L146" i="1"/>
  <c r="I146" i="1"/>
  <c r="H146" i="1"/>
  <c r="CB145" i="1"/>
  <c r="BY145" i="1"/>
  <c r="BK145" i="1"/>
  <c r="BB145" i="1"/>
  <c r="BA145" i="1"/>
  <c r="P145" i="1"/>
  <c r="N145" i="1"/>
  <c r="L145" i="1"/>
  <c r="I145" i="1"/>
  <c r="H145" i="1"/>
  <c r="CH144" i="1"/>
  <c r="CB144" i="1"/>
  <c r="BY144" i="1"/>
  <c r="BK144" i="1"/>
  <c r="BB144" i="1"/>
  <c r="BA144" i="1"/>
  <c r="P144" i="1"/>
  <c r="N144" i="1"/>
  <c r="L144" i="1"/>
  <c r="I144" i="1"/>
  <c r="H144" i="1"/>
  <c r="CB143" i="1"/>
  <c r="BY143" i="1"/>
  <c r="BK143" i="1"/>
  <c r="BB143" i="1"/>
  <c r="BA143" i="1"/>
  <c r="P143" i="1"/>
  <c r="N143" i="1"/>
  <c r="L143" i="1"/>
  <c r="I143" i="1"/>
  <c r="H143" i="1"/>
  <c r="CI140" i="1"/>
  <c r="CH140" i="1"/>
  <c r="CG140" i="1"/>
  <c r="CF140" i="1"/>
  <c r="CE140" i="1"/>
  <c r="CD140" i="1"/>
  <c r="CC140" i="1"/>
  <c r="CB140" i="1"/>
  <c r="BY140" i="1"/>
  <c r="BX140" i="1"/>
  <c r="BW140" i="1"/>
  <c r="BV140" i="1"/>
  <c r="BK140" i="1"/>
  <c r="BJ140" i="1"/>
  <c r="BI140" i="1"/>
  <c r="BH140" i="1"/>
  <c r="BG140" i="1"/>
  <c r="BF140" i="1"/>
  <c r="BD140" i="1"/>
  <c r="BC140" i="1"/>
  <c r="Q140" i="1"/>
  <c r="P140" i="1"/>
  <c r="E140" i="1"/>
  <c r="CH139" i="1"/>
  <c r="CB139" i="1"/>
  <c r="BY139" i="1"/>
  <c r="BK139" i="1"/>
  <c r="BB139" i="1"/>
  <c r="BA139" i="1"/>
  <c r="P139" i="1"/>
  <c r="N139" i="1"/>
  <c r="L139" i="1"/>
  <c r="I139" i="1"/>
  <c r="H139" i="1"/>
  <c r="CH138" i="1"/>
  <c r="CB138" i="1"/>
  <c r="BY138" i="1"/>
  <c r="BK138" i="1"/>
  <c r="BB138" i="1"/>
  <c r="BA138" i="1"/>
  <c r="P138" i="1"/>
  <c r="N138" i="1"/>
  <c r="L138" i="1"/>
  <c r="I138" i="1"/>
  <c r="H138" i="1"/>
  <c r="CH137" i="1"/>
  <c r="CB137" i="1"/>
  <c r="BY137" i="1"/>
  <c r="BK137" i="1"/>
  <c r="BB137" i="1"/>
  <c r="BA137" i="1"/>
  <c r="P137" i="1"/>
  <c r="I137" i="1"/>
  <c r="H137" i="1"/>
  <c r="CH136" i="1"/>
  <c r="CB136" i="1"/>
  <c r="BY136" i="1"/>
  <c r="BK136" i="1"/>
  <c r="BB136" i="1"/>
  <c r="BA136" i="1"/>
  <c r="P136" i="1"/>
  <c r="N136" i="1"/>
  <c r="L136" i="1"/>
  <c r="I136" i="1"/>
  <c r="H136" i="1"/>
  <c r="CH135" i="1"/>
  <c r="CB135" i="1"/>
  <c r="BY135" i="1"/>
  <c r="BK135" i="1"/>
  <c r="BB135" i="1"/>
  <c r="BA135" i="1"/>
  <c r="P135" i="1"/>
  <c r="N135" i="1"/>
  <c r="L135" i="1"/>
  <c r="I135" i="1"/>
  <c r="H135" i="1"/>
  <c r="CH134" i="1"/>
  <c r="CB134" i="1"/>
  <c r="BY134" i="1"/>
  <c r="BK134" i="1"/>
  <c r="BB134" i="1"/>
  <c r="BA134" i="1"/>
  <c r="I134" i="1"/>
  <c r="H134" i="1"/>
  <c r="CH133" i="1"/>
  <c r="CB133" i="1"/>
  <c r="BY133" i="1"/>
  <c r="BK133" i="1"/>
  <c r="BB133" i="1"/>
  <c r="BA133" i="1"/>
  <c r="P133" i="1"/>
  <c r="N133" i="1"/>
  <c r="L133" i="1"/>
  <c r="I133" i="1"/>
  <c r="H133" i="1"/>
  <c r="CH132" i="1"/>
  <c r="CB132" i="1"/>
  <c r="BY132" i="1"/>
  <c r="BK132" i="1"/>
  <c r="BB132" i="1"/>
  <c r="BA132" i="1"/>
  <c r="AO132" i="1"/>
  <c r="AN132" i="1"/>
  <c r="P132" i="1"/>
  <c r="N132" i="1"/>
  <c r="L132" i="1"/>
  <c r="I132" i="1"/>
  <c r="H132" i="1"/>
  <c r="CH131" i="1"/>
  <c r="CB131" i="1"/>
  <c r="BY131" i="1"/>
  <c r="BK131" i="1"/>
  <c r="BB131" i="1"/>
  <c r="BA131" i="1"/>
  <c r="AO131" i="1"/>
  <c r="AN131" i="1"/>
  <c r="I131" i="1"/>
  <c r="H131" i="1"/>
  <c r="CI128" i="1"/>
  <c r="CH128" i="1"/>
  <c r="CG128" i="1"/>
  <c r="CF128" i="1"/>
  <c r="CE128" i="1"/>
  <c r="CD128" i="1"/>
  <c r="CC128" i="1"/>
  <c r="CB128" i="1"/>
  <c r="CA128" i="1"/>
  <c r="BZ128" i="1"/>
  <c r="BY128" i="1"/>
  <c r="BX128" i="1"/>
  <c r="BW128" i="1"/>
  <c r="BV128" i="1"/>
  <c r="BK128" i="1"/>
  <c r="BJ128" i="1"/>
  <c r="BI128" i="1"/>
  <c r="BH128" i="1"/>
  <c r="BG128" i="1"/>
  <c r="BF128" i="1"/>
  <c r="BD128" i="1"/>
  <c r="BC128" i="1"/>
  <c r="BA128" i="1"/>
  <c r="AZ128" i="1"/>
  <c r="AY128" i="1"/>
  <c r="AX128" i="1"/>
  <c r="AW128" i="1"/>
  <c r="AV128" i="1"/>
  <c r="AU128" i="1"/>
  <c r="AT128" i="1"/>
  <c r="AS128" i="1"/>
  <c r="AR128" i="1"/>
  <c r="AQ128" i="1"/>
  <c r="AP128" i="1"/>
  <c r="U128" i="1"/>
  <c r="T128" i="1"/>
  <c r="S128" i="1"/>
  <c r="R128" i="1"/>
  <c r="Q128" i="1"/>
  <c r="P128" i="1"/>
  <c r="O128" i="1"/>
  <c r="N128" i="1"/>
  <c r="M128" i="1"/>
  <c r="L128" i="1"/>
  <c r="K128" i="1"/>
  <c r="J128" i="1"/>
  <c r="I128" i="1"/>
  <c r="H128" i="1"/>
  <c r="G128" i="1"/>
  <c r="F128" i="1"/>
  <c r="E128" i="1"/>
  <c r="BY127" i="1"/>
  <c r="BK127" i="1"/>
  <c r="BB127" i="1"/>
  <c r="BA127" i="1"/>
  <c r="P127" i="1"/>
  <c r="N127" i="1"/>
  <c r="L127" i="1"/>
  <c r="I127" i="1"/>
  <c r="H127" i="1"/>
  <c r="CH126" i="1"/>
  <c r="CB126" i="1"/>
  <c r="BY126" i="1"/>
  <c r="BK126" i="1"/>
  <c r="BB126" i="1"/>
  <c r="BA126" i="1"/>
  <c r="P126" i="1"/>
  <c r="N126" i="1"/>
  <c r="L126" i="1"/>
  <c r="I126" i="1"/>
  <c r="H126" i="1"/>
  <c r="CH125" i="1"/>
  <c r="CB125" i="1"/>
  <c r="BY125" i="1"/>
  <c r="BK125" i="1"/>
  <c r="BB125" i="1"/>
  <c r="BA125" i="1"/>
  <c r="P125" i="1"/>
  <c r="N125" i="1"/>
  <c r="L125" i="1"/>
  <c r="I125" i="1"/>
  <c r="H125" i="1"/>
  <c r="CH124" i="1"/>
  <c r="CB124" i="1"/>
  <c r="BY124" i="1"/>
  <c r="BK124" i="1"/>
  <c r="BB124" i="1"/>
  <c r="BA124" i="1"/>
  <c r="P124" i="1"/>
  <c r="N124" i="1"/>
  <c r="L124" i="1"/>
  <c r="I124" i="1"/>
  <c r="H124" i="1"/>
  <c r="CH123" i="1"/>
  <c r="CB123" i="1"/>
  <c r="BY123" i="1"/>
  <c r="BK123" i="1"/>
  <c r="BB123" i="1"/>
  <c r="BA123" i="1"/>
  <c r="P123" i="1"/>
  <c r="N123" i="1"/>
  <c r="L123" i="1"/>
  <c r="I123" i="1"/>
  <c r="H123" i="1"/>
  <c r="CH122" i="1"/>
  <c r="CB122" i="1"/>
  <c r="BY122" i="1"/>
  <c r="BK122" i="1"/>
  <c r="BB122" i="1"/>
  <c r="BA122" i="1"/>
  <c r="P122" i="1"/>
  <c r="N122" i="1"/>
  <c r="L122" i="1"/>
  <c r="I122" i="1"/>
  <c r="H122" i="1"/>
  <c r="CH121" i="1"/>
  <c r="CB121" i="1"/>
  <c r="BY121" i="1"/>
  <c r="BK121" i="1"/>
  <c r="BB121" i="1"/>
  <c r="BA121" i="1"/>
  <c r="P121" i="1"/>
  <c r="N121" i="1"/>
  <c r="L121" i="1"/>
  <c r="I121" i="1"/>
  <c r="H121" i="1"/>
  <c r="CH120" i="1"/>
  <c r="CB120" i="1"/>
  <c r="BY120" i="1"/>
  <c r="BK120" i="1"/>
  <c r="BB120" i="1"/>
  <c r="BA120" i="1"/>
  <c r="AO120" i="1"/>
  <c r="AN120" i="1"/>
  <c r="AM120" i="1"/>
  <c r="P120" i="1"/>
  <c r="N120" i="1"/>
  <c r="L120" i="1"/>
  <c r="I120" i="1"/>
  <c r="H120" i="1"/>
  <c r="CB119" i="1"/>
  <c r="BY119" i="1"/>
  <c r="BK119" i="1"/>
  <c r="BB119" i="1"/>
  <c r="BA119" i="1"/>
  <c r="P119" i="1"/>
  <c r="N119" i="1"/>
  <c r="L119" i="1"/>
  <c r="I119" i="1"/>
  <c r="H119" i="1"/>
  <c r="CH118" i="1"/>
  <c r="CB118" i="1"/>
  <c r="BY118" i="1"/>
  <c r="BK118" i="1"/>
  <c r="BB118" i="1"/>
  <c r="BA118" i="1"/>
  <c r="P118" i="1"/>
  <c r="N118" i="1"/>
  <c r="L118" i="1"/>
  <c r="I118" i="1"/>
  <c r="H118" i="1"/>
  <c r="CH117" i="1"/>
  <c r="CB117" i="1"/>
  <c r="BY117" i="1"/>
  <c r="BK117" i="1"/>
  <c r="BB117" i="1"/>
  <c r="BA117" i="1"/>
  <c r="P117" i="1"/>
  <c r="N117" i="1"/>
  <c r="L117" i="1"/>
  <c r="I117" i="1"/>
  <c r="H117" i="1"/>
  <c r="CH116" i="1"/>
  <c r="CB116" i="1"/>
  <c r="BY116" i="1"/>
  <c r="BK116" i="1"/>
  <c r="BB116" i="1"/>
  <c r="BA116" i="1"/>
  <c r="P116" i="1"/>
  <c r="N116" i="1"/>
  <c r="L116" i="1"/>
  <c r="I116" i="1"/>
  <c r="H116" i="1"/>
  <c r="CH115" i="1"/>
  <c r="CB115" i="1"/>
  <c r="BY115" i="1"/>
  <c r="BK115" i="1"/>
  <c r="BB115" i="1"/>
  <c r="BA115" i="1"/>
  <c r="P115" i="1"/>
  <c r="N115" i="1"/>
  <c r="L115" i="1"/>
  <c r="I115" i="1"/>
  <c r="H115" i="1"/>
  <c r="CH114" i="1"/>
  <c r="CB114" i="1"/>
  <c r="BY114" i="1"/>
  <c r="BK114" i="1"/>
  <c r="BB114" i="1"/>
  <c r="BA114" i="1"/>
  <c r="P114" i="1"/>
  <c r="N114" i="1"/>
  <c r="L114" i="1"/>
  <c r="I114" i="1"/>
  <c r="H114" i="1"/>
  <c r="CH113" i="1"/>
  <c r="CB113" i="1"/>
  <c r="BY113" i="1"/>
  <c r="BK113" i="1"/>
  <c r="BB113" i="1"/>
  <c r="BA113" i="1"/>
  <c r="P113" i="1"/>
  <c r="N113" i="1"/>
  <c r="L113" i="1"/>
  <c r="I113" i="1"/>
  <c r="H113" i="1"/>
  <c r="CH112" i="1"/>
  <c r="CB112" i="1"/>
  <c r="BY112" i="1"/>
  <c r="BK112" i="1"/>
  <c r="BB112" i="1"/>
  <c r="BA112" i="1"/>
  <c r="P112" i="1"/>
  <c r="N112" i="1"/>
  <c r="L112" i="1"/>
  <c r="I112" i="1"/>
  <c r="H112" i="1"/>
  <c r="CH111" i="1"/>
  <c r="CB111" i="1"/>
  <c r="BY111" i="1"/>
  <c r="BK111" i="1"/>
  <c r="BB111" i="1"/>
  <c r="BA111" i="1"/>
  <c r="P111" i="1"/>
  <c r="N111" i="1"/>
  <c r="L111" i="1"/>
  <c r="I111" i="1"/>
  <c r="H111" i="1"/>
  <c r="CH110" i="1"/>
  <c r="CB110" i="1"/>
  <c r="BY110" i="1"/>
  <c r="BK110" i="1"/>
  <c r="BB110" i="1"/>
  <c r="BA110" i="1"/>
  <c r="P110" i="1"/>
  <c r="N110" i="1"/>
  <c r="L110" i="1"/>
  <c r="I110" i="1"/>
  <c r="H110" i="1"/>
  <c r="CH109" i="1"/>
  <c r="CB109" i="1"/>
  <c r="BY109" i="1"/>
  <c r="BK109" i="1"/>
  <c r="BB109" i="1"/>
  <c r="BA109" i="1"/>
  <c r="P109" i="1"/>
  <c r="N109" i="1"/>
  <c r="L109" i="1"/>
  <c r="I109" i="1"/>
  <c r="H109" i="1"/>
  <c r="CH108" i="1"/>
  <c r="CB108" i="1"/>
  <c r="BY108" i="1"/>
  <c r="BK108" i="1"/>
  <c r="BB108" i="1"/>
  <c r="BA108" i="1"/>
  <c r="P108" i="1"/>
  <c r="N108" i="1"/>
  <c r="L108" i="1"/>
  <c r="I108" i="1"/>
  <c r="H108" i="1"/>
  <c r="CH107" i="1"/>
  <c r="CB107" i="1"/>
  <c r="BY107" i="1"/>
  <c r="BK107" i="1"/>
  <c r="BB107" i="1"/>
  <c r="BA107" i="1"/>
  <c r="AO107" i="1"/>
  <c r="AN107" i="1"/>
  <c r="AM107" i="1"/>
  <c r="P107" i="1"/>
  <c r="N107" i="1"/>
  <c r="L107" i="1"/>
  <c r="I107" i="1"/>
  <c r="H107" i="1"/>
  <c r="CI104" i="1"/>
  <c r="CH104" i="1"/>
  <c r="CG104" i="1"/>
  <c r="CF104" i="1"/>
  <c r="CE104" i="1"/>
  <c r="CD104" i="1"/>
  <c r="CC104" i="1"/>
  <c r="CB104" i="1"/>
  <c r="CA104" i="1"/>
  <c r="BZ104" i="1"/>
  <c r="BY104" i="1"/>
  <c r="BX104" i="1"/>
  <c r="BW104" i="1"/>
  <c r="BV104" i="1"/>
  <c r="BQ104" i="1"/>
  <c r="BP104" i="1"/>
  <c r="BO104" i="1"/>
  <c r="BK104" i="1"/>
  <c r="BJ104" i="1"/>
  <c r="BI104" i="1"/>
  <c r="BH104" i="1"/>
  <c r="BG104" i="1"/>
  <c r="BF104" i="1"/>
  <c r="BD104" i="1"/>
  <c r="BC104" i="1"/>
  <c r="BA104" i="1"/>
  <c r="AZ104" i="1"/>
  <c r="AY104" i="1"/>
  <c r="AX104" i="1"/>
  <c r="AW104" i="1"/>
  <c r="AV104" i="1"/>
  <c r="AU104" i="1"/>
  <c r="AT104" i="1"/>
  <c r="AS104" i="1"/>
  <c r="AR104" i="1"/>
  <c r="AQ104" i="1"/>
  <c r="AP104" i="1"/>
  <c r="AM104" i="1"/>
  <c r="AL104" i="1"/>
  <c r="AK104" i="1"/>
  <c r="AJ104" i="1"/>
  <c r="AI104" i="1"/>
  <c r="AH104" i="1"/>
  <c r="AG104" i="1"/>
  <c r="AF104" i="1"/>
  <c r="AE104" i="1"/>
  <c r="AD104" i="1"/>
  <c r="AC104" i="1"/>
  <c r="AB104" i="1"/>
  <c r="AA104" i="1"/>
  <c r="Z104" i="1"/>
  <c r="Y104" i="1"/>
  <c r="X104" i="1"/>
  <c r="W104" i="1"/>
  <c r="V104" i="1"/>
  <c r="U104" i="1"/>
  <c r="T104" i="1"/>
  <c r="S104" i="1"/>
  <c r="R104" i="1"/>
  <c r="Q104" i="1"/>
  <c r="P104" i="1"/>
  <c r="O104" i="1"/>
  <c r="N104" i="1"/>
  <c r="M104" i="1"/>
  <c r="L104" i="1"/>
  <c r="K104" i="1"/>
  <c r="J104" i="1"/>
  <c r="I104" i="1"/>
  <c r="H104" i="1"/>
  <c r="G104" i="1"/>
  <c r="F104" i="1"/>
  <c r="E104" i="1"/>
  <c r="CB103" i="1"/>
  <c r="BY103" i="1"/>
  <c r="BK103" i="1"/>
  <c r="BB103" i="1"/>
  <c r="BA103" i="1"/>
  <c r="AO103" i="1"/>
  <c r="AN103" i="1"/>
  <c r="AM103" i="1"/>
  <c r="P103" i="1"/>
  <c r="N103" i="1"/>
  <c r="L103" i="1"/>
  <c r="I103" i="1"/>
  <c r="H103" i="1"/>
  <c r="CH102" i="1"/>
  <c r="CB102" i="1"/>
  <c r="BY102" i="1"/>
  <c r="BK102" i="1"/>
  <c r="BB102" i="1"/>
  <c r="BA102" i="1"/>
  <c r="AO102" i="1"/>
  <c r="AN102" i="1"/>
  <c r="P102" i="1"/>
  <c r="N102" i="1"/>
  <c r="L102" i="1"/>
  <c r="I102" i="1"/>
  <c r="H102" i="1"/>
  <c r="CH101" i="1"/>
  <c r="CB101" i="1"/>
  <c r="BY101" i="1"/>
  <c r="BK101" i="1"/>
  <c r="BB101" i="1"/>
  <c r="BA101" i="1"/>
  <c r="AO101" i="1"/>
  <c r="AN101" i="1"/>
  <c r="AM101" i="1"/>
  <c r="P101" i="1"/>
  <c r="N101" i="1"/>
  <c r="L101" i="1"/>
  <c r="I101" i="1"/>
  <c r="H101" i="1"/>
  <c r="CB100" i="1"/>
  <c r="BY100" i="1"/>
  <c r="BK100" i="1"/>
  <c r="BB100" i="1"/>
  <c r="BA100" i="1"/>
  <c r="AO100" i="1"/>
  <c r="AN100" i="1"/>
  <c r="P100" i="1"/>
  <c r="N100" i="1"/>
  <c r="L100" i="1"/>
  <c r="I100" i="1"/>
  <c r="H100" i="1"/>
  <c r="CH99" i="1"/>
  <c r="CB99" i="1"/>
  <c r="BY99" i="1"/>
  <c r="BK99" i="1"/>
  <c r="BB99" i="1"/>
  <c r="BA99" i="1"/>
  <c r="AO99" i="1"/>
  <c r="AN99" i="1"/>
  <c r="AM99" i="1"/>
  <c r="P99" i="1"/>
  <c r="N99" i="1"/>
  <c r="L99" i="1"/>
  <c r="I99" i="1"/>
  <c r="H99" i="1"/>
  <c r="CH98" i="1"/>
  <c r="CB98" i="1"/>
  <c r="BY98" i="1"/>
  <c r="BK98" i="1"/>
  <c r="BB98" i="1"/>
  <c r="BA98" i="1"/>
  <c r="AO98" i="1"/>
  <c r="AN98" i="1"/>
  <c r="P98" i="1"/>
  <c r="N98" i="1"/>
  <c r="L98" i="1"/>
  <c r="I98" i="1"/>
  <c r="H98" i="1"/>
  <c r="CH97" i="1"/>
  <c r="CB97" i="1"/>
  <c r="BY97" i="1"/>
  <c r="BK97" i="1"/>
  <c r="BB97" i="1"/>
  <c r="BA97" i="1"/>
  <c r="AO97" i="1"/>
  <c r="AN97" i="1"/>
  <c r="AM97" i="1"/>
  <c r="P97" i="1"/>
  <c r="N97" i="1"/>
  <c r="L97" i="1"/>
  <c r="I97" i="1"/>
  <c r="H97" i="1"/>
  <c r="CH96" i="1"/>
  <c r="CB96" i="1"/>
  <c r="BY96" i="1"/>
  <c r="BK96" i="1"/>
  <c r="BB96" i="1"/>
  <c r="BA96" i="1"/>
  <c r="AO96" i="1"/>
  <c r="AN96" i="1"/>
  <c r="AM96" i="1"/>
  <c r="P96" i="1"/>
  <c r="I96" i="1"/>
  <c r="H96" i="1"/>
  <c r="CH95" i="1"/>
  <c r="CB95" i="1"/>
  <c r="BB95" i="1"/>
  <c r="BA95" i="1"/>
  <c r="AO95" i="1"/>
  <c r="AN95" i="1"/>
  <c r="AM95" i="1"/>
  <c r="I95" i="1"/>
  <c r="H95" i="1"/>
  <c r="CH94" i="1"/>
  <c r="CB94" i="1"/>
  <c r="BY94" i="1"/>
  <c r="BK94" i="1"/>
  <c r="BB94" i="1"/>
  <c r="BA94" i="1"/>
  <c r="AO94" i="1"/>
  <c r="AN94" i="1"/>
  <c r="P94" i="1"/>
  <c r="N94" i="1"/>
  <c r="L94" i="1"/>
  <c r="I94" i="1"/>
  <c r="H94" i="1"/>
  <c r="CH93" i="1"/>
  <c r="CB93" i="1"/>
  <c r="BY93" i="1"/>
  <c r="BK93" i="1"/>
  <c r="BB93" i="1"/>
  <c r="BA93" i="1"/>
  <c r="AO93" i="1"/>
  <c r="AN93" i="1"/>
  <c r="P93" i="1"/>
  <c r="N93" i="1"/>
  <c r="L93" i="1"/>
  <c r="I93" i="1"/>
  <c r="H93" i="1"/>
  <c r="CH92" i="1"/>
  <c r="CB92" i="1"/>
  <c r="BY92" i="1"/>
  <c r="BK92" i="1"/>
  <c r="BB92" i="1"/>
  <c r="BA92" i="1"/>
  <c r="AO92" i="1"/>
  <c r="AN92" i="1"/>
  <c r="AM92" i="1"/>
  <c r="P92" i="1"/>
  <c r="N92" i="1"/>
  <c r="L92" i="1"/>
  <c r="I92" i="1"/>
  <c r="H92" i="1"/>
  <c r="CH91" i="1"/>
  <c r="CB91" i="1"/>
  <c r="BY91" i="1"/>
  <c r="BK91" i="1"/>
  <c r="BB91" i="1"/>
  <c r="BA91" i="1"/>
  <c r="AO91" i="1"/>
  <c r="AN91" i="1"/>
  <c r="AM91" i="1"/>
  <c r="P91" i="1"/>
  <c r="N91" i="1"/>
  <c r="L91" i="1"/>
  <c r="I91" i="1"/>
  <c r="H91" i="1"/>
  <c r="CH90" i="1"/>
  <c r="CB90" i="1"/>
  <c r="BY90" i="1"/>
  <c r="BK90" i="1"/>
  <c r="BB90" i="1"/>
  <c r="BA90" i="1"/>
  <c r="AO90" i="1"/>
  <c r="AN90" i="1"/>
  <c r="P90" i="1"/>
  <c r="N90" i="1"/>
  <c r="L90" i="1"/>
  <c r="I90" i="1"/>
  <c r="H90" i="1"/>
  <c r="CH89" i="1"/>
  <c r="CB89" i="1"/>
  <c r="BY89" i="1"/>
  <c r="BK89" i="1"/>
  <c r="BB89" i="1"/>
  <c r="BA89" i="1"/>
  <c r="AO89" i="1"/>
  <c r="AN89" i="1"/>
  <c r="P89" i="1"/>
  <c r="N89" i="1"/>
  <c r="L89" i="1"/>
  <c r="I89" i="1"/>
  <c r="H89" i="1"/>
  <c r="CH88" i="1"/>
  <c r="CB88" i="1"/>
  <c r="BY88" i="1"/>
  <c r="BK88" i="1"/>
  <c r="BB88" i="1"/>
  <c r="BA88" i="1"/>
  <c r="AO88" i="1"/>
  <c r="AN88" i="1"/>
  <c r="AM88" i="1"/>
  <c r="P88" i="1"/>
  <c r="N88" i="1"/>
  <c r="L88" i="1"/>
  <c r="I88" i="1"/>
  <c r="H88" i="1"/>
  <c r="CH87" i="1"/>
  <c r="CB87" i="1"/>
  <c r="BY87" i="1"/>
  <c r="BK87" i="1"/>
  <c r="BB87" i="1"/>
  <c r="BA87" i="1"/>
  <c r="AO87" i="1"/>
  <c r="AN87" i="1"/>
  <c r="AM87" i="1"/>
  <c r="P87" i="1"/>
  <c r="N87" i="1"/>
  <c r="L87" i="1"/>
  <c r="I87" i="1"/>
  <c r="H87" i="1"/>
  <c r="CH86" i="1"/>
  <c r="CB86" i="1"/>
  <c r="BY86" i="1"/>
  <c r="BK86" i="1"/>
  <c r="BB86" i="1"/>
  <c r="BA86" i="1"/>
  <c r="AO86" i="1"/>
  <c r="AN86" i="1"/>
  <c r="AM86" i="1"/>
  <c r="P86" i="1"/>
  <c r="N86" i="1"/>
  <c r="L86" i="1"/>
  <c r="I86" i="1"/>
  <c r="H86" i="1"/>
  <c r="CH85" i="1"/>
  <c r="CB85" i="1"/>
  <c r="BY85" i="1"/>
  <c r="BK85" i="1"/>
  <c r="BB85" i="1"/>
  <c r="BA85" i="1"/>
  <c r="AO85" i="1"/>
  <c r="AN85" i="1"/>
  <c r="AM85" i="1"/>
  <c r="P85" i="1"/>
  <c r="N85" i="1"/>
  <c r="L85" i="1"/>
  <c r="I85" i="1"/>
  <c r="H85" i="1"/>
  <c r="CI83" i="1"/>
  <c r="CH83" i="1"/>
  <c r="CG83" i="1"/>
  <c r="CF83" i="1"/>
  <c r="CE83" i="1"/>
  <c r="CD83" i="1"/>
  <c r="CC83" i="1"/>
  <c r="CB83" i="1"/>
  <c r="CA83" i="1"/>
  <c r="BZ83" i="1"/>
  <c r="BY83" i="1"/>
  <c r="BX83" i="1"/>
  <c r="BW83" i="1"/>
  <c r="BV83" i="1"/>
  <c r="BQ83" i="1"/>
  <c r="BP83" i="1"/>
  <c r="BO83" i="1"/>
  <c r="BK83" i="1"/>
  <c r="BJ83" i="1"/>
  <c r="BI83" i="1"/>
  <c r="BH83" i="1"/>
  <c r="BG83" i="1"/>
  <c r="BF83" i="1"/>
  <c r="BD83" i="1"/>
  <c r="BC83" i="1"/>
  <c r="BA83" i="1"/>
  <c r="AZ83" i="1"/>
  <c r="AY83" i="1"/>
  <c r="AX83" i="1"/>
  <c r="AW83" i="1"/>
  <c r="AV83" i="1"/>
  <c r="AU83" i="1"/>
  <c r="AT83" i="1"/>
  <c r="AS83" i="1"/>
  <c r="AR83" i="1"/>
  <c r="AQ83" i="1"/>
  <c r="AP83" i="1"/>
  <c r="AM83" i="1"/>
  <c r="AL83" i="1"/>
  <c r="AK83" i="1"/>
  <c r="AJ83" i="1"/>
  <c r="AI83" i="1"/>
  <c r="AH83" i="1"/>
  <c r="AG83" i="1"/>
  <c r="AF83" i="1"/>
  <c r="AE83" i="1"/>
  <c r="AD83" i="1"/>
  <c r="AC83" i="1"/>
  <c r="AB83" i="1"/>
  <c r="AA83" i="1"/>
  <c r="Z83" i="1"/>
  <c r="Y83" i="1"/>
  <c r="X83" i="1"/>
  <c r="W83" i="1"/>
  <c r="V83" i="1"/>
  <c r="U83" i="1"/>
  <c r="T83" i="1"/>
  <c r="S83" i="1"/>
  <c r="R83" i="1"/>
  <c r="Q83" i="1"/>
  <c r="P83" i="1"/>
  <c r="O83" i="1"/>
  <c r="N83" i="1"/>
  <c r="M83" i="1"/>
  <c r="L83" i="1"/>
  <c r="K83" i="1"/>
  <c r="J83" i="1"/>
  <c r="I83" i="1"/>
  <c r="H83" i="1"/>
  <c r="G83" i="1"/>
  <c r="F83" i="1"/>
  <c r="E83" i="1"/>
  <c r="CH82" i="1"/>
  <c r="CB82" i="1"/>
  <c r="BK82" i="1"/>
  <c r="BB82" i="1"/>
  <c r="BA82" i="1"/>
  <c r="AO82" i="1"/>
  <c r="AN82" i="1"/>
  <c r="AM82" i="1"/>
  <c r="P82" i="1"/>
  <c r="N82" i="1"/>
  <c r="L82" i="1"/>
  <c r="I82" i="1"/>
  <c r="H82" i="1"/>
  <c r="CH81" i="1"/>
  <c r="CB81" i="1"/>
  <c r="BY81" i="1"/>
  <c r="BK81" i="1"/>
  <c r="BB81" i="1"/>
  <c r="BA81" i="1"/>
  <c r="AO81" i="1"/>
  <c r="AN81" i="1"/>
  <c r="AM81" i="1"/>
  <c r="P81" i="1"/>
  <c r="N81" i="1"/>
  <c r="L81" i="1"/>
  <c r="I81" i="1"/>
  <c r="H81" i="1"/>
  <c r="CB80" i="1"/>
  <c r="BY80" i="1"/>
  <c r="BK80" i="1"/>
  <c r="BB80" i="1"/>
  <c r="BA80" i="1"/>
  <c r="AO80" i="1"/>
  <c r="AN80" i="1"/>
  <c r="AM80" i="1"/>
  <c r="P80" i="1"/>
  <c r="N80" i="1"/>
  <c r="L80" i="1"/>
  <c r="I80" i="1"/>
  <c r="H80" i="1"/>
  <c r="BY79" i="1"/>
  <c r="BK79" i="1"/>
  <c r="BB79" i="1"/>
  <c r="BA79" i="1"/>
  <c r="AO79" i="1"/>
  <c r="AN79" i="1"/>
  <c r="AM79" i="1"/>
  <c r="P79" i="1"/>
  <c r="N79" i="1"/>
  <c r="L79" i="1"/>
  <c r="I79" i="1"/>
  <c r="H79" i="1"/>
  <c r="CB78" i="1"/>
  <c r="BY78" i="1"/>
  <c r="BK78" i="1"/>
  <c r="BB78" i="1"/>
  <c r="BA78" i="1"/>
  <c r="AO78" i="1"/>
  <c r="AN78" i="1"/>
  <c r="AM78" i="1"/>
  <c r="P78" i="1"/>
  <c r="N78" i="1"/>
  <c r="L78" i="1"/>
  <c r="I78" i="1"/>
  <c r="H78" i="1"/>
  <c r="CH77" i="1"/>
  <c r="CB77" i="1"/>
  <c r="BY77" i="1"/>
  <c r="BK77" i="1"/>
  <c r="BB77" i="1"/>
  <c r="BA77" i="1"/>
  <c r="AO77" i="1"/>
  <c r="AN77" i="1"/>
  <c r="AM77" i="1"/>
  <c r="P77" i="1"/>
  <c r="N77" i="1"/>
  <c r="L77" i="1"/>
  <c r="I77" i="1"/>
  <c r="H77" i="1"/>
  <c r="CH76" i="1"/>
  <c r="CB76" i="1"/>
  <c r="BY76" i="1"/>
  <c r="BK76" i="1"/>
  <c r="BB76" i="1"/>
  <c r="BA76" i="1"/>
  <c r="AO76" i="1"/>
  <c r="AN76" i="1"/>
  <c r="AM76" i="1"/>
  <c r="P76" i="1"/>
  <c r="I76" i="1"/>
  <c r="H76" i="1"/>
  <c r="CH75" i="1"/>
  <c r="CB75" i="1"/>
  <c r="BY75" i="1"/>
  <c r="BK75" i="1"/>
  <c r="BB75" i="1"/>
  <c r="BA75" i="1"/>
  <c r="AO75" i="1"/>
  <c r="AN75" i="1"/>
  <c r="AM75" i="1"/>
  <c r="P75" i="1"/>
  <c r="N75" i="1"/>
  <c r="L75" i="1"/>
  <c r="I75" i="1"/>
  <c r="H75" i="1"/>
  <c r="CB74" i="1"/>
  <c r="BY74" i="1"/>
  <c r="BK74" i="1"/>
  <c r="BB74" i="1"/>
  <c r="BA74" i="1"/>
  <c r="AO74" i="1"/>
  <c r="AN74" i="1"/>
  <c r="AM74" i="1"/>
  <c r="P74" i="1"/>
  <c r="N74" i="1"/>
  <c r="L74" i="1"/>
  <c r="I74" i="1"/>
  <c r="H74" i="1"/>
  <c r="CH73" i="1"/>
  <c r="CB73" i="1"/>
  <c r="BY73" i="1"/>
  <c r="BK73" i="1"/>
  <c r="BB73" i="1"/>
  <c r="BA73" i="1"/>
  <c r="AO73" i="1"/>
  <c r="AN73" i="1"/>
  <c r="AM73" i="1"/>
  <c r="P73" i="1"/>
  <c r="N73" i="1"/>
  <c r="L73" i="1"/>
  <c r="I73" i="1"/>
  <c r="H73" i="1"/>
  <c r="CH72" i="1"/>
  <c r="CB72" i="1"/>
  <c r="BY72" i="1"/>
  <c r="BK72" i="1"/>
  <c r="BB72" i="1"/>
  <c r="BA72" i="1"/>
  <c r="AO72" i="1"/>
  <c r="AN72" i="1"/>
  <c r="AM72" i="1"/>
  <c r="P72" i="1"/>
  <c r="N72" i="1"/>
  <c r="L72" i="1"/>
  <c r="I72" i="1"/>
  <c r="H72" i="1"/>
  <c r="CH71" i="1"/>
  <c r="CB71" i="1"/>
  <c r="BY71" i="1"/>
  <c r="BK71" i="1"/>
  <c r="BB71" i="1"/>
  <c r="BA71" i="1"/>
  <c r="AO71" i="1"/>
  <c r="AN71" i="1"/>
  <c r="AM71" i="1"/>
  <c r="P71" i="1"/>
  <c r="N71" i="1"/>
  <c r="L71" i="1"/>
  <c r="I71" i="1"/>
  <c r="H71" i="1"/>
  <c r="CH70" i="1"/>
  <c r="CB70" i="1"/>
  <c r="BY70" i="1"/>
  <c r="BK70" i="1"/>
  <c r="BB70" i="1"/>
  <c r="BA70" i="1"/>
  <c r="AO70" i="1"/>
  <c r="AN70" i="1"/>
  <c r="AM70" i="1"/>
  <c r="P70" i="1"/>
  <c r="N70" i="1"/>
  <c r="L70" i="1"/>
  <c r="I70" i="1"/>
  <c r="H70" i="1"/>
  <c r="CH69" i="1"/>
  <c r="CB69" i="1"/>
  <c r="BY69" i="1"/>
  <c r="BK69" i="1"/>
  <c r="BB69" i="1"/>
  <c r="BA69" i="1"/>
  <c r="AO69" i="1"/>
  <c r="AN69" i="1"/>
  <c r="AM69" i="1"/>
  <c r="P69" i="1"/>
  <c r="N69" i="1"/>
  <c r="L69" i="1"/>
  <c r="I69" i="1"/>
  <c r="H69" i="1"/>
  <c r="CH68" i="1"/>
  <c r="CB68" i="1"/>
  <c r="BY68" i="1"/>
  <c r="BK68" i="1"/>
  <c r="BB68" i="1"/>
  <c r="BA68" i="1"/>
  <c r="AO68" i="1"/>
  <c r="AN68" i="1"/>
  <c r="AM68" i="1"/>
  <c r="P68" i="1"/>
  <c r="N68" i="1"/>
  <c r="L68" i="1"/>
  <c r="I68" i="1"/>
  <c r="H68" i="1"/>
  <c r="CH67" i="1"/>
  <c r="CB67" i="1"/>
  <c r="BY67" i="1"/>
  <c r="BK67" i="1"/>
  <c r="BB67" i="1"/>
  <c r="BA67" i="1"/>
  <c r="AO67" i="1"/>
  <c r="AN67" i="1"/>
  <c r="AM67" i="1"/>
  <c r="P67" i="1"/>
  <c r="N67" i="1"/>
  <c r="L67" i="1"/>
  <c r="I67" i="1"/>
  <c r="H67" i="1"/>
  <c r="CI65" i="1"/>
  <c r="CH65" i="1"/>
  <c r="CG65" i="1"/>
  <c r="CF65" i="1"/>
  <c r="CE65" i="1"/>
  <c r="CD65" i="1"/>
  <c r="CC65" i="1"/>
  <c r="CB65" i="1"/>
  <c r="CA65" i="1"/>
  <c r="BZ65" i="1"/>
  <c r="BY65" i="1"/>
  <c r="BX65" i="1"/>
  <c r="BW65" i="1"/>
  <c r="BV65" i="1"/>
  <c r="BQ65" i="1"/>
  <c r="BP65" i="1"/>
  <c r="BO65" i="1"/>
  <c r="BK65" i="1"/>
  <c r="BJ65" i="1"/>
  <c r="BI65" i="1"/>
  <c r="BH65" i="1"/>
  <c r="BG65" i="1"/>
  <c r="BF65" i="1"/>
  <c r="BD65" i="1"/>
  <c r="BC65" i="1"/>
  <c r="BA65" i="1"/>
  <c r="AZ65" i="1"/>
  <c r="AY65" i="1"/>
  <c r="AX65" i="1"/>
  <c r="AW65" i="1"/>
  <c r="AV65" i="1"/>
  <c r="AU65" i="1"/>
  <c r="AT65" i="1"/>
  <c r="AS65" i="1"/>
  <c r="AR65" i="1"/>
  <c r="AQ65" i="1"/>
  <c r="AP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CB64" i="1"/>
  <c r="BY64" i="1"/>
  <c r="BK64" i="1"/>
  <c r="BB64" i="1"/>
  <c r="BA64" i="1"/>
  <c r="AO64" i="1"/>
  <c r="AN64" i="1"/>
  <c r="AM64" i="1"/>
  <c r="I64" i="1"/>
  <c r="H64" i="1"/>
  <c r="CH63" i="1"/>
  <c r="CB63" i="1"/>
  <c r="BY63" i="1"/>
  <c r="BK63" i="1"/>
  <c r="BB63" i="1"/>
  <c r="BA63" i="1"/>
  <c r="AO63" i="1"/>
  <c r="AN63" i="1"/>
  <c r="AM63" i="1"/>
  <c r="I63" i="1"/>
  <c r="H63" i="1"/>
  <c r="CB62" i="1"/>
  <c r="BY62" i="1"/>
  <c r="BK62" i="1"/>
  <c r="BB62" i="1"/>
  <c r="BA62" i="1"/>
  <c r="AO62" i="1"/>
  <c r="AN62" i="1"/>
  <c r="AM62" i="1"/>
  <c r="P62" i="1"/>
  <c r="N62" i="1"/>
  <c r="L62" i="1"/>
  <c r="I62" i="1"/>
  <c r="H62" i="1"/>
  <c r="CB61" i="1"/>
  <c r="BY61" i="1"/>
  <c r="BK61" i="1"/>
  <c r="BB61" i="1"/>
  <c r="BA61" i="1"/>
  <c r="AO61" i="1"/>
  <c r="AN61" i="1"/>
  <c r="AM61" i="1"/>
  <c r="P61" i="1"/>
  <c r="N61" i="1"/>
  <c r="L61" i="1"/>
  <c r="I61" i="1"/>
  <c r="H61" i="1"/>
  <c r="CH60" i="1"/>
  <c r="CB60" i="1"/>
  <c r="BY60" i="1"/>
  <c r="BK60" i="1"/>
  <c r="BB60" i="1"/>
  <c r="BA60" i="1"/>
  <c r="AO60" i="1"/>
  <c r="AN60" i="1"/>
  <c r="AM60" i="1"/>
  <c r="P60" i="1"/>
  <c r="N60" i="1"/>
  <c r="L60" i="1"/>
  <c r="I60" i="1"/>
  <c r="H60" i="1"/>
  <c r="CH59" i="1"/>
  <c r="CB59" i="1"/>
  <c r="BY59" i="1"/>
  <c r="BK59" i="1"/>
  <c r="BB59" i="1"/>
  <c r="BA59" i="1"/>
  <c r="AO59" i="1"/>
  <c r="AN59" i="1"/>
  <c r="AM59" i="1"/>
  <c r="P59" i="1"/>
  <c r="N59" i="1"/>
  <c r="L59" i="1"/>
  <c r="I59" i="1"/>
  <c r="H59" i="1"/>
  <c r="CH58" i="1"/>
  <c r="CB58" i="1"/>
  <c r="BY58" i="1"/>
  <c r="BK58" i="1"/>
  <c r="BB58" i="1"/>
  <c r="BA58" i="1"/>
  <c r="AO58" i="1"/>
  <c r="AN58" i="1"/>
  <c r="AM58" i="1"/>
  <c r="P58" i="1"/>
  <c r="N58" i="1"/>
  <c r="L58" i="1"/>
  <c r="I58" i="1"/>
  <c r="H58" i="1"/>
  <c r="CH57" i="1"/>
  <c r="CB57" i="1"/>
  <c r="BY57" i="1"/>
  <c r="BK57" i="1"/>
  <c r="BB57" i="1"/>
  <c r="BA57" i="1"/>
  <c r="AO57" i="1"/>
  <c r="AN57" i="1"/>
  <c r="AM57" i="1"/>
  <c r="P57" i="1"/>
  <c r="N57" i="1"/>
  <c r="L57" i="1"/>
  <c r="I57" i="1"/>
  <c r="H57" i="1"/>
  <c r="CB56" i="1"/>
  <c r="BY56" i="1"/>
  <c r="BK56" i="1"/>
  <c r="BB56" i="1"/>
  <c r="BA56" i="1"/>
  <c r="AO56" i="1"/>
  <c r="AN56" i="1"/>
  <c r="AM56" i="1"/>
  <c r="P56" i="1"/>
  <c r="N56" i="1"/>
  <c r="L56" i="1"/>
  <c r="I56" i="1"/>
  <c r="H56" i="1"/>
  <c r="CH55" i="1"/>
  <c r="CB55" i="1"/>
  <c r="BY55" i="1"/>
  <c r="BK55" i="1"/>
  <c r="BB55" i="1"/>
  <c r="BA55" i="1"/>
  <c r="AO55" i="1"/>
  <c r="AN55" i="1"/>
  <c r="AM55" i="1"/>
  <c r="P55" i="1"/>
  <c r="N55" i="1"/>
  <c r="L55" i="1"/>
  <c r="I55" i="1"/>
  <c r="H55" i="1"/>
  <c r="CH54" i="1"/>
  <c r="CB54" i="1"/>
  <c r="BY54" i="1"/>
  <c r="BK54" i="1"/>
  <c r="BB54" i="1"/>
  <c r="BA54" i="1"/>
  <c r="AO54" i="1"/>
  <c r="AN54" i="1"/>
  <c r="AM54" i="1"/>
  <c r="P54" i="1"/>
  <c r="N54" i="1"/>
  <c r="L54" i="1"/>
  <c r="I54" i="1"/>
  <c r="H54" i="1"/>
  <c r="CH53" i="1"/>
  <c r="CB53" i="1"/>
  <c r="BY53" i="1"/>
  <c r="BK53" i="1"/>
  <c r="BB53" i="1"/>
  <c r="BA53" i="1"/>
  <c r="AO53" i="1"/>
  <c r="AN53" i="1"/>
  <c r="AM53" i="1"/>
  <c r="P53" i="1"/>
  <c r="N53" i="1"/>
  <c r="L53" i="1"/>
  <c r="I53" i="1"/>
  <c r="H53" i="1"/>
  <c r="CH52" i="1"/>
  <c r="CB52" i="1"/>
  <c r="BY52" i="1"/>
  <c r="BK52" i="1"/>
  <c r="BB52" i="1"/>
  <c r="BA52" i="1"/>
  <c r="AO52" i="1"/>
  <c r="AN52" i="1"/>
  <c r="AM52" i="1"/>
  <c r="P52" i="1"/>
  <c r="N52" i="1"/>
  <c r="L52" i="1"/>
  <c r="I52" i="1"/>
  <c r="H52" i="1"/>
  <c r="CH51" i="1"/>
  <c r="CB51" i="1"/>
  <c r="BY51" i="1"/>
  <c r="BK51" i="1"/>
  <c r="BB51" i="1"/>
  <c r="BA51" i="1"/>
  <c r="AO51" i="1"/>
  <c r="AN51" i="1"/>
  <c r="AM51" i="1"/>
  <c r="P51" i="1"/>
  <c r="N51" i="1"/>
  <c r="L51" i="1"/>
  <c r="I51" i="1"/>
  <c r="H51" i="1"/>
  <c r="CH50" i="1"/>
  <c r="CB50" i="1"/>
  <c r="BY50" i="1"/>
  <c r="BK50" i="1"/>
  <c r="BB50" i="1"/>
  <c r="BA50" i="1"/>
  <c r="AO50" i="1"/>
  <c r="AN50" i="1"/>
  <c r="AM50" i="1"/>
  <c r="P50" i="1"/>
  <c r="N50" i="1"/>
  <c r="L50" i="1"/>
  <c r="I50" i="1"/>
  <c r="H50" i="1"/>
  <c r="CH49" i="1"/>
  <c r="CB49" i="1"/>
  <c r="BY49" i="1"/>
  <c r="BK49" i="1"/>
  <c r="BB49" i="1"/>
  <c r="BA49" i="1"/>
  <c r="AO49" i="1"/>
  <c r="AN49" i="1"/>
  <c r="AM49" i="1"/>
  <c r="P49" i="1"/>
  <c r="N49" i="1"/>
  <c r="L49" i="1"/>
  <c r="I49" i="1"/>
  <c r="H49" i="1"/>
  <c r="CH48" i="1"/>
  <c r="CB48" i="1"/>
  <c r="BY48" i="1"/>
  <c r="BK48" i="1"/>
  <c r="BB48" i="1"/>
  <c r="BA48" i="1"/>
  <c r="AO48" i="1"/>
  <c r="AN48" i="1"/>
  <c r="AM48" i="1"/>
  <c r="P48" i="1"/>
  <c r="N48" i="1"/>
  <c r="L48" i="1"/>
  <c r="I48" i="1"/>
  <c r="H48" i="1"/>
  <c r="CH47" i="1"/>
  <c r="CB47" i="1"/>
  <c r="BY47" i="1"/>
  <c r="BK47" i="1"/>
  <c r="BB47" i="1"/>
  <c r="BA47" i="1"/>
  <c r="AO47" i="1"/>
  <c r="AN47" i="1"/>
  <c r="AM47" i="1"/>
  <c r="P47" i="1"/>
  <c r="N47" i="1"/>
  <c r="L47" i="1"/>
  <c r="I47" i="1"/>
  <c r="H47" i="1"/>
  <c r="CB46" i="1"/>
  <c r="BY46" i="1"/>
  <c r="BK46" i="1"/>
  <c r="BB46" i="1"/>
  <c r="BA46" i="1"/>
  <c r="AO46" i="1"/>
  <c r="AN46" i="1"/>
  <c r="AM46" i="1"/>
  <c r="P46" i="1"/>
  <c r="N46" i="1"/>
  <c r="L46" i="1"/>
  <c r="I46" i="1"/>
  <c r="H46" i="1"/>
  <c r="CH45" i="1"/>
  <c r="CB45" i="1"/>
  <c r="BY45" i="1"/>
  <c r="BK45" i="1"/>
  <c r="BB45" i="1"/>
  <c r="BA45" i="1"/>
  <c r="AO45" i="1"/>
  <c r="AN45" i="1"/>
  <c r="AM45" i="1"/>
  <c r="P45" i="1"/>
  <c r="N45" i="1"/>
  <c r="L45" i="1"/>
  <c r="I45" i="1"/>
  <c r="H45" i="1"/>
  <c r="CI38" i="1"/>
  <c r="CH38" i="1"/>
  <c r="CG38" i="1"/>
  <c r="CF38" i="1"/>
  <c r="CE38" i="1"/>
  <c r="CD38" i="1"/>
  <c r="CC38" i="1"/>
  <c r="CB38" i="1"/>
  <c r="CA38" i="1"/>
  <c r="BZ38" i="1"/>
  <c r="BY38" i="1"/>
  <c r="BX38" i="1"/>
  <c r="BW38" i="1"/>
  <c r="BV38" i="1"/>
  <c r="BQ38" i="1"/>
  <c r="BP38" i="1"/>
  <c r="BO38" i="1"/>
  <c r="BK38" i="1"/>
  <c r="BJ38" i="1"/>
  <c r="BI38" i="1"/>
  <c r="BH38" i="1"/>
  <c r="BG38" i="1"/>
  <c r="BF38" i="1"/>
  <c r="BD38" i="1"/>
  <c r="BC38" i="1"/>
  <c r="BA38" i="1"/>
  <c r="AZ38" i="1"/>
  <c r="AY38" i="1"/>
  <c r="AX38" i="1"/>
  <c r="AW38" i="1"/>
  <c r="AV38" i="1"/>
  <c r="AU38" i="1"/>
  <c r="AT38" i="1"/>
  <c r="AS38" i="1"/>
  <c r="AR38" i="1"/>
  <c r="AQ38" i="1"/>
  <c r="AP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J38" i="1"/>
  <c r="I38" i="1"/>
  <c r="H38" i="1"/>
  <c r="G38" i="1"/>
  <c r="F38" i="1"/>
  <c r="E38" i="1"/>
  <c r="CB37" i="1"/>
  <c r="BY37" i="1"/>
  <c r="BK37" i="1"/>
  <c r="BB37" i="1"/>
  <c r="BA37" i="1"/>
  <c r="AO37" i="1"/>
  <c r="AN37" i="1"/>
  <c r="AM37" i="1"/>
  <c r="P37" i="1"/>
  <c r="N37" i="1"/>
  <c r="L37" i="1"/>
  <c r="I37" i="1"/>
  <c r="H37" i="1"/>
  <c r="CH36" i="1"/>
  <c r="CB36" i="1"/>
  <c r="BY36" i="1"/>
  <c r="BK36" i="1"/>
  <c r="BB36" i="1"/>
  <c r="BA36" i="1"/>
  <c r="AO36" i="1"/>
  <c r="AN36" i="1"/>
  <c r="AM36" i="1"/>
  <c r="P36" i="1"/>
  <c r="N36" i="1"/>
  <c r="L36" i="1"/>
  <c r="I36" i="1"/>
  <c r="H36" i="1"/>
  <c r="CH35" i="1"/>
  <c r="CB35" i="1"/>
  <c r="BY35" i="1"/>
  <c r="BK35" i="1"/>
  <c r="BB35" i="1"/>
  <c r="BA35" i="1"/>
  <c r="AO35" i="1"/>
  <c r="AN35" i="1"/>
  <c r="AM35" i="1"/>
  <c r="P35" i="1"/>
  <c r="N35" i="1"/>
  <c r="L35" i="1"/>
  <c r="I35" i="1"/>
  <c r="H35" i="1"/>
  <c r="CI31" i="1"/>
  <c r="CH31" i="1"/>
  <c r="CG31" i="1"/>
  <c r="CF31" i="1"/>
  <c r="CE31" i="1"/>
  <c r="CD31" i="1"/>
  <c r="CC31" i="1"/>
  <c r="CB31" i="1"/>
  <c r="CA31" i="1"/>
  <c r="BZ31" i="1"/>
  <c r="BY31" i="1"/>
  <c r="BX31" i="1"/>
  <c r="BW31" i="1"/>
  <c r="BV31" i="1"/>
  <c r="BQ31" i="1"/>
  <c r="BP31" i="1"/>
  <c r="BO31" i="1"/>
  <c r="BK31" i="1"/>
  <c r="BJ31" i="1"/>
  <c r="BI31" i="1"/>
  <c r="BH31" i="1"/>
  <c r="BG31" i="1"/>
  <c r="BF31" i="1"/>
  <c r="BD31" i="1"/>
  <c r="BC31" i="1"/>
  <c r="BA31" i="1"/>
  <c r="AZ31" i="1"/>
  <c r="AY31" i="1"/>
  <c r="AX31" i="1"/>
  <c r="AW31" i="1"/>
  <c r="AV31" i="1"/>
  <c r="AU31" i="1"/>
  <c r="AT31" i="1"/>
  <c r="AS31" i="1"/>
  <c r="AR31" i="1"/>
  <c r="AQ31" i="1"/>
  <c r="AP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CH30" i="1"/>
  <c r="CB30" i="1"/>
  <c r="BY30" i="1"/>
  <c r="BK30" i="1"/>
  <c r="BB30" i="1"/>
  <c r="BA30" i="1"/>
  <c r="AO30" i="1"/>
  <c r="AN30" i="1"/>
  <c r="P30" i="1"/>
  <c r="I30" i="1"/>
  <c r="H30" i="1"/>
  <c r="CH29" i="1"/>
  <c r="CB29" i="1"/>
  <c r="BY29" i="1"/>
  <c r="BK29" i="1"/>
  <c r="BB29" i="1"/>
  <c r="BA29" i="1"/>
  <c r="AO29" i="1"/>
  <c r="AN29" i="1"/>
  <c r="AM29" i="1"/>
  <c r="P29" i="1"/>
  <c r="N29" i="1"/>
  <c r="L29" i="1"/>
  <c r="I29" i="1"/>
  <c r="H29" i="1"/>
  <c r="CH28" i="1"/>
  <c r="CB28" i="1"/>
  <c r="BY28" i="1"/>
  <c r="BK28" i="1"/>
  <c r="BB28" i="1"/>
  <c r="BA28" i="1"/>
  <c r="AO28" i="1"/>
  <c r="AN28" i="1"/>
  <c r="AM28" i="1"/>
  <c r="P28" i="1"/>
  <c r="N28" i="1"/>
  <c r="L28" i="1"/>
  <c r="I28" i="1"/>
  <c r="H28" i="1"/>
  <c r="CB27" i="1"/>
  <c r="BY27" i="1"/>
  <c r="BK27" i="1"/>
  <c r="BB27" i="1"/>
  <c r="BA27" i="1"/>
  <c r="AO27" i="1"/>
  <c r="AN27" i="1"/>
  <c r="AM27" i="1"/>
  <c r="P27" i="1"/>
  <c r="N27" i="1"/>
  <c r="L27" i="1"/>
  <c r="I27" i="1"/>
  <c r="H27" i="1"/>
  <c r="CH26" i="1"/>
  <c r="CB26" i="1"/>
  <c r="BK26" i="1"/>
  <c r="BB26" i="1"/>
  <c r="BA26" i="1"/>
  <c r="AO26" i="1"/>
  <c r="AN26" i="1"/>
  <c r="AM26" i="1"/>
  <c r="P26" i="1"/>
  <c r="N26" i="1"/>
  <c r="L26" i="1"/>
  <c r="I26" i="1"/>
  <c r="H26" i="1"/>
  <c r="CH25" i="1"/>
  <c r="CB25" i="1"/>
  <c r="BY25" i="1"/>
  <c r="BK25" i="1"/>
  <c r="BB25" i="1"/>
  <c r="BA25" i="1"/>
  <c r="AO25" i="1"/>
  <c r="AN25" i="1"/>
  <c r="AM25" i="1"/>
  <c r="P25" i="1"/>
  <c r="N25" i="1"/>
  <c r="L25" i="1"/>
  <c r="I25" i="1"/>
  <c r="H25" i="1"/>
  <c r="CH24" i="1"/>
  <c r="CB24" i="1"/>
  <c r="BY24" i="1"/>
  <c r="BK24" i="1"/>
  <c r="BB24" i="1"/>
  <c r="BA24" i="1"/>
  <c r="AO24" i="1"/>
  <c r="AN24" i="1"/>
  <c r="AM24" i="1"/>
  <c r="P24" i="1"/>
  <c r="N24" i="1"/>
  <c r="L24" i="1"/>
  <c r="I24" i="1"/>
  <c r="H24" i="1"/>
  <c r="CI20" i="1"/>
  <c r="CH20" i="1"/>
  <c r="CG20" i="1"/>
  <c r="CF20" i="1"/>
  <c r="CE20" i="1"/>
  <c r="CD20" i="1"/>
  <c r="CC20" i="1"/>
  <c r="CB20" i="1"/>
  <c r="CA20" i="1"/>
  <c r="BZ20" i="1"/>
  <c r="BY20" i="1"/>
  <c r="BX20" i="1"/>
  <c r="BW20" i="1"/>
  <c r="BQ20" i="1"/>
  <c r="BP20" i="1"/>
  <c r="BO20" i="1"/>
  <c r="BK20" i="1"/>
  <c r="BJ20" i="1"/>
  <c r="BI20" i="1"/>
  <c r="BH20" i="1"/>
  <c r="BG20" i="1"/>
  <c r="BF20" i="1"/>
  <c r="BD20" i="1"/>
  <c r="BC20" i="1"/>
  <c r="BA20" i="1"/>
  <c r="AZ20" i="1"/>
  <c r="AY20" i="1"/>
  <c r="AX20" i="1"/>
  <c r="AW20" i="1"/>
  <c r="AV20" i="1"/>
  <c r="AU20" i="1"/>
  <c r="AT20" i="1"/>
  <c r="AS20" i="1"/>
  <c r="AR20" i="1"/>
  <c r="AQ20" i="1"/>
  <c r="AP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CH19" i="1"/>
  <c r="CB19" i="1"/>
  <c r="BY19" i="1"/>
  <c r="BK19" i="1"/>
  <c r="BB19" i="1"/>
  <c r="BA19" i="1"/>
  <c r="AO19" i="1"/>
  <c r="AN19" i="1"/>
  <c r="P19" i="1"/>
  <c r="N19" i="1"/>
  <c r="L19" i="1"/>
  <c r="I19" i="1"/>
  <c r="H19" i="1"/>
  <c r="CH18" i="1"/>
  <c r="CB18" i="1"/>
  <c r="BY18" i="1"/>
  <c r="BK18" i="1"/>
  <c r="BB18" i="1"/>
  <c r="BA18" i="1"/>
  <c r="AO18" i="1"/>
  <c r="AN18" i="1"/>
  <c r="AM18" i="1"/>
  <c r="P18" i="1"/>
  <c r="N18" i="1"/>
  <c r="L18" i="1"/>
  <c r="I18" i="1"/>
  <c r="H18" i="1"/>
  <c r="CH17" i="1"/>
  <c r="CB17" i="1"/>
  <c r="BK17" i="1"/>
  <c r="BB17" i="1"/>
  <c r="BA17" i="1"/>
  <c r="P17" i="1"/>
  <c r="N17" i="1"/>
  <c r="L17" i="1"/>
  <c r="I17" i="1"/>
  <c r="H17" i="1"/>
  <c r="CB16" i="1"/>
  <c r="BY16" i="1"/>
  <c r="BK16" i="1"/>
  <c r="BB16" i="1"/>
  <c r="BA16" i="1"/>
  <c r="AO16" i="1"/>
  <c r="AN16" i="1"/>
  <c r="P16" i="1"/>
  <c r="I16" i="1"/>
  <c r="H16" i="1"/>
  <c r="CH15" i="1"/>
  <c r="CB15" i="1"/>
  <c r="BK15" i="1"/>
  <c r="BB15" i="1"/>
  <c r="BA15" i="1"/>
  <c r="AO15" i="1"/>
  <c r="AN15" i="1"/>
  <c r="P15" i="1"/>
  <c r="I15" i="1"/>
  <c r="H15" i="1"/>
  <c r="CH14" i="1"/>
  <c r="CB14" i="1"/>
  <c r="BY14" i="1"/>
  <c r="BK14" i="1"/>
  <c r="BB14" i="1"/>
  <c r="BA14" i="1"/>
  <c r="AO14" i="1"/>
  <c r="AN14" i="1"/>
  <c r="AM14" i="1"/>
  <c r="P14" i="1"/>
  <c r="N14" i="1"/>
  <c r="L14" i="1"/>
  <c r="I14" i="1"/>
  <c r="H14" i="1"/>
  <c r="CH13" i="1"/>
  <c r="CB13" i="1"/>
  <c r="BB13" i="1"/>
  <c r="BA13" i="1"/>
  <c r="P13" i="1"/>
  <c r="N13" i="1"/>
  <c r="L13" i="1"/>
  <c r="I13" i="1"/>
  <c r="H13" i="1"/>
  <c r="CH12" i="1"/>
  <c r="CB12" i="1"/>
  <c r="BK12" i="1"/>
  <c r="BA12" i="1"/>
  <c r="P12" i="1"/>
  <c r="I12" i="1"/>
  <c r="H12" i="1"/>
  <c r="CH11" i="1"/>
  <c r="CB11" i="1"/>
  <c r="BK11" i="1"/>
  <c r="BB11" i="1"/>
  <c r="BA11" i="1"/>
  <c r="P11" i="1"/>
  <c r="N11" i="1"/>
  <c r="L11" i="1"/>
  <c r="I11" i="1"/>
  <c r="H11" i="1"/>
  <c r="CH10" i="1"/>
  <c r="CB10" i="1"/>
  <c r="BK10" i="1"/>
  <c r="BB10" i="1"/>
  <c r="BA10" i="1"/>
  <c r="P10" i="1"/>
  <c r="N10" i="1"/>
  <c r="L10" i="1"/>
  <c r="I10" i="1"/>
  <c r="H10" i="1"/>
  <c r="CH9" i="1"/>
  <c r="CB9" i="1"/>
  <c r="BK9" i="1"/>
  <c r="BB9" i="1"/>
  <c r="BA9" i="1"/>
  <c r="AO9" i="1"/>
  <c r="AN9" i="1"/>
  <c r="P9" i="1"/>
  <c r="N9" i="1"/>
  <c r="L9" i="1"/>
  <c r="I9" i="1"/>
  <c r="H9" i="1"/>
  <c r="CH8" i="1"/>
  <c r="CB8" i="1"/>
  <c r="BK8" i="1"/>
  <c r="BB8" i="1"/>
  <c r="BA8" i="1"/>
  <c r="AO8" i="1"/>
  <c r="AN8" i="1"/>
  <c r="AM8" i="1"/>
  <c r="P8" i="1"/>
  <c r="N8" i="1"/>
  <c r="L8" i="1"/>
  <c r="I8" i="1"/>
  <c r="H8" i="1"/>
  <c r="CH7" i="1"/>
  <c r="CB7" i="1"/>
  <c r="BK7" i="1"/>
  <c r="BB7" i="1"/>
  <c r="BA7" i="1"/>
  <c r="AO7" i="1"/>
  <c r="AN7" i="1"/>
  <c r="AM7" i="1"/>
  <c r="P7" i="1"/>
  <c r="I7" i="1"/>
  <c r="H7" i="1"/>
  <c r="I4" i="1"/>
  <c r="H4" i="1"/>
</calcChain>
</file>

<file path=xl/comments1.xml><?xml version="1.0" encoding="utf-8"?>
<comments xmlns="http://schemas.openxmlformats.org/spreadsheetml/2006/main">
  <authors>
    <author>crosswellmj</author>
    <author>Crosswell, Michael J (PPL/P)</author>
    <author>USAID</author>
  </authors>
  <commentList>
    <comment ref="E3" authorId="0">
      <text>
        <r>
          <rPr>
            <b/>
            <sz val="8"/>
            <color indexed="81"/>
            <rFont val="Tahoma"/>
            <family val="2"/>
          </rPr>
          <t>crosswellmj:</t>
        </r>
        <r>
          <rPr>
            <sz val="8"/>
            <color indexed="81"/>
            <rFont val="Tahoma"/>
            <family val="2"/>
          </rPr>
          <t xml:space="preserve">
World Bank Development Indicators, July 2014</t>
        </r>
      </text>
    </comment>
    <comment ref="F3" authorId="1">
      <text>
        <r>
          <rPr>
            <b/>
            <sz val="9"/>
            <color indexed="81"/>
            <rFont val="Tahoma"/>
            <family val="2"/>
          </rPr>
          <t>Crosswell, Michael J (PPL/P):</t>
        </r>
        <r>
          <rPr>
            <sz val="9"/>
            <color indexed="81"/>
            <rFont val="Tahoma"/>
            <family val="2"/>
          </rPr>
          <t xml:space="preserve">
WDI Jan 2014</t>
        </r>
      </text>
    </comment>
    <comment ref="G3" authorId="1">
      <text>
        <r>
          <rPr>
            <b/>
            <sz val="8"/>
            <color indexed="81"/>
            <rFont val="Tahoma"/>
            <family val="2"/>
          </rPr>
          <t>Crosswell, Michael J (PPL/P):</t>
        </r>
        <r>
          <rPr>
            <sz val="8"/>
            <color indexed="81"/>
            <rFont val="Tahoma"/>
            <family val="2"/>
          </rPr>
          <t xml:space="preserve">
WDI end - 2014, based on 2011 PPPs</t>
        </r>
      </text>
    </comment>
    <comment ref="H3" authorId="1">
      <text>
        <r>
          <rPr>
            <b/>
            <sz val="8"/>
            <color indexed="81"/>
            <rFont val="Tahoma"/>
            <family val="2"/>
          </rPr>
          <t>Crosswell, Michael J (PPL/P):</t>
        </r>
        <r>
          <rPr>
            <sz val="8"/>
            <color indexed="81"/>
            <rFont val="Tahoma"/>
            <family val="2"/>
          </rPr>
          <t xml:space="preserve">
$1.48 times 365 times average deflator from 2005 to 2013.  $1.48 is the continuous headcount poverty line for 2005 as calculated by Don Sillers, USAID</t>
        </r>
      </text>
    </comment>
    <comment ref="I3" authorId="1">
      <text>
        <r>
          <rPr>
            <b/>
            <sz val="8"/>
            <color indexed="81"/>
            <rFont val="Tahoma"/>
            <family val="2"/>
          </rPr>
          <t>Crosswell, Michael J (PPL/P):</t>
        </r>
        <r>
          <rPr>
            <sz val="8"/>
            <color indexed="81"/>
            <rFont val="Tahoma"/>
            <family val="2"/>
          </rPr>
          <t xml:space="preserve">
$1.48 times 365 times average deflator from 2005 to 2013.  $1.48 is the continuous headcount poverty line for 2005 as calculated by Don Sillers, USAID</t>
        </r>
      </text>
    </comment>
    <comment ref="J3" authorId="1">
      <text>
        <r>
          <rPr>
            <b/>
            <sz val="8"/>
            <color indexed="81"/>
            <rFont val="Tahoma"/>
            <family val="2"/>
          </rPr>
          <t>Crosswell, Michael J (PPL/P):</t>
        </r>
        <r>
          <rPr>
            <sz val="8"/>
            <color indexed="81"/>
            <rFont val="Tahoma"/>
            <family val="2"/>
          </rPr>
          <t xml:space="preserve">
As Calculated by Don Sillers based on PovCalNet and the $1.71 (2011 PPP) continuous headcount poverty line.</t>
        </r>
      </text>
    </comment>
    <comment ref="O3" authorId="1">
      <text>
        <r>
          <rPr>
            <b/>
            <sz val="9"/>
            <color indexed="81"/>
            <rFont val="Tahoma"/>
            <family val="2"/>
          </rPr>
          <t>Crosswell, Michael J (PPL/P):</t>
        </r>
        <r>
          <rPr>
            <sz val="9"/>
            <color indexed="81"/>
            <rFont val="Tahoma"/>
            <family val="2"/>
          </rPr>
          <t xml:space="preserve">
From WDI Jan 30 2015 update.  Most recent observation (basis for poverty estimates)</t>
        </r>
      </text>
    </comment>
    <comment ref="R3" authorId="1">
      <text>
        <r>
          <rPr>
            <b/>
            <sz val="8"/>
            <color indexed="81"/>
            <rFont val="Tahoma"/>
            <family val="2"/>
          </rPr>
          <t>Crosswell, Michael J (PPL/P):</t>
        </r>
        <r>
          <rPr>
            <sz val="8"/>
            <color indexed="81"/>
            <rFont val="Tahoma"/>
            <family val="2"/>
          </rPr>
          <t xml:space="preserve">
October 2012 IMF World Economic Outlook</t>
        </r>
      </text>
    </comment>
    <comment ref="S3" authorId="1">
      <text>
        <r>
          <rPr>
            <b/>
            <sz val="8"/>
            <color indexed="81"/>
            <rFont val="Tahoma"/>
            <family val="2"/>
          </rPr>
          <t>Crosswell, Michael J (PPL/P):</t>
        </r>
        <r>
          <rPr>
            <sz val="8"/>
            <color indexed="81"/>
            <rFont val="Tahoma"/>
            <family val="2"/>
          </rPr>
          <t xml:space="preserve">
October 2012 IMF World Economic Outlook</t>
        </r>
      </text>
    </comment>
    <comment ref="T3" authorId="1">
      <text>
        <r>
          <rPr>
            <b/>
            <sz val="9"/>
            <color indexed="81"/>
            <rFont val="Tahoma"/>
            <family val="2"/>
          </rPr>
          <t>Crosswell, Michael J (PPL/P):</t>
        </r>
        <r>
          <rPr>
            <sz val="9"/>
            <color indexed="81"/>
            <rFont val="Tahoma"/>
            <family val="2"/>
          </rPr>
          <t xml:space="preserve">
Based on October 2014 WEO for GDP growth, and WDI for population growth</t>
        </r>
      </text>
    </comment>
    <comment ref="U3" authorId="1">
      <text>
        <r>
          <rPr>
            <b/>
            <sz val="9"/>
            <color indexed="81"/>
            <rFont val="Tahoma"/>
            <family val="2"/>
          </rPr>
          <t>Crosswell, Michael J (PPL/P):</t>
        </r>
        <r>
          <rPr>
            <sz val="9"/>
            <color indexed="81"/>
            <rFont val="Tahoma"/>
            <family val="2"/>
          </rPr>
          <t xml:space="preserve">
Based on October 2014 WEO for GDP growth, and WDI for population growth</t>
        </r>
      </text>
    </comment>
    <comment ref="V3" authorId="1">
      <text>
        <r>
          <rPr>
            <b/>
            <sz val="9"/>
            <color indexed="81"/>
            <rFont val="Tahoma"/>
            <family val="2"/>
          </rPr>
          <t>Crosswell, Michael J (PPL/P):</t>
        </r>
        <r>
          <rPr>
            <sz val="9"/>
            <color indexed="81"/>
            <rFont val="Tahoma"/>
            <family val="2"/>
          </rPr>
          <t xml:space="preserve">
Per Cent of five governance and five economic policy hurdles passed, using MCC indicators.  Countries are divided into three rather than two income groups as indicated in the groupings below.</t>
        </r>
      </text>
    </comment>
    <comment ref="W3" authorId="1">
      <text>
        <r>
          <rPr>
            <b/>
            <sz val="8"/>
            <color indexed="81"/>
            <rFont val="Tahoma"/>
            <family val="2"/>
          </rPr>
          <t>Crosswell, Michael J (PPL/P):</t>
        </r>
        <r>
          <rPr>
            <sz val="8"/>
            <color indexed="81"/>
            <rFont val="Tahoma"/>
            <family val="2"/>
          </rPr>
          <t xml:space="preserve">
Share of 10 MCC hurdles passed, for 5 KKZ governance indicators and 5 Economic Policy indicators.  MCC low-income countries are sub- divided into two groups, roughly those above and below $1000 per capita, with allowance for PPP figures.</t>
        </r>
      </text>
    </comment>
    <comment ref="X3" authorId="1">
      <text>
        <r>
          <rPr>
            <b/>
            <sz val="8"/>
            <color indexed="81"/>
            <rFont val="Tahoma"/>
            <family val="2"/>
          </rPr>
          <t>Crosswell, Michael J (PPL/P):</t>
        </r>
        <r>
          <rPr>
            <sz val="8"/>
            <color indexed="81"/>
            <rFont val="Tahoma"/>
            <family val="2"/>
          </rPr>
          <t xml:space="preserve">
Share of 10 MCC hurdles passed, for 5 KKZ governance indicators and 5 Economic Policy indicators.  MCC low-income countries are sub- divided into two groups, roughly those above and below $1000 per capita, with allowance for PPP figures.</t>
        </r>
      </text>
    </comment>
    <comment ref="Y3" authorId="1">
      <text>
        <r>
          <rPr>
            <b/>
            <sz val="8"/>
            <color indexed="81"/>
            <rFont val="Tahoma"/>
            <family val="2"/>
          </rPr>
          <t>Crosswell, Michael J (PPL/P):</t>
        </r>
        <r>
          <rPr>
            <sz val="8"/>
            <color indexed="81"/>
            <rFont val="Tahoma"/>
            <family val="2"/>
          </rPr>
          <t xml:space="preserve">
Results for five KKZ governance indicators and five economic policy indicators. The MCC low-income group is sub-divided based on the IBRD low-income threshold of $1005 per capita income</t>
        </r>
      </text>
    </comment>
    <comment ref="Z3" authorId="1">
      <text>
        <r>
          <rPr>
            <b/>
            <sz val="8"/>
            <color indexed="81"/>
            <rFont val="Tahoma"/>
            <family val="2"/>
          </rPr>
          <t>Crosswell, Michael J (PPL/P):</t>
        </r>
        <r>
          <rPr>
            <sz val="8"/>
            <color indexed="81"/>
            <rFont val="Tahoma"/>
            <family val="2"/>
          </rPr>
          <t xml:space="preserve">
Results for five KKZ governance indicators and five economic policy indicators. The MCC low-income group is sub-divided based on the IBRD low-income threshold of $995 per capita income</t>
        </r>
      </text>
    </comment>
    <comment ref="AA3" authorId="0">
      <text>
        <r>
          <rPr>
            <sz val="8"/>
            <color indexed="81"/>
            <rFont val="Tahoma"/>
            <family val="2"/>
          </rPr>
          <t xml:space="preserve">Percent of MCC hurdles passed. </t>
        </r>
        <r>
          <rPr>
            <sz val="8"/>
            <color indexed="81"/>
            <rFont val="Tahoma"/>
            <family val="2"/>
          </rPr>
          <t xml:space="preserve">Results are for </t>
        </r>
        <r>
          <rPr>
            <b/>
            <sz val="8"/>
            <color indexed="81"/>
            <rFont val="Tahoma"/>
            <family val="2"/>
          </rPr>
          <t xml:space="preserve">three </t>
        </r>
        <r>
          <rPr>
            <sz val="8"/>
            <color indexed="81"/>
            <rFont val="Tahoma"/>
            <family val="2"/>
          </rPr>
          <t>country groups with the MCC low-income group subdivided at the IBRD's $975 low-income threshold. This column includes the hurdles for five Kaufmann/Kraay governance scores (including Voice and Accountability) and five EG policy indicators.</t>
        </r>
      </text>
    </comment>
    <comment ref="AB3" authorId="0">
      <text>
        <r>
          <rPr>
            <sz val="8"/>
            <color indexed="81"/>
            <rFont val="Tahoma"/>
            <family val="2"/>
          </rPr>
          <t xml:space="preserve">Percent of MCC hurdles passed. </t>
        </r>
        <r>
          <rPr>
            <sz val="8"/>
            <color indexed="81"/>
            <rFont val="Tahoma"/>
            <family val="2"/>
          </rPr>
          <t xml:space="preserve">Results are for </t>
        </r>
        <r>
          <rPr>
            <b/>
            <sz val="8"/>
            <color indexed="81"/>
            <rFont val="Tahoma"/>
            <family val="2"/>
          </rPr>
          <t xml:space="preserve">three </t>
        </r>
        <r>
          <rPr>
            <sz val="8"/>
            <color indexed="81"/>
            <rFont val="Tahoma"/>
            <family val="2"/>
          </rPr>
          <t>country groups with the MCC low-income group subdivided at the IBRD's $935 low-income threshold. RJ4 are the four Kaufmann/Kraay governance indicators.</t>
        </r>
      </text>
    </comment>
    <comment ref="AC3" authorId="0">
      <text>
        <r>
          <rPr>
            <b/>
            <sz val="8"/>
            <color indexed="81"/>
            <rFont val="Tahoma"/>
            <family val="2"/>
          </rPr>
          <t xml:space="preserve">crosswellmj:  </t>
        </r>
        <r>
          <rPr>
            <sz val="8"/>
            <color indexed="81"/>
            <rFont val="Tahoma"/>
            <family val="2"/>
          </rPr>
          <t>Percent of MCC hurdles passed.</t>
        </r>
        <r>
          <rPr>
            <sz val="8"/>
            <color indexed="81"/>
            <rFont val="Tahoma"/>
            <family val="2"/>
          </rPr>
          <t xml:space="preserve">
Results are for </t>
        </r>
        <r>
          <rPr>
            <b/>
            <sz val="8"/>
            <color indexed="81"/>
            <rFont val="Tahoma"/>
            <family val="2"/>
          </rPr>
          <t xml:space="preserve">three </t>
        </r>
        <r>
          <rPr>
            <sz val="8"/>
            <color indexed="81"/>
            <rFont val="Tahoma"/>
            <family val="2"/>
          </rPr>
          <t>country groups, with the MCC low-income group subdivided at $935 per capita income.  The four RJ hurdles are from Kauffman/Kraay, including voice and accountability.</t>
        </r>
      </text>
    </comment>
    <comment ref="AD3" authorId="0">
      <text>
        <r>
          <rPr>
            <b/>
            <sz val="8"/>
            <color indexed="81"/>
            <rFont val="Tahoma"/>
            <family val="2"/>
          </rPr>
          <t>crosswellmj:</t>
        </r>
        <r>
          <rPr>
            <sz val="8"/>
            <color indexed="81"/>
            <rFont val="Tahoma"/>
            <family val="2"/>
          </rPr>
          <t xml:space="preserve">
Median = 3.40; Top 40% starts at 3.59; Lowest 40% starts at 3.29</t>
        </r>
      </text>
    </comment>
    <comment ref="AE3" authorId="0">
      <text>
        <r>
          <rPr>
            <b/>
            <sz val="8"/>
            <color indexed="81"/>
            <rFont val="Tahoma"/>
            <family val="2"/>
          </rPr>
          <t>crosswellmj:</t>
        </r>
        <r>
          <rPr>
            <sz val="8"/>
            <color indexed="81"/>
            <rFont val="Tahoma"/>
            <family val="2"/>
          </rPr>
          <t xml:space="preserve">
Median at 3.40; Top 40% from 3.58; Bottom 40% from 3.23</t>
        </r>
      </text>
    </comment>
    <comment ref="AF3" authorId="0">
      <text>
        <r>
          <rPr>
            <b/>
            <sz val="8"/>
            <color indexed="81"/>
            <rFont val="Tahoma"/>
            <family val="2"/>
          </rPr>
          <t>crosswellmj:</t>
        </r>
        <r>
          <rPr>
            <sz val="8"/>
            <color indexed="81"/>
            <rFont val="Tahoma"/>
            <family val="2"/>
          </rPr>
          <t xml:space="preserve">
Median at 3.42; Top 40% down to 3.52; Bottom 40% starts at 3.29</t>
        </r>
      </text>
    </comment>
    <comment ref="AG3" authorId="0">
      <text>
        <r>
          <rPr>
            <b/>
            <sz val="8"/>
            <color indexed="81"/>
            <rFont val="Tahoma"/>
            <family val="2"/>
          </rPr>
          <t>crosswellmj:</t>
        </r>
        <r>
          <rPr>
            <sz val="8"/>
            <color indexed="81"/>
            <rFont val="Tahoma"/>
            <family val="2"/>
          </rPr>
          <t xml:space="preserve">
Median = 3.35; Top 40% down to 3.53; Lowest 40% starts at 3.28</t>
        </r>
      </text>
    </comment>
    <comment ref="AH3" authorId="1">
      <text>
        <r>
          <rPr>
            <b/>
            <sz val="8"/>
            <color indexed="81"/>
            <rFont val="Tahoma"/>
            <family val="2"/>
          </rPr>
          <t>Crosswell, Michael J (PPL/P):</t>
        </r>
        <r>
          <rPr>
            <sz val="8"/>
            <color indexed="81"/>
            <rFont val="Tahoma"/>
            <family val="2"/>
          </rPr>
          <t xml:space="preserve">
Country Policy and Institutional Assessement scores issued in June 2010 by World Bank/IDA</t>
        </r>
      </text>
    </comment>
    <comment ref="AI3" authorId="1">
      <text>
        <r>
          <rPr>
            <b/>
            <sz val="8"/>
            <color indexed="81"/>
            <rFont val="Tahoma"/>
            <family val="2"/>
          </rPr>
          <t>Crosswell, Michael J (PPL/P):</t>
        </r>
        <r>
          <rPr>
            <sz val="8"/>
            <color indexed="81"/>
            <rFont val="Tahoma"/>
            <family val="2"/>
          </rPr>
          <t xml:space="preserve">
Issued June 2011</t>
        </r>
      </text>
    </comment>
    <comment ref="AJ3" authorId="1">
      <text>
        <r>
          <rPr>
            <b/>
            <sz val="8"/>
            <color indexed="81"/>
            <rFont val="Tahoma"/>
            <family val="2"/>
          </rPr>
          <t>Crosswell, Michael J (PPL/P):</t>
        </r>
        <r>
          <rPr>
            <sz val="8"/>
            <color indexed="81"/>
            <rFont val="Tahoma"/>
            <family val="2"/>
          </rPr>
          <t xml:space="preserve">
Issued June 29, 2012</t>
        </r>
      </text>
    </comment>
    <comment ref="AK3" authorId="1">
      <text>
        <r>
          <rPr>
            <b/>
            <sz val="8"/>
            <color indexed="81"/>
            <rFont val="Tahoma"/>
            <family val="2"/>
          </rPr>
          <t>Crosswell, Michael J (PPL/P):</t>
        </r>
        <r>
          <rPr>
            <sz val="8"/>
            <color indexed="81"/>
            <rFont val="Tahoma"/>
            <family val="2"/>
          </rPr>
          <t xml:space="preserve">
Issued July 2013, describes 2012</t>
        </r>
      </text>
    </comment>
    <comment ref="AL3" authorId="1">
      <text>
        <r>
          <rPr>
            <b/>
            <sz val="9"/>
            <color indexed="81"/>
            <rFont val="Tahoma"/>
            <family val="2"/>
          </rPr>
          <t>Crosswell, Michael J (PPL/P):</t>
        </r>
        <r>
          <rPr>
            <sz val="9"/>
            <color indexed="81"/>
            <rFont val="Tahoma"/>
            <family val="2"/>
          </rPr>
          <t xml:space="preserve">
From July 1, 2014, for FY 15</t>
        </r>
      </text>
    </comment>
    <comment ref="AM3" authorId="1">
      <text>
        <r>
          <rPr>
            <b/>
            <sz val="8"/>
            <color indexed="81"/>
            <rFont val="Tahoma"/>
            <family val="2"/>
          </rPr>
          <t>Crosswell, Michael J (PPL/P):</t>
        </r>
        <r>
          <rPr>
            <sz val="8"/>
            <color indexed="81"/>
            <rFont val="Tahoma"/>
            <family val="2"/>
          </rPr>
          <t xml:space="preserve">
Going back up to six years or so</t>
        </r>
      </text>
    </comment>
    <comment ref="AN3" authorId="1">
      <text>
        <r>
          <rPr>
            <b/>
            <sz val="9"/>
            <color indexed="81"/>
            <rFont val="Tahoma"/>
            <family val="2"/>
          </rPr>
          <t>Crosswell, Michael J (PPL/P):</t>
        </r>
        <r>
          <rPr>
            <sz val="9"/>
            <color indexed="81"/>
            <rFont val="Tahoma"/>
            <family val="2"/>
          </rPr>
          <t xml:space="preserve">
True if CPIA is above 3.41 (top 40%); or if CPIA is above 3.35 and  hurdles score is above 65%</t>
        </r>
      </text>
    </comment>
    <comment ref="AO3" authorId="1">
      <text>
        <r>
          <rPr>
            <b/>
            <sz val="9"/>
            <color indexed="81"/>
            <rFont val="Tahoma"/>
            <family val="2"/>
          </rPr>
          <t>Crosswell, Michael J (PPL/P):</t>
        </r>
        <r>
          <rPr>
            <sz val="9"/>
            <color indexed="81"/>
            <rFont val="Tahoma"/>
            <family val="2"/>
          </rPr>
          <t xml:space="preserve">
True if CPIA is below 3.23; or if CPIA is below 3.35 and hurdles score is below 41%</t>
        </r>
      </text>
    </comment>
    <comment ref="AU3" authorId="0">
      <text>
        <r>
          <rPr>
            <sz val="8"/>
            <color indexed="81"/>
            <rFont val="Tahoma"/>
            <family val="2"/>
          </rPr>
          <t xml:space="preserve">From "Governance Matters 2009" by Kaufmann, Kraay, and Mastruzzi, IBRD </t>
        </r>
      </text>
    </comment>
    <comment ref="AV3" authorId="1">
      <text>
        <r>
          <rPr>
            <b/>
            <sz val="8"/>
            <color indexed="81"/>
            <rFont val="Tahoma"/>
            <family val="2"/>
          </rPr>
          <t>Crosswell, Michael J (PPL/P):</t>
        </r>
        <r>
          <rPr>
            <sz val="8"/>
            <color indexed="81"/>
            <rFont val="Tahoma"/>
            <family val="2"/>
          </rPr>
          <t xml:space="preserve">
Kaufmann/Kraay Governance Indicators issued in Fall, 2010, and pertaining to 2009</t>
        </r>
      </text>
    </comment>
    <comment ref="AW3" authorId="1">
      <text>
        <r>
          <rPr>
            <b/>
            <sz val="8"/>
            <color indexed="81"/>
            <rFont val="Tahoma"/>
            <family val="2"/>
          </rPr>
          <t>Crosswell, Michael J (PPL/P):</t>
        </r>
        <r>
          <rPr>
            <sz val="8"/>
            <color indexed="81"/>
            <rFont val="Tahoma"/>
            <family val="2"/>
          </rPr>
          <t xml:space="preserve">
Based on Governance Indicators issued October 2011 </t>
        </r>
      </text>
    </comment>
    <comment ref="BA3" authorId="1">
      <text>
        <r>
          <rPr>
            <b/>
            <sz val="9"/>
            <color indexed="81"/>
            <rFont val="Tahoma"/>
            <family val="2"/>
          </rPr>
          <t>Crosswell, Michael J (PPL/P):</t>
        </r>
        <r>
          <rPr>
            <sz val="9"/>
            <color indexed="81"/>
            <rFont val="Tahoma"/>
            <family val="2"/>
          </rPr>
          <t xml:space="preserve">
Looking for a significant trend going back up to eight or so years</t>
        </r>
      </text>
    </comment>
    <comment ref="BB3" authorId="1">
      <text>
        <r>
          <rPr>
            <b/>
            <sz val="9"/>
            <color indexed="81"/>
            <rFont val="Tahoma"/>
            <family val="2"/>
          </rPr>
          <t>Crosswell, Michael J (PPL/P):</t>
        </r>
        <r>
          <rPr>
            <sz val="9"/>
            <color indexed="81"/>
            <rFont val="Tahoma"/>
            <family val="2"/>
          </rPr>
          <t xml:space="preserve">
True if Stability score is lower than  -1.75; or if stability score is lower than -1.14 and the country is a weak policy performer</t>
        </r>
      </text>
    </comment>
    <comment ref="BE3" authorId="1">
      <text>
        <r>
          <rPr>
            <b/>
            <sz val="8"/>
            <color indexed="81"/>
            <rFont val="Tahoma"/>
            <family val="2"/>
          </rPr>
          <t>Crosswell, Michael J (PPL/P):</t>
        </r>
        <r>
          <rPr>
            <sz val="8"/>
            <color indexed="81"/>
            <rFont val="Tahoma"/>
            <family val="2"/>
          </rPr>
          <t xml:space="preserve">
From WDI 2010, p. 27</t>
        </r>
      </text>
    </comment>
    <comment ref="BK3" authorId="1">
      <text>
        <r>
          <rPr>
            <b/>
            <sz val="9"/>
            <color indexed="81"/>
            <rFont val="Tahoma"/>
            <family val="2"/>
          </rPr>
          <t>Crosswell, Michael J (PPL/P):</t>
        </r>
        <r>
          <rPr>
            <sz val="9"/>
            <color indexed="81"/>
            <rFont val="Tahoma"/>
            <family val="2"/>
          </rPr>
          <t xml:space="preserve">
Uniform Interval -- 2010 to 2014</t>
        </r>
      </text>
    </comment>
    <comment ref="BL3" authorId="1">
      <text>
        <r>
          <rPr>
            <b/>
            <sz val="8"/>
            <color indexed="81"/>
            <rFont val="Tahoma"/>
            <family val="2"/>
          </rPr>
          <t>Crosswell, Michael J (PPL/P):</t>
        </r>
        <r>
          <rPr>
            <sz val="8"/>
            <color indexed="81"/>
            <rFont val="Tahoma"/>
            <family val="2"/>
          </rPr>
          <t xml:space="preserve">
OECD 2013 Factsheet, p. 5, double-checked.  However, that table lists 50 countries, whereas OECD claims there are 47 fragile states.</t>
        </r>
      </text>
    </comment>
    <comment ref="BQ3" authorId="1">
      <text>
        <r>
          <rPr>
            <b/>
            <sz val="9"/>
            <color indexed="81"/>
            <rFont val="Tahoma"/>
            <family val="2"/>
          </rPr>
          <t>Crosswell, Michael J (PPL/P):</t>
        </r>
        <r>
          <rPr>
            <sz val="9"/>
            <color indexed="81"/>
            <rFont val="Tahoma"/>
            <family val="2"/>
          </rPr>
          <t xml:space="preserve">
Alert List Scores -- SBU</t>
        </r>
      </text>
    </comment>
    <comment ref="BY3" authorId="1">
      <text>
        <r>
          <rPr>
            <b/>
            <sz val="8"/>
            <color indexed="81"/>
            <rFont val="Tahoma"/>
            <family val="2"/>
          </rPr>
          <t>Crosswell, Michael J (PPL/P):</t>
        </r>
        <r>
          <rPr>
            <sz val="8"/>
            <color indexed="81"/>
            <rFont val="Tahoma"/>
            <family val="2"/>
          </rPr>
          <t xml:space="preserve">
Includes ESF and DA. Excludes GHI, CSH, Food Aid, Military, and others</t>
        </r>
      </text>
    </comment>
    <comment ref="CB3" authorId="1">
      <text>
        <r>
          <rPr>
            <b/>
            <sz val="8"/>
            <color indexed="81"/>
            <rFont val="Tahoma"/>
            <family val="2"/>
          </rPr>
          <t>Crosswell, Michael J (PPL/P):</t>
        </r>
        <r>
          <rPr>
            <sz val="8"/>
            <color indexed="81"/>
            <rFont val="Tahoma"/>
            <family val="2"/>
          </rPr>
          <t xml:space="preserve">
Includes ESF, DA, AEECA. Excludes GHI, CSH, Food Aid, Military, and others</t>
        </r>
      </text>
    </comment>
    <comment ref="CH3" authorId="1">
      <text>
        <r>
          <rPr>
            <b/>
            <sz val="8"/>
            <color indexed="81"/>
            <rFont val="Tahoma"/>
            <family val="2"/>
          </rPr>
          <t>Crosswell, Michael J (PPL/P):</t>
        </r>
        <r>
          <rPr>
            <sz val="8"/>
            <color indexed="81"/>
            <rFont val="Tahoma"/>
            <family val="2"/>
          </rPr>
          <t xml:space="preserve">
Includes ESF, DA, AEECA. Excludes GHI, CSH, Food Aid, Military, and others</t>
        </r>
      </text>
    </comment>
    <comment ref="CI3" authorId="1">
      <text>
        <r>
          <rPr>
            <b/>
            <sz val="8"/>
            <color indexed="81"/>
            <rFont val="Tahoma"/>
            <family val="2"/>
          </rPr>
          <t>Crosswell, Michael J (PPL/P):</t>
        </r>
        <r>
          <rPr>
            <sz val="8"/>
            <color indexed="81"/>
            <rFont val="Tahoma"/>
            <family val="2"/>
          </rPr>
          <t xml:space="preserve">
Includes ESF, DA, AEECA, Complex Crisis, Democracy, and Transition Initiatives. Excludes GHI, CSH, Food Aid, Military, and others</t>
        </r>
      </text>
    </comment>
    <comment ref="J7" authorId="1">
      <text>
        <r>
          <rPr>
            <b/>
            <sz val="9"/>
            <color indexed="81"/>
            <rFont val="Tahoma"/>
            <family val="2"/>
          </rPr>
          <t>Crosswell, Michael J (PPL/P):</t>
        </r>
        <r>
          <rPr>
            <sz val="9"/>
            <color indexed="81"/>
            <rFont val="Tahoma"/>
            <family val="2"/>
          </rPr>
          <t xml:space="preserve">
Estimate based on region and PPP income level</t>
        </r>
      </text>
    </comment>
    <comment ref="J12" authorId="1">
      <text>
        <r>
          <rPr>
            <b/>
            <sz val="9"/>
            <color indexed="81"/>
            <rFont val="Tahoma"/>
            <family val="2"/>
          </rPr>
          <t>Crosswell, Michael J (PPL/P):</t>
        </r>
        <r>
          <rPr>
            <sz val="9"/>
            <color indexed="81"/>
            <rFont val="Tahoma"/>
            <family val="2"/>
          </rPr>
          <t xml:space="preserve">
Based on region and income level</t>
        </r>
      </text>
    </comment>
    <comment ref="AO12" authorId="1">
      <text>
        <r>
          <rPr>
            <b/>
            <sz val="9"/>
            <color indexed="81"/>
            <rFont val="Tahoma"/>
            <family val="2"/>
          </rPr>
          <t>Crosswell, Michael J (PPL/P):</t>
        </r>
        <r>
          <rPr>
            <sz val="9"/>
            <color indexed="81"/>
            <rFont val="Tahoma"/>
            <family val="2"/>
          </rPr>
          <t xml:space="preserve">
Not clear what to assume for purposes of fragility test</t>
        </r>
      </text>
    </comment>
    <comment ref="AO13" authorId="1">
      <text>
        <r>
          <rPr>
            <b/>
            <sz val="9"/>
            <color indexed="81"/>
            <rFont val="Tahoma"/>
            <family val="2"/>
          </rPr>
          <t>Crosswell, Michael J (PPL/P):</t>
        </r>
        <r>
          <rPr>
            <sz val="9"/>
            <color indexed="81"/>
            <rFont val="Tahoma"/>
            <family val="2"/>
          </rPr>
          <t xml:space="preserve">
Assumed True for purposes of fragility test</t>
        </r>
      </text>
    </comment>
    <comment ref="AO17" authorId="1">
      <text>
        <r>
          <rPr>
            <b/>
            <sz val="9"/>
            <color indexed="81"/>
            <rFont val="Tahoma"/>
            <family val="2"/>
          </rPr>
          <t>Crosswell, Michael J (PPL/P):</t>
        </r>
        <r>
          <rPr>
            <sz val="9"/>
            <color indexed="81"/>
            <rFont val="Tahoma"/>
            <family val="2"/>
          </rPr>
          <t xml:space="preserve">
Assumed to be false, for purposes of fragility test</t>
        </r>
      </text>
    </comment>
    <comment ref="F30" authorId="1">
      <text>
        <r>
          <rPr>
            <b/>
            <sz val="9"/>
            <color indexed="81"/>
            <rFont val="Tahoma"/>
            <family val="2"/>
          </rPr>
          <t>Crosswell, Michael J (PPL/P):</t>
        </r>
        <r>
          <rPr>
            <sz val="9"/>
            <color indexed="81"/>
            <rFont val="Tahoma"/>
            <family val="2"/>
          </rPr>
          <t xml:space="preserve">
Guesstimate based on IBRD categorization of &lt;1045</t>
        </r>
      </text>
    </comment>
    <comment ref="G30" authorId="1">
      <text>
        <r>
          <rPr>
            <b/>
            <sz val="9"/>
            <color indexed="81"/>
            <rFont val="Tahoma"/>
            <family val="2"/>
          </rPr>
          <t>Crosswell, Michael J (PPL/P):</t>
        </r>
        <r>
          <rPr>
            <sz val="9"/>
            <color indexed="81"/>
            <rFont val="Tahoma"/>
            <family val="2"/>
          </rPr>
          <t xml:space="preserve">
Guesstimate based on Cambodia and Bangladesh</t>
        </r>
      </text>
    </comment>
    <comment ref="J30" authorId="1">
      <text>
        <r>
          <rPr>
            <b/>
            <sz val="9"/>
            <color indexed="81"/>
            <rFont val="Tahoma"/>
            <family val="2"/>
          </rPr>
          <t>Crosswell, Michael J (PPL/P):</t>
        </r>
        <r>
          <rPr>
            <sz val="9"/>
            <color indexed="81"/>
            <rFont val="Tahoma"/>
            <family val="2"/>
          </rPr>
          <t xml:space="preserve">
Estimate based on income level and region</t>
        </r>
      </text>
    </comment>
    <comment ref="J63" authorId="1">
      <text>
        <r>
          <rPr>
            <b/>
            <sz val="9"/>
            <color indexed="81"/>
            <rFont val="Tahoma"/>
            <family val="2"/>
          </rPr>
          <t>Crosswell, Michael J (PPL/P):</t>
        </r>
        <r>
          <rPr>
            <sz val="9"/>
            <color indexed="81"/>
            <rFont val="Tahoma"/>
            <family val="2"/>
          </rPr>
          <t xml:space="preserve">
Estimate based on Chad, Benin, Tanzania, and Senegal</t>
        </r>
      </text>
    </comment>
    <comment ref="J64" authorId="1">
      <text>
        <r>
          <rPr>
            <b/>
            <sz val="9"/>
            <color indexed="81"/>
            <rFont val="Tahoma"/>
            <family val="2"/>
          </rPr>
          <t>Crosswell, Michael J (PPL/P):</t>
        </r>
        <r>
          <rPr>
            <sz val="9"/>
            <color indexed="81"/>
            <rFont val="Tahoma"/>
            <family val="2"/>
          </rPr>
          <t xml:space="preserve">
Based on comparator countries -- very mixed picture</t>
        </r>
      </text>
    </comment>
    <comment ref="J76" authorId="1">
      <text>
        <r>
          <rPr>
            <b/>
            <sz val="9"/>
            <color indexed="81"/>
            <rFont val="Tahoma"/>
            <family val="2"/>
          </rPr>
          <t>Crosswell, Michael J (PPL/P):</t>
        </r>
        <r>
          <rPr>
            <sz val="9"/>
            <color indexed="81"/>
            <rFont val="Tahoma"/>
            <family val="2"/>
          </rPr>
          <t xml:space="preserve">
Just a guess, hard to judge</t>
        </r>
      </text>
    </comment>
    <comment ref="F82" authorId="1">
      <text>
        <r>
          <rPr>
            <b/>
            <sz val="9"/>
            <color indexed="81"/>
            <rFont val="Tahoma"/>
            <family val="2"/>
          </rPr>
          <t>Crosswell, Michael J (PPL/P):</t>
        </r>
        <r>
          <rPr>
            <sz val="9"/>
            <color indexed="81"/>
            <rFont val="Tahoma"/>
            <family val="2"/>
          </rPr>
          <t xml:space="preserve">
WDI 2013 Hard Copy for 2011</t>
        </r>
      </text>
    </comment>
    <comment ref="G82" authorId="1">
      <text>
        <r>
          <rPr>
            <b/>
            <sz val="9"/>
            <color indexed="81"/>
            <rFont val="Tahoma"/>
            <family val="2"/>
          </rPr>
          <t>Crosswell, Michael J (PPL/P):</t>
        </r>
        <r>
          <rPr>
            <sz val="9"/>
            <color indexed="81"/>
            <rFont val="Tahoma"/>
            <family val="2"/>
          </rPr>
          <t xml:space="preserve">
WDI 2013 Hard Copy for 2011</t>
        </r>
      </text>
    </comment>
    <comment ref="M82" authorId="1">
      <text>
        <r>
          <rPr>
            <b/>
            <sz val="9"/>
            <color indexed="81"/>
            <rFont val="Tahoma"/>
            <family val="2"/>
          </rPr>
          <t>Crosswell, Michael J (PPL/P):</t>
        </r>
        <r>
          <rPr>
            <sz val="9"/>
            <color indexed="81"/>
            <rFont val="Tahoma"/>
            <family val="2"/>
          </rPr>
          <t xml:space="preserve">
WDI 2013 Hard Copy for 2011</t>
        </r>
      </text>
    </comment>
    <comment ref="J95" authorId="1">
      <text>
        <r>
          <rPr>
            <b/>
            <sz val="9"/>
            <color indexed="81"/>
            <rFont val="Tahoma"/>
            <family val="2"/>
          </rPr>
          <t>Crosswell, Michael J (PPL/P):</t>
        </r>
        <r>
          <rPr>
            <sz val="9"/>
            <color indexed="81"/>
            <rFont val="Tahoma"/>
            <family val="2"/>
          </rPr>
          <t xml:space="preserve">
Based on region and income level</t>
        </r>
      </text>
    </comment>
    <comment ref="J96" authorId="1">
      <text>
        <r>
          <rPr>
            <b/>
            <sz val="9"/>
            <color indexed="81"/>
            <rFont val="Tahoma"/>
            <family val="2"/>
          </rPr>
          <t>Crosswell, Michael J (PPL/P):</t>
        </r>
        <r>
          <rPr>
            <sz val="9"/>
            <color indexed="81"/>
            <rFont val="Tahoma"/>
            <family val="2"/>
          </rPr>
          <t xml:space="preserve">
Based on region and income level</t>
        </r>
      </text>
    </comment>
    <comment ref="Y119" authorId="1">
      <text>
        <r>
          <rPr>
            <b/>
            <sz val="8"/>
            <color indexed="81"/>
            <rFont val="Tahoma"/>
            <family val="2"/>
          </rPr>
          <t>Crosswell, Michael J (PPL/P):</t>
        </r>
        <r>
          <rPr>
            <sz val="8"/>
            <color indexed="81"/>
            <rFont val="Tahoma"/>
            <family val="2"/>
          </rPr>
          <t xml:space="preserve">
No results for 2011.  This is the most recent score.</t>
        </r>
      </text>
    </comment>
    <comment ref="F131" authorId="1">
      <text>
        <r>
          <rPr>
            <b/>
            <sz val="9"/>
            <color indexed="81"/>
            <rFont val="Tahoma"/>
            <family val="2"/>
          </rPr>
          <t>Crosswell, Michael J (PPL/P):</t>
        </r>
        <r>
          <rPr>
            <sz val="9"/>
            <color indexed="81"/>
            <rFont val="Tahoma"/>
            <family val="2"/>
          </rPr>
          <t xml:space="preserve">
Guesstimate based on IBRD categorization of &lt;$1045</t>
        </r>
      </text>
    </comment>
    <comment ref="G131" authorId="1">
      <text>
        <r>
          <rPr>
            <b/>
            <sz val="9"/>
            <color indexed="81"/>
            <rFont val="Tahoma"/>
            <family val="2"/>
          </rPr>
          <t>Crosswell, Michael J (PPL/P):</t>
        </r>
        <r>
          <rPr>
            <sz val="9"/>
            <color indexed="81"/>
            <rFont val="Tahoma"/>
            <family val="2"/>
          </rPr>
          <t xml:space="preserve">
Guesstimate</t>
        </r>
      </text>
    </comment>
    <comment ref="M131" authorId="1">
      <text>
        <r>
          <rPr>
            <b/>
            <sz val="9"/>
            <color indexed="81"/>
            <rFont val="Tahoma"/>
            <family val="2"/>
          </rPr>
          <t>Crosswell, Michael J (PPL/P):</t>
        </r>
        <r>
          <rPr>
            <sz val="9"/>
            <color indexed="81"/>
            <rFont val="Tahoma"/>
            <family val="2"/>
          </rPr>
          <t xml:space="preserve">
Guesstimate</t>
        </r>
      </text>
    </comment>
    <comment ref="F132" authorId="1">
      <text>
        <r>
          <rPr>
            <b/>
            <sz val="9"/>
            <color indexed="81"/>
            <rFont val="Tahoma"/>
            <family val="2"/>
          </rPr>
          <t>Crosswell, Michael J (PPL/P):</t>
        </r>
        <r>
          <rPr>
            <sz val="9"/>
            <color indexed="81"/>
            <rFont val="Tahoma"/>
            <family val="2"/>
          </rPr>
          <t xml:space="preserve">
Guesstimate based on IBRD categorization of &lt;4125</t>
        </r>
      </text>
    </comment>
    <comment ref="G132" authorId="1">
      <text>
        <r>
          <rPr>
            <b/>
            <sz val="9"/>
            <color indexed="81"/>
            <rFont val="Tahoma"/>
            <family val="2"/>
          </rPr>
          <t>Crosswell, Michael J (PPL/P):</t>
        </r>
        <r>
          <rPr>
            <sz val="9"/>
            <color indexed="81"/>
            <rFont val="Tahoma"/>
            <family val="2"/>
          </rPr>
          <t xml:space="preserve">
Guesstimate</t>
        </r>
      </text>
    </comment>
    <comment ref="M132" authorId="1">
      <text>
        <r>
          <rPr>
            <b/>
            <sz val="9"/>
            <color indexed="81"/>
            <rFont val="Tahoma"/>
            <family val="2"/>
          </rPr>
          <t>Crosswell, Michael J (PPL/P):</t>
        </r>
        <r>
          <rPr>
            <sz val="9"/>
            <color indexed="81"/>
            <rFont val="Tahoma"/>
            <family val="2"/>
          </rPr>
          <t xml:space="preserve">
Guesstimate</t>
        </r>
      </text>
    </comment>
    <comment ref="BB132" authorId="2">
      <text>
        <r>
          <rPr>
            <b/>
            <sz val="8"/>
            <color indexed="81"/>
            <rFont val="Tahoma"/>
            <family val="2"/>
          </rPr>
          <t>USAID:</t>
        </r>
        <r>
          <rPr>
            <sz val="8"/>
            <color indexed="81"/>
            <rFont val="Tahoma"/>
            <family val="2"/>
          </rPr>
          <t xml:space="preserve">
Policy Performance judged to be weak.</t>
        </r>
      </text>
    </comment>
    <comment ref="F137" authorId="1">
      <text>
        <r>
          <rPr>
            <b/>
            <sz val="9"/>
            <color indexed="81"/>
            <rFont val="Tahoma"/>
            <family val="2"/>
          </rPr>
          <t>Crosswell, Michael J (PPL/P):</t>
        </r>
        <r>
          <rPr>
            <sz val="9"/>
            <color indexed="81"/>
            <rFont val="Tahoma"/>
            <family val="2"/>
          </rPr>
          <t xml:space="preserve">
Guesstimate based on IBRD categorization of &lt;12745 and on previous estimates</t>
        </r>
      </text>
    </comment>
    <comment ref="G137" authorId="1">
      <text>
        <r>
          <rPr>
            <b/>
            <sz val="9"/>
            <color indexed="81"/>
            <rFont val="Tahoma"/>
            <family val="2"/>
          </rPr>
          <t>Crosswell, Michael J (PPL/P):</t>
        </r>
        <r>
          <rPr>
            <sz val="9"/>
            <color indexed="81"/>
            <rFont val="Tahoma"/>
            <family val="2"/>
          </rPr>
          <t xml:space="preserve">
Guesstimate</t>
        </r>
      </text>
    </comment>
    <comment ref="J137" authorId="1">
      <text>
        <r>
          <rPr>
            <b/>
            <sz val="9"/>
            <color indexed="81"/>
            <rFont val="Tahoma"/>
            <family val="2"/>
          </rPr>
          <t>Crosswell, Michael J (PPL/P):</t>
        </r>
        <r>
          <rPr>
            <sz val="9"/>
            <color indexed="81"/>
            <rFont val="Tahoma"/>
            <family val="2"/>
          </rPr>
          <t xml:space="preserve">
Based on high income level</t>
        </r>
      </text>
    </comment>
    <comment ref="M137" authorId="1">
      <text>
        <r>
          <rPr>
            <b/>
            <sz val="9"/>
            <color indexed="81"/>
            <rFont val="Tahoma"/>
            <family val="2"/>
          </rPr>
          <t>Crosswell, Michael J (PPL/P):</t>
        </r>
        <r>
          <rPr>
            <sz val="9"/>
            <color indexed="81"/>
            <rFont val="Tahoma"/>
            <family val="2"/>
          </rPr>
          <t xml:space="preserve">
Guesstimate</t>
        </r>
      </text>
    </comment>
    <comment ref="J147" authorId="1">
      <text>
        <r>
          <rPr>
            <b/>
            <sz val="9"/>
            <color indexed="81"/>
            <rFont val="Tahoma"/>
            <family val="2"/>
          </rPr>
          <t>Crosswell, Michael J (PPL/P):</t>
        </r>
        <r>
          <rPr>
            <sz val="9"/>
            <color indexed="81"/>
            <rFont val="Tahoma"/>
            <family val="2"/>
          </rPr>
          <t xml:space="preserve">
Based on high income level</t>
        </r>
      </text>
    </comment>
  </commentList>
</comments>
</file>

<file path=xl/comments2.xml><?xml version="1.0" encoding="utf-8"?>
<comments xmlns="http://schemas.openxmlformats.org/spreadsheetml/2006/main">
  <authors>
    <author>Crosswell, Michael J (PPL/P)</author>
    <author>USAID</author>
  </authors>
  <commentList>
    <comment ref="L2" authorId="0">
      <text>
        <r>
          <rPr>
            <b/>
            <sz val="9"/>
            <color indexed="81"/>
            <rFont val="Tahoma"/>
            <family val="2"/>
          </rPr>
          <t>Crosswell, Michael J (PPL/P):</t>
        </r>
        <r>
          <rPr>
            <sz val="9"/>
            <color indexed="81"/>
            <rFont val="Tahoma"/>
            <family val="2"/>
          </rPr>
          <t xml:space="preserve">
Estimate based on region and PPP income level</t>
        </r>
      </text>
    </comment>
    <comment ref="L7" authorId="0">
      <text>
        <r>
          <rPr>
            <b/>
            <sz val="9"/>
            <color indexed="81"/>
            <rFont val="Tahoma"/>
            <family val="2"/>
          </rPr>
          <t>Crosswell, Michael J (PPL/P):</t>
        </r>
        <r>
          <rPr>
            <sz val="9"/>
            <color indexed="81"/>
            <rFont val="Tahoma"/>
            <family val="2"/>
          </rPr>
          <t xml:space="preserve">
Based on region and income level</t>
        </r>
      </text>
    </comment>
    <comment ref="AQ7" authorId="0">
      <text>
        <r>
          <rPr>
            <b/>
            <sz val="9"/>
            <color indexed="81"/>
            <rFont val="Tahoma"/>
            <family val="2"/>
          </rPr>
          <t>Crosswell, Michael J (PPL/P):</t>
        </r>
        <r>
          <rPr>
            <sz val="9"/>
            <color indexed="81"/>
            <rFont val="Tahoma"/>
            <family val="2"/>
          </rPr>
          <t xml:space="preserve">
Not clear what to assume for purposes of fragility test</t>
        </r>
      </text>
    </comment>
    <comment ref="AQ8" authorId="0">
      <text>
        <r>
          <rPr>
            <b/>
            <sz val="9"/>
            <color indexed="81"/>
            <rFont val="Tahoma"/>
            <family val="2"/>
          </rPr>
          <t>Crosswell, Michael J (PPL/P):</t>
        </r>
        <r>
          <rPr>
            <sz val="9"/>
            <color indexed="81"/>
            <rFont val="Tahoma"/>
            <family val="2"/>
          </rPr>
          <t xml:space="preserve">
Assumed True for purposes of fragility test</t>
        </r>
      </text>
    </comment>
    <comment ref="AQ12" authorId="0">
      <text>
        <r>
          <rPr>
            <b/>
            <sz val="9"/>
            <color indexed="81"/>
            <rFont val="Tahoma"/>
            <family val="2"/>
          </rPr>
          <t>Crosswell, Michael J (PPL/P):</t>
        </r>
        <r>
          <rPr>
            <sz val="9"/>
            <color indexed="81"/>
            <rFont val="Tahoma"/>
            <family val="2"/>
          </rPr>
          <t xml:space="preserve">
Assumed to be false, for purposes of fragility test</t>
        </r>
      </text>
    </comment>
    <comment ref="H22" authorId="0">
      <text>
        <r>
          <rPr>
            <b/>
            <sz val="9"/>
            <color indexed="81"/>
            <rFont val="Tahoma"/>
            <family val="2"/>
          </rPr>
          <t>Crosswell, Michael J (PPL/P):</t>
        </r>
        <r>
          <rPr>
            <sz val="9"/>
            <color indexed="81"/>
            <rFont val="Tahoma"/>
            <family val="2"/>
          </rPr>
          <t xml:space="preserve">
Guesstimate based on IBRD categorization of &lt;1045</t>
        </r>
      </text>
    </comment>
    <comment ref="I22" authorId="0">
      <text>
        <r>
          <rPr>
            <b/>
            <sz val="9"/>
            <color indexed="81"/>
            <rFont val="Tahoma"/>
            <family val="2"/>
          </rPr>
          <t>Crosswell, Michael J (PPL/P):</t>
        </r>
        <r>
          <rPr>
            <sz val="9"/>
            <color indexed="81"/>
            <rFont val="Tahoma"/>
            <family val="2"/>
          </rPr>
          <t xml:space="preserve">
Guesstimate based on Cambodia and Bangladesh</t>
        </r>
      </text>
    </comment>
    <comment ref="L22" authorId="0">
      <text>
        <r>
          <rPr>
            <b/>
            <sz val="9"/>
            <color indexed="81"/>
            <rFont val="Tahoma"/>
            <family val="2"/>
          </rPr>
          <t>Crosswell, Michael J (PPL/P):</t>
        </r>
        <r>
          <rPr>
            <sz val="9"/>
            <color indexed="81"/>
            <rFont val="Tahoma"/>
            <family val="2"/>
          </rPr>
          <t xml:space="preserve">
Estimate based on income level and region</t>
        </r>
      </text>
    </comment>
    <comment ref="L46" authorId="0">
      <text>
        <r>
          <rPr>
            <b/>
            <sz val="9"/>
            <color indexed="81"/>
            <rFont val="Tahoma"/>
            <family val="2"/>
          </rPr>
          <t>Crosswell, Michael J (PPL/P):</t>
        </r>
        <r>
          <rPr>
            <sz val="9"/>
            <color indexed="81"/>
            <rFont val="Tahoma"/>
            <family val="2"/>
          </rPr>
          <t xml:space="preserve">
Estimate based on Chad, Benin, Tanzania, and Senegal</t>
        </r>
      </text>
    </comment>
    <comment ref="L47" authorId="0">
      <text>
        <r>
          <rPr>
            <b/>
            <sz val="9"/>
            <color indexed="81"/>
            <rFont val="Tahoma"/>
            <family val="2"/>
          </rPr>
          <t>Crosswell, Michael J (PPL/P):</t>
        </r>
        <r>
          <rPr>
            <sz val="9"/>
            <color indexed="81"/>
            <rFont val="Tahoma"/>
            <family val="2"/>
          </rPr>
          <t xml:space="preserve">
Based on comparator countries -- very mixed picture</t>
        </r>
      </text>
    </comment>
    <comment ref="L58" authorId="0">
      <text>
        <r>
          <rPr>
            <b/>
            <sz val="9"/>
            <color indexed="81"/>
            <rFont val="Tahoma"/>
            <family val="2"/>
          </rPr>
          <t>Crosswell, Michael J (PPL/P):</t>
        </r>
        <r>
          <rPr>
            <sz val="9"/>
            <color indexed="81"/>
            <rFont val="Tahoma"/>
            <family val="2"/>
          </rPr>
          <t xml:space="preserve">
Just a guess, hard to judge</t>
        </r>
      </text>
    </comment>
    <comment ref="H64" authorId="0">
      <text>
        <r>
          <rPr>
            <b/>
            <sz val="9"/>
            <color indexed="81"/>
            <rFont val="Tahoma"/>
            <family val="2"/>
          </rPr>
          <t>Crosswell, Michael J (PPL/P):</t>
        </r>
        <r>
          <rPr>
            <sz val="9"/>
            <color indexed="81"/>
            <rFont val="Tahoma"/>
            <family val="2"/>
          </rPr>
          <t xml:space="preserve">
WDI 2013 Hard Copy for 2011</t>
        </r>
      </text>
    </comment>
    <comment ref="I64" authorId="0">
      <text>
        <r>
          <rPr>
            <b/>
            <sz val="9"/>
            <color indexed="81"/>
            <rFont val="Tahoma"/>
            <family val="2"/>
          </rPr>
          <t>Crosswell, Michael J (PPL/P):</t>
        </r>
        <r>
          <rPr>
            <sz val="9"/>
            <color indexed="81"/>
            <rFont val="Tahoma"/>
            <family val="2"/>
          </rPr>
          <t xml:space="preserve">
WDI 2013 Hard Copy for 2011</t>
        </r>
      </text>
    </comment>
    <comment ref="O64" authorId="0">
      <text>
        <r>
          <rPr>
            <b/>
            <sz val="9"/>
            <color indexed="81"/>
            <rFont val="Tahoma"/>
            <family val="2"/>
          </rPr>
          <t>Crosswell, Michael J (PPL/P):</t>
        </r>
        <r>
          <rPr>
            <sz val="9"/>
            <color indexed="81"/>
            <rFont val="Tahoma"/>
            <family val="2"/>
          </rPr>
          <t xml:space="preserve">
WDI 2013 Hard Copy for 2011</t>
        </r>
      </text>
    </comment>
    <comment ref="L76" authorId="0">
      <text>
        <r>
          <rPr>
            <b/>
            <sz val="9"/>
            <color indexed="81"/>
            <rFont val="Tahoma"/>
            <family val="2"/>
          </rPr>
          <t>Crosswell, Michael J (PPL/P):</t>
        </r>
        <r>
          <rPr>
            <sz val="9"/>
            <color indexed="81"/>
            <rFont val="Tahoma"/>
            <family val="2"/>
          </rPr>
          <t xml:space="preserve">
Based on region and income level</t>
        </r>
      </text>
    </comment>
    <comment ref="L77" authorId="0">
      <text>
        <r>
          <rPr>
            <b/>
            <sz val="9"/>
            <color indexed="81"/>
            <rFont val="Tahoma"/>
            <family val="2"/>
          </rPr>
          <t>Crosswell, Michael J (PPL/P):</t>
        </r>
        <r>
          <rPr>
            <sz val="9"/>
            <color indexed="81"/>
            <rFont val="Tahoma"/>
            <family val="2"/>
          </rPr>
          <t xml:space="preserve">
Based on region and income level</t>
        </r>
      </text>
    </comment>
    <comment ref="AA98" authorId="0">
      <text>
        <r>
          <rPr>
            <b/>
            <sz val="8"/>
            <color indexed="81"/>
            <rFont val="Tahoma"/>
            <family val="2"/>
          </rPr>
          <t>Crosswell, Michael J (PPL/P):</t>
        </r>
        <r>
          <rPr>
            <sz val="8"/>
            <color indexed="81"/>
            <rFont val="Tahoma"/>
            <family val="2"/>
          </rPr>
          <t xml:space="preserve">
No results for 2011.  This is the most recent score.</t>
        </r>
      </text>
    </comment>
    <comment ref="H108" authorId="0">
      <text>
        <r>
          <rPr>
            <b/>
            <sz val="9"/>
            <color indexed="81"/>
            <rFont val="Tahoma"/>
            <family val="2"/>
          </rPr>
          <t>Crosswell, Michael J (PPL/P):</t>
        </r>
        <r>
          <rPr>
            <sz val="9"/>
            <color indexed="81"/>
            <rFont val="Tahoma"/>
            <family val="2"/>
          </rPr>
          <t xml:space="preserve">
Guesstimate based on IBRD categorization of &lt;$1045</t>
        </r>
      </text>
    </comment>
    <comment ref="I108" authorId="0">
      <text>
        <r>
          <rPr>
            <b/>
            <sz val="9"/>
            <color indexed="81"/>
            <rFont val="Tahoma"/>
            <family val="2"/>
          </rPr>
          <t>Crosswell, Michael J (PPL/P):</t>
        </r>
        <r>
          <rPr>
            <sz val="9"/>
            <color indexed="81"/>
            <rFont val="Tahoma"/>
            <family val="2"/>
          </rPr>
          <t xml:space="preserve">
Guesstimate</t>
        </r>
      </text>
    </comment>
    <comment ref="O108" authorId="0">
      <text>
        <r>
          <rPr>
            <b/>
            <sz val="9"/>
            <color indexed="81"/>
            <rFont val="Tahoma"/>
            <family val="2"/>
          </rPr>
          <t>Crosswell, Michael J (PPL/P):</t>
        </r>
        <r>
          <rPr>
            <sz val="9"/>
            <color indexed="81"/>
            <rFont val="Tahoma"/>
            <family val="2"/>
          </rPr>
          <t xml:space="preserve">
Guesstimate</t>
        </r>
      </text>
    </comment>
    <comment ref="H109" authorId="0">
      <text>
        <r>
          <rPr>
            <b/>
            <sz val="9"/>
            <color indexed="81"/>
            <rFont val="Tahoma"/>
            <family val="2"/>
          </rPr>
          <t>Crosswell, Michael J (PPL/P):</t>
        </r>
        <r>
          <rPr>
            <sz val="9"/>
            <color indexed="81"/>
            <rFont val="Tahoma"/>
            <family val="2"/>
          </rPr>
          <t xml:space="preserve">
Guesstimate based on IBRD categorization of &lt;4125</t>
        </r>
      </text>
    </comment>
    <comment ref="I109" authorId="0">
      <text>
        <r>
          <rPr>
            <b/>
            <sz val="9"/>
            <color indexed="81"/>
            <rFont val="Tahoma"/>
            <family val="2"/>
          </rPr>
          <t>Crosswell, Michael J (PPL/P):</t>
        </r>
        <r>
          <rPr>
            <sz val="9"/>
            <color indexed="81"/>
            <rFont val="Tahoma"/>
            <family val="2"/>
          </rPr>
          <t xml:space="preserve">
Guesstimate</t>
        </r>
      </text>
    </comment>
    <comment ref="O109" authorId="0">
      <text>
        <r>
          <rPr>
            <b/>
            <sz val="9"/>
            <color indexed="81"/>
            <rFont val="Tahoma"/>
            <family val="2"/>
          </rPr>
          <t>Crosswell, Michael J (PPL/P):</t>
        </r>
        <r>
          <rPr>
            <sz val="9"/>
            <color indexed="81"/>
            <rFont val="Tahoma"/>
            <family val="2"/>
          </rPr>
          <t xml:space="preserve">
Guesstimate</t>
        </r>
      </text>
    </comment>
    <comment ref="BD109" authorId="1">
      <text>
        <r>
          <rPr>
            <b/>
            <sz val="8"/>
            <color indexed="81"/>
            <rFont val="Tahoma"/>
            <family val="2"/>
          </rPr>
          <t>USAID:</t>
        </r>
        <r>
          <rPr>
            <sz val="8"/>
            <color indexed="81"/>
            <rFont val="Tahoma"/>
            <family val="2"/>
          </rPr>
          <t xml:space="preserve">
Policy Performance judged to be weak.</t>
        </r>
      </text>
    </comment>
    <comment ref="H114" authorId="0">
      <text>
        <r>
          <rPr>
            <b/>
            <sz val="9"/>
            <color indexed="81"/>
            <rFont val="Tahoma"/>
            <family val="2"/>
          </rPr>
          <t>Crosswell, Michael J (PPL/P):</t>
        </r>
        <r>
          <rPr>
            <sz val="9"/>
            <color indexed="81"/>
            <rFont val="Tahoma"/>
            <family val="2"/>
          </rPr>
          <t xml:space="preserve">
Guesstimate based on IBRD categorization of &lt;12745 and on previous estimates</t>
        </r>
      </text>
    </comment>
    <comment ref="I114" authorId="0">
      <text>
        <r>
          <rPr>
            <b/>
            <sz val="9"/>
            <color indexed="81"/>
            <rFont val="Tahoma"/>
            <family val="2"/>
          </rPr>
          <t>Crosswell, Michael J (PPL/P):</t>
        </r>
        <r>
          <rPr>
            <sz val="9"/>
            <color indexed="81"/>
            <rFont val="Tahoma"/>
            <family val="2"/>
          </rPr>
          <t xml:space="preserve">
Guesstimate</t>
        </r>
      </text>
    </comment>
    <comment ref="L114" authorId="0">
      <text>
        <r>
          <rPr>
            <b/>
            <sz val="9"/>
            <color indexed="81"/>
            <rFont val="Tahoma"/>
            <family val="2"/>
          </rPr>
          <t>Crosswell, Michael J (PPL/P):</t>
        </r>
        <r>
          <rPr>
            <sz val="9"/>
            <color indexed="81"/>
            <rFont val="Tahoma"/>
            <family val="2"/>
          </rPr>
          <t xml:space="preserve">
Based on high income level</t>
        </r>
      </text>
    </comment>
    <comment ref="O114" authorId="0">
      <text>
        <r>
          <rPr>
            <b/>
            <sz val="9"/>
            <color indexed="81"/>
            <rFont val="Tahoma"/>
            <family val="2"/>
          </rPr>
          <t>Crosswell, Michael J (PPL/P):</t>
        </r>
        <r>
          <rPr>
            <sz val="9"/>
            <color indexed="81"/>
            <rFont val="Tahoma"/>
            <family val="2"/>
          </rPr>
          <t xml:space="preserve">
Guesstimate</t>
        </r>
      </text>
    </comment>
    <comment ref="L122" authorId="0">
      <text>
        <r>
          <rPr>
            <b/>
            <sz val="9"/>
            <color indexed="81"/>
            <rFont val="Tahoma"/>
            <family val="2"/>
          </rPr>
          <t>Crosswell, Michael J (PPL/P):</t>
        </r>
        <r>
          <rPr>
            <sz val="9"/>
            <color indexed="81"/>
            <rFont val="Tahoma"/>
            <family val="2"/>
          </rPr>
          <t xml:space="preserve">
Based on high income level</t>
        </r>
      </text>
    </comment>
  </commentList>
</comments>
</file>

<file path=xl/comments3.xml><?xml version="1.0" encoding="utf-8"?>
<comments xmlns="http://schemas.openxmlformats.org/spreadsheetml/2006/main">
  <authors>
    <author>crosswellmj</author>
    <author>Crosswell, Michael J (PPL/P)</author>
  </authors>
  <commentList>
    <comment ref="B3" authorId="0">
      <text>
        <r>
          <rPr>
            <b/>
            <sz val="8"/>
            <color indexed="81"/>
            <rFont val="Tahoma"/>
            <family val="2"/>
          </rPr>
          <t>crosswellmj:</t>
        </r>
        <r>
          <rPr>
            <sz val="8"/>
            <color indexed="81"/>
            <rFont val="Tahoma"/>
            <family val="2"/>
          </rPr>
          <t xml:space="preserve">
World Bank Development Indicators, July 2014</t>
        </r>
      </text>
    </comment>
    <comment ref="C3" authorId="1">
      <text>
        <r>
          <rPr>
            <b/>
            <sz val="9"/>
            <color indexed="81"/>
            <rFont val="Tahoma"/>
            <family val="2"/>
          </rPr>
          <t>Crosswell, Michael J (PPL/P):</t>
        </r>
        <r>
          <rPr>
            <sz val="9"/>
            <color indexed="81"/>
            <rFont val="Tahoma"/>
            <family val="2"/>
          </rPr>
          <t xml:space="preserve">
WDI Jan 2014</t>
        </r>
      </text>
    </comment>
    <comment ref="D3" authorId="1">
      <text>
        <r>
          <rPr>
            <b/>
            <sz val="8"/>
            <color indexed="81"/>
            <rFont val="Tahoma"/>
            <family val="2"/>
          </rPr>
          <t>Crosswell, Michael J (PPL/P):</t>
        </r>
        <r>
          <rPr>
            <sz val="8"/>
            <color indexed="81"/>
            <rFont val="Tahoma"/>
            <family val="2"/>
          </rPr>
          <t xml:space="preserve">
WDI end - 2014, based on 2011 PPPs</t>
        </r>
      </text>
    </comment>
    <comment ref="E3" authorId="1">
      <text>
        <r>
          <rPr>
            <b/>
            <sz val="8"/>
            <color indexed="81"/>
            <rFont val="Tahoma"/>
            <family val="2"/>
          </rPr>
          <t>Crosswell, Michael J (PPL/P):</t>
        </r>
        <r>
          <rPr>
            <sz val="8"/>
            <color indexed="81"/>
            <rFont val="Tahoma"/>
            <family val="2"/>
          </rPr>
          <t xml:space="preserve">
$1.48 times 365 times average deflator from 2005 to 2013.  $1.48 is the continuous headcount poverty line for 2005 as calculated by Don Sillers, USAID</t>
        </r>
      </text>
    </comment>
    <comment ref="F3" authorId="1">
      <text>
        <r>
          <rPr>
            <b/>
            <sz val="8"/>
            <color indexed="81"/>
            <rFont val="Tahoma"/>
            <family val="2"/>
          </rPr>
          <t>Crosswell, Michael J (PPL/P):</t>
        </r>
        <r>
          <rPr>
            <sz val="8"/>
            <color indexed="81"/>
            <rFont val="Tahoma"/>
            <family val="2"/>
          </rPr>
          <t xml:space="preserve">
$1.48 times 365 times average deflator from 2005 to 2013.  $1.48 is the continuous headcount poverty line for 2005 as calculated by Don Sillers, USAID</t>
        </r>
      </text>
    </comment>
    <comment ref="G3" authorId="1">
      <text>
        <r>
          <rPr>
            <b/>
            <sz val="8"/>
            <color indexed="81"/>
            <rFont val="Tahoma"/>
            <family val="2"/>
          </rPr>
          <t>Crosswell, Michael J (PPL/P):</t>
        </r>
        <r>
          <rPr>
            <sz val="8"/>
            <color indexed="81"/>
            <rFont val="Tahoma"/>
            <family val="2"/>
          </rPr>
          <t xml:space="preserve">
As Calculated by Don Sillers based on PovCalNet and the $1.71 (2011 PPP) continuous headcount poverty line.</t>
        </r>
      </text>
    </comment>
    <comment ref="L3" authorId="1">
      <text>
        <r>
          <rPr>
            <b/>
            <sz val="9"/>
            <color indexed="81"/>
            <rFont val="Tahoma"/>
            <family val="2"/>
          </rPr>
          <t>Crosswell, Michael J (PPL/P):</t>
        </r>
        <r>
          <rPr>
            <sz val="9"/>
            <color indexed="81"/>
            <rFont val="Tahoma"/>
            <family val="2"/>
          </rPr>
          <t xml:space="preserve">
From WDI Jan 30 2015 update.  Most recent observation (basis for poverty estimates)</t>
        </r>
      </text>
    </comment>
    <comment ref="O3" authorId="1">
      <text>
        <r>
          <rPr>
            <b/>
            <sz val="8"/>
            <color indexed="81"/>
            <rFont val="Tahoma"/>
            <family val="2"/>
          </rPr>
          <t>Crosswell, Michael J (PPL/P):</t>
        </r>
        <r>
          <rPr>
            <sz val="8"/>
            <color indexed="81"/>
            <rFont val="Tahoma"/>
            <family val="2"/>
          </rPr>
          <t xml:space="preserve">
October 2012 IMF World Economic Outlook</t>
        </r>
      </text>
    </comment>
    <comment ref="P3" authorId="1">
      <text>
        <r>
          <rPr>
            <b/>
            <sz val="8"/>
            <color indexed="81"/>
            <rFont val="Tahoma"/>
            <family val="2"/>
          </rPr>
          <t>Crosswell, Michael J (PPL/P):</t>
        </r>
        <r>
          <rPr>
            <sz val="8"/>
            <color indexed="81"/>
            <rFont val="Tahoma"/>
            <family val="2"/>
          </rPr>
          <t xml:space="preserve">
October 2012 IMF World Economic Outlook</t>
        </r>
      </text>
    </comment>
    <comment ref="Q3" authorId="1">
      <text>
        <r>
          <rPr>
            <b/>
            <sz val="9"/>
            <color indexed="81"/>
            <rFont val="Tahoma"/>
            <family val="2"/>
          </rPr>
          <t>Crosswell, Michael J (PPL/P):</t>
        </r>
        <r>
          <rPr>
            <sz val="9"/>
            <color indexed="81"/>
            <rFont val="Tahoma"/>
            <family val="2"/>
          </rPr>
          <t xml:space="preserve">
Based on October 2014 WEO for GDP growth, and WDI for population growth</t>
        </r>
      </text>
    </comment>
    <comment ref="R3" authorId="1">
      <text>
        <r>
          <rPr>
            <b/>
            <sz val="9"/>
            <color indexed="81"/>
            <rFont val="Tahoma"/>
            <family val="2"/>
          </rPr>
          <t>Crosswell, Michael J (PPL/P):</t>
        </r>
        <r>
          <rPr>
            <sz val="9"/>
            <color indexed="81"/>
            <rFont val="Tahoma"/>
            <family val="2"/>
          </rPr>
          <t xml:space="preserve">
Based on October 2014 WEO for GDP growth, and WDI for population growth</t>
        </r>
      </text>
    </comment>
    <comment ref="S3" authorId="1">
      <text>
        <r>
          <rPr>
            <b/>
            <sz val="9"/>
            <color indexed="81"/>
            <rFont val="Tahoma"/>
            <family val="2"/>
          </rPr>
          <t>Crosswell, Michael J (PPL/P):</t>
        </r>
        <r>
          <rPr>
            <sz val="9"/>
            <color indexed="81"/>
            <rFont val="Tahoma"/>
            <family val="2"/>
          </rPr>
          <t xml:space="preserve">
Per Cent of five governance and five economic policy hurdles passed, using MCC indicators.  Countries are divided into three rather than two income groups as indicated in the groupings below.</t>
        </r>
      </text>
    </comment>
    <comment ref="T3" authorId="1">
      <text>
        <r>
          <rPr>
            <b/>
            <sz val="8"/>
            <color indexed="81"/>
            <rFont val="Tahoma"/>
            <family val="2"/>
          </rPr>
          <t>Crosswell, Michael J (PPL/P):</t>
        </r>
        <r>
          <rPr>
            <sz val="8"/>
            <color indexed="81"/>
            <rFont val="Tahoma"/>
            <family val="2"/>
          </rPr>
          <t xml:space="preserve">
Share of 10 MCC hurdles passed, for 5 KKZ governance indicators and 5 Economic Policy indicators.  MCC low-income countries are sub- divided into two groups, roughly those above and below $1000 per capita, with allowance for PPP figures.</t>
        </r>
      </text>
    </comment>
    <comment ref="U3" authorId="1">
      <text>
        <r>
          <rPr>
            <b/>
            <sz val="8"/>
            <color indexed="81"/>
            <rFont val="Tahoma"/>
            <family val="2"/>
          </rPr>
          <t>Crosswell, Michael J (PPL/P):</t>
        </r>
        <r>
          <rPr>
            <sz val="8"/>
            <color indexed="81"/>
            <rFont val="Tahoma"/>
            <family val="2"/>
          </rPr>
          <t xml:space="preserve">
Share of 10 MCC hurdles passed, for 5 KKZ governance indicators and 5 Economic Policy indicators.  MCC low-income countries are sub- divided into two groups, roughly those above and below $1000 per capita, with allowance for PPP figures.</t>
        </r>
      </text>
    </comment>
    <comment ref="V3" authorId="1">
      <text>
        <r>
          <rPr>
            <b/>
            <sz val="8"/>
            <color indexed="81"/>
            <rFont val="Tahoma"/>
            <family val="2"/>
          </rPr>
          <t>Crosswell, Michael J (PPL/P):</t>
        </r>
        <r>
          <rPr>
            <sz val="8"/>
            <color indexed="81"/>
            <rFont val="Tahoma"/>
            <family val="2"/>
          </rPr>
          <t xml:space="preserve">
Results for five KKZ governance indicators and five economic policy indicators. The MCC low-income group is sub-divided based on the IBRD low-income threshold of $1005 per capita income</t>
        </r>
      </text>
    </comment>
    <comment ref="W3" authorId="1">
      <text>
        <r>
          <rPr>
            <b/>
            <sz val="8"/>
            <color indexed="81"/>
            <rFont val="Tahoma"/>
            <family val="2"/>
          </rPr>
          <t>Crosswell, Michael J (PPL/P):</t>
        </r>
        <r>
          <rPr>
            <sz val="8"/>
            <color indexed="81"/>
            <rFont val="Tahoma"/>
            <family val="2"/>
          </rPr>
          <t xml:space="preserve">
Results for five KKZ governance indicators and five economic policy indicators. The MCC low-income group is sub-divided based on the IBRD low-income threshold of $995 per capita income</t>
        </r>
      </text>
    </comment>
    <comment ref="X3" authorId="0">
      <text>
        <r>
          <rPr>
            <sz val="8"/>
            <color indexed="81"/>
            <rFont val="Tahoma"/>
            <family val="2"/>
          </rPr>
          <t xml:space="preserve">Percent of MCC hurdles passed. </t>
        </r>
        <r>
          <rPr>
            <sz val="8"/>
            <color indexed="81"/>
            <rFont val="Tahoma"/>
            <family val="2"/>
          </rPr>
          <t xml:space="preserve">Results are for </t>
        </r>
        <r>
          <rPr>
            <b/>
            <sz val="8"/>
            <color indexed="81"/>
            <rFont val="Tahoma"/>
            <family val="2"/>
          </rPr>
          <t xml:space="preserve">three </t>
        </r>
        <r>
          <rPr>
            <sz val="8"/>
            <color indexed="81"/>
            <rFont val="Tahoma"/>
            <family val="2"/>
          </rPr>
          <t>country groups with the MCC low-income group subdivided at the IBRD's $975 low-income threshold. This column includes the hurdles for five Kaufmann/Kraay governance scores (including Voice and Accountability) and five EG policy indicators.</t>
        </r>
      </text>
    </comment>
    <comment ref="Y3" authorId="0">
      <text>
        <r>
          <rPr>
            <sz val="8"/>
            <color indexed="81"/>
            <rFont val="Tahoma"/>
            <family val="2"/>
          </rPr>
          <t xml:space="preserve">Percent of MCC hurdles passed. </t>
        </r>
        <r>
          <rPr>
            <sz val="8"/>
            <color indexed="81"/>
            <rFont val="Tahoma"/>
            <family val="2"/>
          </rPr>
          <t xml:space="preserve">Results are for </t>
        </r>
        <r>
          <rPr>
            <b/>
            <sz val="8"/>
            <color indexed="81"/>
            <rFont val="Tahoma"/>
            <family val="2"/>
          </rPr>
          <t xml:space="preserve">three </t>
        </r>
        <r>
          <rPr>
            <sz val="8"/>
            <color indexed="81"/>
            <rFont val="Tahoma"/>
            <family val="2"/>
          </rPr>
          <t>country groups with the MCC low-income group subdivided at the IBRD's $935 low-income threshold. RJ4 are the four Kaufmann/Kraay governance indicators.</t>
        </r>
      </text>
    </comment>
    <comment ref="Z3" authorId="0">
      <text>
        <r>
          <rPr>
            <b/>
            <sz val="8"/>
            <color indexed="81"/>
            <rFont val="Tahoma"/>
            <family val="2"/>
          </rPr>
          <t xml:space="preserve">crosswellmj:  </t>
        </r>
        <r>
          <rPr>
            <sz val="8"/>
            <color indexed="81"/>
            <rFont val="Tahoma"/>
            <family val="2"/>
          </rPr>
          <t>Percent of MCC hurdles passed.</t>
        </r>
        <r>
          <rPr>
            <sz val="8"/>
            <color indexed="81"/>
            <rFont val="Tahoma"/>
            <family val="2"/>
          </rPr>
          <t xml:space="preserve">
Results are for </t>
        </r>
        <r>
          <rPr>
            <b/>
            <sz val="8"/>
            <color indexed="81"/>
            <rFont val="Tahoma"/>
            <family val="2"/>
          </rPr>
          <t xml:space="preserve">three </t>
        </r>
        <r>
          <rPr>
            <sz val="8"/>
            <color indexed="81"/>
            <rFont val="Tahoma"/>
            <family val="2"/>
          </rPr>
          <t>country groups, with the MCC low-income group subdivided at $935 per capita income.  The four RJ hurdles are from Kauffman/Kraay, including voice and accountability.</t>
        </r>
      </text>
    </comment>
    <comment ref="AA3" authorId="0">
      <text>
        <r>
          <rPr>
            <b/>
            <sz val="8"/>
            <color indexed="81"/>
            <rFont val="Tahoma"/>
            <family val="2"/>
          </rPr>
          <t>crosswellmj:</t>
        </r>
        <r>
          <rPr>
            <sz val="8"/>
            <color indexed="81"/>
            <rFont val="Tahoma"/>
            <family val="2"/>
          </rPr>
          <t xml:space="preserve">
Median = 3.40; Top 40% starts at 3.59; Lowest 40% starts at 3.29</t>
        </r>
      </text>
    </comment>
    <comment ref="AB3" authorId="0">
      <text>
        <r>
          <rPr>
            <b/>
            <sz val="8"/>
            <color indexed="81"/>
            <rFont val="Tahoma"/>
            <family val="2"/>
          </rPr>
          <t>crosswellmj:</t>
        </r>
        <r>
          <rPr>
            <sz val="8"/>
            <color indexed="81"/>
            <rFont val="Tahoma"/>
            <family val="2"/>
          </rPr>
          <t xml:space="preserve">
Median at 3.40; Top 40% from 3.58; Bottom 40% from 3.23</t>
        </r>
      </text>
    </comment>
    <comment ref="AC3" authorId="0">
      <text>
        <r>
          <rPr>
            <b/>
            <sz val="8"/>
            <color indexed="81"/>
            <rFont val="Tahoma"/>
            <family val="2"/>
          </rPr>
          <t>crosswellmj:</t>
        </r>
        <r>
          <rPr>
            <sz val="8"/>
            <color indexed="81"/>
            <rFont val="Tahoma"/>
            <family val="2"/>
          </rPr>
          <t xml:space="preserve">
Median at 3.42; Top 40% down to 3.52; Bottom 40% starts at 3.29</t>
        </r>
      </text>
    </comment>
    <comment ref="AD3" authorId="0">
      <text>
        <r>
          <rPr>
            <b/>
            <sz val="8"/>
            <color indexed="81"/>
            <rFont val="Tahoma"/>
            <family val="2"/>
          </rPr>
          <t>crosswellmj:</t>
        </r>
        <r>
          <rPr>
            <sz val="8"/>
            <color indexed="81"/>
            <rFont val="Tahoma"/>
            <family val="2"/>
          </rPr>
          <t xml:space="preserve">
Median = 3.35; Top 40% down to 3.53; Lowest 40% starts at 3.28</t>
        </r>
      </text>
    </comment>
    <comment ref="AE3" authorId="1">
      <text>
        <r>
          <rPr>
            <b/>
            <sz val="8"/>
            <color indexed="81"/>
            <rFont val="Tahoma"/>
            <family val="2"/>
          </rPr>
          <t>Crosswell, Michael J (PPL/P):</t>
        </r>
        <r>
          <rPr>
            <sz val="8"/>
            <color indexed="81"/>
            <rFont val="Tahoma"/>
            <family val="2"/>
          </rPr>
          <t xml:space="preserve">
Country Policy and Institutional Assessement scores issued in June 2010 by World Bank/IDA</t>
        </r>
      </text>
    </comment>
    <comment ref="AF3" authorId="1">
      <text>
        <r>
          <rPr>
            <b/>
            <sz val="8"/>
            <color indexed="81"/>
            <rFont val="Tahoma"/>
            <family val="2"/>
          </rPr>
          <t>Crosswell, Michael J (PPL/P):</t>
        </r>
        <r>
          <rPr>
            <sz val="8"/>
            <color indexed="81"/>
            <rFont val="Tahoma"/>
            <family val="2"/>
          </rPr>
          <t xml:space="preserve">
Issued June 2011</t>
        </r>
      </text>
    </comment>
    <comment ref="AG3" authorId="1">
      <text>
        <r>
          <rPr>
            <b/>
            <sz val="8"/>
            <color indexed="81"/>
            <rFont val="Tahoma"/>
            <family val="2"/>
          </rPr>
          <t>Crosswell, Michael J (PPL/P):</t>
        </r>
        <r>
          <rPr>
            <sz val="8"/>
            <color indexed="81"/>
            <rFont val="Tahoma"/>
            <family val="2"/>
          </rPr>
          <t xml:space="preserve">
Issued June 29, 2012</t>
        </r>
      </text>
    </comment>
    <comment ref="AH3" authorId="1">
      <text>
        <r>
          <rPr>
            <b/>
            <sz val="8"/>
            <color indexed="81"/>
            <rFont val="Tahoma"/>
            <family val="2"/>
          </rPr>
          <t>Crosswell, Michael J (PPL/P):</t>
        </r>
        <r>
          <rPr>
            <sz val="8"/>
            <color indexed="81"/>
            <rFont val="Tahoma"/>
            <family val="2"/>
          </rPr>
          <t xml:space="preserve">
Issued July 2013, describes 2012</t>
        </r>
      </text>
    </comment>
    <comment ref="AI3" authorId="1">
      <text>
        <r>
          <rPr>
            <b/>
            <sz val="9"/>
            <color indexed="81"/>
            <rFont val="Tahoma"/>
            <family val="2"/>
          </rPr>
          <t>Crosswell, Michael J (PPL/P):</t>
        </r>
        <r>
          <rPr>
            <sz val="9"/>
            <color indexed="81"/>
            <rFont val="Tahoma"/>
            <family val="2"/>
          </rPr>
          <t xml:space="preserve">
From July 1, 2014, for FY 15</t>
        </r>
      </text>
    </comment>
    <comment ref="AJ3" authorId="1">
      <text>
        <r>
          <rPr>
            <b/>
            <sz val="8"/>
            <color indexed="81"/>
            <rFont val="Tahoma"/>
            <family val="2"/>
          </rPr>
          <t>Crosswell, Michael J (PPL/P):</t>
        </r>
        <r>
          <rPr>
            <sz val="8"/>
            <color indexed="81"/>
            <rFont val="Tahoma"/>
            <family val="2"/>
          </rPr>
          <t xml:space="preserve">
Going back up to six years or so</t>
        </r>
      </text>
    </comment>
    <comment ref="AK3" authorId="1">
      <text>
        <r>
          <rPr>
            <b/>
            <sz val="9"/>
            <color indexed="81"/>
            <rFont val="Tahoma"/>
            <family val="2"/>
          </rPr>
          <t>Crosswell, Michael J (PPL/P):</t>
        </r>
        <r>
          <rPr>
            <sz val="9"/>
            <color indexed="81"/>
            <rFont val="Tahoma"/>
            <family val="2"/>
          </rPr>
          <t xml:space="preserve">
True if CPIA is above 3.41 (top 40%); or if CPIA is above 3.35 and  hurdles score is above 65%</t>
        </r>
      </text>
    </comment>
    <comment ref="AL3" authorId="1">
      <text>
        <r>
          <rPr>
            <b/>
            <sz val="9"/>
            <color indexed="81"/>
            <rFont val="Tahoma"/>
            <family val="2"/>
          </rPr>
          <t>Crosswell, Michael J (PPL/P):</t>
        </r>
        <r>
          <rPr>
            <sz val="9"/>
            <color indexed="81"/>
            <rFont val="Tahoma"/>
            <family val="2"/>
          </rPr>
          <t xml:space="preserve">
True if CPIA is below 3.23; or if CPIA is below 3.35 and hurdles score is below 41%</t>
        </r>
      </text>
    </comment>
    <comment ref="AR3" authorId="0">
      <text>
        <r>
          <rPr>
            <sz val="8"/>
            <color indexed="81"/>
            <rFont val="Tahoma"/>
            <family val="2"/>
          </rPr>
          <t xml:space="preserve">From "Governance Matters 2009" by Kaufmann, Kraay, and Mastruzzi, IBRD </t>
        </r>
      </text>
    </comment>
    <comment ref="AS3" authorId="1">
      <text>
        <r>
          <rPr>
            <b/>
            <sz val="8"/>
            <color indexed="81"/>
            <rFont val="Tahoma"/>
            <family val="2"/>
          </rPr>
          <t>Crosswell, Michael J (PPL/P):</t>
        </r>
        <r>
          <rPr>
            <sz val="8"/>
            <color indexed="81"/>
            <rFont val="Tahoma"/>
            <family val="2"/>
          </rPr>
          <t xml:space="preserve">
Kaufmann/Kraay Governance Indicators issued in Fall, 2010, and pertaining to 2009</t>
        </r>
      </text>
    </comment>
    <comment ref="AT3" authorId="1">
      <text>
        <r>
          <rPr>
            <b/>
            <sz val="8"/>
            <color indexed="81"/>
            <rFont val="Tahoma"/>
            <family val="2"/>
          </rPr>
          <t>Crosswell, Michael J (PPL/P):</t>
        </r>
        <r>
          <rPr>
            <sz val="8"/>
            <color indexed="81"/>
            <rFont val="Tahoma"/>
            <family val="2"/>
          </rPr>
          <t xml:space="preserve">
Based on Governance Indicators issued October 2011 </t>
        </r>
      </text>
    </comment>
    <comment ref="AX3" authorId="1">
      <text>
        <r>
          <rPr>
            <b/>
            <sz val="9"/>
            <color indexed="81"/>
            <rFont val="Tahoma"/>
            <family val="2"/>
          </rPr>
          <t>Crosswell, Michael J (PPL/P):</t>
        </r>
        <r>
          <rPr>
            <sz val="9"/>
            <color indexed="81"/>
            <rFont val="Tahoma"/>
            <family val="2"/>
          </rPr>
          <t xml:space="preserve">
Looking for a significant trend going back up to eight or so years</t>
        </r>
      </text>
    </comment>
    <comment ref="AY3" authorId="1">
      <text>
        <r>
          <rPr>
            <b/>
            <sz val="9"/>
            <color indexed="81"/>
            <rFont val="Tahoma"/>
            <family val="2"/>
          </rPr>
          <t>Crosswell, Michael J (PPL/P):</t>
        </r>
        <r>
          <rPr>
            <sz val="9"/>
            <color indexed="81"/>
            <rFont val="Tahoma"/>
            <family val="2"/>
          </rPr>
          <t xml:space="preserve">
True if Stability score is lower than  -1.75; or if stability score is lower than -1.14 and the country is a weak policy performer</t>
        </r>
      </text>
    </comment>
    <comment ref="BB3" authorId="1">
      <text>
        <r>
          <rPr>
            <b/>
            <sz val="8"/>
            <color indexed="81"/>
            <rFont val="Tahoma"/>
            <family val="2"/>
          </rPr>
          <t>Crosswell, Michael J (PPL/P):</t>
        </r>
        <r>
          <rPr>
            <sz val="8"/>
            <color indexed="81"/>
            <rFont val="Tahoma"/>
            <family val="2"/>
          </rPr>
          <t xml:space="preserve">
From WDI 2010, p. 27</t>
        </r>
      </text>
    </comment>
    <comment ref="BH3" authorId="1">
      <text>
        <r>
          <rPr>
            <b/>
            <sz val="9"/>
            <color indexed="81"/>
            <rFont val="Tahoma"/>
            <family val="2"/>
          </rPr>
          <t>Crosswell, Michael J (PPL/P):</t>
        </r>
        <r>
          <rPr>
            <sz val="9"/>
            <color indexed="81"/>
            <rFont val="Tahoma"/>
            <family val="2"/>
          </rPr>
          <t xml:space="preserve">
Uniform Interval -- 2010 to 2014</t>
        </r>
      </text>
    </comment>
    <comment ref="BI3" authorId="1">
      <text>
        <r>
          <rPr>
            <b/>
            <sz val="8"/>
            <color indexed="81"/>
            <rFont val="Tahoma"/>
            <family val="2"/>
          </rPr>
          <t>Crosswell, Michael J (PPL/P):</t>
        </r>
        <r>
          <rPr>
            <sz val="8"/>
            <color indexed="81"/>
            <rFont val="Tahoma"/>
            <family val="2"/>
          </rPr>
          <t xml:space="preserve">
OECD 2013 Factsheet, p. 5, double-checked.  However, that table lists 50 countries, whereas OECD claims there are 47 fragile states.</t>
        </r>
      </text>
    </comment>
    <comment ref="BN3" authorId="1">
      <text>
        <r>
          <rPr>
            <b/>
            <sz val="9"/>
            <color indexed="81"/>
            <rFont val="Tahoma"/>
            <family val="2"/>
          </rPr>
          <t>Crosswell, Michael J (PPL/P):</t>
        </r>
        <r>
          <rPr>
            <sz val="9"/>
            <color indexed="81"/>
            <rFont val="Tahoma"/>
            <family val="2"/>
          </rPr>
          <t xml:space="preserve">
Alert List Scores -- SBU</t>
        </r>
      </text>
    </comment>
    <comment ref="BV3" authorId="1">
      <text>
        <r>
          <rPr>
            <b/>
            <sz val="8"/>
            <color indexed="81"/>
            <rFont val="Tahoma"/>
            <family val="2"/>
          </rPr>
          <t>Crosswell, Michael J (PPL/P):</t>
        </r>
        <r>
          <rPr>
            <sz val="8"/>
            <color indexed="81"/>
            <rFont val="Tahoma"/>
            <family val="2"/>
          </rPr>
          <t xml:space="preserve">
Includes ESF and DA. Excludes GHI, CSH, Food Aid, Military, and others</t>
        </r>
      </text>
    </comment>
    <comment ref="BY3" authorId="1">
      <text>
        <r>
          <rPr>
            <b/>
            <sz val="8"/>
            <color indexed="81"/>
            <rFont val="Tahoma"/>
            <family val="2"/>
          </rPr>
          <t>Crosswell, Michael J (PPL/P):</t>
        </r>
        <r>
          <rPr>
            <sz val="8"/>
            <color indexed="81"/>
            <rFont val="Tahoma"/>
            <family val="2"/>
          </rPr>
          <t xml:space="preserve">
Includes ESF, DA, AEECA. Excludes GHI, CSH, Food Aid, Military, and others</t>
        </r>
      </text>
    </comment>
    <comment ref="CE3" authorId="1">
      <text>
        <r>
          <rPr>
            <b/>
            <sz val="8"/>
            <color indexed="81"/>
            <rFont val="Tahoma"/>
            <family val="2"/>
          </rPr>
          <t>Crosswell, Michael J (PPL/P):</t>
        </r>
        <r>
          <rPr>
            <sz val="8"/>
            <color indexed="81"/>
            <rFont val="Tahoma"/>
            <family val="2"/>
          </rPr>
          <t xml:space="preserve">
Includes ESF, DA, AEECA. Excludes GHI, CSH, Food Aid, Military, and others</t>
        </r>
      </text>
    </comment>
    <comment ref="CF3" authorId="1">
      <text>
        <r>
          <rPr>
            <b/>
            <sz val="8"/>
            <color indexed="81"/>
            <rFont val="Tahoma"/>
            <family val="2"/>
          </rPr>
          <t>Crosswell, Michael J (PPL/P):</t>
        </r>
        <r>
          <rPr>
            <sz val="8"/>
            <color indexed="81"/>
            <rFont val="Tahoma"/>
            <family val="2"/>
          </rPr>
          <t xml:space="preserve">
Includes ESF, DA, AEECA, Complex Crisis, Democracy, and Transition Initiatives. Excludes GHI, CSH, Food Aid, Military, and others</t>
        </r>
      </text>
    </comment>
  </commentList>
</comments>
</file>

<file path=xl/sharedStrings.xml><?xml version="1.0" encoding="utf-8"?>
<sst xmlns="http://schemas.openxmlformats.org/spreadsheetml/2006/main" count="5930" uniqueCount="855">
  <si>
    <t>Afghanistan</t>
  </si>
  <si>
    <t>Angola</t>
  </si>
  <si>
    <t>Armenia</t>
  </si>
  <si>
    <t>Azerbaijan</t>
  </si>
  <si>
    <t>Bangladesh</t>
  </si>
  <si>
    <t>Benin</t>
  </si>
  <si>
    <t>Bhutan</t>
  </si>
  <si>
    <t>Bolivia</t>
  </si>
  <si>
    <t>Botswana</t>
  </si>
  <si>
    <t>Brazil</t>
  </si>
  <si>
    <t>Bulgaria</t>
  </si>
  <si>
    <t>Burkina Faso</t>
  </si>
  <si>
    <t>Burundi</t>
  </si>
  <si>
    <t>Cambodia</t>
  </si>
  <si>
    <t>Cameroon</t>
  </si>
  <si>
    <t>Chad</t>
  </si>
  <si>
    <t>China (P.R.C.)</t>
  </si>
  <si>
    <t>Colombia</t>
  </si>
  <si>
    <t>Comoros</t>
  </si>
  <si>
    <t>Cote d'Ivoire</t>
  </si>
  <si>
    <t>Croatia</t>
  </si>
  <si>
    <t>Cyprus</t>
  </si>
  <si>
    <t>Czech Republic</t>
  </si>
  <si>
    <t>Djibouti</t>
  </si>
  <si>
    <t>Dominican Republic</t>
  </si>
  <si>
    <t>Ecuador</t>
  </si>
  <si>
    <t>Egypt</t>
  </si>
  <si>
    <t>El Salvador</t>
  </si>
  <si>
    <t>Eritrea</t>
  </si>
  <si>
    <t>Estonia</t>
  </si>
  <si>
    <t>Ethiopia</t>
  </si>
  <si>
    <t>Gambia</t>
  </si>
  <si>
    <t>Georgia</t>
  </si>
  <si>
    <t>Ghana</t>
  </si>
  <si>
    <t>Guatemala</t>
  </si>
  <si>
    <t>Guinea</t>
  </si>
  <si>
    <t>Guinea-Bissau</t>
  </si>
  <si>
    <t>Guyana</t>
  </si>
  <si>
    <t>Haiti</t>
  </si>
  <si>
    <t>Honduras</t>
  </si>
  <si>
    <t>Hungary</t>
  </si>
  <si>
    <t>India</t>
  </si>
  <si>
    <t>Indonesia</t>
  </si>
  <si>
    <t>Iran</t>
  </si>
  <si>
    <t>Iraq</t>
  </si>
  <si>
    <t>Jamaica</t>
  </si>
  <si>
    <t>Jordan</t>
  </si>
  <si>
    <t>Kazakhstan</t>
  </si>
  <si>
    <t>Kenya</t>
  </si>
  <si>
    <t>Kiribati</t>
  </si>
  <si>
    <t>Kyrgyzstan</t>
  </si>
  <si>
    <t>Laos</t>
  </si>
  <si>
    <t>Latvia</t>
  </si>
  <si>
    <t>Lebanon</t>
  </si>
  <si>
    <t>Lesotho</t>
  </si>
  <si>
    <t>Liberia</t>
  </si>
  <si>
    <t>Libya</t>
  </si>
  <si>
    <t>Lithuania</t>
  </si>
  <si>
    <t>Macedonia</t>
  </si>
  <si>
    <t>Madagascar</t>
  </si>
  <si>
    <t>Malawi</t>
  </si>
  <si>
    <t>Mali</t>
  </si>
  <si>
    <t>Mauritania</t>
  </si>
  <si>
    <t>Mexico</t>
  </si>
  <si>
    <t>Moldova</t>
  </si>
  <si>
    <t>Mongolia</t>
  </si>
  <si>
    <t>Morocco</t>
  </si>
  <si>
    <t>Mozambique</t>
  </si>
  <si>
    <t>Namibia</t>
  </si>
  <si>
    <t>Nepal</t>
  </si>
  <si>
    <t>Nicaragua</t>
  </si>
  <si>
    <t>Niger</t>
  </si>
  <si>
    <t>Pakistan</t>
  </si>
  <si>
    <t>Panama</t>
  </si>
  <si>
    <t>Papua New Guinea</t>
  </si>
  <si>
    <t>Paraguay</t>
  </si>
  <si>
    <t>Peru</t>
  </si>
  <si>
    <t>Philippines</t>
  </si>
  <si>
    <t>Poland</t>
  </si>
  <si>
    <t>Romania</t>
  </si>
  <si>
    <t>Rwanda</t>
  </si>
  <si>
    <t>Sao Tome and Principe</t>
  </si>
  <si>
    <t>Senegal</t>
  </si>
  <si>
    <t>Sierra Leone</t>
  </si>
  <si>
    <t>Slovak Republic</t>
  </si>
  <si>
    <t>Solomon Islands</t>
  </si>
  <si>
    <t>Somalia</t>
  </si>
  <si>
    <t>Sri Lanka</t>
  </si>
  <si>
    <t>Sudan</t>
  </si>
  <si>
    <t>Swaziland</t>
  </si>
  <si>
    <t>Syria</t>
  </si>
  <si>
    <t>Tajikistan</t>
  </si>
  <si>
    <t>Tanzania</t>
  </si>
  <si>
    <t>Thailand</t>
  </si>
  <si>
    <t>Togo</t>
  </si>
  <si>
    <t>Tunisia</t>
  </si>
  <si>
    <t>Turkey</t>
  </si>
  <si>
    <t>Turkmenistan</t>
  </si>
  <si>
    <t>Uganda</t>
  </si>
  <si>
    <t>Ukraine</t>
  </si>
  <si>
    <t>Uruguay</t>
  </si>
  <si>
    <t>Uzbekistan</t>
  </si>
  <si>
    <t>Vanuatu</t>
  </si>
  <si>
    <t>Venezuela</t>
  </si>
  <si>
    <t>Vietnam</t>
  </si>
  <si>
    <t>West Bank/Gaza</t>
  </si>
  <si>
    <t>Yemen</t>
  </si>
  <si>
    <t>Zambia</t>
  </si>
  <si>
    <t>Zimbabwe</t>
  </si>
  <si>
    <t>Cuba</t>
  </si>
  <si>
    <t>Burma</t>
  </si>
  <si>
    <t>North Korea</t>
  </si>
  <si>
    <t>NA</t>
  </si>
  <si>
    <t>East Timor</t>
  </si>
  <si>
    <t>Country</t>
  </si>
  <si>
    <t xml:space="preserve">South Africa </t>
  </si>
  <si>
    <t>Bosnia</t>
  </si>
  <si>
    <t>Tonga</t>
  </si>
  <si>
    <t>Albania</t>
  </si>
  <si>
    <t>Belarus</t>
  </si>
  <si>
    <t xml:space="preserve">Nigeria </t>
  </si>
  <si>
    <t xml:space="preserve">Russia </t>
  </si>
  <si>
    <t>KK Instability 2005</t>
  </si>
  <si>
    <t>2006 COUNTRY ARRAY INDICATORS</t>
  </si>
  <si>
    <t>CPIA 2006 (2005)</t>
  </si>
  <si>
    <t>DFA</t>
  </si>
  <si>
    <t>Kosovo</t>
  </si>
  <si>
    <t>KK Instability 2004</t>
  </si>
  <si>
    <t>Dominican Rep</t>
  </si>
  <si>
    <t>CPIA 2007 (2006)</t>
  </si>
  <si>
    <t>KK Instability 2006</t>
  </si>
  <si>
    <t>Serbia</t>
  </si>
  <si>
    <t>Montenegro</t>
  </si>
  <si>
    <t>CPIA 2008 (2007)</t>
  </si>
  <si>
    <t>Med=3.42</t>
  </si>
  <si>
    <t>Reg</t>
  </si>
  <si>
    <t xml:space="preserve">Failed States Index </t>
  </si>
  <si>
    <t>Congo (Republic)</t>
  </si>
  <si>
    <t>96-06 Per Cap Growth</t>
  </si>
  <si>
    <t xml:space="preserve">Cape Verde </t>
  </si>
  <si>
    <t>CentAfRepublic</t>
  </si>
  <si>
    <t>CPIA 2009 (2008)</t>
  </si>
  <si>
    <t>Med=3.35</t>
  </si>
  <si>
    <t>Congo (DRC)</t>
  </si>
  <si>
    <t>Med=3.40</t>
  </si>
  <si>
    <t>Compatibility Report for Strategic Indicators 2009.xls</t>
  </si>
  <si>
    <t>Run on 7/10/2009 11:49</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</si>
  <si>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</si>
  <si>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</si>
  <si>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</si>
  <si>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</si>
  <si>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Major Foreign Policy Driven Programs Primarily Motivated by Regional Peace and Stability Concerns (By Region)</t>
  </si>
  <si>
    <t>CPIA 2010 (2009)</t>
  </si>
  <si>
    <t>Med=3.39</t>
  </si>
  <si>
    <t>PerCent DG+EG Hurdles</t>
  </si>
  <si>
    <t>Kyrgyz Rep.</t>
  </si>
  <si>
    <t>KK Instability 2007</t>
  </si>
  <si>
    <t>CAR</t>
  </si>
  <si>
    <t>"Core Fragile States" IBRD</t>
  </si>
  <si>
    <t>Yes</t>
  </si>
  <si>
    <t>CPIA 2011 (2010)</t>
  </si>
  <si>
    <t>KK Stability 2009</t>
  </si>
  <si>
    <t>FY2011 US Aid Level</t>
  </si>
  <si>
    <t>FY2010 US Aid Level</t>
  </si>
  <si>
    <t>FY2011 ESF</t>
  </si>
  <si>
    <t>FY2011 DA</t>
  </si>
  <si>
    <t>FY2011 AEECA</t>
  </si>
  <si>
    <t>Non-Partners</t>
  </si>
  <si>
    <t>China (PRC)</t>
  </si>
  <si>
    <t>CPIA 2012 (2011)</t>
  </si>
  <si>
    <t xml:space="preserve">CPIA Trend                              </t>
  </si>
  <si>
    <t>South Sudan</t>
  </si>
  <si>
    <t>00-10 Per Cap Growth</t>
  </si>
  <si>
    <t xml:space="preserve">KK Stability 2011 </t>
  </si>
  <si>
    <t>Total/Average</t>
  </si>
  <si>
    <t xml:space="preserve">Stability Trend  </t>
  </si>
  <si>
    <t>KK Stability 2012</t>
  </si>
  <si>
    <t>KK Stability 2010</t>
  </si>
  <si>
    <t>KK Instability 2008</t>
  </si>
  <si>
    <t>FY2012 US Aid Level</t>
  </si>
  <si>
    <t>FY2012 Total  w/GHI</t>
  </si>
  <si>
    <t>FY2012 GHI</t>
  </si>
  <si>
    <t>n/a</t>
  </si>
  <si>
    <t>w/o GHI</t>
  </si>
  <si>
    <t>Small/Island</t>
  </si>
  <si>
    <t xml:space="preserve">Vanuatu </t>
  </si>
  <si>
    <t>CPIA 2013 (2012)</t>
  </si>
  <si>
    <t>med=3.38</t>
  </si>
  <si>
    <t>Poverty Line/GNI per Cap</t>
  </si>
  <si>
    <t>KK Stability 2013</t>
  </si>
  <si>
    <t xml:space="preserve">FY2013 GHI </t>
  </si>
  <si>
    <t>AID/DOS</t>
  </si>
  <si>
    <t>FY2013 ESF/DA</t>
  </si>
  <si>
    <t xml:space="preserve">FY2013 Total  </t>
  </si>
  <si>
    <t>OECD Fragile 2013?</t>
  </si>
  <si>
    <t>OECD Fragile 2014?</t>
  </si>
  <si>
    <t>No</t>
  </si>
  <si>
    <t>Upper Middle-Income/Sustaining Partner Countries (PCI &gt; $4025; By region and per capita income)</t>
  </si>
  <si>
    <t>Lower Middle-Income Developing Countries ($2050 &lt; PCI &lt; $4025; Ranked by Policy Performance)</t>
  </si>
  <si>
    <t>med=3.35</t>
  </si>
  <si>
    <t>CPIA 2014 (2013)</t>
  </si>
  <si>
    <t xml:space="preserve">Fragile States Index </t>
  </si>
  <si>
    <t>2013  Pop  Millions</t>
  </si>
  <si>
    <t>2013 $ GNI per Capita</t>
  </si>
  <si>
    <t>2013 PPP GNI per Capita</t>
  </si>
  <si>
    <t>2011 PPP GNI per capita</t>
  </si>
  <si>
    <t>Income Share L40</t>
  </si>
  <si>
    <t>Mean Cons/GNI per Cap</t>
  </si>
  <si>
    <t>90-96 Per Cap Growth</t>
  </si>
  <si>
    <t>Population 2011</t>
  </si>
  <si>
    <t>KK Stability 2014</t>
  </si>
  <si>
    <t xml:space="preserve">UMd. 2012 </t>
  </si>
  <si>
    <t xml:space="preserve">UMd. 2013 </t>
  </si>
  <si>
    <t>UMd. 2014</t>
  </si>
  <si>
    <t>OECD Fragile 2015?</t>
  </si>
  <si>
    <t>IBRD FCAS (FY14)</t>
  </si>
  <si>
    <t>IBRD FCAS (FY13)</t>
  </si>
  <si>
    <t>IBRD FCAS (FY15)</t>
  </si>
  <si>
    <t>Higher Income/Aid Graduates</t>
  </si>
  <si>
    <t>Other Fragile States (Ranked by Political Instability and Violence)</t>
  </si>
  <si>
    <t>Borderline Fragile States  (Indicators near threshold values for fragility)</t>
  </si>
  <si>
    <t>Weak Performer?</t>
  </si>
  <si>
    <t xml:space="preserve">Good Performer? </t>
  </si>
  <si>
    <t>Lowest-Income Developing Countries (&lt;$1045 PCI; Ranked by CPIA Score)</t>
  </si>
  <si>
    <t>Lower-Income Developing Countries ($1045 &lt; PCI &lt; $2050; Ranked by CPIA Score)</t>
  </si>
  <si>
    <t>Mean Monthly Consump. Survey</t>
  </si>
  <si>
    <t>Mean Annual Consump.</t>
  </si>
  <si>
    <t>GNI per Cap/ Poverty Line</t>
  </si>
  <si>
    <t>XP  Millions of People</t>
  </si>
  <si>
    <t>00-19 Per Cap Growth</t>
  </si>
  <si>
    <t>DG+EG Hurdles Passed (%)</t>
  </si>
  <si>
    <t>FY 15 DA</t>
  </si>
  <si>
    <t>FY 15 ESF</t>
  </si>
  <si>
    <t xml:space="preserve">FY 15 GHI </t>
  </si>
  <si>
    <t>East Asia &amp; Pacific (developing only)</t>
  </si>
  <si>
    <t>..</t>
  </si>
  <si>
    <t>Latin America &amp; Caribbean (developing only)</t>
  </si>
  <si>
    <t>Middle East &amp; North Africa (developing only)</t>
  </si>
  <si>
    <t>South Asia</t>
  </si>
  <si>
    <t>Sub-Saharan Africa (developing only)</t>
  </si>
  <si>
    <t>World</t>
  </si>
  <si>
    <t>Fragile and conflict affected situations</t>
  </si>
  <si>
    <t>Low income</t>
  </si>
  <si>
    <t>Lower middle income</t>
  </si>
  <si>
    <t>Upper middle income</t>
  </si>
  <si>
    <t>Cabo Verde</t>
  </si>
  <si>
    <t>Central African Republic</t>
  </si>
  <si>
    <t>China</t>
  </si>
  <si>
    <t>Congo, Dem. Rep.</t>
  </si>
  <si>
    <t>Congo, Rep.</t>
  </si>
  <si>
    <t>Gambia, The</t>
  </si>
  <si>
    <t>Nigeria</t>
  </si>
  <si>
    <t>South Africa</t>
  </si>
  <si>
    <t>Yemen, Rep.</t>
  </si>
  <si>
    <t>(no)</t>
  </si>
  <si>
    <t>IBRD CPIA (FY15)</t>
  </si>
  <si>
    <t xml:space="preserve">Fragile States Trend </t>
  </si>
  <si>
    <t>2010-14</t>
  </si>
  <si>
    <t>XP Head Count (%)</t>
  </si>
  <si>
    <t xml:space="preserve">PPC Fragility Test </t>
  </si>
  <si>
    <t>Extreme Poverty Headcount Incidence - Feb 2015 WDI</t>
  </si>
  <si>
    <t>MC Strategic</t>
  </si>
  <si>
    <t>Probably</t>
  </si>
  <si>
    <t>Maybe</t>
  </si>
  <si>
    <t>doubtful</t>
  </si>
  <si>
    <t>MC   Fragile</t>
  </si>
  <si>
    <t>MC Policy Performer</t>
  </si>
  <si>
    <t>weak</t>
  </si>
  <si>
    <t>good?</t>
  </si>
  <si>
    <t>weak?</t>
  </si>
  <si>
    <t>good</t>
  </si>
  <si>
    <t>fair</t>
  </si>
  <si>
    <t>MCC</t>
  </si>
  <si>
    <t>Strategic Indicators 4/1/2015 --  Michael Crosswell, USAID PPL/P</t>
  </si>
  <si>
    <t>Group</t>
  </si>
  <si>
    <t>FY 2015</t>
  </si>
  <si>
    <t>DA</t>
  </si>
  <si>
    <t>ESF</t>
  </si>
  <si>
    <t>GH</t>
  </si>
  <si>
    <t>DA+ESF</t>
  </si>
  <si>
    <t>Total</t>
  </si>
  <si>
    <t>Share (%)</t>
  </si>
  <si>
    <t>XP millions</t>
  </si>
  <si>
    <t>2013 $GNI/cap</t>
  </si>
  <si>
    <t>XP share</t>
  </si>
  <si>
    <t>Exclude India and China</t>
  </si>
  <si>
    <t>Aid</t>
  </si>
  <si>
    <t>(Need to finish this)</t>
  </si>
  <si>
    <t>pop13</t>
  </si>
  <si>
    <t>gnipc13</t>
  </si>
  <si>
    <t>gnippppc13</t>
  </si>
  <si>
    <t>h2011</t>
  </si>
  <si>
    <t>gnipcppp11</t>
  </si>
  <si>
    <t>ysh40</t>
  </si>
  <si>
    <t>np2011</t>
  </si>
  <si>
    <t>pop11</t>
  </si>
  <si>
    <t>g9096</t>
  </si>
  <si>
    <t>g9606</t>
  </si>
  <si>
    <t>g0010</t>
  </si>
  <si>
    <t>g0019</t>
  </si>
  <si>
    <t>dgeg14</t>
  </si>
  <si>
    <t>dgeg13</t>
  </si>
  <si>
    <t>dgeg12</t>
  </si>
  <si>
    <t>dgeg11</t>
  </si>
  <si>
    <t>dgeg10</t>
  </si>
  <si>
    <t>dgeg09</t>
  </si>
  <si>
    <t>dgeg08</t>
  </si>
  <si>
    <t>dgeg07</t>
  </si>
  <si>
    <t>cpia06</t>
  </si>
  <si>
    <t>cpia07</t>
  </si>
  <si>
    <t>cpia08</t>
  </si>
  <si>
    <t>cpia09</t>
  </si>
  <si>
    <t>cpia10</t>
  </si>
  <si>
    <t>cpia11</t>
  </si>
  <si>
    <t>cpia12</t>
  </si>
  <si>
    <t>cpia13</t>
  </si>
  <si>
    <t>cpia14</t>
  </si>
  <si>
    <t>goodperf</t>
  </si>
  <si>
    <t>weakperf</t>
  </si>
  <si>
    <t>kkstab14</t>
  </si>
  <si>
    <t>ppcfrag</t>
  </si>
  <si>
    <t>umd14</t>
  </si>
  <si>
    <t>fy15da</t>
  </si>
  <si>
    <t>fy15esf</t>
  </si>
  <si>
    <t>fy15ghi</t>
  </si>
  <si>
    <t>mcstrat</t>
  </si>
  <si>
    <t>mcfrag</t>
  </si>
  <si>
    <t>mcpolicy</t>
  </si>
  <si>
    <t>gnipcpl</t>
  </si>
  <si>
    <t>dfa</t>
  </si>
  <si>
    <t>reg</t>
  </si>
  <si>
    <t>country</t>
  </si>
  <si>
    <t>plgnipc</t>
  </si>
  <si>
    <t>cmann2011</t>
  </si>
  <si>
    <t>cmmon2011</t>
  </si>
  <si>
    <t>mcgnipc</t>
  </si>
  <si>
    <t>kkstab04</t>
  </si>
  <si>
    <t>kkstab05</t>
  </si>
  <si>
    <t>kkstab06</t>
  </si>
  <si>
    <t>kkstab07</t>
  </si>
  <si>
    <t>kkstab08</t>
  </si>
  <si>
    <t>kkstab09</t>
  </si>
  <si>
    <t>kkstab10</t>
  </si>
  <si>
    <t>kkstab11</t>
  </si>
  <si>
    <t>kkstab12</t>
  </si>
  <si>
    <t>kkstab13</t>
  </si>
  <si>
    <t>kkstabtrend</t>
  </si>
  <si>
    <t>fsindex08</t>
  </si>
  <si>
    <t>fsindex09</t>
  </si>
  <si>
    <t>fsindex10</t>
  </si>
  <si>
    <t>fsindex11</t>
  </si>
  <si>
    <t>fsindex12</t>
  </si>
  <si>
    <t>fsindex13</t>
  </si>
  <si>
    <t>fsindex14</t>
  </si>
  <si>
    <t>cfsibrd</t>
  </si>
  <si>
    <t>fsindextrend</t>
  </si>
  <si>
    <t>oecdfrag13</t>
  </si>
  <si>
    <t>oedfrag14</t>
  </si>
  <si>
    <t>oecdfrag15</t>
  </si>
  <si>
    <t>umd12</t>
  </si>
  <si>
    <t>umd13</t>
  </si>
  <si>
    <t>ibrdcpia15</t>
  </si>
  <si>
    <t>ibrdfcas13</t>
  </si>
  <si>
    <t>ibrdfcas14</t>
  </si>
  <si>
    <t>ibrdfcas15</t>
  </si>
  <si>
    <t>fy13esfda</t>
  </si>
  <si>
    <t>fy13gh</t>
  </si>
  <si>
    <t>fy13tot</t>
  </si>
  <si>
    <t>fy12esfda</t>
  </si>
  <si>
    <t>fy12gh</t>
  </si>
  <si>
    <t>fy12tot</t>
  </si>
  <si>
    <t>fy11esf</t>
  </si>
  <si>
    <t>fy11da</t>
  </si>
  <si>
    <t>fy11aeeca</t>
  </si>
  <si>
    <t>fy11tot</t>
  </si>
  <si>
    <t>fy10tot</t>
  </si>
  <si>
    <t>varname</t>
  </si>
  <si>
    <t>variable</t>
  </si>
  <si>
    <t>group</t>
  </si>
  <si>
    <t>mcc</t>
  </si>
  <si>
    <t>Groups</t>
  </si>
  <si>
    <t>Higher-income/Aid graduates</t>
  </si>
  <si>
    <t>Small/island</t>
  </si>
  <si>
    <t>iso</t>
  </si>
  <si>
    <t>ctry_wb</t>
  </si>
  <si>
    <t>ctrycode_iso</t>
  </si>
  <si>
    <t>AFG</t>
  </si>
  <si>
    <t>ALB</t>
  </si>
  <si>
    <t>Algeria</t>
  </si>
  <si>
    <t>DZA</t>
  </si>
  <si>
    <t>American Samoa</t>
  </si>
  <si>
    <t>ASM</t>
  </si>
  <si>
    <t>Andorra</t>
  </si>
  <si>
    <t>AND</t>
  </si>
  <si>
    <t>AGO</t>
  </si>
  <si>
    <t>Antigua and Barbuda</t>
  </si>
  <si>
    <t>ATG</t>
  </si>
  <si>
    <t>Arab World</t>
  </si>
  <si>
    <t>na_ode_iso8</t>
  </si>
  <si>
    <t>Argentina</t>
  </si>
  <si>
    <t>ARG</t>
  </si>
  <si>
    <t>ARM</t>
  </si>
  <si>
    <t>Aruba</t>
  </si>
  <si>
    <t>ABW</t>
  </si>
  <si>
    <t>Australia</t>
  </si>
  <si>
    <t>AUS</t>
  </si>
  <si>
    <t>Austria</t>
  </si>
  <si>
    <t>AUT</t>
  </si>
  <si>
    <t>AZE</t>
  </si>
  <si>
    <t>Bahrain</t>
  </si>
  <si>
    <t>BHR</t>
  </si>
  <si>
    <t>BGD</t>
  </si>
  <si>
    <t>Barbados</t>
  </si>
  <si>
    <t>BRB</t>
  </si>
  <si>
    <t>BLR</t>
  </si>
  <si>
    <t>Belgium</t>
  </si>
  <si>
    <t>BEL</t>
  </si>
  <si>
    <t>Belize</t>
  </si>
  <si>
    <t>BLZ</t>
  </si>
  <si>
    <t>BEN</t>
  </si>
  <si>
    <t>Bermuda</t>
  </si>
  <si>
    <t>BMU</t>
  </si>
  <si>
    <t>BTN</t>
  </si>
  <si>
    <t>BOL</t>
  </si>
  <si>
    <t>Bosnia and Herzegovina</t>
  </si>
  <si>
    <t>BIH</t>
  </si>
  <si>
    <t>BWA</t>
  </si>
  <si>
    <t>BRA</t>
  </si>
  <si>
    <t>Brunei Darussalam</t>
  </si>
  <si>
    <t>BRN</t>
  </si>
  <si>
    <t>BGR</t>
  </si>
  <si>
    <t>BFA</t>
  </si>
  <si>
    <t>BDI</t>
  </si>
  <si>
    <t>CPV</t>
  </si>
  <si>
    <t>KHM</t>
  </si>
  <si>
    <t>CMR</t>
  </si>
  <si>
    <t>Canada</t>
  </si>
  <si>
    <t>CAN</t>
  </si>
  <si>
    <t>Caribbean small states</t>
  </si>
  <si>
    <t>na_ode_iso36</t>
  </si>
  <si>
    <t>Cayman Islands</t>
  </si>
  <si>
    <t>CYM</t>
  </si>
  <si>
    <t>CAF</t>
  </si>
  <si>
    <t>Central Europe and the Baltics</t>
  </si>
  <si>
    <t>na_ode_iso39</t>
  </si>
  <si>
    <t>TCD</t>
  </si>
  <si>
    <t>Channel Islands</t>
  </si>
  <si>
    <t>na_ode_iso41</t>
  </si>
  <si>
    <t>Chile</t>
  </si>
  <si>
    <t>CHL</t>
  </si>
  <si>
    <t>CHN</t>
  </si>
  <si>
    <t>COL</t>
  </si>
  <si>
    <t>COM</t>
  </si>
  <si>
    <t>COG</t>
  </si>
  <si>
    <t>Costa Rica</t>
  </si>
  <si>
    <t>CRI</t>
  </si>
  <si>
    <t>Côte d'Ivoire</t>
  </si>
  <si>
    <t>CIV</t>
  </si>
  <si>
    <t>HRV</t>
  </si>
  <si>
    <t>CUB</t>
  </si>
  <si>
    <t>Curaçao</t>
  </si>
  <si>
    <t>CUW</t>
  </si>
  <si>
    <t>CYP</t>
  </si>
  <si>
    <t>CZE</t>
  </si>
  <si>
    <t>Korea, Dem. Rep.</t>
  </si>
  <si>
    <t>PRK</t>
  </si>
  <si>
    <t>COD</t>
  </si>
  <si>
    <t>Denmark</t>
  </si>
  <si>
    <t>DNK</t>
  </si>
  <si>
    <t>DJI</t>
  </si>
  <si>
    <t>Dominica</t>
  </si>
  <si>
    <t>DMA</t>
  </si>
  <si>
    <t>DOM</t>
  </si>
  <si>
    <t>East Asia &amp; Pacific (all income levels)</t>
  </si>
  <si>
    <t>na_ode_iso60</t>
  </si>
  <si>
    <t>East Asia &amp; Pacific</t>
  </si>
  <si>
    <t>na_ode_iso61</t>
  </si>
  <si>
    <t>ECU</t>
  </si>
  <si>
    <t>Egypt, Arab Rep.</t>
  </si>
  <si>
    <t>EGY</t>
  </si>
  <si>
    <t>SLV</t>
  </si>
  <si>
    <t>Equatorial Guinea</t>
  </si>
  <si>
    <t>GNQ</t>
  </si>
  <si>
    <t>ERI</t>
  </si>
  <si>
    <t>EST</t>
  </si>
  <si>
    <t>ETH</t>
  </si>
  <si>
    <t>Euro area</t>
  </si>
  <si>
    <t>na_ode_iso69</t>
  </si>
  <si>
    <t>Europe &amp; Central Asia (all income levels)</t>
  </si>
  <si>
    <t>na_ode_iso70</t>
  </si>
  <si>
    <t>Europe &amp; Central Asia</t>
  </si>
  <si>
    <t>na_ode_iso71</t>
  </si>
  <si>
    <t>European Union</t>
  </si>
  <si>
    <t>na_ode_iso72</t>
  </si>
  <si>
    <t>Faeroe Islands</t>
  </si>
  <si>
    <t>FRO</t>
  </si>
  <si>
    <t>Fiji</t>
  </si>
  <si>
    <t>FJI</t>
  </si>
  <si>
    <t>Finland</t>
  </si>
  <si>
    <t>FIN</t>
  </si>
  <si>
    <t>na_ode_iso76</t>
  </si>
  <si>
    <t>France</t>
  </si>
  <si>
    <t>FRA</t>
  </si>
  <si>
    <t>French Polynesia</t>
  </si>
  <si>
    <t>PYF</t>
  </si>
  <si>
    <t>Gabon</t>
  </si>
  <si>
    <t>GAB</t>
  </si>
  <si>
    <t>GEO</t>
  </si>
  <si>
    <t>Germany</t>
  </si>
  <si>
    <t>DEU</t>
  </si>
  <si>
    <t>GHA</t>
  </si>
  <si>
    <t>Greece</t>
  </si>
  <si>
    <t>GRC</t>
  </si>
  <si>
    <t>Greenland</t>
  </si>
  <si>
    <t>GRL</t>
  </si>
  <si>
    <t>Grenada</t>
  </si>
  <si>
    <t>GRD</t>
  </si>
  <si>
    <t>Guam</t>
  </si>
  <si>
    <t>GUM</t>
  </si>
  <si>
    <t>GTM</t>
  </si>
  <si>
    <t>GIN</t>
  </si>
  <si>
    <t>GNB</t>
  </si>
  <si>
    <t>GUY</t>
  </si>
  <si>
    <t>HTI</t>
  </si>
  <si>
    <t>Heavily indebted poor countries (HIPC)</t>
  </si>
  <si>
    <t>na_ode_iso92</t>
  </si>
  <si>
    <t>High income</t>
  </si>
  <si>
    <t>na_ode_iso93</t>
  </si>
  <si>
    <t>High income: nonOECD</t>
  </si>
  <si>
    <t>na_ode_iso94</t>
  </si>
  <si>
    <t>High income: OECD</t>
  </si>
  <si>
    <t>na_ode_iso95</t>
  </si>
  <si>
    <t>HND</t>
  </si>
  <si>
    <t>Hong Kong SAR, China</t>
  </si>
  <si>
    <t>HKG</t>
  </si>
  <si>
    <t>HUN</t>
  </si>
  <si>
    <t>Iceland</t>
  </si>
  <si>
    <t>ISL</t>
  </si>
  <si>
    <t>IND</t>
  </si>
  <si>
    <t>IDN</t>
  </si>
  <si>
    <t>Iran, Islamic Rep.</t>
  </si>
  <si>
    <t>IRN</t>
  </si>
  <si>
    <t>IRQ</t>
  </si>
  <si>
    <t>Ireland</t>
  </si>
  <si>
    <t>IRL</t>
  </si>
  <si>
    <t>Isle of Man</t>
  </si>
  <si>
    <t>na_ode_iso105</t>
  </si>
  <si>
    <t>Israel</t>
  </si>
  <si>
    <t>ISR</t>
  </si>
  <si>
    <t>Italy</t>
  </si>
  <si>
    <t>ITA</t>
  </si>
  <si>
    <t>JAM</t>
  </si>
  <si>
    <t>Japan</t>
  </si>
  <si>
    <t>JPN</t>
  </si>
  <si>
    <t>JOR</t>
  </si>
  <si>
    <t>KAZ</t>
  </si>
  <si>
    <t>KEN</t>
  </si>
  <si>
    <t>KIR</t>
  </si>
  <si>
    <t>Korea, Rep.</t>
  </si>
  <si>
    <t>KOR</t>
  </si>
  <si>
    <t>na_ode_iso115</t>
  </si>
  <si>
    <t>Kuwait</t>
  </si>
  <si>
    <t>KWT</t>
  </si>
  <si>
    <t>Kyrgyz Republic</t>
  </si>
  <si>
    <t>KGZ</t>
  </si>
  <si>
    <t>Lao PDR</t>
  </si>
  <si>
    <t>LAO</t>
  </si>
  <si>
    <t>Latin America &amp; Caribbean (all income levels)</t>
  </si>
  <si>
    <t>na_ode_iso119</t>
  </si>
  <si>
    <t>Latin America &amp; Caribbean</t>
  </si>
  <si>
    <t>na_ode_iso120</t>
  </si>
  <si>
    <t>LVA</t>
  </si>
  <si>
    <t>Least developed countries: UN classification</t>
  </si>
  <si>
    <t>na_ode_iso122</t>
  </si>
  <si>
    <t>LBN</t>
  </si>
  <si>
    <t>LSO</t>
  </si>
  <si>
    <t>LBR</t>
  </si>
  <si>
    <t>LBY</t>
  </si>
  <si>
    <t>Liechtenstein</t>
  </si>
  <si>
    <t>LIE</t>
  </si>
  <si>
    <t>LTU</t>
  </si>
  <si>
    <t>Low &amp; middle income</t>
  </si>
  <si>
    <t>na_ode_iso129</t>
  </si>
  <si>
    <t>na_ode_iso130</t>
  </si>
  <si>
    <t>na_ode_iso131</t>
  </si>
  <si>
    <t>Luxembourg</t>
  </si>
  <si>
    <t>LUX</t>
  </si>
  <si>
    <t>Macao SAR, China</t>
  </si>
  <si>
    <t>MAC</t>
  </si>
  <si>
    <t>Macedonia, FYR</t>
  </si>
  <si>
    <t>MKD</t>
  </si>
  <si>
    <t>MDG</t>
  </si>
  <si>
    <t>MWI</t>
  </si>
  <si>
    <t>Malaysia</t>
  </si>
  <si>
    <t>MYS</t>
  </si>
  <si>
    <t>Maldives</t>
  </si>
  <si>
    <t>MDV</t>
  </si>
  <si>
    <t>MLI</t>
  </si>
  <si>
    <t>Malta</t>
  </si>
  <si>
    <t>MLT</t>
  </si>
  <si>
    <t>Marshall Islands</t>
  </si>
  <si>
    <t>MHL</t>
  </si>
  <si>
    <t>MRT</t>
  </si>
  <si>
    <t>Mauritius</t>
  </si>
  <si>
    <t>MUS</t>
  </si>
  <si>
    <t>MEX</t>
  </si>
  <si>
    <t>Micronesia, Fed. Sts.</t>
  </si>
  <si>
    <t>FSM</t>
  </si>
  <si>
    <t>Middle East &amp; North Africa (all income levels)</t>
  </si>
  <si>
    <t>na_ode_iso146</t>
  </si>
  <si>
    <t>Middle East &amp; North Africa</t>
  </si>
  <si>
    <t>na_ode_iso147</t>
  </si>
  <si>
    <t>Middle income</t>
  </si>
  <si>
    <t>na_ode_iso148</t>
  </si>
  <si>
    <t>MDA</t>
  </si>
  <si>
    <t>Monaco</t>
  </si>
  <si>
    <t>MCO</t>
  </si>
  <si>
    <t>MNG</t>
  </si>
  <si>
    <t>MNE</t>
  </si>
  <si>
    <t>MAR</t>
  </si>
  <si>
    <t>MOZ</t>
  </si>
  <si>
    <t>Myanmar</t>
  </si>
  <si>
    <t>MMR</t>
  </si>
  <si>
    <t>NAM</t>
  </si>
  <si>
    <t>NPL</t>
  </si>
  <si>
    <t>Netherlands</t>
  </si>
  <si>
    <t>NLD</t>
  </si>
  <si>
    <t>New Caledonia</t>
  </si>
  <si>
    <t>NCL</t>
  </si>
  <si>
    <t>New Zealand</t>
  </si>
  <si>
    <t>NZL</t>
  </si>
  <si>
    <t>NIC</t>
  </si>
  <si>
    <t>NER</t>
  </si>
  <si>
    <t>NGA</t>
  </si>
  <si>
    <t>North America</t>
  </si>
  <si>
    <t>na_ode_iso164</t>
  </si>
  <si>
    <t>Northern Mariana Islands</t>
  </si>
  <si>
    <t>MNP</t>
  </si>
  <si>
    <t>Norway</t>
  </si>
  <si>
    <t>NOR</t>
  </si>
  <si>
    <t>OECD members</t>
  </si>
  <si>
    <t>na_ode_iso167</t>
  </si>
  <si>
    <t>Oman</t>
  </si>
  <si>
    <t>OMN</t>
  </si>
  <si>
    <t>Other small states</t>
  </si>
  <si>
    <t>na_ode_iso169</t>
  </si>
  <si>
    <t>Pacific island small states</t>
  </si>
  <si>
    <t>na_ode_iso170</t>
  </si>
  <si>
    <t>PAK</t>
  </si>
  <si>
    <t>Palau</t>
  </si>
  <si>
    <t>PLW</t>
  </si>
  <si>
    <t>PAN</t>
  </si>
  <si>
    <t>PNG</t>
  </si>
  <si>
    <t>PRY</t>
  </si>
  <si>
    <t>PER</t>
  </si>
  <si>
    <t>PHL</t>
  </si>
  <si>
    <t>POL</t>
  </si>
  <si>
    <t>Portugal</t>
  </si>
  <si>
    <t>PRT</t>
  </si>
  <si>
    <t>Puerto Rico</t>
  </si>
  <si>
    <t>PRI</t>
  </si>
  <si>
    <t>Qatar</t>
  </si>
  <si>
    <t>QAT</t>
  </si>
  <si>
    <t>ROU</t>
  </si>
  <si>
    <t>Russian Federation</t>
  </si>
  <si>
    <t>RUS</t>
  </si>
  <si>
    <t>RWA</t>
  </si>
  <si>
    <t>Samoa</t>
  </si>
  <si>
    <t>WSM</t>
  </si>
  <si>
    <t>San Marino</t>
  </si>
  <si>
    <t>SMR</t>
  </si>
  <si>
    <t>São Tomé and Principe</t>
  </si>
  <si>
    <t>STP</t>
  </si>
  <si>
    <t>Saudi Arabia</t>
  </si>
  <si>
    <t>SAU</t>
  </si>
  <si>
    <t>SEN</t>
  </si>
  <si>
    <t>SRB</t>
  </si>
  <si>
    <t>Seychelles</t>
  </si>
  <si>
    <t>SYC</t>
  </si>
  <si>
    <t>SLE</t>
  </si>
  <si>
    <t>Singapore</t>
  </si>
  <si>
    <t>SGP</t>
  </si>
  <si>
    <t>Sint Maarten (Dutch part)</t>
  </si>
  <si>
    <t>SXM</t>
  </si>
  <si>
    <t>SVK</t>
  </si>
  <si>
    <t>Slovenia</t>
  </si>
  <si>
    <t>SVN</t>
  </si>
  <si>
    <t>Small states</t>
  </si>
  <si>
    <t>na_ode_iso197</t>
  </si>
  <si>
    <t>SLB</t>
  </si>
  <si>
    <t>SOM</t>
  </si>
  <si>
    <t>ZAF</t>
  </si>
  <si>
    <t>na_ode_iso201</t>
  </si>
  <si>
    <t>SSD</t>
  </si>
  <si>
    <t>Spain</t>
  </si>
  <si>
    <t>ESP</t>
  </si>
  <si>
    <t>LKA</t>
  </si>
  <si>
    <t>St. Kitts and Nevis</t>
  </si>
  <si>
    <t>KNA</t>
  </si>
  <si>
    <t>St. Lucia</t>
  </si>
  <si>
    <t>LCA</t>
  </si>
  <si>
    <t>St. Martin (French part)</t>
  </si>
  <si>
    <t>na_ode_iso207</t>
  </si>
  <si>
    <t>St. Vincent and the Grenadines</t>
  </si>
  <si>
    <t>VCT</t>
  </si>
  <si>
    <t>Sub-Saharan Africa (all income levels)</t>
  </si>
  <si>
    <t>na_ode_iso209</t>
  </si>
  <si>
    <t>Sub-Saharan Africa</t>
  </si>
  <si>
    <t>na_ode_iso210</t>
  </si>
  <si>
    <t>SDN</t>
  </si>
  <si>
    <t>Suriname</t>
  </si>
  <si>
    <t>SUR</t>
  </si>
  <si>
    <t>SWZ</t>
  </si>
  <si>
    <t>Sweden</t>
  </si>
  <si>
    <t>SWE</t>
  </si>
  <si>
    <t>Switzerland</t>
  </si>
  <si>
    <t>CHE</t>
  </si>
  <si>
    <t>Syrian Arab Republic</t>
  </si>
  <si>
    <t>SYR</t>
  </si>
  <si>
    <t>TJK</t>
  </si>
  <si>
    <t>TZA</t>
  </si>
  <si>
    <t>THA</t>
  </si>
  <si>
    <t>Bahamas, The</t>
  </si>
  <si>
    <t>BHS</t>
  </si>
  <si>
    <t>GMB</t>
  </si>
  <si>
    <t>Timor-Leste</t>
  </si>
  <si>
    <t>TLS</t>
  </si>
  <si>
    <t>TGO</t>
  </si>
  <si>
    <t>TON</t>
  </si>
  <si>
    <t>Trinidad and Tobago</t>
  </si>
  <si>
    <t>TTO</t>
  </si>
  <si>
    <t>TUN</t>
  </si>
  <si>
    <t>TUR</t>
  </si>
  <si>
    <t>TKM</t>
  </si>
  <si>
    <t>Turks and Caicos Islands</t>
  </si>
  <si>
    <t>TCA</t>
  </si>
  <si>
    <t>Tuvalu</t>
  </si>
  <si>
    <t>TUV</t>
  </si>
  <si>
    <t>UGA</t>
  </si>
  <si>
    <t>UKR</t>
  </si>
  <si>
    <t>United Arab Emirates</t>
  </si>
  <si>
    <t>ARE</t>
  </si>
  <si>
    <t>United Kingdom</t>
  </si>
  <si>
    <t>GBR</t>
  </si>
  <si>
    <t>United States</t>
  </si>
  <si>
    <t>USA</t>
  </si>
  <si>
    <t>na_ode_iso236</t>
  </si>
  <si>
    <t>URY</t>
  </si>
  <si>
    <t>UZB</t>
  </si>
  <si>
    <t>VUT</t>
  </si>
  <si>
    <t>Venezuela, RB</t>
  </si>
  <si>
    <t>VEN</t>
  </si>
  <si>
    <t>VNM</t>
  </si>
  <si>
    <t>Virgin Islands (U.S.)</t>
  </si>
  <si>
    <t>VIR</t>
  </si>
  <si>
    <t>West Bank and Gaza</t>
  </si>
  <si>
    <t>PSE</t>
  </si>
  <si>
    <t>na_ode_iso244</t>
  </si>
  <si>
    <t>YEM</t>
  </si>
  <si>
    <t>ZMB</t>
  </si>
  <si>
    <t>ZWE</t>
  </si>
  <si>
    <t>na_wb248</t>
  </si>
  <si>
    <t>na_ode_iso248</t>
  </si>
  <si>
    <t>na_wb249</t>
  </si>
  <si>
    <t>AIA</t>
  </si>
  <si>
    <t>na_wb250</t>
  </si>
  <si>
    <t>BES</t>
  </si>
  <si>
    <t>na_wb251</t>
  </si>
  <si>
    <t>VGB</t>
  </si>
  <si>
    <t>na_wb252</t>
  </si>
  <si>
    <t>COK</t>
  </si>
  <si>
    <t>na_wb253</t>
  </si>
  <si>
    <t>FLK</t>
  </si>
  <si>
    <t>na_wb254</t>
  </si>
  <si>
    <t>GUF</t>
  </si>
  <si>
    <t>na_wb255</t>
  </si>
  <si>
    <t>GIB</t>
  </si>
  <si>
    <t>na_wb256</t>
  </si>
  <si>
    <t>GLP</t>
  </si>
  <si>
    <t>na_wb257</t>
  </si>
  <si>
    <t>na_ode_iso257</t>
  </si>
  <si>
    <t>na_wb258</t>
  </si>
  <si>
    <t>na_ode_iso258</t>
  </si>
  <si>
    <t>na_wb259</t>
  </si>
  <si>
    <t>na_ode_iso259</t>
  </si>
  <si>
    <t>na_wb260</t>
  </si>
  <si>
    <t>MTQ</t>
  </si>
  <si>
    <t>na_wb261</t>
  </si>
  <si>
    <t>MYT</t>
  </si>
  <si>
    <t>na_wb262</t>
  </si>
  <si>
    <t>MSR</t>
  </si>
  <si>
    <t>na_wb263</t>
  </si>
  <si>
    <t>NRU</t>
  </si>
  <si>
    <t>na_wb264</t>
  </si>
  <si>
    <t>NIU</t>
  </si>
  <si>
    <t>na_wb265</t>
  </si>
  <si>
    <t>NFK</t>
  </si>
  <si>
    <t>na_wb266</t>
  </si>
  <si>
    <t>PCN</t>
  </si>
  <si>
    <t>na_wb267</t>
  </si>
  <si>
    <t>REU</t>
  </si>
  <si>
    <t>na_wb268</t>
  </si>
  <si>
    <t>na_ode_iso268</t>
  </si>
  <si>
    <t>na_wb269</t>
  </si>
  <si>
    <t>SHN</t>
  </si>
  <si>
    <t>na_wb270</t>
  </si>
  <si>
    <t>SPM</t>
  </si>
  <si>
    <t>na_wb271</t>
  </si>
  <si>
    <t>na_ode_iso271</t>
  </si>
  <si>
    <t>na_wb272</t>
  </si>
  <si>
    <t>na_ode_iso272</t>
  </si>
  <si>
    <t>na_wb273</t>
  </si>
  <si>
    <t>TKL</t>
  </si>
  <si>
    <t>na_wb274</t>
  </si>
  <si>
    <t>WLF</t>
  </si>
  <si>
    <t>na_wb275</t>
  </si>
  <si>
    <t>na_ode_iso275</t>
  </si>
  <si>
    <t>na_wb276</t>
  </si>
  <si>
    <t>ME1</t>
  </si>
  <si>
    <t>na_wb277</t>
  </si>
  <si>
    <t>XOD</t>
  </si>
  <si>
    <t>na_wb278</t>
  </si>
  <si>
    <t>ANT</t>
  </si>
  <si>
    <t>na_wb279</t>
  </si>
  <si>
    <t>XX1</t>
  </si>
  <si>
    <t>na_wb280</t>
  </si>
  <si>
    <t>XX4</t>
  </si>
  <si>
    <t>na_wb281</t>
  </si>
  <si>
    <t>XX5</t>
  </si>
  <si>
    <t>na_wb282</t>
  </si>
  <si>
    <t>XX6</t>
  </si>
  <si>
    <t>na_wb283</t>
  </si>
  <si>
    <t>XX7</t>
  </si>
  <si>
    <t>na_wb284</t>
  </si>
  <si>
    <t>XX8</t>
  </si>
  <si>
    <t>na_wb285</t>
  </si>
  <si>
    <t>XX9</t>
  </si>
  <si>
    <t>na_wb286</t>
  </si>
  <si>
    <t>X10</t>
  </si>
  <si>
    <t>na_wb287</t>
  </si>
  <si>
    <t>X11</t>
  </si>
  <si>
    <t>na_wb288</t>
  </si>
  <si>
    <t>X12</t>
  </si>
  <si>
    <t>na_wb289</t>
  </si>
  <si>
    <t>X13</t>
  </si>
  <si>
    <t>na_wb290</t>
  </si>
  <si>
    <t>SCG</t>
  </si>
  <si>
    <t>na_wb291</t>
  </si>
  <si>
    <t>SDF</t>
  </si>
  <si>
    <t>na_wb292</t>
  </si>
  <si>
    <t>na_ode_iso292</t>
  </si>
  <si>
    <t>na_wb293</t>
  </si>
  <si>
    <t>na_ode_iso293</t>
  </si>
  <si>
    <t>na_wb294</t>
  </si>
  <si>
    <t>na_ode_iso294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</si>
</sst>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_);_(* \(#,##0\);_(* &quot;-&quot;??_);_(@_)"/>
    <numFmt numFmtId="166" formatCode="0_);\(0\)"/>
    <numFmt numFmtId="167" formatCode="0.0%"/>
  </numFmts>
  <fonts count="46" x14ac:knownFonts="1">
    <font>
      <sz val="9"/>
      <name val="Verdana"/>
    </font>
    <font>
      <sz val="11"/>
      <color theme="1"/>
      <name val="Calibri"/>
      <family val="2"/>
      <scheme val="minor"/>
    </font>
    <font>
      <sz val="9"/>
      <name val="Verdana"/>
      <family val="2"/>
    </font>
    <font>
      <b/>
      <sz val="9"/>
      <name val="Verdana"/>
      <family val="2"/>
    </font>
    <font>
      <sz val="9"/>
      <name val="Verdana"/>
      <family val="2"/>
    </font>
    <font>
      <sz val="8"/>
      <color indexed="81"/>
      <name val="Tahoma"/>
      <family val="2"/>
    </font>
    <font>
      <b/>
      <sz val="8"/>
      <color indexed="81"/>
      <name val="Tahoma"/>
      <family val="2"/>
    </font>
    <font>
      <sz val="8"/>
      <name val="Verdana"/>
      <family val="2"/>
    </font>
    <font>
      <sz val="8"/>
      <name val="Verdana"/>
      <family val="2"/>
    </font>
    <font>
      <b/>
      <sz val="10"/>
      <name val="Times New Roman"/>
      <family val="1"/>
    </font>
    <font>
      <sz val="10"/>
      <name val="Times New Roman"/>
      <family val="1"/>
    </font>
    <font>
      <sz val="10"/>
      <color indexed="10"/>
      <name val="Times New Roman"/>
      <family val="1"/>
    </font>
    <font>
      <i/>
      <sz val="10"/>
      <name val="Times New Roman"/>
      <family val="1"/>
    </font>
    <font>
      <b/>
      <sz val="11"/>
      <name val="Times New Roman"/>
      <family val="1"/>
    </font>
    <font>
      <sz val="9"/>
      <name val="Verdana"/>
      <family val="2"/>
    </font>
    <font>
      <sz val="9"/>
      <color indexed="81"/>
      <name val="Tahoma"/>
      <family val="2"/>
    </font>
    <font>
      <b/>
      <sz val="9"/>
      <color indexed="81"/>
      <name val="Tahoma"/>
      <family val="2"/>
    </font>
    <font>
      <b/>
      <sz val="12"/>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FF0000"/>
      <name val="Times New Roman"/>
      <family val="1"/>
    </font>
    <font>
      <b/>
      <sz val="10"/>
      <color rgb="FFFF0000"/>
      <name val="Times New Roman"/>
      <family val="1"/>
    </font>
    <font>
      <sz val="10"/>
      <color rgb="FFC00000"/>
      <name val="Times New Roman"/>
      <family val="1"/>
    </font>
    <font>
      <b/>
      <sz val="10"/>
      <color rgb="FFC00000"/>
      <name val="Times New Roman"/>
      <family val="1"/>
    </font>
    <font>
      <b/>
      <i/>
      <sz val="9"/>
      <name val="Verdana"/>
      <family val="2"/>
    </font>
    <font>
      <sz val="10"/>
      <name val="Verdana"/>
      <family val="2"/>
    </font>
    <font>
      <sz val="12"/>
      <color theme="1"/>
      <name val="Calibri"/>
      <family val="2"/>
      <scheme val="minor"/>
    </font>
    <font>
      <b/>
      <sz val="10"/>
      <name val="Arial"/>
      <family val="2"/>
    </font>
    <font>
      <b/>
      <sz val="12"/>
      <name val="Arial"/>
      <family val="2"/>
    </font>
    <font>
      <sz val="10"/>
      <name val="Arial"/>
      <family val="2"/>
    </font>
    <font>
      <u/>
      <sz val="10"/>
      <color indexed="12"/>
      <name val="Arial"/>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9">
    <border>
      <left/>
      <right/>
      <top/>
      <bottom/>
      <diagonal/>
    </border>
    <border>
      <left style="thin">
        <color indexed="22"/>
      </left>
      <right style="thin">
        <color indexed="22"/>
      </right>
      <top style="thin">
        <color indexed="22"/>
      </top>
      <bottom style="thin">
        <color indexed="22"/>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2"/>
      </left>
      <right style="thin">
        <color indexed="22"/>
      </right>
      <top/>
      <bottom style="thin">
        <color indexed="22"/>
      </bottom>
      <diagonal/>
    </border>
    <border>
      <left style="thin">
        <color indexed="22"/>
      </left>
      <right style="thin">
        <color indexed="22"/>
      </right>
      <top/>
      <bottom/>
      <diagonal/>
    </border>
    <border>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2">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20" fillId="26" borderId="0" applyNumberFormat="0" applyBorder="0" applyAlignment="0" applyProtection="0"/>
    <xf numFmtId="0" fontId="21" fillId="27" borderId="10" applyNumberFormat="0" applyAlignment="0" applyProtection="0"/>
    <xf numFmtId="0" fontId="22" fillId="28" borderId="11" applyNumberFormat="0" applyAlignment="0" applyProtection="0"/>
    <xf numFmtId="43" fontId="2" fillId="0" borderId="0" applyFont="0" applyFill="0" applyBorder="0" applyAlignment="0" applyProtection="0"/>
    <xf numFmtId="43" fontId="14" fillId="0" borderId="0" applyFont="0" applyFill="0" applyBorder="0" applyAlignment="0" applyProtection="0"/>
    <xf numFmtId="0" fontId="23" fillId="0" borderId="0" applyNumberFormat="0" applyFill="0" applyBorder="0" applyAlignment="0" applyProtection="0"/>
    <xf numFmtId="0" fontId="24" fillId="29" borderId="0" applyNumberFormat="0" applyBorder="0" applyAlignment="0" applyProtection="0"/>
    <xf numFmtId="0" fontId="25" fillId="0" borderId="12" applyNumberFormat="0" applyFill="0" applyAlignment="0" applyProtection="0"/>
    <xf numFmtId="0" fontId="26" fillId="0" borderId="13" applyNumberFormat="0" applyFill="0" applyAlignment="0" applyProtection="0"/>
    <xf numFmtId="0" fontId="27" fillId="0" borderId="14" applyNumberFormat="0" applyFill="0" applyAlignment="0" applyProtection="0"/>
    <xf numFmtId="0" fontId="27" fillId="0" borderId="0" applyNumberFormat="0" applyFill="0" applyBorder="0" applyAlignment="0" applyProtection="0"/>
    <xf numFmtId="0" fontId="28" fillId="30" borderId="10" applyNumberFormat="0" applyAlignment="0" applyProtection="0"/>
    <xf numFmtId="0" fontId="29" fillId="0" borderId="15" applyNumberFormat="0" applyFill="0" applyAlignment="0" applyProtection="0"/>
    <xf numFmtId="0" fontId="30" fillId="31" borderId="0" applyNumberFormat="0" applyBorder="0" applyAlignment="0" applyProtection="0"/>
    <xf numFmtId="0" fontId="18" fillId="0" borderId="0"/>
    <xf numFmtId="0" fontId="18" fillId="32" borderId="16" applyNumberFormat="0" applyFont="0" applyAlignment="0" applyProtection="0"/>
    <xf numFmtId="0" fontId="31" fillId="27" borderId="17" applyNumberFormat="0" applyAlignment="0" applyProtection="0"/>
    <xf numFmtId="9" fontId="2" fillId="0" borderId="0" applyFont="0" applyFill="0" applyBorder="0" applyAlignment="0" applyProtection="0"/>
    <xf numFmtId="9" fontId="14" fillId="0" borderId="0" applyFont="0" applyFill="0" applyBorder="0" applyAlignment="0" applyProtection="0"/>
    <xf numFmtId="0" fontId="32" fillId="0" borderId="0" applyNumberFormat="0" applyFill="0" applyBorder="0" applyAlignment="0" applyProtection="0"/>
    <xf numFmtId="0" fontId="33" fillId="0" borderId="18" applyNumberFormat="0" applyFill="0" applyAlignment="0" applyProtection="0"/>
    <xf numFmtId="0" fontId="34" fillId="0" borderId="0" applyNumberFormat="0" applyFill="0" applyBorder="0" applyAlignment="0" applyProtection="0"/>
    <xf numFmtId="0" fontId="41" fillId="0" borderId="0"/>
    <xf numFmtId="0" fontId="42" fillId="0" borderId="0" applyNumberFormat="0" applyFill="0" applyBorder="0" applyProtection="0"/>
    <xf numFmtId="0" fontId="43" fillId="0" borderId="0"/>
    <xf numFmtId="0" fontId="44" fillId="0" borderId="0" applyNumberFormat="0" applyFont="0" applyFill="0" applyBorder="0" applyProtection="0">
      <alignment wrapText="1"/>
    </xf>
    <xf numFmtId="0" fontId="44" fillId="0" borderId="0"/>
    <xf numFmtId="0" fontId="45" fillId="0" borderId="0" applyNumberFormat="0" applyFill="0" applyBorder="0" applyAlignment="0" applyProtection="0"/>
    <xf numFmtId="0" fontId="1" fillId="0" borderId="0"/>
    <xf numFmtId="0" fontId="1" fillId="0" borderId="0"/>
    <xf numFmtId="0" fontId="41" fillId="0" borderId="0"/>
    <xf numFmtId="0" fontId="42" fillId="0" borderId="0" applyNumberFormat="0" applyFill="0" applyBorder="0" applyProtection="0"/>
    <xf numFmtId="0" fontId="43" fillId="0" borderId="0"/>
    <xf numFmtId="0" fontId="44" fillId="0" borderId="0" applyNumberFormat="0" applyFont="0" applyFill="0" applyBorder="0" applyProtection="0">
      <alignment wrapText="1"/>
    </xf>
    <xf numFmtId="0" fontId="44" fillId="0" borderId="0"/>
    <xf numFmtId="0" fontId="45" fillId="0" borderId="0" applyNumberFormat="0" applyFill="0" applyBorder="0" applyAlignment="0" applyProtection="0"/>
    <xf numFmtId="0" fontId="1" fillId="0" borderId="0"/>
  </cellStyleXfs>
  <cellXfs count="187">
    <xf numFmtId="0" fontId="0" fillId="0" borderId="0" xfId="0"/>
    <xf numFmtId="0" fontId="4" fillId="0" borderId="0" xfId="0" applyFont="1"/>
    <xf numFmtId="165" fontId="4" fillId="0" borderId="0" xfId="28" applyNumberFormat="1" applyFont="1"/>
    <xf numFmtId="165" fontId="0" fillId="0" borderId="0" xfId="28" applyNumberFormat="1" applyFont="1"/>
    <xf numFmtId="9" fontId="0" fillId="0" borderId="0" xfId="42" applyFont="1"/>
    <xf numFmtId="165" fontId="0" fillId="0" borderId="0" xfId="28" applyNumberFormat="1" applyFont="1" applyAlignment="1">
      <alignment wrapText="1"/>
    </xf>
    <xf numFmtId="0" fontId="0" fillId="0" borderId="0" xfId="0" applyAlignment="1">
      <alignment wrapText="1"/>
    </xf>
    <xf numFmtId="0" fontId="3" fillId="0" borderId="0" xfId="0" applyNumberFormat="1" applyFont="1" applyAlignment="1">
      <alignment vertical="top" wrapText="1"/>
    </xf>
    <xf numFmtId="0" fontId="3"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2" xfId="0" applyNumberFormat="1" applyBorder="1" applyAlignment="1">
      <alignment vertical="top" wrapText="1"/>
    </xf>
    <xf numFmtId="0" fontId="0" fillId="0" borderId="3" xfId="0" applyBorder="1" applyAlignment="1">
      <alignment vertical="top" wrapText="1"/>
    </xf>
    <xf numFmtId="0" fontId="3" fillId="0" borderId="0" xfId="0" applyFont="1" applyAlignment="1">
      <alignment horizontal="center" vertical="top" wrapText="1"/>
    </xf>
    <xf numFmtId="0" fontId="0" fillId="0" borderId="0" xfId="0" applyAlignment="1">
      <alignment horizontal="center" vertical="top" wrapText="1"/>
    </xf>
    <xf numFmtId="0" fontId="3" fillId="0" borderId="0" xfId="0" applyNumberFormat="1" applyFont="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9" fillId="0" borderId="0" xfId="0" applyFont="1"/>
    <xf numFmtId="0" fontId="10" fillId="0" borderId="0" xfId="0" applyFont="1"/>
    <xf numFmtId="165" fontId="10" fillId="0" borderId="0" xfId="28" applyNumberFormat="1" applyFont="1"/>
    <xf numFmtId="0" fontId="11" fillId="0" borderId="0" xfId="0" applyFont="1"/>
    <xf numFmtId="0" fontId="9" fillId="0" borderId="5" xfId="0" applyFont="1" applyBorder="1" applyAlignment="1">
      <alignment wrapText="1"/>
    </xf>
    <xf numFmtId="165" fontId="9" fillId="0" borderId="5" xfId="28" applyNumberFormat="1" applyFont="1" applyBorder="1" applyAlignment="1">
      <alignment horizontal="center" wrapText="1"/>
    </xf>
    <xf numFmtId="0" fontId="10" fillId="0" borderId="6" xfId="0" applyFont="1" applyFill="1" applyBorder="1" applyAlignment="1">
      <alignment horizontal="center" wrapText="1"/>
    </xf>
    <xf numFmtId="0" fontId="10" fillId="0" borderId="1" xfId="0" applyFont="1" applyBorder="1"/>
    <xf numFmtId="0" fontId="10" fillId="0" borderId="0" xfId="0" applyFont="1" applyFill="1" applyBorder="1"/>
    <xf numFmtId="0" fontId="10" fillId="0" borderId="0" xfId="0" applyFont="1" applyBorder="1" applyAlignment="1">
      <alignment horizontal="right"/>
    </xf>
    <xf numFmtId="1" fontId="10" fillId="0" borderId="0" xfId="0" applyNumberFormat="1" applyFont="1"/>
    <xf numFmtId="1" fontId="10" fillId="0" borderId="0" xfId="0" applyNumberFormat="1" applyFont="1" applyFill="1" applyBorder="1"/>
    <xf numFmtId="165" fontId="10" fillId="0" borderId="0" xfId="28" applyNumberFormat="1" applyFont="1" applyBorder="1"/>
    <xf numFmtId="164" fontId="10" fillId="0" borderId="0" xfId="28" applyNumberFormat="1" applyFont="1" applyBorder="1"/>
    <xf numFmtId="164" fontId="10" fillId="0" borderId="0" xfId="28" quotePrefix="1" applyNumberFormat="1" applyFont="1" applyBorder="1"/>
    <xf numFmtId="164" fontId="10" fillId="0" borderId="0" xfId="0" applyNumberFormat="1" applyFont="1" applyAlignment="1">
      <alignment horizontal="right"/>
    </xf>
    <xf numFmtId="2" fontId="10" fillId="0" borderId="0" xfId="0" applyNumberFormat="1" applyFont="1" applyAlignment="1">
      <alignment horizontal="center"/>
    </xf>
    <xf numFmtId="166" fontId="10" fillId="0" borderId="0" xfId="28" applyNumberFormat="1" applyFont="1" applyAlignment="1">
      <alignment horizontal="center"/>
    </xf>
    <xf numFmtId="0" fontId="10" fillId="0" borderId="0" xfId="0" applyFont="1" applyAlignment="1">
      <alignment horizontal="center"/>
    </xf>
    <xf numFmtId="1" fontId="9" fillId="0" borderId="0" xfId="0" applyNumberFormat="1" applyFont="1"/>
    <xf numFmtId="0" fontId="9" fillId="0" borderId="0" xfId="0" applyFont="1" applyBorder="1"/>
    <xf numFmtId="0" fontId="10" fillId="0" borderId="0" xfId="0" quotePrefix="1" applyFont="1"/>
    <xf numFmtId="0" fontId="10" fillId="0" borderId="0" xfId="0" applyFont="1" applyBorder="1"/>
    <xf numFmtId="0" fontId="10" fillId="0" borderId="0" xfId="0" applyFont="1" applyFill="1" applyBorder="1" applyAlignment="1">
      <alignment horizontal="right"/>
    </xf>
    <xf numFmtId="0" fontId="35" fillId="0" borderId="0" xfId="0" applyFont="1" applyAlignment="1">
      <alignment horizontal="center"/>
    </xf>
    <xf numFmtId="0" fontId="10" fillId="0" borderId="0" xfId="0" applyFont="1" applyAlignment="1">
      <alignment horizontal="right"/>
    </xf>
    <xf numFmtId="164" fontId="10" fillId="0" borderId="0" xfId="0" applyNumberFormat="1" applyFont="1" applyBorder="1" applyAlignment="1">
      <alignment horizontal="right"/>
    </xf>
    <xf numFmtId="164" fontId="12" fillId="0" borderId="0" xfId="0" applyNumberFormat="1" applyFont="1" applyFill="1" applyBorder="1" applyAlignment="1">
      <alignment horizontal="right"/>
    </xf>
    <xf numFmtId="1" fontId="12" fillId="0" borderId="0" xfId="0" applyNumberFormat="1" applyFont="1" applyFill="1" applyBorder="1" applyAlignment="1">
      <alignment horizontal="right"/>
    </xf>
    <xf numFmtId="1" fontId="10" fillId="0" borderId="0" xfId="0" applyNumberFormat="1" applyFont="1" applyFill="1" applyBorder="1" applyAlignment="1">
      <alignment horizontal="right"/>
    </xf>
    <xf numFmtId="164" fontId="10" fillId="0" borderId="0" xfId="0" applyNumberFormat="1" applyFont="1" applyFill="1" applyBorder="1" applyAlignment="1">
      <alignment horizontal="right"/>
    </xf>
    <xf numFmtId="9" fontId="10" fillId="0" borderId="0" xfId="42" applyFont="1"/>
    <xf numFmtId="9" fontId="10" fillId="0" borderId="0" xfId="28" applyNumberFormat="1" applyFont="1" applyBorder="1"/>
    <xf numFmtId="9" fontId="10" fillId="0" borderId="0" xfId="0" applyNumberFormat="1" applyFont="1" applyFill="1" applyBorder="1" applyAlignment="1">
      <alignment horizontal="right"/>
    </xf>
    <xf numFmtId="2" fontId="10" fillId="0" borderId="0" xfId="0" applyNumberFormat="1" applyFont="1" applyFill="1" applyBorder="1" applyAlignment="1">
      <alignment horizontal="right"/>
    </xf>
    <xf numFmtId="2" fontId="10" fillId="0" borderId="0" xfId="0" applyNumberFormat="1" applyFont="1" applyAlignment="1">
      <alignment horizontal="right"/>
    </xf>
    <xf numFmtId="164" fontId="10" fillId="0" borderId="0" xfId="0" applyNumberFormat="1" applyFont="1" applyFill="1" applyBorder="1"/>
    <xf numFmtId="164" fontId="10" fillId="0" borderId="0" xfId="0" applyNumberFormat="1" applyFont="1" applyFill="1" applyBorder="1" applyAlignment="1">
      <alignment horizontal="center"/>
    </xf>
    <xf numFmtId="164" fontId="10" fillId="0" borderId="0" xfId="0" applyNumberFormat="1" applyFont="1"/>
    <xf numFmtId="164" fontId="10" fillId="0" borderId="0" xfId="28" applyNumberFormat="1" applyFont="1"/>
    <xf numFmtId="2" fontId="10" fillId="0" borderId="0" xfId="28" applyNumberFormat="1" applyFont="1" applyBorder="1" applyAlignment="1">
      <alignment horizontal="right"/>
    </xf>
    <xf numFmtId="2" fontId="10" fillId="33" borderId="0" xfId="0" applyNumberFormat="1" applyFont="1" applyFill="1" applyAlignment="1">
      <alignment horizontal="right"/>
    </xf>
    <xf numFmtId="1" fontId="12" fillId="0" borderId="0" xfId="0" applyNumberFormat="1" applyFont="1" applyFill="1" applyBorder="1"/>
    <xf numFmtId="2" fontId="10" fillId="34" borderId="0" xfId="0" applyNumberFormat="1" applyFont="1" applyFill="1" applyAlignment="1">
      <alignment horizontal="right"/>
    </xf>
    <xf numFmtId="1" fontId="9" fillId="0" borderId="0" xfId="0" applyNumberFormat="1" applyFont="1" applyFill="1" applyBorder="1" applyAlignment="1">
      <alignment horizontal="right"/>
    </xf>
    <xf numFmtId="164" fontId="9" fillId="0" borderId="0" xfId="0" applyNumberFormat="1" applyFont="1" applyFill="1" applyBorder="1" applyAlignment="1">
      <alignment horizontal="right"/>
    </xf>
    <xf numFmtId="9" fontId="9" fillId="0" borderId="0" xfId="28" applyNumberFormat="1" applyFont="1" applyBorder="1"/>
    <xf numFmtId="2" fontId="9" fillId="0" borderId="0" xfId="0" applyNumberFormat="1" applyFont="1" applyAlignment="1">
      <alignment horizontal="right"/>
    </xf>
    <xf numFmtId="164" fontId="9" fillId="0" borderId="0" xfId="0" applyNumberFormat="1" applyFont="1" applyAlignment="1">
      <alignment horizontal="right"/>
    </xf>
    <xf numFmtId="1" fontId="9" fillId="0" borderId="0" xfId="0" applyNumberFormat="1" applyFont="1" applyAlignment="1">
      <alignment horizontal="right"/>
    </xf>
    <xf numFmtId="2" fontId="10" fillId="0" borderId="0" xfId="28" applyNumberFormat="1" applyFont="1" applyAlignment="1">
      <alignment horizontal="right"/>
    </xf>
    <xf numFmtId="0" fontId="10" fillId="0" borderId="7" xfId="0" applyFont="1" applyBorder="1"/>
    <xf numFmtId="164" fontId="9" fillId="0" borderId="0" xfId="0" applyNumberFormat="1" applyFont="1"/>
    <xf numFmtId="164" fontId="9" fillId="0" borderId="0" xfId="28" applyNumberFormat="1" applyFont="1" applyBorder="1"/>
    <xf numFmtId="165" fontId="9" fillId="0" borderId="0" xfId="28" applyNumberFormat="1" applyFont="1"/>
    <xf numFmtId="9" fontId="9" fillId="0" borderId="0" xfId="42" applyFont="1"/>
    <xf numFmtId="0" fontId="10" fillId="0" borderId="8" xfId="0" applyFont="1" applyBorder="1"/>
    <xf numFmtId="0" fontId="10" fillId="0" borderId="1" xfId="0" applyFont="1" applyFill="1" applyBorder="1"/>
    <xf numFmtId="2" fontId="9" fillId="0" borderId="0" xfId="0" applyNumberFormat="1" applyFont="1" applyFill="1" applyBorder="1" applyAlignment="1">
      <alignment horizontal="right"/>
    </xf>
    <xf numFmtId="0" fontId="9" fillId="0" borderId="0" xfId="0" applyFont="1" applyFill="1" applyBorder="1"/>
    <xf numFmtId="164" fontId="10" fillId="0" borderId="0" xfId="28" applyNumberFormat="1" applyFont="1" applyFill="1" applyBorder="1"/>
    <xf numFmtId="0" fontId="13" fillId="0" borderId="0" xfId="0" applyFont="1"/>
    <xf numFmtId="0" fontId="13" fillId="0" borderId="0" xfId="0" applyFont="1" applyBorder="1"/>
    <xf numFmtId="0" fontId="13" fillId="0" borderId="7" xfId="0" applyFont="1" applyBorder="1"/>
    <xf numFmtId="0" fontId="13" fillId="0" borderId="1" xfId="0" applyFont="1" applyBorder="1"/>
    <xf numFmtId="0" fontId="13" fillId="0" borderId="8" xfId="0" applyFont="1" applyBorder="1"/>
    <xf numFmtId="2" fontId="10" fillId="35" borderId="0" xfId="0" applyNumberFormat="1" applyFont="1" applyFill="1" applyAlignment="1">
      <alignment horizontal="right"/>
    </xf>
    <xf numFmtId="1" fontId="10" fillId="0" borderId="0" xfId="0" applyNumberFormat="1" applyFont="1" applyBorder="1" applyAlignment="1">
      <alignment horizontal="right"/>
    </xf>
    <xf numFmtId="0" fontId="12" fillId="0" borderId="0" xfId="0" applyFont="1" applyBorder="1" applyAlignment="1">
      <alignment horizontal="right"/>
    </xf>
    <xf numFmtId="9" fontId="12" fillId="0" borderId="0" xfId="28" applyNumberFormat="1" applyFont="1" applyBorder="1"/>
    <xf numFmtId="164" fontId="10" fillId="34" borderId="0" xfId="0" applyNumberFormat="1" applyFont="1" applyFill="1"/>
    <xf numFmtId="164" fontId="10" fillId="33" borderId="0" xfId="0" applyNumberFormat="1" applyFont="1" applyFill="1"/>
    <xf numFmtId="1" fontId="4" fillId="0" borderId="0" xfId="0" applyNumberFormat="1" applyFont="1"/>
    <xf numFmtId="9" fontId="10" fillId="0" borderId="0" xfId="0" applyNumberFormat="1" applyFont="1"/>
    <xf numFmtId="1" fontId="12" fillId="0" borderId="0" xfId="0" applyNumberFormat="1" applyFont="1" applyBorder="1" applyAlignment="1">
      <alignment horizontal="right"/>
    </xf>
    <xf numFmtId="1" fontId="10" fillId="0" borderId="0" xfId="28" applyNumberFormat="1" applyFont="1" applyBorder="1" applyAlignment="1">
      <alignment horizontal="center"/>
    </xf>
    <xf numFmtId="9" fontId="9" fillId="0" borderId="0" xfId="0" applyNumberFormat="1" applyFont="1" applyFill="1" applyBorder="1" applyAlignment="1">
      <alignment horizontal="right"/>
    </xf>
    <xf numFmtId="0" fontId="36" fillId="0" borderId="0" xfId="0" applyFont="1"/>
    <xf numFmtId="0" fontId="10" fillId="0" borderId="0" xfId="0" applyFont="1" applyFill="1"/>
    <xf numFmtId="0" fontId="12" fillId="0" borderId="0" xfId="0" applyFont="1" applyAlignment="1">
      <alignment horizontal="right"/>
    </xf>
    <xf numFmtId="1" fontId="10" fillId="0" borderId="0" xfId="0" applyNumberFormat="1" applyFont="1" applyAlignment="1">
      <alignment horizontal="right"/>
    </xf>
    <xf numFmtId="2" fontId="10" fillId="0" borderId="0" xfId="0" applyNumberFormat="1" applyFont="1"/>
    <xf numFmtId="2" fontId="10" fillId="0" borderId="0" xfId="0" applyNumberFormat="1" applyFont="1" applyFill="1" applyBorder="1"/>
    <xf numFmtId="0" fontId="35" fillId="0" borderId="0" xfId="0" applyFont="1" applyAlignment="1">
      <alignment horizontal="right"/>
    </xf>
    <xf numFmtId="0" fontId="37" fillId="0" borderId="0" xfId="0" applyFont="1" applyAlignment="1">
      <alignment horizontal="right"/>
    </xf>
    <xf numFmtId="0" fontId="35" fillId="0" borderId="0" xfId="0" applyFont="1" applyFill="1" applyBorder="1"/>
    <xf numFmtId="0" fontId="35" fillId="0" borderId="0" xfId="0" applyFont="1"/>
    <xf numFmtId="2" fontId="35" fillId="0" borderId="0" xfId="0" applyNumberFormat="1" applyFont="1" applyAlignment="1">
      <alignment horizontal="right"/>
    </xf>
    <xf numFmtId="164" fontId="35" fillId="0" borderId="0" xfId="0" applyNumberFormat="1" applyFont="1" applyFill="1" applyBorder="1"/>
    <xf numFmtId="164" fontId="35" fillId="0" borderId="0" xfId="0" applyNumberFormat="1" applyFont="1"/>
    <xf numFmtId="164" fontId="37" fillId="0" borderId="0" xfId="0" applyNumberFormat="1" applyFont="1" applyFill="1" applyBorder="1"/>
    <xf numFmtId="164" fontId="37" fillId="0" borderId="0" xfId="0" applyNumberFormat="1" applyFont="1"/>
    <xf numFmtId="164" fontId="37" fillId="0" borderId="0" xfId="0" applyNumberFormat="1" applyFont="1" applyFill="1" applyBorder="1" applyAlignment="1">
      <alignment horizontal="right"/>
    </xf>
    <xf numFmtId="9" fontId="10" fillId="0" borderId="0" xfId="28" applyNumberFormat="1" applyFont="1"/>
    <xf numFmtId="9" fontId="10" fillId="0" borderId="0" xfId="28" applyNumberFormat="1" applyFont="1" applyFill="1" applyBorder="1"/>
    <xf numFmtId="164" fontId="35" fillId="0" borderId="0" xfId="0" applyNumberFormat="1" applyFont="1" applyFill="1" applyBorder="1" applyAlignment="1">
      <alignment horizontal="right"/>
    </xf>
    <xf numFmtId="0" fontId="37" fillId="0" borderId="0" xfId="0" applyFont="1"/>
    <xf numFmtId="0" fontId="9" fillId="0" borderId="0" xfId="0" applyFont="1" applyBorder="1" applyAlignment="1">
      <alignment horizontal="center"/>
    </xf>
    <xf numFmtId="164" fontId="10" fillId="35" borderId="0" xfId="0" applyNumberFormat="1" applyFont="1" applyFill="1" applyBorder="1" applyAlignment="1">
      <alignment horizontal="right"/>
    </xf>
    <xf numFmtId="1" fontId="10" fillId="35" borderId="0" xfId="0" applyNumberFormat="1" applyFont="1" applyFill="1" applyBorder="1" applyAlignment="1">
      <alignment horizontal="right"/>
    </xf>
    <xf numFmtId="1" fontId="10" fillId="35" borderId="0" xfId="0" applyNumberFormat="1" applyFont="1" applyFill="1"/>
    <xf numFmtId="164" fontId="12" fillId="0" borderId="0" xfId="0" applyNumberFormat="1" applyFont="1" applyBorder="1" applyAlignment="1">
      <alignment horizontal="right"/>
    </xf>
    <xf numFmtId="164" fontId="9" fillId="0" borderId="0" xfId="0" applyNumberFormat="1" applyFont="1" applyBorder="1" applyAlignment="1">
      <alignment horizontal="right"/>
    </xf>
    <xf numFmtId="9" fontId="10" fillId="0" borderId="0" xfId="42" applyFont="1" applyFill="1" applyBorder="1" applyAlignment="1">
      <alignment horizontal="right"/>
    </xf>
    <xf numFmtId="9" fontId="10" fillId="0" borderId="0" xfId="42" applyFont="1" applyBorder="1"/>
    <xf numFmtId="9" fontId="9" fillId="0" borderId="0" xfId="42" applyFont="1" applyBorder="1"/>
    <xf numFmtId="9" fontId="10" fillId="0" borderId="0" xfId="42" applyFont="1" applyFill="1" applyBorder="1"/>
    <xf numFmtId="2" fontId="10" fillId="0" borderId="0" xfId="28" applyNumberFormat="1" applyFont="1" applyBorder="1"/>
    <xf numFmtId="1" fontId="35" fillId="0" borderId="0" xfId="0" applyNumberFormat="1" applyFont="1" applyAlignment="1">
      <alignment horizontal="right"/>
    </xf>
    <xf numFmtId="2" fontId="37" fillId="0" borderId="0" xfId="0" applyNumberFormat="1" applyFont="1" applyAlignment="1">
      <alignment horizontal="right"/>
    </xf>
    <xf numFmtId="2" fontId="35" fillId="0" borderId="0" xfId="0" applyNumberFormat="1" applyFont="1" applyFill="1" applyBorder="1"/>
    <xf numFmtId="0" fontId="10" fillId="35" borderId="6" xfId="0" applyFont="1" applyFill="1" applyBorder="1" applyAlignment="1">
      <alignment horizontal="center" wrapText="1"/>
    </xf>
    <xf numFmtId="2" fontId="10" fillId="0" borderId="0" xfId="28" applyNumberFormat="1" applyFont="1"/>
    <xf numFmtId="0" fontId="10" fillId="0" borderId="0" xfId="28" applyNumberFormat="1" applyFont="1"/>
    <xf numFmtId="164" fontId="36" fillId="0" borderId="0" xfId="0" applyNumberFormat="1" applyFont="1" applyAlignment="1">
      <alignment horizontal="right"/>
    </xf>
    <xf numFmtId="164" fontId="36" fillId="0" borderId="0" xfId="0" applyNumberFormat="1" applyFont="1"/>
    <xf numFmtId="2" fontId="36" fillId="0" borderId="0" xfId="0" applyNumberFormat="1" applyFont="1" applyAlignment="1">
      <alignment horizontal="right"/>
    </xf>
    <xf numFmtId="2" fontId="9" fillId="0" borderId="0" xfId="0" applyNumberFormat="1" applyFont="1"/>
    <xf numFmtId="2" fontId="36" fillId="0" borderId="0" xfId="0" applyNumberFormat="1" applyFont="1"/>
    <xf numFmtId="0" fontId="17" fillId="0" borderId="0" xfId="0" applyFont="1"/>
    <xf numFmtId="0" fontId="9" fillId="35" borderId="6" xfId="0" applyFont="1" applyFill="1" applyBorder="1" applyAlignment="1">
      <alignment horizontal="center" wrapText="1"/>
    </xf>
    <xf numFmtId="0" fontId="9" fillId="0" borderId="6" xfId="0" applyFont="1" applyFill="1" applyBorder="1" applyAlignment="1">
      <alignment horizontal="center" wrapText="1"/>
    </xf>
    <xf numFmtId="0" fontId="9" fillId="0" borderId="9" xfId="0" applyFont="1" applyBorder="1" applyAlignment="1">
      <alignment horizontal="center" wrapText="1"/>
    </xf>
    <xf numFmtId="9" fontId="9" fillId="0" borderId="0" xfId="0" applyNumberFormat="1" applyFont="1"/>
    <xf numFmtId="2" fontId="9" fillId="0" borderId="0" xfId="0" applyNumberFormat="1" applyFont="1" applyBorder="1"/>
    <xf numFmtId="0" fontId="10" fillId="0" borderId="7" xfId="0" applyFont="1" applyFill="1" applyBorder="1"/>
    <xf numFmtId="2" fontId="10" fillId="34" borderId="0" xfId="0" applyNumberFormat="1" applyFont="1" applyFill="1" applyBorder="1" applyAlignment="1">
      <alignment horizontal="right"/>
    </xf>
    <xf numFmtId="2" fontId="10" fillId="33" borderId="0" xfId="28" applyNumberFormat="1" applyFont="1" applyFill="1"/>
    <xf numFmtId="2" fontId="10" fillId="34" borderId="0" xfId="28" applyNumberFormat="1" applyFont="1" applyFill="1"/>
    <xf numFmtId="2" fontId="10" fillId="34" borderId="0" xfId="0" applyNumberFormat="1" applyFont="1" applyFill="1"/>
    <xf numFmtId="164" fontId="0" fillId="0" borderId="0" xfId="0" applyNumberFormat="1"/>
    <xf numFmtId="164" fontId="36" fillId="0" borderId="0" xfId="0" applyNumberFormat="1" applyFont="1" applyFill="1" applyBorder="1" applyAlignment="1">
      <alignment horizontal="right"/>
    </xf>
    <xf numFmtId="2" fontId="37" fillId="0" borderId="0" xfId="0" applyNumberFormat="1" applyFont="1"/>
    <xf numFmtId="0" fontId="9" fillId="0" borderId="1" xfId="0" applyFont="1" applyBorder="1"/>
    <xf numFmtId="0" fontId="9" fillId="0" borderId="7" xfId="0" applyFont="1" applyBorder="1"/>
    <xf numFmtId="2" fontId="38" fillId="0" borderId="0" xfId="0" applyNumberFormat="1" applyFont="1" applyAlignment="1">
      <alignment horizontal="right"/>
    </xf>
    <xf numFmtId="0" fontId="9" fillId="0" borderId="9" xfId="0" applyFont="1" applyFill="1" applyBorder="1" applyAlignment="1">
      <alignment horizontal="center" wrapText="1"/>
    </xf>
    <xf numFmtId="0" fontId="0" fillId="0" borderId="0" xfId="0" applyBorder="1"/>
    <xf numFmtId="164" fontId="0" fillId="0" borderId="0" xfId="0" applyNumberFormat="1" applyBorder="1"/>
    <xf numFmtId="167" fontId="0" fillId="0" borderId="0" xfId="42" applyNumberFormat="1" applyFont="1" applyBorder="1"/>
    <xf numFmtId="0" fontId="0" fillId="0" borderId="0" xfId="0" applyFont="1" applyFill="1" applyBorder="1"/>
    <xf numFmtId="0" fontId="0" fillId="0" borderId="0" xfId="0" applyAlignment="1">
      <alignment horizontal="center"/>
    </xf>
    <xf numFmtId="0" fontId="4" fillId="0" borderId="0" xfId="0" applyFont="1" applyAlignment="1">
      <alignment horizontal="center"/>
    </xf>
    <xf numFmtId="164" fontId="0" fillId="0" borderId="0" xfId="0" applyNumberFormat="1" applyAlignment="1">
      <alignment horizontal="center"/>
    </xf>
    <xf numFmtId="1" fontId="0" fillId="0" borderId="0" xfId="28" applyNumberFormat="1" applyFont="1" applyBorder="1" applyAlignment="1">
      <alignment horizontal="center"/>
    </xf>
    <xf numFmtId="1" fontId="0" fillId="0" borderId="0" xfId="28" applyNumberFormat="1" applyFont="1" applyAlignment="1">
      <alignment horizontal="center"/>
    </xf>
    <xf numFmtId="0" fontId="4" fillId="0" borderId="0" xfId="0" applyFont="1" applyFill="1" applyBorder="1"/>
    <xf numFmtId="9" fontId="0" fillId="0" borderId="0" xfId="42" applyFont="1" applyAlignment="1">
      <alignment horizontal="center"/>
    </xf>
    <xf numFmtId="0" fontId="4" fillId="0" borderId="0" xfId="0" applyFont="1" applyBorder="1" applyAlignment="1">
      <alignment horizontal="center"/>
    </xf>
    <xf numFmtId="1" fontId="0" fillId="0" borderId="0" xfId="0" applyNumberFormat="1"/>
    <xf numFmtId="0" fontId="39" fillId="0" borderId="0" xfId="0" applyFont="1"/>
    <xf numFmtId="0" fontId="9" fillId="0" borderId="8" xfId="0" applyFont="1" applyBorder="1"/>
    <xf numFmtId="0" fontId="40" fillId="0" borderId="0" xfId="0" applyFont="1"/>
    <xf numFmtId="164" fontId="10" fillId="0" borderId="0" xfId="0" applyNumberFormat="1" applyFont="1" applyAlignment="1">
      <alignment horizontal="center"/>
    </xf>
    <xf numFmtId="1" fontId="10" fillId="0" borderId="0" xfId="0" applyNumberFormat="1" applyFont="1" applyFill="1" applyBorder="1" applyAlignment="1">
      <alignment horizontal="center"/>
    </xf>
    <xf numFmtId="164" fontId="36" fillId="0" borderId="0" xfId="0" applyNumberFormat="1" applyFont="1" applyAlignment="1">
      <alignment horizontal="center"/>
    </xf>
    <xf numFmtId="164" fontId="9" fillId="0" borderId="0" xfId="0" applyNumberFormat="1" applyFont="1" applyAlignment="1">
      <alignment horizontal="center"/>
    </xf>
    <xf numFmtId="164" fontId="9" fillId="0" borderId="0" xfId="0" applyNumberFormat="1" applyFont="1" applyFill="1" applyBorder="1" applyAlignment="1">
      <alignment horizontal="center"/>
    </xf>
    <xf numFmtId="2" fontId="35" fillId="0" borderId="0" xfId="0" applyNumberFormat="1" applyFont="1" applyAlignment="1">
      <alignment horizontal="center"/>
    </xf>
    <xf numFmtId="2" fontId="10" fillId="0" borderId="0" xfId="0" applyNumberFormat="1" applyFont="1" applyFill="1" applyBorder="1" applyAlignment="1">
      <alignment horizontal="center"/>
    </xf>
    <xf numFmtId="164" fontId="35" fillId="0" borderId="0" xfId="0" applyNumberFormat="1" applyFont="1" applyFill="1" applyBorder="1" applyAlignment="1">
      <alignment horizontal="center"/>
    </xf>
    <xf numFmtId="0" fontId="12" fillId="0" borderId="0" xfId="0" applyFont="1" applyAlignment="1">
      <alignment horizontal="center"/>
    </xf>
    <xf numFmtId="2" fontId="9" fillId="0" borderId="0" xfId="0" applyNumberFormat="1" applyFont="1" applyAlignment="1">
      <alignment horizontal="center"/>
    </xf>
    <xf numFmtId="2" fontId="37" fillId="0" borderId="0" xfId="0" applyNumberFormat="1" applyFont="1" applyAlignment="1">
      <alignment horizontal="center"/>
    </xf>
    <xf numFmtId="2" fontId="36" fillId="0" borderId="0" xfId="0" applyNumberFormat="1" applyFont="1" applyAlignment="1">
      <alignment horizontal="center"/>
    </xf>
    <xf numFmtId="0" fontId="10" fillId="0" borderId="0" xfId="0" applyFont="1" applyFill="1" applyBorder="1" applyAlignment="1">
      <alignment horizontal="center"/>
    </xf>
    <xf numFmtId="2" fontId="35" fillId="0" borderId="0" xfId="0" applyNumberFormat="1" applyFont="1" applyFill="1" applyBorder="1" applyAlignment="1">
      <alignment horizontal="center"/>
    </xf>
    <xf numFmtId="0" fontId="35" fillId="0" borderId="0" xfId="0" applyFont="1" applyFill="1" applyBorder="1" applyAlignment="1">
      <alignment horizontal="center"/>
    </xf>
    <xf numFmtId="0" fontId="41" fillId="0" borderId="0" xfId="47"/>
  </cellXfs>
  <cellStyles count="62">
    <cellStyle name="20% - Accent1 2" xfId="1"/>
    <cellStyle name="20% - Accent2 2" xfId="2"/>
    <cellStyle name="20% - Accent3 2" xfId="3"/>
    <cellStyle name="20% - Accent4 2" xfId="4"/>
    <cellStyle name="20% - Accent5" xfId="5" builtinId="46" customBuiltin="1"/>
    <cellStyle name="20% - Accent6" xfId="6" builtinId="50" customBuiltin="1"/>
    <cellStyle name="40% - Accent1" xfId="7" builtinId="31" customBuiltin="1"/>
    <cellStyle name="40% - Accent2" xfId="8" builtinId="35" customBuiltin="1"/>
    <cellStyle name="40% - Accent3 2" xfId="9"/>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2" xfId="15"/>
    <cellStyle name="60% - Accent4 2" xfId="16"/>
    <cellStyle name="60% - Accent5" xfId="17" builtinId="48" customBuiltin="1"/>
    <cellStyle name="60% - Accent6 2" xfId="18"/>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old" xfId="48"/>
    <cellStyle name="Bold 2" xfId="56"/>
    <cellStyle name="Calculation" xfId="26" builtinId="22" customBuiltin="1"/>
    <cellStyle name="Check Cell" xfId="27" builtinId="23" customBuiltin="1"/>
    <cellStyle name="Comma" xfId="28" builtinId="3"/>
    <cellStyle name="Comma 2" xfId="29"/>
    <cellStyle name="Explanatory Text" xfId="30" builtinId="53" customBuiltin="1"/>
    <cellStyle name="Good" xfId="31" builtinId="26" customBuiltin="1"/>
    <cellStyle name="Header" xfId="49"/>
    <cellStyle name="Header 2" xfId="57"/>
    <cellStyle name="Heading 1" xfId="32" builtinId="16" customBuiltin="1"/>
    <cellStyle name="Heading 2" xfId="33" builtinId="17" customBuiltin="1"/>
    <cellStyle name="Heading 3" xfId="34" builtinId="18" customBuiltin="1"/>
    <cellStyle name="Heading 4" xfId="35" builtinId="19" customBuiltin="1"/>
    <cellStyle name="Hyperlink 2" xfId="52"/>
    <cellStyle name="Hyperlink 2 2" xfId="60"/>
    <cellStyle name="Input" xfId="36" builtinId="20" customBuiltin="1"/>
    <cellStyle name="Linked Cell" xfId="37" builtinId="24" customBuiltin="1"/>
    <cellStyle name="Neutral" xfId="38" builtinId="28" customBuiltin="1"/>
    <cellStyle name="Normal" xfId="0" builtinId="0"/>
    <cellStyle name="Normal 2" xfId="39"/>
    <cellStyle name="Normal 2 2" xfId="59"/>
    <cellStyle name="Normal 2 3" xfId="51"/>
    <cellStyle name="Normal 3" xfId="53"/>
    <cellStyle name="Normal 3 2" xfId="61"/>
    <cellStyle name="Normal 4" xfId="54"/>
    <cellStyle name="Normal 5" xfId="55"/>
    <cellStyle name="Normal 6" xfId="47"/>
    <cellStyle name="Note 2" xfId="40"/>
    <cellStyle name="Output" xfId="41" builtinId="21" customBuiltin="1"/>
    <cellStyle name="Percent" xfId="42" builtinId="5"/>
    <cellStyle name="Percent 2" xfId="43"/>
    <cellStyle name="Title" xfId="44" builtinId="15" customBuiltin="1"/>
    <cellStyle name="Total" xfId="45" builtinId="25" customBuiltin="1"/>
    <cellStyle name="Warning Text" xfId="46" builtinId="11" customBuiltin="1"/>
    <cellStyle name="WordWrap" xfId="50"/>
    <cellStyle name="WordWrap 2" xfId="58"/>
  </cellStyles>
  <dxfs count="469">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6"/>
  </sheetPr>
  <dimension ref="A10:B17"/>
  <sheetViews>
    <sheetView workbookViewId="0">
      <selection activeCell="C22" sqref="C22"/>
    </sheetView>
  </sheetViews>
  <sheetFormatPr defaultRowHeight="11.25" x14ac:dyDescent="0.15"/>
  <cols>
    <col min="1" max="1" width="10.625" style="3" customWidth="1"/>
  </cols>
  <sheetData>
    <row r="10" spans="1:2" x14ac:dyDescent="0.15">
      <c r="A10" s="5"/>
      <c r="B10" s="6"/>
    </row>
    <row r="11" spans="1:2" x14ac:dyDescent="0.15">
      <c r="B11" s="4"/>
    </row>
    <row r="12" spans="1:2" x14ac:dyDescent="0.15">
      <c r="B12" s="4"/>
    </row>
    <row r="13" spans="1:2" x14ac:dyDescent="0.15">
      <c r="B13" s="4"/>
    </row>
    <row r="14" spans="1:2" x14ac:dyDescent="0.15">
      <c r="B14" s="4"/>
    </row>
    <row r="15" spans="1:2" x14ac:dyDescent="0.15">
      <c r="B15" s="4"/>
    </row>
    <row r="16" spans="1:2" x14ac:dyDescent="0.15">
      <c r="B16" s="4"/>
    </row>
    <row r="17" spans="2:2" x14ac:dyDescent="0.15">
      <c r="B17" s="4"/>
    </row>
  </sheetData>
  <phoneticPr fontId="7"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73"/>
  <sheetViews>
    <sheetView zoomScaleNormal="100" workbookViewId="0">
      <pane xSplit="4" ySplit="3" topLeftCell="E127" activePane="bottomRight" state="frozen"/>
      <selection pane="topRight" activeCell="E1" sqref="E1"/>
      <selection pane="bottomLeft" activeCell="A4" sqref="A4"/>
      <selection pane="bottomRight" activeCell="A5" sqref="A5"/>
    </sheetView>
  </sheetViews>
  <sheetFormatPr defaultColWidth="9" defaultRowHeight="11.25" x14ac:dyDescent="0.15"/>
  <cols>
    <col min="1" max="1" width="9.625" style="1" customWidth="1"/>
    <col min="2" max="4" width="4.625" style="1" hidden="1" customWidth="1"/>
    <col min="5" max="5" width="7.625" style="1" customWidth="1"/>
    <col min="6" max="6" width="6.625" style="1" customWidth="1"/>
    <col min="7" max="7" width="7.625" style="1" customWidth="1"/>
    <col min="8" max="8" width="8.625" style="1" hidden="1" customWidth="1"/>
    <col min="9" max="9" width="8.625" style="1" customWidth="1"/>
    <col min="10" max="14" width="7.625" style="1" customWidth="1"/>
    <col min="15" max="15" width="6.625" style="1" customWidth="1"/>
    <col min="16" max="16" width="7.625" style="1" customWidth="1"/>
    <col min="17" max="17" width="8.625" style="1" customWidth="1"/>
    <col min="18" max="18" width="7.625" style="1" customWidth="1"/>
    <col min="19" max="19" width="7.625" style="2" customWidth="1"/>
    <col min="20" max="21" width="6.625" style="2" customWidth="1"/>
    <col min="22" max="32" width="7.625" style="2" customWidth="1"/>
    <col min="33" max="38" width="6.625" style="2" customWidth="1"/>
    <col min="39" max="39" width="5.625" style="2" hidden="1" customWidth="1"/>
    <col min="40" max="41" width="8.625" style="2" customWidth="1"/>
    <col min="42" max="42" width="9" style="1" hidden="1" customWidth="1"/>
    <col min="43" max="46" width="8.625" style="1" hidden="1" customWidth="1"/>
    <col min="47" max="48" width="7.625" style="1" hidden="1" customWidth="1"/>
    <col min="49" max="51" width="6.625" style="1" hidden="1" customWidth="1"/>
    <col min="52" max="52" width="7.625" style="1" customWidth="1"/>
    <col min="53" max="53" width="7.625" style="1" hidden="1" customWidth="1"/>
    <col min="54" max="54" width="7.625" style="1" customWidth="1"/>
    <col min="55" max="55" width="7.625" style="1" hidden="1" customWidth="1"/>
    <col min="56" max="61" width="6.625" style="1" hidden="1" customWidth="1"/>
    <col min="62" max="62" width="5.625" style="1" hidden="1" customWidth="1"/>
    <col min="63" max="68" width="6.625" style="1" hidden="1" customWidth="1"/>
    <col min="69" max="69" width="5.625" style="1" customWidth="1"/>
    <col min="70" max="73" width="6.625" style="1" hidden="1" customWidth="1"/>
    <col min="74" max="76" width="4.625" style="1" customWidth="1"/>
    <col min="77" max="87" width="6.625" style="1" hidden="1" customWidth="1"/>
    <col min="88" max="88" width="8.625" style="1" hidden="1" customWidth="1"/>
    <col min="89" max="93" width="8.625" style="1" customWidth="1"/>
    <col min="94" max="94" width="9" style="1"/>
    <col min="95" max="118" width="5.625" style="1" customWidth="1"/>
    <col min="119" max="16384" width="9" style="1"/>
  </cols>
  <sheetData>
    <row r="1" spans="1:118" ht="16.5" thickBot="1" x14ac:dyDescent="0.3">
      <c r="A1" s="137" t="s">
        <v>273</v>
      </c>
      <c r="B1" s="19"/>
      <c r="C1" s="19"/>
      <c r="D1" s="19"/>
      <c r="E1" s="19"/>
      <c r="F1" s="19"/>
      <c r="G1" s="19"/>
      <c r="H1" s="19"/>
      <c r="I1" s="19"/>
      <c r="J1" s="19"/>
      <c r="K1" s="19"/>
      <c r="L1" s="19"/>
      <c r="M1" s="19"/>
      <c r="N1" s="19"/>
      <c r="O1" s="19"/>
      <c r="P1" s="19"/>
      <c r="Q1" s="19"/>
      <c r="R1" s="19"/>
      <c r="S1" s="20"/>
      <c r="T1" s="20"/>
      <c r="U1" s="20"/>
      <c r="V1" s="20"/>
      <c r="W1" s="20"/>
      <c r="X1" s="20"/>
      <c r="Y1" s="20"/>
      <c r="Z1" s="20"/>
      <c r="AA1" s="20"/>
      <c r="AB1" s="20"/>
      <c r="AC1" s="20"/>
      <c r="AD1" s="20"/>
      <c r="AE1" s="20"/>
      <c r="AF1" s="20"/>
      <c r="AG1" s="20"/>
      <c r="AH1" s="20"/>
      <c r="AI1" s="20"/>
      <c r="AJ1" s="20"/>
      <c r="AK1" s="20"/>
      <c r="AL1" s="20"/>
      <c r="AM1" s="20"/>
      <c r="AN1" s="20"/>
      <c r="AO1" s="20"/>
      <c r="AP1" s="19"/>
      <c r="AQ1" s="19"/>
      <c r="AR1" s="19"/>
      <c r="AS1" s="19"/>
      <c r="AT1" s="19"/>
      <c r="AU1" s="19"/>
      <c r="AV1" s="19"/>
      <c r="AW1" s="19"/>
      <c r="AX1" s="19"/>
      <c r="AY1" s="19"/>
      <c r="AZ1" s="19"/>
      <c r="BA1" s="19"/>
      <c r="BB1" s="21"/>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t="s">
        <v>260</v>
      </c>
      <c r="CR1" s="19"/>
      <c r="CS1" s="19"/>
    </row>
    <row r="2" spans="1:118" ht="13.5" hidden="1" thickBot="1" x14ac:dyDescent="0.25">
      <c r="A2" s="18" t="s">
        <v>123</v>
      </c>
      <c r="B2" s="19"/>
      <c r="C2" s="19"/>
      <c r="D2" s="19"/>
      <c r="E2" s="19"/>
      <c r="F2" s="19"/>
      <c r="G2" s="19"/>
      <c r="H2" s="19"/>
      <c r="I2" s="19"/>
      <c r="J2" s="19"/>
      <c r="K2" s="19"/>
      <c r="L2" s="19"/>
      <c r="M2" s="19"/>
      <c r="N2" s="19"/>
      <c r="O2" s="19"/>
      <c r="P2" s="19"/>
      <c r="Q2" s="19"/>
      <c r="R2" s="19"/>
      <c r="S2" s="20"/>
      <c r="T2" s="20"/>
      <c r="U2" s="20"/>
      <c r="V2" s="20"/>
      <c r="W2" s="20"/>
      <c r="X2" s="20"/>
      <c r="Y2" s="20"/>
      <c r="Z2" s="20"/>
      <c r="AA2" s="20"/>
      <c r="AB2" s="20"/>
      <c r="AC2" s="20"/>
      <c r="AD2" s="20"/>
      <c r="AE2" s="20"/>
      <c r="AF2" s="20"/>
      <c r="AG2" s="20"/>
      <c r="AH2" s="20"/>
      <c r="AI2" s="20"/>
      <c r="AJ2" s="20"/>
      <c r="AK2" s="20"/>
      <c r="AL2" s="20"/>
      <c r="AM2" s="20"/>
      <c r="AN2" s="20"/>
      <c r="AO2" s="20"/>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row>
    <row r="3" spans="1:118" ht="54" customHeight="1" thickBot="1" x14ac:dyDescent="0.25">
      <c r="A3" s="22" t="s">
        <v>114</v>
      </c>
      <c r="B3" s="22" t="s">
        <v>135</v>
      </c>
      <c r="C3" s="22"/>
      <c r="D3" s="22" t="s">
        <v>125</v>
      </c>
      <c r="E3" s="23" t="s">
        <v>202</v>
      </c>
      <c r="F3" s="23" t="s">
        <v>203</v>
      </c>
      <c r="G3" s="23" t="s">
        <v>204</v>
      </c>
      <c r="H3" s="23" t="s">
        <v>188</v>
      </c>
      <c r="I3" s="23" t="s">
        <v>227</v>
      </c>
      <c r="J3" s="23" t="s">
        <v>258</v>
      </c>
      <c r="K3" s="23" t="s">
        <v>225</v>
      </c>
      <c r="L3" s="23" t="s">
        <v>226</v>
      </c>
      <c r="M3" s="23" t="s">
        <v>205</v>
      </c>
      <c r="N3" s="23" t="s">
        <v>207</v>
      </c>
      <c r="O3" s="23" t="s">
        <v>206</v>
      </c>
      <c r="P3" s="23" t="s">
        <v>228</v>
      </c>
      <c r="Q3" s="23" t="s">
        <v>209</v>
      </c>
      <c r="R3" s="23" t="s">
        <v>208</v>
      </c>
      <c r="S3" s="23" t="s">
        <v>138</v>
      </c>
      <c r="T3" s="23" t="s">
        <v>172</v>
      </c>
      <c r="U3" s="23" t="s">
        <v>229</v>
      </c>
      <c r="V3" s="138" t="s">
        <v>230</v>
      </c>
      <c r="W3" s="129" t="s">
        <v>154</v>
      </c>
      <c r="X3" s="129" t="s">
        <v>154</v>
      </c>
      <c r="Y3" s="129" t="s">
        <v>154</v>
      </c>
      <c r="Z3" s="129" t="s">
        <v>154</v>
      </c>
      <c r="AA3" s="129" t="s">
        <v>154</v>
      </c>
      <c r="AB3" s="129" t="s">
        <v>154</v>
      </c>
      <c r="AC3" s="129" t="s">
        <v>154</v>
      </c>
      <c r="AD3" s="129" t="s">
        <v>124</v>
      </c>
      <c r="AE3" s="129" t="s">
        <v>129</v>
      </c>
      <c r="AF3" s="129" t="s">
        <v>133</v>
      </c>
      <c r="AG3" s="129" t="s">
        <v>141</v>
      </c>
      <c r="AH3" s="129" t="s">
        <v>152</v>
      </c>
      <c r="AI3" s="129" t="s">
        <v>160</v>
      </c>
      <c r="AJ3" s="129" t="s">
        <v>169</v>
      </c>
      <c r="AK3" s="129" t="s">
        <v>186</v>
      </c>
      <c r="AL3" s="138" t="s">
        <v>200</v>
      </c>
      <c r="AM3" s="138" t="s">
        <v>170</v>
      </c>
      <c r="AN3" s="139" t="s">
        <v>222</v>
      </c>
      <c r="AO3" s="139" t="s">
        <v>221</v>
      </c>
      <c r="AP3" s="140" t="s">
        <v>127</v>
      </c>
      <c r="AQ3" s="140" t="s">
        <v>122</v>
      </c>
      <c r="AR3" s="140" t="s">
        <v>130</v>
      </c>
      <c r="AS3" s="140" t="s">
        <v>156</v>
      </c>
      <c r="AT3" s="140" t="s">
        <v>178</v>
      </c>
      <c r="AU3" s="140" t="s">
        <v>161</v>
      </c>
      <c r="AV3" s="140" t="s">
        <v>177</v>
      </c>
      <c r="AW3" s="139" t="s">
        <v>173</v>
      </c>
      <c r="AX3" s="139" t="s">
        <v>176</v>
      </c>
      <c r="AY3" s="139" t="s">
        <v>189</v>
      </c>
      <c r="AZ3" s="139" t="s">
        <v>210</v>
      </c>
      <c r="BA3" s="139" t="s">
        <v>175</v>
      </c>
      <c r="BB3" s="139" t="s">
        <v>259</v>
      </c>
      <c r="BC3" s="139" t="s">
        <v>136</v>
      </c>
      <c r="BD3" s="139" t="s">
        <v>136</v>
      </c>
      <c r="BE3" s="139" t="s">
        <v>158</v>
      </c>
      <c r="BF3" s="139" t="s">
        <v>136</v>
      </c>
      <c r="BG3" s="139" t="s">
        <v>136</v>
      </c>
      <c r="BH3" s="139" t="s">
        <v>136</v>
      </c>
      <c r="BI3" s="139" t="s">
        <v>136</v>
      </c>
      <c r="BJ3" s="139" t="s">
        <v>201</v>
      </c>
      <c r="BK3" s="139" t="s">
        <v>256</v>
      </c>
      <c r="BL3" s="139" t="s">
        <v>194</v>
      </c>
      <c r="BM3" s="139" t="s">
        <v>195</v>
      </c>
      <c r="BN3" s="139" t="s">
        <v>214</v>
      </c>
      <c r="BO3" s="139" t="s">
        <v>211</v>
      </c>
      <c r="BP3" s="139" t="s">
        <v>212</v>
      </c>
      <c r="BQ3" s="139" t="s">
        <v>213</v>
      </c>
      <c r="BR3" s="139" t="s">
        <v>255</v>
      </c>
      <c r="BS3" s="139" t="s">
        <v>216</v>
      </c>
      <c r="BT3" s="139" t="s">
        <v>215</v>
      </c>
      <c r="BU3" s="139" t="s">
        <v>217</v>
      </c>
      <c r="BV3" s="139" t="s">
        <v>231</v>
      </c>
      <c r="BW3" s="139" t="s">
        <v>232</v>
      </c>
      <c r="BX3" s="139" t="s">
        <v>233</v>
      </c>
      <c r="BY3" s="24" t="s">
        <v>192</v>
      </c>
      <c r="BZ3" s="24" t="s">
        <v>190</v>
      </c>
      <c r="CA3" s="24" t="s">
        <v>193</v>
      </c>
      <c r="CB3" s="24" t="s">
        <v>179</v>
      </c>
      <c r="CC3" s="24" t="s">
        <v>181</v>
      </c>
      <c r="CD3" s="24" t="s">
        <v>180</v>
      </c>
      <c r="CE3" s="24" t="s">
        <v>164</v>
      </c>
      <c r="CF3" s="24" t="s">
        <v>165</v>
      </c>
      <c r="CG3" s="24" t="s">
        <v>166</v>
      </c>
      <c r="CH3" s="24" t="s">
        <v>162</v>
      </c>
      <c r="CI3" s="24" t="s">
        <v>163</v>
      </c>
      <c r="CJ3" s="22" t="s">
        <v>114</v>
      </c>
      <c r="CK3" s="139" t="s">
        <v>261</v>
      </c>
      <c r="CL3" s="139" t="s">
        <v>265</v>
      </c>
      <c r="CM3" s="139" t="s">
        <v>266</v>
      </c>
      <c r="CN3" s="154"/>
      <c r="CO3" s="154"/>
      <c r="CP3" s="22" t="s">
        <v>114</v>
      </c>
      <c r="CQ3" s="22">
        <v>1990</v>
      </c>
      <c r="CR3" s="22">
        <v>1991</v>
      </c>
      <c r="CS3" s="22">
        <v>1992</v>
      </c>
      <c r="CT3" s="22">
        <v>1993</v>
      </c>
      <c r="CU3" s="22">
        <v>1994</v>
      </c>
      <c r="CV3" s="22">
        <v>1995</v>
      </c>
      <c r="CW3" s="22">
        <v>1996</v>
      </c>
      <c r="CX3" s="22">
        <v>1997</v>
      </c>
      <c r="CY3" s="22">
        <v>1998</v>
      </c>
      <c r="CZ3" s="22">
        <v>1999</v>
      </c>
      <c r="DA3" s="22">
        <v>2000</v>
      </c>
      <c r="DB3" s="22">
        <v>2001</v>
      </c>
      <c r="DC3" s="22">
        <v>2002</v>
      </c>
      <c r="DD3" s="22">
        <v>2003</v>
      </c>
      <c r="DE3" s="22">
        <v>2004</v>
      </c>
      <c r="DF3" s="22">
        <v>2005</v>
      </c>
      <c r="DG3" s="22">
        <v>2006</v>
      </c>
      <c r="DH3" s="22">
        <v>2007</v>
      </c>
      <c r="DI3" s="22">
        <v>2008</v>
      </c>
      <c r="DJ3" s="22">
        <v>2009</v>
      </c>
      <c r="DK3" s="22">
        <v>2010</v>
      </c>
      <c r="DL3" s="22">
        <v>2011</v>
      </c>
      <c r="DM3" s="22">
        <v>2012</v>
      </c>
      <c r="DN3" s="22">
        <v>2013</v>
      </c>
    </row>
    <row r="4" spans="1:118" ht="12.75" x14ac:dyDescent="0.2">
      <c r="B4" s="26"/>
      <c r="C4" s="26"/>
      <c r="D4" s="27"/>
      <c r="E4" s="27"/>
      <c r="F4" s="27"/>
      <c r="G4" s="27"/>
      <c r="H4" s="142">
        <f>(1.48*365*1.1928)</f>
        <v>644.35056000000009</v>
      </c>
      <c r="I4" s="142">
        <f>(1.48*365*1.1928)</f>
        <v>644.35056000000009</v>
      </c>
      <c r="J4" s="115">
        <v>2011</v>
      </c>
      <c r="K4" s="115"/>
      <c r="L4" s="115">
        <v>2011</v>
      </c>
      <c r="M4" s="115"/>
      <c r="N4" s="115"/>
      <c r="O4" s="115"/>
      <c r="P4" s="115">
        <v>2011</v>
      </c>
      <c r="Q4" s="27"/>
      <c r="R4" s="27"/>
      <c r="S4" s="31"/>
      <c r="T4" s="31"/>
      <c r="U4" s="31"/>
      <c r="V4" s="93">
        <v>2014</v>
      </c>
      <c r="W4" s="93">
        <v>2013</v>
      </c>
      <c r="X4" s="93">
        <v>2012</v>
      </c>
      <c r="Y4" s="35">
        <v>2011</v>
      </c>
      <c r="Z4" s="35">
        <v>2010</v>
      </c>
      <c r="AA4" s="35">
        <v>2009</v>
      </c>
      <c r="AB4" s="35">
        <v>2008</v>
      </c>
      <c r="AC4" s="35">
        <v>2007</v>
      </c>
      <c r="AD4" s="32" t="s">
        <v>144</v>
      </c>
      <c r="AE4" s="32" t="s">
        <v>144</v>
      </c>
      <c r="AF4" s="32" t="s">
        <v>134</v>
      </c>
      <c r="AG4" s="32" t="s">
        <v>142</v>
      </c>
      <c r="AH4" s="32" t="s">
        <v>153</v>
      </c>
      <c r="AI4" s="32" t="s">
        <v>153</v>
      </c>
      <c r="AJ4" s="32" t="s">
        <v>153</v>
      </c>
      <c r="AK4" s="33" t="s">
        <v>187</v>
      </c>
      <c r="AL4" s="33" t="s">
        <v>199</v>
      </c>
      <c r="AN4" s="19"/>
      <c r="AO4" s="19"/>
      <c r="AP4" s="34"/>
      <c r="AQ4" s="34"/>
      <c r="AR4" s="34"/>
      <c r="AS4" s="34"/>
      <c r="AT4" s="19"/>
      <c r="AU4" s="19"/>
      <c r="AV4" s="35"/>
      <c r="AW4" s="35">
        <v>-2010</v>
      </c>
      <c r="AX4" s="35">
        <v>-2011</v>
      </c>
      <c r="AY4" s="35">
        <v>-2012</v>
      </c>
      <c r="AZ4" s="35">
        <v>-2014</v>
      </c>
      <c r="BA4" s="35"/>
      <c r="BB4" s="35">
        <v>2014</v>
      </c>
      <c r="BC4" s="36">
        <v>2008</v>
      </c>
      <c r="BD4" s="36">
        <v>2009</v>
      </c>
      <c r="BE4" s="36">
        <v>2010</v>
      </c>
      <c r="BF4" s="36">
        <v>2010</v>
      </c>
      <c r="BG4" s="36">
        <v>2011</v>
      </c>
      <c r="BH4" s="36">
        <v>2012</v>
      </c>
      <c r="BI4" s="36">
        <v>2013</v>
      </c>
      <c r="BJ4" s="36">
        <v>2014</v>
      </c>
      <c r="BK4" s="36" t="s">
        <v>257</v>
      </c>
      <c r="BL4" s="39"/>
      <c r="BM4" s="39"/>
      <c r="BN4" s="39"/>
      <c r="BO4" s="39"/>
      <c r="BP4" s="39"/>
      <c r="BQ4" s="39"/>
      <c r="BR4" s="39"/>
      <c r="BS4" s="39"/>
      <c r="BT4" s="39"/>
      <c r="BU4" s="39"/>
      <c r="BV4" s="39"/>
      <c r="BW4" s="39"/>
      <c r="BX4" s="39"/>
      <c r="BY4" s="19"/>
      <c r="BZ4" s="39" t="s">
        <v>191</v>
      </c>
      <c r="CA4" s="39"/>
      <c r="CB4" s="19" t="s">
        <v>183</v>
      </c>
      <c r="CE4" s="36"/>
      <c r="CF4" s="36"/>
      <c r="CG4" s="36"/>
      <c r="CH4" s="36"/>
      <c r="CI4" s="37"/>
      <c r="CJ4" s="38"/>
      <c r="CK4" s="38"/>
      <c r="CL4" s="38"/>
      <c r="CM4" s="39"/>
      <c r="CN4" s="39"/>
      <c r="CO4" s="39"/>
      <c r="CP4" s="19"/>
      <c r="CQ4" s="19"/>
      <c r="CR4" s="19"/>
      <c r="CS4" s="19"/>
      <c r="DD4" s="19"/>
      <c r="DE4" s="19"/>
      <c r="DF4" s="19"/>
      <c r="DG4" s="19"/>
      <c r="DH4" s="19"/>
      <c r="DI4" s="19"/>
      <c r="DJ4" s="19"/>
      <c r="DK4" s="19"/>
      <c r="DL4" s="19"/>
    </row>
    <row r="5" spans="1:118" ht="14.25" x14ac:dyDescent="0.2">
      <c r="A5" s="79" t="s">
        <v>151</v>
      </c>
      <c r="B5" s="19"/>
      <c r="C5" s="19"/>
      <c r="D5" s="38"/>
      <c r="E5" s="38"/>
      <c r="F5" s="38"/>
      <c r="G5" s="38"/>
      <c r="H5" s="38"/>
      <c r="I5" s="38"/>
      <c r="J5" s="38"/>
      <c r="K5" s="38"/>
      <c r="L5" s="38"/>
      <c r="M5" s="38"/>
      <c r="N5" s="38"/>
      <c r="O5" s="38"/>
      <c r="P5" s="38"/>
      <c r="Q5" s="38"/>
      <c r="R5" s="38"/>
      <c r="S5" s="30"/>
      <c r="T5" s="30"/>
      <c r="U5" s="30"/>
      <c r="V5" s="30"/>
      <c r="W5" s="30"/>
      <c r="X5" s="30"/>
      <c r="Y5" s="20"/>
      <c r="Z5" s="20"/>
      <c r="AA5" s="20"/>
      <c r="AB5" s="20"/>
      <c r="AC5" s="20"/>
      <c r="AD5" s="19"/>
      <c r="AE5" s="30"/>
      <c r="AF5" s="30"/>
      <c r="AG5" s="19"/>
      <c r="AH5" s="19"/>
      <c r="AI5" s="19"/>
      <c r="AJ5" s="19"/>
      <c r="AK5" s="19"/>
      <c r="AL5" s="19"/>
      <c r="AM5" s="41"/>
      <c r="AN5" s="42"/>
      <c r="AO5" s="42"/>
      <c r="AP5" s="43"/>
      <c r="AQ5" s="43"/>
      <c r="AR5" s="36"/>
      <c r="AS5" s="36"/>
      <c r="AT5" s="36"/>
      <c r="AU5" s="36"/>
      <c r="AV5" s="36"/>
      <c r="AW5" s="36"/>
      <c r="AX5" s="36"/>
      <c r="AY5" s="36"/>
      <c r="AZ5" s="36"/>
      <c r="BA5" s="42"/>
      <c r="BB5" s="95"/>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E5" s="19"/>
      <c r="CF5" s="19"/>
      <c r="CG5" s="19"/>
      <c r="CH5" s="19"/>
      <c r="CI5" s="37"/>
      <c r="CJ5" s="18"/>
      <c r="CK5" s="18"/>
      <c r="CL5" s="18"/>
      <c r="CM5" s="19"/>
      <c r="CN5" s="19"/>
      <c r="CO5" s="19"/>
      <c r="CP5" s="18" t="s">
        <v>1</v>
      </c>
      <c r="CQ5" s="56" t="s">
        <v>235</v>
      </c>
      <c r="CR5" s="56" t="s">
        <v>235</v>
      </c>
      <c r="CS5" s="56" t="s">
        <v>235</v>
      </c>
      <c r="CT5" s="56" t="s">
        <v>235</v>
      </c>
      <c r="CU5" s="56" t="s">
        <v>235</v>
      </c>
      <c r="CV5" s="56" t="s">
        <v>235</v>
      </c>
      <c r="CW5" s="56" t="s">
        <v>235</v>
      </c>
      <c r="CX5" s="56" t="s">
        <v>235</v>
      </c>
      <c r="CY5" s="56" t="s">
        <v>235</v>
      </c>
      <c r="CZ5" s="56" t="s">
        <v>235</v>
      </c>
      <c r="DA5" s="56">
        <v>54.31</v>
      </c>
      <c r="DB5" s="56" t="s">
        <v>235</v>
      </c>
      <c r="DC5" s="56" t="s">
        <v>235</v>
      </c>
      <c r="DD5" s="56" t="s">
        <v>235</v>
      </c>
      <c r="DE5" s="56" t="s">
        <v>235</v>
      </c>
      <c r="DF5" s="56" t="s">
        <v>235</v>
      </c>
      <c r="DG5" s="56" t="s">
        <v>235</v>
      </c>
      <c r="DH5" s="56" t="s">
        <v>235</v>
      </c>
      <c r="DI5" s="56" t="s">
        <v>235</v>
      </c>
      <c r="DJ5" s="56">
        <v>43.37</v>
      </c>
      <c r="DK5" s="56" t="s">
        <v>235</v>
      </c>
      <c r="DL5" s="56" t="s">
        <v>235</v>
      </c>
      <c r="DM5" s="56" t="s">
        <v>235</v>
      </c>
      <c r="DN5" s="56" t="s">
        <v>235</v>
      </c>
    </row>
    <row r="6" spans="1:118" ht="12.75" x14ac:dyDescent="0.2">
      <c r="A6" s="18"/>
      <c r="B6" s="19"/>
      <c r="C6" s="19"/>
      <c r="D6" s="38"/>
      <c r="E6" s="38"/>
      <c r="F6" s="38"/>
      <c r="G6" s="38"/>
      <c r="J6" s="38"/>
      <c r="K6" s="38"/>
      <c r="L6" s="38"/>
      <c r="M6" s="38"/>
      <c r="N6" s="38"/>
      <c r="O6" s="38"/>
      <c r="P6" s="38"/>
      <c r="Q6" s="38"/>
      <c r="R6" s="38"/>
      <c r="S6" s="30"/>
      <c r="T6" s="30"/>
      <c r="U6" s="30"/>
      <c r="V6" s="30"/>
      <c r="W6" s="30"/>
      <c r="X6" s="30"/>
      <c r="Y6" s="20"/>
      <c r="Z6" s="20"/>
      <c r="AA6" s="20"/>
      <c r="AB6" s="20"/>
      <c r="AC6" s="20"/>
      <c r="AD6" s="19"/>
      <c r="AE6" s="30"/>
      <c r="AF6" s="30"/>
      <c r="AG6" s="19"/>
      <c r="AH6" s="19"/>
      <c r="AI6" s="19"/>
      <c r="AJ6" s="19"/>
      <c r="AK6" s="19"/>
      <c r="AL6" s="19"/>
      <c r="AM6" s="41"/>
      <c r="AN6" s="36"/>
      <c r="AO6" s="36"/>
      <c r="AP6" s="43"/>
      <c r="AQ6" s="43"/>
      <c r="AR6" s="36"/>
      <c r="AS6" s="36"/>
      <c r="AT6" s="36"/>
      <c r="AU6" s="36"/>
      <c r="AV6" s="36"/>
      <c r="AW6" s="36"/>
      <c r="AX6" s="36"/>
      <c r="AY6" s="36"/>
      <c r="AZ6" s="36"/>
      <c r="BA6" s="36"/>
      <c r="BB6" s="18"/>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E6" s="19"/>
      <c r="CF6" s="19"/>
      <c r="CG6" s="19"/>
      <c r="CH6" s="19"/>
      <c r="CI6" s="37"/>
      <c r="CJ6" s="18"/>
      <c r="CK6" s="18"/>
      <c r="CL6" s="18"/>
      <c r="CM6" s="19"/>
      <c r="CN6" s="19"/>
      <c r="CO6" s="19"/>
      <c r="CP6" s="18" t="s">
        <v>4</v>
      </c>
      <c r="CQ6" s="56" t="s">
        <v>235</v>
      </c>
      <c r="CR6" s="56" t="s">
        <v>235</v>
      </c>
      <c r="CS6" s="56">
        <v>70.22</v>
      </c>
      <c r="CT6" s="56" t="s">
        <v>235</v>
      </c>
      <c r="CU6" s="56" t="s">
        <v>235</v>
      </c>
      <c r="CV6" s="56" t="s">
        <v>235</v>
      </c>
      <c r="CW6" s="56">
        <v>60.91</v>
      </c>
      <c r="CX6" s="56" t="s">
        <v>235</v>
      </c>
      <c r="CY6" s="56" t="s">
        <v>235</v>
      </c>
      <c r="CZ6" s="56" t="s">
        <v>235</v>
      </c>
      <c r="DA6" s="56">
        <v>58.59</v>
      </c>
      <c r="DB6" s="56" t="s">
        <v>235</v>
      </c>
      <c r="DC6" s="56" t="s">
        <v>235</v>
      </c>
      <c r="DD6" s="56" t="s">
        <v>235</v>
      </c>
      <c r="DE6" s="56" t="s">
        <v>235</v>
      </c>
      <c r="DF6" s="56">
        <v>50.47</v>
      </c>
      <c r="DG6" s="56" t="s">
        <v>235</v>
      </c>
      <c r="DH6" s="56" t="s">
        <v>235</v>
      </c>
      <c r="DI6" s="56" t="s">
        <v>235</v>
      </c>
      <c r="DJ6" s="56" t="s">
        <v>235</v>
      </c>
      <c r="DK6" s="56">
        <v>43.25</v>
      </c>
      <c r="DL6" s="56" t="s">
        <v>235</v>
      </c>
      <c r="DM6" s="56" t="s">
        <v>235</v>
      </c>
      <c r="DN6" s="56" t="s">
        <v>235</v>
      </c>
    </row>
    <row r="7" spans="1:118" ht="12.75" x14ac:dyDescent="0.2">
      <c r="A7" s="25" t="s">
        <v>0</v>
      </c>
      <c r="B7" s="26">
        <v>5</v>
      </c>
      <c r="C7" s="26">
        <v>2</v>
      </c>
      <c r="D7" s="27">
        <v>0</v>
      </c>
      <c r="E7" s="44">
        <v>30.552</v>
      </c>
      <c r="F7" s="27">
        <v>690</v>
      </c>
      <c r="G7" s="27">
        <v>1960</v>
      </c>
      <c r="H7" s="51">
        <f>(644.35/G7)</f>
        <v>0.32874999999999999</v>
      </c>
      <c r="I7" s="48">
        <f>(G7/644.35)</f>
        <v>3.041825095057034</v>
      </c>
      <c r="J7" s="46">
        <v>25</v>
      </c>
      <c r="K7" s="48" t="s">
        <v>182</v>
      </c>
      <c r="L7" s="48" t="s">
        <v>182</v>
      </c>
      <c r="M7" s="47">
        <v>1700</v>
      </c>
      <c r="N7" s="48" t="s">
        <v>182</v>
      </c>
      <c r="O7" s="48" t="s">
        <v>182</v>
      </c>
      <c r="P7" s="47">
        <f t="shared" ref="P7:P19" si="0">((J7/100)*Q7)</f>
        <v>7.2774999999999999</v>
      </c>
      <c r="Q7" s="48">
        <v>29.11</v>
      </c>
      <c r="R7" s="48" t="s">
        <v>182</v>
      </c>
      <c r="S7" s="48" t="s">
        <v>182</v>
      </c>
      <c r="T7" s="45">
        <v>5.5</v>
      </c>
      <c r="U7" s="48">
        <v>3.4</v>
      </c>
      <c r="V7" s="121">
        <v>0.33</v>
      </c>
      <c r="W7" s="51">
        <v>0.33</v>
      </c>
      <c r="X7" s="49">
        <v>0.33</v>
      </c>
      <c r="Y7" s="49">
        <v>0.33</v>
      </c>
      <c r="Z7" s="49">
        <v>0.22</v>
      </c>
      <c r="AA7" s="50">
        <v>0.2</v>
      </c>
      <c r="AB7" s="50">
        <v>0.4</v>
      </c>
      <c r="AC7" s="50">
        <v>0.22</v>
      </c>
      <c r="AD7" s="48" t="s">
        <v>112</v>
      </c>
      <c r="AE7" s="52">
        <v>2.61</v>
      </c>
      <c r="AF7" s="52">
        <v>2.5</v>
      </c>
      <c r="AG7" s="52">
        <v>2.59</v>
      </c>
      <c r="AH7" s="52">
        <v>2.75</v>
      </c>
      <c r="AI7" s="52">
        <v>2.63</v>
      </c>
      <c r="AJ7" s="52">
        <v>2.68</v>
      </c>
      <c r="AK7" s="52">
        <v>2.68</v>
      </c>
      <c r="AL7" s="52">
        <v>2.65</v>
      </c>
      <c r="AM7" s="53">
        <f>(AL7-AG7)</f>
        <v>6.0000000000000053E-2</v>
      </c>
      <c r="AN7" s="19" t="b">
        <f>OR(AND(V7&gt;65%, AL7&gt;3.35), (AL7&gt;3.41))</f>
        <v>0</v>
      </c>
      <c r="AO7" s="19" t="b">
        <f>OR(AND(V7&lt;41%, AL7&lt;3.35), (AL7&lt;3.23))</f>
        <v>1</v>
      </c>
      <c r="AP7" s="53">
        <v>-2.2599999999999998</v>
      </c>
      <c r="AQ7" s="53">
        <v>-2.2999999999999998</v>
      </c>
      <c r="AR7" s="53">
        <v>-2.09</v>
      </c>
      <c r="AS7" s="53">
        <v>-2.23</v>
      </c>
      <c r="AT7" s="53">
        <v>-2.4</v>
      </c>
      <c r="AU7" s="53">
        <v>-2.69</v>
      </c>
      <c r="AV7" s="53">
        <v>-2.7</v>
      </c>
      <c r="AW7" s="53">
        <v>-2.5499999999999998</v>
      </c>
      <c r="AX7" s="53">
        <v>-2.48</v>
      </c>
      <c r="AY7" s="53">
        <v>-2.39</v>
      </c>
      <c r="AZ7" s="53">
        <v>-2.4700000000000002</v>
      </c>
      <c r="BA7" s="53">
        <f>(AZ7-AV7)</f>
        <v>0.22999999999999998</v>
      </c>
      <c r="BB7" s="19" t="b">
        <f>OR(AND(AZ7 &lt; -1.14, AO7=TRUE), AZ7&lt;-1.75)</f>
        <v>1</v>
      </c>
      <c r="BC7" s="54">
        <v>105.4</v>
      </c>
      <c r="BD7" s="54">
        <v>108.2</v>
      </c>
      <c r="BE7" s="55" t="s">
        <v>159</v>
      </c>
      <c r="BF7" s="54">
        <v>109.3</v>
      </c>
      <c r="BG7" s="54">
        <v>107.5</v>
      </c>
      <c r="BH7" s="54">
        <v>106</v>
      </c>
      <c r="BI7" s="108">
        <v>106.7</v>
      </c>
      <c r="BJ7" s="108">
        <v>106.5</v>
      </c>
      <c r="BK7" s="56">
        <f>BF7-BJ7</f>
        <v>2.7999999999999972</v>
      </c>
      <c r="BL7" s="43" t="s">
        <v>159</v>
      </c>
      <c r="BM7" s="43" t="s">
        <v>159</v>
      </c>
      <c r="BN7" s="43" t="s">
        <v>159</v>
      </c>
      <c r="BO7" s="101">
        <v>2.19</v>
      </c>
      <c r="BP7" s="102">
        <v>3.17</v>
      </c>
      <c r="BQ7" s="105">
        <v>1.8</v>
      </c>
      <c r="BR7" s="43" t="s">
        <v>159</v>
      </c>
      <c r="BS7" s="43" t="s">
        <v>159</v>
      </c>
      <c r="BT7" s="43" t="s">
        <v>159</v>
      </c>
      <c r="BU7" s="43" t="s">
        <v>159</v>
      </c>
      <c r="BV7" s="98"/>
      <c r="BW7" s="98">
        <v>490</v>
      </c>
      <c r="BX7" s="98"/>
      <c r="BY7" s="98">
        <v>1623.145</v>
      </c>
      <c r="BZ7" s="98">
        <v>0</v>
      </c>
      <c r="CA7" s="98">
        <v>1623</v>
      </c>
      <c r="CB7" s="28">
        <f t="shared" ref="CB7:CB19" si="1">(CD7-CC7)</f>
        <v>1836.7619999999999</v>
      </c>
      <c r="CC7" s="28"/>
      <c r="CD7" s="28">
        <v>1836.7619999999999</v>
      </c>
      <c r="CE7" s="28">
        <v>1967.509</v>
      </c>
      <c r="CF7" s="56"/>
      <c r="CG7" s="56"/>
      <c r="CH7" s="28">
        <f t="shared" ref="CH7:CH13" si="2">(CE7+CF7+CG7)</f>
        <v>1967.509</v>
      </c>
      <c r="CI7" s="29">
        <v>3346</v>
      </c>
      <c r="CJ7" s="25" t="s">
        <v>0</v>
      </c>
      <c r="CK7" s="27" t="s">
        <v>159</v>
      </c>
      <c r="CL7" s="27" t="s">
        <v>159</v>
      </c>
      <c r="CM7" s="27" t="s">
        <v>267</v>
      </c>
      <c r="CN7" s="27"/>
      <c r="CO7" s="27"/>
      <c r="CP7" s="18" t="s">
        <v>5</v>
      </c>
      <c r="CQ7" s="56" t="s">
        <v>235</v>
      </c>
      <c r="CR7" s="56" t="s">
        <v>235</v>
      </c>
      <c r="CS7" s="56" t="s">
        <v>235</v>
      </c>
      <c r="CT7" s="56" t="s">
        <v>235</v>
      </c>
      <c r="CU7" s="56" t="s">
        <v>235</v>
      </c>
      <c r="CV7" s="56" t="s">
        <v>235</v>
      </c>
      <c r="CW7" s="56" t="s">
        <v>235</v>
      </c>
      <c r="CX7" s="56" t="s">
        <v>235</v>
      </c>
      <c r="CY7" s="56" t="s">
        <v>235</v>
      </c>
      <c r="CZ7" s="56" t="s">
        <v>235</v>
      </c>
      <c r="DA7" s="56" t="s">
        <v>235</v>
      </c>
      <c r="DB7" s="56" t="s">
        <v>235</v>
      </c>
      <c r="DC7" s="56" t="s">
        <v>235</v>
      </c>
      <c r="DD7" s="56">
        <v>47.33</v>
      </c>
      <c r="DE7" s="56" t="s">
        <v>235</v>
      </c>
      <c r="DF7" s="56" t="s">
        <v>235</v>
      </c>
      <c r="DG7" s="56" t="s">
        <v>235</v>
      </c>
      <c r="DH7" s="56" t="s">
        <v>235</v>
      </c>
      <c r="DI7" s="56" t="s">
        <v>235</v>
      </c>
      <c r="DJ7" s="56" t="s">
        <v>235</v>
      </c>
      <c r="DK7" s="56" t="s">
        <v>235</v>
      </c>
      <c r="DL7" s="56" t="s">
        <v>235</v>
      </c>
      <c r="DM7" s="56">
        <v>51.61</v>
      </c>
      <c r="DN7" s="56" t="s">
        <v>235</v>
      </c>
    </row>
    <row r="8" spans="1:118" ht="12.75" x14ac:dyDescent="0.2">
      <c r="A8" s="25" t="s">
        <v>72</v>
      </c>
      <c r="B8" s="26">
        <v>5</v>
      </c>
      <c r="C8" s="26">
        <v>3</v>
      </c>
      <c r="D8" s="27">
        <v>1</v>
      </c>
      <c r="E8" s="44">
        <v>182.14</v>
      </c>
      <c r="F8" s="27">
        <v>1360</v>
      </c>
      <c r="G8" s="27">
        <v>4840</v>
      </c>
      <c r="H8" s="51">
        <f t="shared" ref="H8:H20" si="3">(644.35/G8)</f>
        <v>0.1331301652892562</v>
      </c>
      <c r="I8" s="48">
        <f t="shared" ref="I8:I19" si="4">(G8/644.35)</f>
        <v>7.5114456428959411</v>
      </c>
      <c r="J8" s="47">
        <v>4.49</v>
      </c>
      <c r="K8" s="47">
        <v>104.87</v>
      </c>
      <c r="L8" s="47">
        <f>(K8*1.1518*12)</f>
        <v>1449.471192</v>
      </c>
      <c r="M8" s="47">
        <v>4450</v>
      </c>
      <c r="N8" s="51">
        <f>(L8/M8)</f>
        <v>0.32572386337078651</v>
      </c>
      <c r="O8" s="48">
        <v>22.7</v>
      </c>
      <c r="P8" s="47">
        <f t="shared" si="0"/>
        <v>7.9100329999999994</v>
      </c>
      <c r="Q8" s="48">
        <v>176.17</v>
      </c>
      <c r="R8" s="48">
        <v>2.4</v>
      </c>
      <c r="S8" s="31">
        <v>2.2999999999999998</v>
      </c>
      <c r="T8" s="31">
        <v>2.6</v>
      </c>
      <c r="U8" s="31">
        <v>2.5</v>
      </c>
      <c r="V8" s="122">
        <v>0.2</v>
      </c>
      <c r="W8" s="50">
        <v>0.3</v>
      </c>
      <c r="X8" s="49">
        <v>0.3</v>
      </c>
      <c r="Y8" s="49">
        <v>0.5</v>
      </c>
      <c r="Z8" s="49">
        <v>0.3</v>
      </c>
      <c r="AA8" s="50">
        <v>0.5</v>
      </c>
      <c r="AB8" s="50">
        <v>0.7</v>
      </c>
      <c r="AC8" s="50">
        <v>0.6</v>
      </c>
      <c r="AD8" s="53">
        <v>3.66</v>
      </c>
      <c r="AE8" s="58">
        <v>3.62</v>
      </c>
      <c r="AF8" s="58">
        <v>3.58</v>
      </c>
      <c r="AG8" s="53">
        <v>3.25</v>
      </c>
      <c r="AH8" s="53">
        <v>3.18</v>
      </c>
      <c r="AI8" s="53">
        <v>3.08</v>
      </c>
      <c r="AJ8" s="53">
        <v>3.07</v>
      </c>
      <c r="AK8" s="53">
        <v>3.07</v>
      </c>
      <c r="AL8" s="53">
        <v>3.07</v>
      </c>
      <c r="AM8" s="59">
        <f>(AL8-AF8)</f>
        <v>-0.51000000000000023</v>
      </c>
      <c r="AN8" s="19" t="b">
        <f>OR(AND(V8&gt;65%, AL8&gt;3.35), (AL8&gt;3.41))</f>
        <v>0</v>
      </c>
      <c r="AO8" s="19" t="b">
        <f>OR(AND(V8&lt;41%, AL8&lt;3.35), (AL8&lt;3.23))</f>
        <v>1</v>
      </c>
      <c r="AP8" s="53">
        <v>-1.58</v>
      </c>
      <c r="AQ8" s="53">
        <v>-1.56</v>
      </c>
      <c r="AR8" s="53">
        <v>-1.76</v>
      </c>
      <c r="AS8" s="53">
        <v>-2.04</v>
      </c>
      <c r="AT8" s="53">
        <v>-2.4300000000000002</v>
      </c>
      <c r="AU8" s="53">
        <v>-2.57</v>
      </c>
      <c r="AV8" s="53">
        <v>-2.63</v>
      </c>
      <c r="AW8" s="53">
        <v>-2.67</v>
      </c>
      <c r="AX8" s="53">
        <v>-2.81</v>
      </c>
      <c r="AY8" s="53">
        <v>-2.69</v>
      </c>
      <c r="AZ8" s="53">
        <v>-2.59</v>
      </c>
      <c r="BA8" s="53">
        <f>(AZ8-AX8)</f>
        <v>0.2200000000000002</v>
      </c>
      <c r="BB8" s="19" t="b">
        <f>OR(AND(AZ8 &lt; -1.14, AO8=TRUE), AZ8&lt;-1.75)</f>
        <v>1</v>
      </c>
      <c r="BC8" s="56">
        <v>103.8</v>
      </c>
      <c r="BD8" s="56">
        <v>104.1</v>
      </c>
      <c r="BE8" s="56"/>
      <c r="BF8" s="56">
        <v>102.5</v>
      </c>
      <c r="BG8" s="56">
        <v>102.3</v>
      </c>
      <c r="BH8" s="56">
        <v>101.6</v>
      </c>
      <c r="BI8" s="109">
        <v>102.9</v>
      </c>
      <c r="BJ8" s="109">
        <v>103</v>
      </c>
      <c r="BK8" s="56">
        <f t="shared" ref="BK8:BK20" si="5">BF8-BJ8</f>
        <v>-0.5</v>
      </c>
      <c r="BL8" s="43" t="s">
        <v>159</v>
      </c>
      <c r="BM8" s="43" t="s">
        <v>159</v>
      </c>
      <c r="BN8" s="43" t="s">
        <v>159</v>
      </c>
      <c r="BO8" s="101">
        <v>1.94</v>
      </c>
      <c r="BP8" s="101">
        <v>1.83</v>
      </c>
      <c r="BQ8" s="105">
        <v>2</v>
      </c>
      <c r="BR8" s="43" t="s">
        <v>159</v>
      </c>
      <c r="BS8" s="101"/>
      <c r="BT8" s="101"/>
      <c r="BU8" s="101"/>
      <c r="BV8" s="126"/>
      <c r="BW8" s="98">
        <v>355</v>
      </c>
      <c r="BX8" s="126"/>
      <c r="BY8" s="98">
        <v>723.327</v>
      </c>
      <c r="BZ8" s="98">
        <v>0</v>
      </c>
      <c r="CA8" s="98">
        <v>723</v>
      </c>
      <c r="CB8" s="28">
        <f t="shared" si="1"/>
        <v>864.7</v>
      </c>
      <c r="CC8" s="28"/>
      <c r="CD8" s="28">
        <v>864.7</v>
      </c>
      <c r="CE8" s="28">
        <v>918.904</v>
      </c>
      <c r="CF8" s="56"/>
      <c r="CG8" s="56"/>
      <c r="CH8" s="28">
        <f t="shared" si="2"/>
        <v>918.904</v>
      </c>
      <c r="CI8" s="29">
        <v>1292</v>
      </c>
      <c r="CJ8" s="25" t="s">
        <v>72</v>
      </c>
      <c r="CK8" s="27" t="s">
        <v>159</v>
      </c>
      <c r="CL8" s="27" t="s">
        <v>159</v>
      </c>
      <c r="CM8" s="27" t="s">
        <v>267</v>
      </c>
      <c r="CN8" s="27"/>
      <c r="CO8" s="27"/>
      <c r="CP8" s="18" t="s">
        <v>7</v>
      </c>
      <c r="CQ8" s="56" t="s">
        <v>235</v>
      </c>
      <c r="CR8" s="56">
        <v>5.24</v>
      </c>
      <c r="CS8" s="56" t="s">
        <v>235</v>
      </c>
      <c r="CT8" s="56">
        <v>8.51</v>
      </c>
      <c r="CU8" s="56" t="s">
        <v>235</v>
      </c>
      <c r="CV8" s="56" t="s">
        <v>235</v>
      </c>
      <c r="CW8" s="56" t="s">
        <v>235</v>
      </c>
      <c r="CX8" s="56">
        <v>16.98</v>
      </c>
      <c r="CY8" s="56" t="s">
        <v>235</v>
      </c>
      <c r="CZ8" s="56">
        <v>23.32</v>
      </c>
      <c r="DA8" s="56">
        <v>26.87</v>
      </c>
      <c r="DB8" s="56">
        <v>21.33</v>
      </c>
      <c r="DC8" s="56">
        <v>21.98</v>
      </c>
      <c r="DD8" s="56" t="s">
        <v>235</v>
      </c>
      <c r="DE8" s="56">
        <v>11.69</v>
      </c>
      <c r="DF8" s="56">
        <v>18.309999999999999</v>
      </c>
      <c r="DG8" s="56">
        <v>15.86</v>
      </c>
      <c r="DH8" s="56">
        <v>12.19</v>
      </c>
      <c r="DI8" s="56">
        <v>10.48</v>
      </c>
      <c r="DJ8" s="56">
        <v>10.67</v>
      </c>
      <c r="DK8" s="56" t="s">
        <v>235</v>
      </c>
      <c r="DL8" s="56">
        <v>6.97</v>
      </c>
      <c r="DM8" s="56">
        <v>7.98</v>
      </c>
      <c r="DN8" s="56" t="s">
        <v>235</v>
      </c>
    </row>
    <row r="9" spans="1:118" ht="12.75" x14ac:dyDescent="0.2">
      <c r="A9" s="25" t="s">
        <v>26</v>
      </c>
      <c r="B9" s="26">
        <v>4</v>
      </c>
      <c r="C9" s="26">
        <v>4</v>
      </c>
      <c r="D9" s="27">
        <v>1</v>
      </c>
      <c r="E9" s="44">
        <v>82.055999999999997</v>
      </c>
      <c r="F9" s="27">
        <v>3140</v>
      </c>
      <c r="G9" s="27">
        <v>10790</v>
      </c>
      <c r="H9" s="51">
        <f t="shared" si="3"/>
        <v>5.9717330861909175E-2</v>
      </c>
      <c r="I9" s="48">
        <f t="shared" si="4"/>
        <v>16.745557538604796</v>
      </c>
      <c r="J9" s="47">
        <v>0.32</v>
      </c>
      <c r="K9" s="47">
        <v>212.06</v>
      </c>
      <c r="L9" s="47">
        <f t="shared" ref="L9:L14" si="6">(K9*1.1518*12)</f>
        <v>2931.0084959999995</v>
      </c>
      <c r="M9" s="47">
        <v>10360</v>
      </c>
      <c r="N9" s="51">
        <f t="shared" ref="N9:N14" si="7">(L9/M9)</f>
        <v>0.28291587799227796</v>
      </c>
      <c r="O9" s="48">
        <v>22.3</v>
      </c>
      <c r="P9" s="47">
        <f t="shared" si="0"/>
        <v>0.254048</v>
      </c>
      <c r="Q9" s="48">
        <v>79.39</v>
      </c>
      <c r="R9" s="48">
        <v>1.5</v>
      </c>
      <c r="S9" s="31">
        <v>3.3</v>
      </c>
      <c r="T9" s="31">
        <v>3.2</v>
      </c>
      <c r="U9" s="31">
        <v>1.4</v>
      </c>
      <c r="V9" s="122">
        <v>0.3</v>
      </c>
      <c r="W9" s="50">
        <v>0.4</v>
      </c>
      <c r="X9" s="49">
        <v>0.5</v>
      </c>
      <c r="Y9" s="49">
        <v>0.7</v>
      </c>
      <c r="Z9" s="49">
        <v>0.6</v>
      </c>
      <c r="AA9" s="50">
        <v>0.7</v>
      </c>
      <c r="AB9" s="50">
        <v>0.7</v>
      </c>
      <c r="AC9" s="50">
        <v>0.7</v>
      </c>
      <c r="AD9" s="48" t="s">
        <v>112</v>
      </c>
      <c r="AE9" s="48" t="s">
        <v>112</v>
      </c>
      <c r="AF9" s="48" t="s">
        <v>112</v>
      </c>
      <c r="AG9" s="48" t="s">
        <v>112</v>
      </c>
      <c r="AH9" s="48" t="s">
        <v>112</v>
      </c>
      <c r="AI9" s="48" t="s">
        <v>112</v>
      </c>
      <c r="AJ9" s="48" t="s">
        <v>112</v>
      </c>
      <c r="AK9" s="48" t="s">
        <v>112</v>
      </c>
      <c r="AL9" s="48" t="s">
        <v>112</v>
      </c>
      <c r="AM9" s="48" t="s">
        <v>112</v>
      </c>
      <c r="AN9" s="19" t="b">
        <f>(V9&gt;59%)</f>
        <v>0</v>
      </c>
      <c r="AO9" s="19" t="b">
        <f>(V9&lt;41%)</f>
        <v>1</v>
      </c>
      <c r="AP9" s="53">
        <v>-0.66</v>
      </c>
      <c r="AQ9" s="53">
        <v>-0.78</v>
      </c>
      <c r="AR9" s="53">
        <v>-0.65</v>
      </c>
      <c r="AS9" s="53">
        <v>-0.87</v>
      </c>
      <c r="AT9" s="53">
        <v>-0.59</v>
      </c>
      <c r="AU9" s="53">
        <v>-0.52</v>
      </c>
      <c r="AV9" s="53">
        <v>-0.62</v>
      </c>
      <c r="AW9" s="53">
        <v>-0.91</v>
      </c>
      <c r="AX9" s="53">
        <v>-1.45</v>
      </c>
      <c r="AY9" s="53">
        <v>-1.46</v>
      </c>
      <c r="AZ9" s="53">
        <v>-1.62</v>
      </c>
      <c r="BA9" s="59">
        <f>(AZ9-AU9)</f>
        <v>-1.1000000000000001</v>
      </c>
      <c r="BB9" s="19" t="b">
        <f>OR(AND(AZ9 &lt; -1.14, AO9=TRUE), AZ9&lt;-1.75)</f>
        <v>1</v>
      </c>
      <c r="BC9" s="56">
        <v>88.7</v>
      </c>
      <c r="BD9" s="56">
        <v>89</v>
      </c>
      <c r="BE9" s="56"/>
      <c r="BF9" s="56">
        <v>87.6</v>
      </c>
      <c r="BG9" s="56">
        <v>86.8</v>
      </c>
      <c r="BH9" s="56">
        <v>90.4</v>
      </c>
      <c r="BI9" s="107">
        <v>90.6</v>
      </c>
      <c r="BJ9" s="107">
        <v>91</v>
      </c>
      <c r="BK9" s="56">
        <f t="shared" si="5"/>
        <v>-3.4000000000000057</v>
      </c>
      <c r="BL9" s="43"/>
      <c r="BM9" s="43" t="s">
        <v>159</v>
      </c>
      <c r="BN9" s="43" t="s">
        <v>159</v>
      </c>
      <c r="BO9" s="43">
        <v>0.28000000000000003</v>
      </c>
      <c r="BP9" s="43">
        <v>0.36</v>
      </c>
      <c r="BQ9" s="53">
        <v>0.27</v>
      </c>
      <c r="BR9" s="53"/>
      <c r="BS9" s="43"/>
      <c r="BT9" s="43"/>
      <c r="BU9" s="43"/>
      <c r="BV9" s="98"/>
      <c r="BW9" s="98">
        <v>250</v>
      </c>
      <c r="BX9" s="98"/>
      <c r="BY9" s="98">
        <v>443.56299999999999</v>
      </c>
      <c r="BZ9" s="98">
        <v>0</v>
      </c>
      <c r="CA9" s="98">
        <v>444</v>
      </c>
      <c r="CB9" s="28">
        <f t="shared" si="1"/>
        <v>250</v>
      </c>
      <c r="CC9" s="28"/>
      <c r="CD9" s="28">
        <v>250</v>
      </c>
      <c r="CE9" s="28">
        <v>249.5</v>
      </c>
      <c r="CF9" s="56"/>
      <c r="CG9" s="56"/>
      <c r="CH9" s="28">
        <f t="shared" si="2"/>
        <v>249.5</v>
      </c>
      <c r="CI9" s="29">
        <v>250</v>
      </c>
      <c r="CJ9" s="25" t="s">
        <v>26</v>
      </c>
      <c r="CK9" s="27" t="s">
        <v>159</v>
      </c>
      <c r="CL9" s="27" t="s">
        <v>159</v>
      </c>
      <c r="CM9" s="27" t="s">
        <v>267</v>
      </c>
      <c r="CN9" s="27"/>
      <c r="CO9" s="27"/>
      <c r="CP9" s="18" t="s">
        <v>11</v>
      </c>
      <c r="CQ9" s="56" t="s">
        <v>235</v>
      </c>
      <c r="CR9" s="56" t="s">
        <v>235</v>
      </c>
      <c r="CS9" s="56" t="s">
        <v>235</v>
      </c>
      <c r="CT9" s="56" t="s">
        <v>235</v>
      </c>
      <c r="CU9" s="56">
        <v>71.17</v>
      </c>
      <c r="CV9" s="56" t="s">
        <v>235</v>
      </c>
      <c r="CW9" s="56" t="s">
        <v>235</v>
      </c>
      <c r="CX9" s="56" t="s">
        <v>235</v>
      </c>
      <c r="CY9" s="56">
        <v>70.03</v>
      </c>
      <c r="CZ9" s="56" t="s">
        <v>235</v>
      </c>
      <c r="DA9" s="56" t="s">
        <v>235</v>
      </c>
      <c r="DB9" s="56" t="s">
        <v>235</v>
      </c>
      <c r="DC9" s="56" t="s">
        <v>235</v>
      </c>
      <c r="DD9" s="56">
        <v>48.9</v>
      </c>
      <c r="DE9" s="56" t="s">
        <v>235</v>
      </c>
      <c r="DF9" s="56" t="s">
        <v>235</v>
      </c>
      <c r="DG9" s="56" t="s">
        <v>235</v>
      </c>
      <c r="DH9" s="56" t="s">
        <v>235</v>
      </c>
      <c r="DI9" s="56" t="s">
        <v>235</v>
      </c>
      <c r="DJ9" s="56">
        <v>44.46</v>
      </c>
      <c r="DK9" s="56" t="s">
        <v>235</v>
      </c>
      <c r="DL9" s="56" t="s">
        <v>235</v>
      </c>
      <c r="DM9" s="56" t="s">
        <v>235</v>
      </c>
      <c r="DN9" s="56" t="s">
        <v>235</v>
      </c>
    </row>
    <row r="10" spans="1:118" ht="12.75" x14ac:dyDescent="0.2">
      <c r="A10" s="25" t="s">
        <v>44</v>
      </c>
      <c r="B10" s="26">
        <v>4</v>
      </c>
      <c r="C10" s="26">
        <v>1</v>
      </c>
      <c r="D10" s="27">
        <v>0</v>
      </c>
      <c r="E10" s="44">
        <v>33.409999999999997</v>
      </c>
      <c r="F10" s="27">
        <v>6720</v>
      </c>
      <c r="G10" s="27">
        <v>14930</v>
      </c>
      <c r="H10" s="51">
        <f t="shared" si="3"/>
        <v>4.3158070997990627E-2</v>
      </c>
      <c r="I10" s="48">
        <f t="shared" si="4"/>
        <v>23.170637076123224</v>
      </c>
      <c r="J10" s="47">
        <v>0.55000000000000004</v>
      </c>
      <c r="K10" s="47">
        <v>185.19</v>
      </c>
      <c r="L10" s="47">
        <f t="shared" si="6"/>
        <v>2559.622104</v>
      </c>
      <c r="M10" s="47">
        <v>13230</v>
      </c>
      <c r="N10" s="51">
        <f t="shared" si="7"/>
        <v>0.19347105850340135</v>
      </c>
      <c r="O10" s="48">
        <v>21.9</v>
      </c>
      <c r="P10" s="47">
        <f t="shared" si="0"/>
        <v>0.17468000000000003</v>
      </c>
      <c r="Q10" s="48">
        <v>31.76</v>
      </c>
      <c r="R10" s="48" t="s">
        <v>182</v>
      </c>
      <c r="S10" s="48" t="s">
        <v>182</v>
      </c>
      <c r="T10" s="45">
        <v>3.1</v>
      </c>
      <c r="U10" s="48">
        <v>2.7</v>
      </c>
      <c r="V10" s="48" t="s">
        <v>182</v>
      </c>
      <c r="W10" s="48" t="s">
        <v>182</v>
      </c>
      <c r="X10" s="49">
        <v>0.11</v>
      </c>
      <c r="Y10" s="49">
        <v>0.11</v>
      </c>
      <c r="Z10" s="49">
        <v>0.22</v>
      </c>
      <c r="AA10" s="50">
        <v>0.25</v>
      </c>
      <c r="AB10" s="50">
        <v>0.13</v>
      </c>
      <c r="AC10" s="48" t="s">
        <v>112</v>
      </c>
      <c r="AD10" s="48" t="s">
        <v>112</v>
      </c>
      <c r="AE10" s="48" t="s">
        <v>112</v>
      </c>
      <c r="AF10" s="48" t="s">
        <v>112</v>
      </c>
      <c r="AG10" s="48" t="s">
        <v>112</v>
      </c>
      <c r="AH10" s="48" t="s">
        <v>112</v>
      </c>
      <c r="AI10" s="48" t="s">
        <v>112</v>
      </c>
      <c r="AJ10" s="48" t="s">
        <v>112</v>
      </c>
      <c r="AK10" s="48" t="s">
        <v>112</v>
      </c>
      <c r="AL10" s="48" t="s">
        <v>112</v>
      </c>
      <c r="AM10" s="48" t="s">
        <v>112</v>
      </c>
      <c r="AN10" s="48" t="s">
        <v>112</v>
      </c>
      <c r="AO10" s="48" t="s">
        <v>112</v>
      </c>
      <c r="AP10" s="53">
        <v>-2.4300000000000002</v>
      </c>
      <c r="AQ10" s="53">
        <v>-3.18</v>
      </c>
      <c r="AR10" s="53">
        <v>-2.72</v>
      </c>
      <c r="AS10" s="53">
        <v>-2.83</v>
      </c>
      <c r="AT10" s="53">
        <v>-2.79</v>
      </c>
      <c r="AU10" s="53">
        <v>-2.48</v>
      </c>
      <c r="AV10" s="53">
        <v>-2.19</v>
      </c>
      <c r="AW10" s="53">
        <v>-2.2599999999999998</v>
      </c>
      <c r="AX10" s="53">
        <v>-1.84</v>
      </c>
      <c r="AY10" s="53">
        <v>-1.93</v>
      </c>
      <c r="AZ10" s="53">
        <v>-1.99</v>
      </c>
      <c r="BA10" s="53">
        <f>(AZ10-AX10)</f>
        <v>-0.14999999999999991</v>
      </c>
      <c r="BB10" s="19" t="b">
        <f>OR(AND(AZ10 &lt; -1.14, AO10=TRUE), AZ10&lt;-1.75)</f>
        <v>1</v>
      </c>
      <c r="BC10" s="54">
        <v>110.6</v>
      </c>
      <c r="BD10" s="54">
        <v>108.6</v>
      </c>
      <c r="BE10" s="54"/>
      <c r="BF10" s="54">
        <v>107.3</v>
      </c>
      <c r="BG10" s="54">
        <v>104.8</v>
      </c>
      <c r="BH10" s="54">
        <v>104.3</v>
      </c>
      <c r="BI10" s="108">
        <v>103.9</v>
      </c>
      <c r="BJ10" s="108">
        <v>102.2</v>
      </c>
      <c r="BK10" s="88">
        <f t="shared" si="5"/>
        <v>5.0999999999999943</v>
      </c>
      <c r="BL10" s="43" t="s">
        <v>159</v>
      </c>
      <c r="BM10" s="43" t="s">
        <v>159</v>
      </c>
      <c r="BN10" s="43" t="s">
        <v>159</v>
      </c>
      <c r="BO10" s="101">
        <v>1.93</v>
      </c>
      <c r="BP10" s="101">
        <v>1.66</v>
      </c>
      <c r="BQ10" s="105">
        <v>1.47</v>
      </c>
      <c r="BR10" s="105"/>
      <c r="BS10" s="43" t="s">
        <v>159</v>
      </c>
      <c r="BT10" s="43" t="s">
        <v>159</v>
      </c>
      <c r="BU10" s="43" t="s">
        <v>159</v>
      </c>
      <c r="BV10" s="126"/>
      <c r="BW10" s="98">
        <v>22.5</v>
      </c>
      <c r="BX10" s="126"/>
      <c r="BY10" s="98">
        <v>72.332999999999998</v>
      </c>
      <c r="BZ10" s="98">
        <v>0</v>
      </c>
      <c r="CA10" s="98">
        <v>72</v>
      </c>
      <c r="CB10" s="28">
        <f t="shared" si="1"/>
        <v>299.39999999999998</v>
      </c>
      <c r="CC10" s="28"/>
      <c r="CD10" s="28">
        <v>299.39999999999998</v>
      </c>
      <c r="CE10" s="28">
        <v>325.7</v>
      </c>
      <c r="CF10" s="56"/>
      <c r="CG10" s="56"/>
      <c r="CH10" s="28">
        <f t="shared" si="2"/>
        <v>325.7</v>
      </c>
      <c r="CI10" s="29">
        <v>382.5</v>
      </c>
      <c r="CJ10" s="25" t="s">
        <v>44</v>
      </c>
      <c r="CK10" s="27" t="s">
        <v>159</v>
      </c>
      <c r="CL10" s="27" t="s">
        <v>159</v>
      </c>
      <c r="CM10" s="27" t="s">
        <v>267</v>
      </c>
      <c r="CN10" s="27"/>
      <c r="CO10" s="27"/>
      <c r="CP10" s="18" t="s">
        <v>245</v>
      </c>
      <c r="CQ10" s="56" t="s">
        <v>235</v>
      </c>
      <c r="CR10" s="56" t="s">
        <v>235</v>
      </c>
      <c r="CS10" s="56" t="s">
        <v>235</v>
      </c>
      <c r="CT10" s="56" t="s">
        <v>235</v>
      </c>
      <c r="CU10" s="56" t="s">
        <v>235</v>
      </c>
      <c r="CV10" s="56" t="s">
        <v>235</v>
      </c>
      <c r="CW10" s="56" t="s">
        <v>235</v>
      </c>
      <c r="CX10" s="56" t="s">
        <v>235</v>
      </c>
      <c r="CY10" s="56" t="s">
        <v>235</v>
      </c>
      <c r="CZ10" s="56" t="s">
        <v>235</v>
      </c>
      <c r="DA10" s="56" t="s">
        <v>235</v>
      </c>
      <c r="DB10" s="56" t="s">
        <v>235</v>
      </c>
      <c r="DC10" s="56">
        <v>21.02</v>
      </c>
      <c r="DD10" s="56" t="s">
        <v>235</v>
      </c>
      <c r="DE10" s="56" t="s">
        <v>235</v>
      </c>
      <c r="DF10" s="56" t="s">
        <v>235</v>
      </c>
      <c r="DG10" s="56" t="s">
        <v>235</v>
      </c>
      <c r="DH10" s="56" t="s">
        <v>235</v>
      </c>
      <c r="DI10" s="56">
        <v>13.72</v>
      </c>
      <c r="DJ10" s="56" t="s">
        <v>235</v>
      </c>
      <c r="DK10" s="56" t="s">
        <v>235</v>
      </c>
      <c r="DL10" s="56" t="s">
        <v>235</v>
      </c>
      <c r="DM10" s="56" t="s">
        <v>235</v>
      </c>
      <c r="DN10" s="56" t="s">
        <v>235</v>
      </c>
    </row>
    <row r="11" spans="1:118" ht="12.75" x14ac:dyDescent="0.2">
      <c r="A11" s="151" t="s">
        <v>46</v>
      </c>
      <c r="B11" s="26">
        <v>4</v>
      </c>
      <c r="C11" s="26">
        <v>5</v>
      </c>
      <c r="D11" s="27">
        <v>1</v>
      </c>
      <c r="E11" s="44">
        <v>6.4589999999999996</v>
      </c>
      <c r="F11" s="27">
        <v>4950</v>
      </c>
      <c r="G11" s="27">
        <v>11670</v>
      </c>
      <c r="H11" s="51">
        <f t="shared" si="3"/>
        <v>5.5214224507283638E-2</v>
      </c>
      <c r="I11" s="48">
        <f t="shared" si="4"/>
        <v>18.11127492822224</v>
      </c>
      <c r="J11" s="47">
        <v>0.03</v>
      </c>
      <c r="K11" s="47">
        <v>412.38</v>
      </c>
      <c r="L11" s="47">
        <f t="shared" si="6"/>
        <v>5699.7514079999992</v>
      </c>
      <c r="M11" s="47">
        <v>11190</v>
      </c>
      <c r="N11" s="51">
        <f t="shared" si="7"/>
        <v>0.50936116246648788</v>
      </c>
      <c r="O11" s="48">
        <v>20.2</v>
      </c>
      <c r="P11" s="47">
        <f t="shared" si="0"/>
        <v>1.8539999999999997E-3</v>
      </c>
      <c r="Q11" s="48">
        <v>6.18</v>
      </c>
      <c r="R11" s="48">
        <v>0.2</v>
      </c>
      <c r="S11" s="31">
        <v>2.8</v>
      </c>
      <c r="T11" s="31">
        <v>3.9</v>
      </c>
      <c r="U11" s="31">
        <v>1.2</v>
      </c>
      <c r="V11" s="48" t="s">
        <v>182</v>
      </c>
      <c r="W11" s="48" t="s">
        <v>182</v>
      </c>
      <c r="X11" s="48" t="s">
        <v>182</v>
      </c>
      <c r="Y11" s="48" t="s">
        <v>182</v>
      </c>
      <c r="Z11" s="49">
        <v>0.7</v>
      </c>
      <c r="AA11" s="50">
        <v>0.7</v>
      </c>
      <c r="AB11" s="50">
        <v>0.6</v>
      </c>
      <c r="AC11" s="50">
        <v>0.6</v>
      </c>
      <c r="AD11" s="48" t="s">
        <v>112</v>
      </c>
      <c r="AE11" s="48" t="s">
        <v>112</v>
      </c>
      <c r="AF11" s="48" t="s">
        <v>112</v>
      </c>
      <c r="AG11" s="48" t="s">
        <v>112</v>
      </c>
      <c r="AH11" s="48" t="s">
        <v>112</v>
      </c>
      <c r="AI11" s="48" t="s">
        <v>112</v>
      </c>
      <c r="AJ11" s="48" t="s">
        <v>112</v>
      </c>
      <c r="AK11" s="48" t="s">
        <v>112</v>
      </c>
      <c r="AL11" s="48" t="s">
        <v>112</v>
      </c>
      <c r="AM11" s="48" t="s">
        <v>112</v>
      </c>
      <c r="AN11" s="48" t="s">
        <v>112</v>
      </c>
      <c r="AO11" s="48" t="s">
        <v>112</v>
      </c>
      <c r="AP11" s="53">
        <v>-0.12</v>
      </c>
      <c r="AQ11" s="53">
        <v>-0.23</v>
      </c>
      <c r="AR11" s="53">
        <v>-0.13</v>
      </c>
      <c r="AS11" s="53">
        <v>-0.77</v>
      </c>
      <c r="AT11" s="53">
        <v>-0.31</v>
      </c>
      <c r="AU11" s="53">
        <v>-0.36</v>
      </c>
      <c r="AV11" s="53">
        <v>-0.36</v>
      </c>
      <c r="AW11" s="53">
        <v>-0.31</v>
      </c>
      <c r="AX11" s="53">
        <v>-0.52</v>
      </c>
      <c r="AY11" s="53">
        <v>-0.52</v>
      </c>
      <c r="AZ11" s="53">
        <v>-0.62</v>
      </c>
      <c r="BA11" s="53">
        <f>(AZ11-AW11)</f>
        <v>-0.31</v>
      </c>
      <c r="BB11" s="19" t="b">
        <f>OR(AND(AZ11 &lt; -1.14, AO11=TRUE), AZ11&lt;-1.75)</f>
        <v>0</v>
      </c>
      <c r="BC11" s="48">
        <v>77.3</v>
      </c>
      <c r="BD11" s="48">
        <v>77.900000000000006</v>
      </c>
      <c r="BE11" s="48"/>
      <c r="BF11" s="48">
        <v>77</v>
      </c>
      <c r="BG11" s="48">
        <v>74.5</v>
      </c>
      <c r="BH11" s="48">
        <v>74.8</v>
      </c>
      <c r="BI11" s="48">
        <v>75.7</v>
      </c>
      <c r="BJ11" s="48">
        <v>76.7</v>
      </c>
      <c r="BK11" s="56">
        <f t="shared" si="5"/>
        <v>0.29999999999999716</v>
      </c>
      <c r="BL11" s="48"/>
      <c r="BM11" s="48"/>
      <c r="BN11" s="48"/>
      <c r="BO11" s="52">
        <v>-0.59</v>
      </c>
      <c r="BP11" s="52">
        <v>-0.66</v>
      </c>
      <c r="BQ11" s="52">
        <v>-0.65</v>
      </c>
      <c r="BR11" s="52"/>
      <c r="BS11" s="52"/>
      <c r="BT11" s="52"/>
      <c r="BU11" s="52"/>
      <c r="BV11" s="47"/>
      <c r="BW11" s="47">
        <v>360</v>
      </c>
      <c r="BX11" s="47"/>
      <c r="BY11" s="47">
        <v>443.529</v>
      </c>
      <c r="BZ11" s="98">
        <v>0</v>
      </c>
      <c r="CA11" s="47">
        <v>444</v>
      </c>
      <c r="CB11" s="28">
        <f t="shared" si="1"/>
        <v>360</v>
      </c>
      <c r="CC11" s="28"/>
      <c r="CD11" s="28">
        <v>360</v>
      </c>
      <c r="CE11" s="28">
        <v>362.274</v>
      </c>
      <c r="CF11" s="56"/>
      <c r="CG11" s="56"/>
      <c r="CH11" s="28">
        <f t="shared" si="2"/>
        <v>362.274</v>
      </c>
      <c r="CI11" s="29">
        <v>463</v>
      </c>
      <c r="CJ11" s="40" t="s">
        <v>46</v>
      </c>
      <c r="CK11" s="27" t="s">
        <v>159</v>
      </c>
      <c r="CL11" s="27" t="s">
        <v>196</v>
      </c>
      <c r="CM11" s="27" t="s">
        <v>268</v>
      </c>
      <c r="CN11" s="27"/>
      <c r="CO11" s="27"/>
      <c r="CP11" s="18" t="s">
        <v>14</v>
      </c>
      <c r="CQ11" s="56" t="s">
        <v>235</v>
      </c>
      <c r="CR11" s="56" t="s">
        <v>235</v>
      </c>
      <c r="CS11" s="56" t="s">
        <v>235</v>
      </c>
      <c r="CT11" s="56" t="s">
        <v>235</v>
      </c>
      <c r="CU11" s="56" t="s">
        <v>235</v>
      </c>
      <c r="CV11" s="56" t="s">
        <v>235</v>
      </c>
      <c r="CW11" s="56">
        <v>47.43</v>
      </c>
      <c r="CX11" s="56" t="s">
        <v>235</v>
      </c>
      <c r="CY11" s="56" t="s">
        <v>235</v>
      </c>
      <c r="CZ11" s="56" t="s">
        <v>235</v>
      </c>
      <c r="DA11" s="56" t="s">
        <v>235</v>
      </c>
      <c r="DB11" s="56">
        <v>24.86</v>
      </c>
      <c r="DC11" s="56" t="s">
        <v>235</v>
      </c>
      <c r="DD11" s="56" t="s">
        <v>235</v>
      </c>
      <c r="DE11" s="56" t="s">
        <v>235</v>
      </c>
      <c r="DF11" s="56" t="s">
        <v>235</v>
      </c>
      <c r="DG11" s="56" t="s">
        <v>235</v>
      </c>
      <c r="DH11" s="56">
        <v>27.61</v>
      </c>
      <c r="DI11" s="56" t="s">
        <v>235</v>
      </c>
      <c r="DJ11" s="56" t="s">
        <v>235</v>
      </c>
      <c r="DK11" s="56" t="s">
        <v>235</v>
      </c>
      <c r="DL11" s="56" t="s">
        <v>235</v>
      </c>
      <c r="DM11" s="56" t="s">
        <v>235</v>
      </c>
      <c r="DN11" s="56" t="s">
        <v>235</v>
      </c>
    </row>
    <row r="12" spans="1:118" ht="12.75" x14ac:dyDescent="0.2">
      <c r="A12" s="25" t="s">
        <v>53</v>
      </c>
      <c r="B12" s="26">
        <v>4</v>
      </c>
      <c r="C12" s="26">
        <v>3</v>
      </c>
      <c r="D12" s="27">
        <v>1</v>
      </c>
      <c r="E12" s="44">
        <v>4.4669999999999996</v>
      </c>
      <c r="F12" s="27">
        <v>9870</v>
      </c>
      <c r="G12" s="27">
        <v>17400</v>
      </c>
      <c r="H12" s="51">
        <f t="shared" si="3"/>
        <v>3.7031609195402299E-2</v>
      </c>
      <c r="I12" s="48">
        <f t="shared" si="4"/>
        <v>27.003957476526733</v>
      </c>
      <c r="J12" s="46">
        <v>0</v>
      </c>
      <c r="K12" s="48" t="s">
        <v>182</v>
      </c>
      <c r="L12" s="48" t="s">
        <v>182</v>
      </c>
      <c r="M12" s="46">
        <v>16360</v>
      </c>
      <c r="N12" s="48" t="s">
        <v>182</v>
      </c>
      <c r="O12" s="48" t="s">
        <v>182</v>
      </c>
      <c r="P12" s="47">
        <f t="shared" si="0"/>
        <v>0</v>
      </c>
      <c r="Q12" s="48">
        <v>4.38</v>
      </c>
      <c r="R12" s="48">
        <v>8.5</v>
      </c>
      <c r="S12" s="31">
        <v>0.4</v>
      </c>
      <c r="T12" s="31">
        <v>2.5</v>
      </c>
      <c r="U12" s="31">
        <v>1.3</v>
      </c>
      <c r="V12" s="48" t="s">
        <v>182</v>
      </c>
      <c r="W12" s="48" t="s">
        <v>182</v>
      </c>
      <c r="X12" s="48" t="s">
        <v>182</v>
      </c>
      <c r="Y12" s="48" t="s">
        <v>182</v>
      </c>
      <c r="Z12" s="48" t="s">
        <v>182</v>
      </c>
      <c r="AA12" s="48" t="s">
        <v>182</v>
      </c>
      <c r="AB12" s="48" t="s">
        <v>182</v>
      </c>
      <c r="AC12" s="48" t="s">
        <v>182</v>
      </c>
      <c r="AD12" s="48" t="s">
        <v>182</v>
      </c>
      <c r="AE12" s="48" t="s">
        <v>182</v>
      </c>
      <c r="AF12" s="48" t="s">
        <v>182</v>
      </c>
      <c r="AG12" s="48" t="s">
        <v>182</v>
      </c>
      <c r="AH12" s="48" t="s">
        <v>182</v>
      </c>
      <c r="AI12" s="48" t="s">
        <v>182</v>
      </c>
      <c r="AJ12" s="48" t="s">
        <v>182</v>
      </c>
      <c r="AK12" s="48" t="s">
        <v>182</v>
      </c>
      <c r="AL12" s="48" t="s">
        <v>112</v>
      </c>
      <c r="AM12" s="48" t="s">
        <v>112</v>
      </c>
      <c r="AN12" s="48" t="s">
        <v>112</v>
      </c>
      <c r="AO12" s="48" t="s">
        <v>112</v>
      </c>
      <c r="AP12" s="53">
        <v>-0.5</v>
      </c>
      <c r="AQ12" s="53">
        <v>-0.75</v>
      </c>
      <c r="AR12" s="53">
        <v>-1.02</v>
      </c>
      <c r="AS12" s="53">
        <v>-1.85</v>
      </c>
      <c r="AT12" s="52">
        <v>-2.13</v>
      </c>
      <c r="AU12" s="52">
        <v>-1.9</v>
      </c>
      <c r="AV12" s="52">
        <v>-1.58</v>
      </c>
      <c r="AW12" s="52">
        <v>-1.63</v>
      </c>
      <c r="AX12" s="52">
        <v>-1.55</v>
      </c>
      <c r="AY12" s="52">
        <v>-1.66</v>
      </c>
      <c r="AZ12" s="52">
        <v>-1.69</v>
      </c>
      <c r="BA12" s="53">
        <f>(AZ12-AX12)</f>
        <v>-0.1399999999999999</v>
      </c>
      <c r="BB12" s="48" t="s">
        <v>112</v>
      </c>
      <c r="BC12" s="48">
        <v>95.7</v>
      </c>
      <c r="BD12" s="48">
        <v>93.5</v>
      </c>
      <c r="BE12" s="48"/>
      <c r="BF12" s="48">
        <v>90.9</v>
      </c>
      <c r="BG12" s="48">
        <v>87.7</v>
      </c>
      <c r="BH12" s="48">
        <v>85.8</v>
      </c>
      <c r="BI12" s="48">
        <v>86.3</v>
      </c>
      <c r="BJ12" s="48">
        <v>86.9</v>
      </c>
      <c r="BK12" s="56">
        <f t="shared" si="5"/>
        <v>4</v>
      </c>
      <c r="BL12" s="48"/>
      <c r="BM12" s="48"/>
      <c r="BN12" s="48"/>
      <c r="BO12" s="52">
        <v>0.16</v>
      </c>
      <c r="BP12" s="52">
        <v>0.28999999999999998</v>
      </c>
      <c r="BQ12" s="52">
        <v>0.19</v>
      </c>
      <c r="BR12" s="52"/>
      <c r="BS12" s="52"/>
      <c r="BT12" s="52"/>
      <c r="BU12" s="52"/>
      <c r="BV12" s="47"/>
      <c r="BW12" s="47">
        <v>65</v>
      </c>
      <c r="BX12" s="47"/>
      <c r="BY12" s="47">
        <v>61.203000000000003</v>
      </c>
      <c r="BZ12" s="98">
        <v>0</v>
      </c>
      <c r="CA12" s="47">
        <v>61</v>
      </c>
      <c r="CB12" s="28">
        <f t="shared" si="1"/>
        <v>84.724999999999994</v>
      </c>
      <c r="CC12" s="28"/>
      <c r="CD12" s="28">
        <v>84.724999999999994</v>
      </c>
      <c r="CE12" s="28">
        <v>84.724999999999994</v>
      </c>
      <c r="CF12" s="56"/>
      <c r="CG12" s="56"/>
      <c r="CH12" s="28">
        <f t="shared" si="2"/>
        <v>84.724999999999994</v>
      </c>
      <c r="CI12" s="29">
        <v>109</v>
      </c>
      <c r="CJ12" s="25" t="s">
        <v>53</v>
      </c>
      <c r="CK12" s="27" t="s">
        <v>159</v>
      </c>
      <c r="CL12" s="27" t="s">
        <v>262</v>
      </c>
      <c r="CM12" s="27" t="s">
        <v>269</v>
      </c>
      <c r="CN12" s="27"/>
      <c r="CO12" s="27"/>
      <c r="CP12" s="18" t="s">
        <v>246</v>
      </c>
      <c r="CQ12" s="56" t="s">
        <v>235</v>
      </c>
      <c r="CR12" s="56" t="s">
        <v>235</v>
      </c>
      <c r="CS12" s="56">
        <v>83.15</v>
      </c>
      <c r="CT12" s="56" t="s">
        <v>235</v>
      </c>
      <c r="CU12" s="56" t="s">
        <v>235</v>
      </c>
      <c r="CV12" s="56" t="s">
        <v>235</v>
      </c>
      <c r="CW12" s="56" t="s">
        <v>235</v>
      </c>
      <c r="CX12" s="56" t="s">
        <v>235</v>
      </c>
      <c r="CY12" s="56" t="s">
        <v>235</v>
      </c>
      <c r="CZ12" s="56" t="s">
        <v>235</v>
      </c>
      <c r="DA12" s="56" t="s">
        <v>235</v>
      </c>
      <c r="DB12" s="56" t="s">
        <v>235</v>
      </c>
      <c r="DC12" s="56" t="s">
        <v>235</v>
      </c>
      <c r="DD12" s="56">
        <v>62.43</v>
      </c>
      <c r="DE12" s="56" t="s">
        <v>235</v>
      </c>
      <c r="DF12" s="56" t="s">
        <v>235</v>
      </c>
      <c r="DG12" s="56" t="s">
        <v>235</v>
      </c>
      <c r="DH12" s="56" t="s">
        <v>235</v>
      </c>
      <c r="DI12" s="56">
        <v>62.83</v>
      </c>
      <c r="DJ12" s="56" t="s">
        <v>235</v>
      </c>
      <c r="DK12" s="56" t="s">
        <v>235</v>
      </c>
      <c r="DL12" s="56" t="s">
        <v>235</v>
      </c>
      <c r="DM12" s="56" t="s">
        <v>235</v>
      </c>
      <c r="DN12" s="56" t="s">
        <v>235</v>
      </c>
    </row>
    <row r="13" spans="1:118" ht="12.75" x14ac:dyDescent="0.2">
      <c r="A13" s="25" t="s">
        <v>105</v>
      </c>
      <c r="B13" s="26">
        <v>4</v>
      </c>
      <c r="C13" s="26"/>
      <c r="D13" s="27">
        <v>1</v>
      </c>
      <c r="E13" s="44">
        <v>4.17</v>
      </c>
      <c r="F13" s="86">
        <v>3070</v>
      </c>
      <c r="G13" s="86">
        <v>5300</v>
      </c>
      <c r="H13" s="51">
        <f t="shared" si="3"/>
        <v>0.12157547169811321</v>
      </c>
      <c r="I13" s="48">
        <f t="shared" si="4"/>
        <v>8.2253433692868771</v>
      </c>
      <c r="J13" s="47">
        <v>0.27</v>
      </c>
      <c r="K13" s="47">
        <v>317.91000000000003</v>
      </c>
      <c r="L13" s="47">
        <f t="shared" si="6"/>
        <v>4394.024856</v>
      </c>
      <c r="M13" s="47">
        <v>4670</v>
      </c>
      <c r="N13" s="51">
        <f t="shared" si="7"/>
        <v>0.94090468008565309</v>
      </c>
      <c r="O13" s="48">
        <v>19.600000000000001</v>
      </c>
      <c r="P13" s="47">
        <f t="shared" si="0"/>
        <v>1.06029E-2</v>
      </c>
      <c r="Q13" s="48">
        <v>3.927</v>
      </c>
      <c r="R13" s="48" t="s">
        <v>182</v>
      </c>
      <c r="S13" s="48" t="s">
        <v>182</v>
      </c>
      <c r="T13" s="48" t="s">
        <v>182</v>
      </c>
      <c r="U13" s="48" t="s">
        <v>182</v>
      </c>
      <c r="V13" s="48" t="s">
        <v>182</v>
      </c>
      <c r="W13" s="48" t="s">
        <v>182</v>
      </c>
      <c r="X13" s="48" t="s">
        <v>182</v>
      </c>
      <c r="Y13" s="48" t="s">
        <v>182</v>
      </c>
      <c r="Z13" s="48" t="s">
        <v>182</v>
      </c>
      <c r="AA13" s="48" t="s">
        <v>182</v>
      </c>
      <c r="AB13" s="48" t="s">
        <v>182</v>
      </c>
      <c r="AC13" s="48" t="s">
        <v>182</v>
      </c>
      <c r="AD13" s="48" t="s">
        <v>182</v>
      </c>
      <c r="AE13" s="48" t="s">
        <v>182</v>
      </c>
      <c r="AF13" s="48" t="s">
        <v>182</v>
      </c>
      <c r="AG13" s="48" t="s">
        <v>182</v>
      </c>
      <c r="AH13" s="48" t="s">
        <v>182</v>
      </c>
      <c r="AI13" s="48" t="s">
        <v>182</v>
      </c>
      <c r="AJ13" s="48" t="s">
        <v>182</v>
      </c>
      <c r="AK13" s="48" t="s">
        <v>182</v>
      </c>
      <c r="AL13" s="48" t="s">
        <v>182</v>
      </c>
      <c r="AM13" s="48" t="s">
        <v>182</v>
      </c>
      <c r="AN13" s="48" t="s">
        <v>112</v>
      </c>
      <c r="AO13" s="19" t="b">
        <v>1</v>
      </c>
      <c r="AP13" s="53">
        <v>-1.35</v>
      </c>
      <c r="AQ13" s="53">
        <v>-1.1000000000000001</v>
      </c>
      <c r="AR13" s="53">
        <v>-1.37</v>
      </c>
      <c r="AS13" s="53">
        <v>-1.7</v>
      </c>
      <c r="AT13" s="53">
        <v>-1.95</v>
      </c>
      <c r="AU13" s="53">
        <v>-1.97</v>
      </c>
      <c r="AV13" s="53">
        <v>-2.0299999999999998</v>
      </c>
      <c r="AW13" s="53">
        <v>-1.94</v>
      </c>
      <c r="AX13" s="53">
        <v>-1.93</v>
      </c>
      <c r="AY13" s="53">
        <v>-1.94</v>
      </c>
      <c r="AZ13" s="53">
        <v>-1.9</v>
      </c>
      <c r="BA13" s="53">
        <f>(AZ13-AV13)</f>
        <v>0.12999999999999989</v>
      </c>
      <c r="BB13" s="19" t="b">
        <f t="shared" ref="BB13:BB19" si="8">OR(AND(AZ13 &lt; -1.14, AO13=TRUE), AZ13&lt;-1.75)</f>
        <v>1</v>
      </c>
      <c r="BC13" s="48" t="s">
        <v>182</v>
      </c>
      <c r="BD13" s="48" t="s">
        <v>182</v>
      </c>
      <c r="BE13" s="48"/>
      <c r="BF13" s="48" t="s">
        <v>182</v>
      </c>
      <c r="BG13" s="48" t="s">
        <v>182</v>
      </c>
      <c r="BH13" s="48" t="s">
        <v>182</v>
      </c>
      <c r="BI13" s="48" t="s">
        <v>182</v>
      </c>
      <c r="BJ13" s="48" t="s">
        <v>182</v>
      </c>
      <c r="BK13" s="48" t="s">
        <v>182</v>
      </c>
      <c r="BL13" s="43" t="s">
        <v>159</v>
      </c>
      <c r="BM13" s="43" t="s">
        <v>159</v>
      </c>
      <c r="BN13" s="43" t="s">
        <v>159</v>
      </c>
      <c r="BO13" s="48" t="s">
        <v>112</v>
      </c>
      <c r="BP13" s="48" t="s">
        <v>112</v>
      </c>
      <c r="BQ13" s="113" t="s">
        <v>112</v>
      </c>
      <c r="BR13" s="113"/>
      <c r="BS13" s="43" t="s">
        <v>159</v>
      </c>
      <c r="BT13" s="43" t="s">
        <v>159</v>
      </c>
      <c r="BU13" s="43" t="s">
        <v>159</v>
      </c>
      <c r="BV13" s="98"/>
      <c r="BW13" s="98">
        <v>370</v>
      </c>
      <c r="BX13" s="98"/>
      <c r="BY13" s="98">
        <v>356.72699999999998</v>
      </c>
      <c r="BZ13" s="98">
        <v>0</v>
      </c>
      <c r="CA13" s="98">
        <v>357</v>
      </c>
      <c r="CB13" s="28">
        <f t="shared" si="1"/>
        <v>395.69900000000001</v>
      </c>
      <c r="CC13" s="28"/>
      <c r="CD13" s="28">
        <v>395.69900000000001</v>
      </c>
      <c r="CE13" s="47">
        <v>395.69900000000001</v>
      </c>
      <c r="CF13" s="48"/>
      <c r="CG13" s="48"/>
      <c r="CH13" s="28">
        <f t="shared" si="2"/>
        <v>395.69900000000001</v>
      </c>
      <c r="CI13" s="47">
        <v>393.4</v>
      </c>
      <c r="CJ13" s="25" t="s">
        <v>105</v>
      </c>
      <c r="CK13" s="27" t="s">
        <v>159</v>
      </c>
      <c r="CL13" s="27" t="s">
        <v>159</v>
      </c>
      <c r="CM13" s="27" t="s">
        <v>267</v>
      </c>
      <c r="CN13" s="27"/>
      <c r="CO13" s="27"/>
      <c r="CP13" s="18" t="s">
        <v>15</v>
      </c>
      <c r="CQ13" s="56" t="s">
        <v>235</v>
      </c>
      <c r="CR13" s="56" t="s">
        <v>235</v>
      </c>
      <c r="CS13" s="56" t="s">
        <v>235</v>
      </c>
      <c r="CT13" s="56" t="s">
        <v>235</v>
      </c>
      <c r="CU13" s="56" t="s">
        <v>235</v>
      </c>
      <c r="CV13" s="56" t="s">
        <v>235</v>
      </c>
      <c r="CW13" s="56" t="s">
        <v>235</v>
      </c>
      <c r="CX13" s="56" t="s">
        <v>235</v>
      </c>
      <c r="CY13" s="56" t="s">
        <v>235</v>
      </c>
      <c r="CZ13" s="56" t="s">
        <v>235</v>
      </c>
      <c r="DA13" s="56" t="s">
        <v>235</v>
      </c>
      <c r="DB13" s="56" t="s">
        <v>235</v>
      </c>
      <c r="DC13" s="56" t="s">
        <v>235</v>
      </c>
      <c r="DD13" s="56">
        <v>61.94</v>
      </c>
      <c r="DE13" s="56" t="s">
        <v>235</v>
      </c>
      <c r="DF13" s="56" t="s">
        <v>235</v>
      </c>
      <c r="DG13" s="56" t="s">
        <v>235</v>
      </c>
      <c r="DH13" s="56" t="s">
        <v>235</v>
      </c>
      <c r="DI13" s="56" t="s">
        <v>235</v>
      </c>
      <c r="DJ13" s="56" t="s">
        <v>235</v>
      </c>
      <c r="DK13" s="56" t="s">
        <v>235</v>
      </c>
      <c r="DL13" s="56">
        <v>36.520000000000003</v>
      </c>
      <c r="DM13" s="56" t="s">
        <v>235</v>
      </c>
      <c r="DN13" s="56" t="s">
        <v>235</v>
      </c>
    </row>
    <row r="14" spans="1:118" ht="12.75" x14ac:dyDescent="0.2">
      <c r="A14" s="151" t="s">
        <v>55</v>
      </c>
      <c r="B14" s="26">
        <v>3</v>
      </c>
      <c r="C14" s="26">
        <v>3</v>
      </c>
      <c r="D14" s="27">
        <v>0</v>
      </c>
      <c r="E14" s="44">
        <v>4.2939999999999996</v>
      </c>
      <c r="F14" s="27">
        <v>410</v>
      </c>
      <c r="G14" s="27">
        <v>790</v>
      </c>
      <c r="H14" s="51">
        <f t="shared" si="3"/>
        <v>0.81563291139240512</v>
      </c>
      <c r="I14" s="48">
        <f t="shared" si="4"/>
        <v>1.2260417474974781</v>
      </c>
      <c r="J14" s="47">
        <v>79.28</v>
      </c>
      <c r="K14" s="47">
        <v>35.69</v>
      </c>
      <c r="L14" s="47">
        <f t="shared" si="6"/>
        <v>493.29290399999991</v>
      </c>
      <c r="M14" s="46">
        <v>670</v>
      </c>
      <c r="N14" s="51">
        <f t="shared" si="7"/>
        <v>0.73625806567164165</v>
      </c>
      <c r="O14" s="48">
        <v>17.8</v>
      </c>
      <c r="P14" s="47">
        <f t="shared" si="0"/>
        <v>3.2346240000000002</v>
      </c>
      <c r="Q14" s="48">
        <v>4.08</v>
      </c>
      <c r="R14" s="48" t="s">
        <v>182</v>
      </c>
      <c r="S14" s="48" t="s">
        <v>182</v>
      </c>
      <c r="T14" s="48">
        <v>-1.2</v>
      </c>
      <c r="U14" s="45">
        <v>4.9000000000000004</v>
      </c>
      <c r="V14" s="121">
        <v>0.6</v>
      </c>
      <c r="W14" s="51">
        <v>0.5</v>
      </c>
      <c r="X14" s="49">
        <v>0.4</v>
      </c>
      <c r="Y14" s="51">
        <v>0.5</v>
      </c>
      <c r="Z14" s="51">
        <v>0.4</v>
      </c>
      <c r="AA14" s="51">
        <v>0.4</v>
      </c>
      <c r="AB14" s="51">
        <v>0.4</v>
      </c>
      <c r="AC14" s="51">
        <v>0.44</v>
      </c>
      <c r="AD14" s="48" t="s">
        <v>112</v>
      </c>
      <c r="AE14" s="48" t="s">
        <v>112</v>
      </c>
      <c r="AF14" s="48" t="s">
        <v>112</v>
      </c>
      <c r="AG14" s="48" t="s">
        <v>112</v>
      </c>
      <c r="AH14" s="52">
        <v>2.83</v>
      </c>
      <c r="AI14" s="52">
        <v>2.92</v>
      </c>
      <c r="AJ14" s="52">
        <v>3.03</v>
      </c>
      <c r="AK14" s="52">
        <v>3.06</v>
      </c>
      <c r="AL14" s="52">
        <v>3.13</v>
      </c>
      <c r="AM14" s="144">
        <f>(AL14-AH14)</f>
        <v>0.29999999999999982</v>
      </c>
      <c r="AN14" s="19" t="b">
        <f>OR(AND(V14&gt;65%, AL14&gt;3.35), (AL14&gt;3.41))</f>
        <v>0</v>
      </c>
      <c r="AO14" s="19" t="b">
        <f>OR(AND(V14&lt;41%, AL14&lt;3.35), (AL14&lt;3.23))</f>
        <v>1</v>
      </c>
      <c r="AP14" s="52">
        <v>-2.2200000000000002</v>
      </c>
      <c r="AQ14" s="52">
        <v>-1.41</v>
      </c>
      <c r="AR14" s="52">
        <v>-1.36</v>
      </c>
      <c r="AS14" s="52">
        <v>-1.31</v>
      </c>
      <c r="AT14" s="52">
        <v>-1.25</v>
      </c>
      <c r="AU14" s="52">
        <v>-1.28</v>
      </c>
      <c r="AV14" s="52">
        <v>-1.08</v>
      </c>
      <c r="AW14" s="52">
        <v>-0.46</v>
      </c>
      <c r="AX14" s="53">
        <v>-0.42</v>
      </c>
      <c r="AY14" s="53">
        <v>-0.48</v>
      </c>
      <c r="AZ14" s="53">
        <v>-0.46</v>
      </c>
      <c r="BA14" s="61">
        <f>(AZ14-AU14)</f>
        <v>0.82000000000000006</v>
      </c>
      <c r="BB14" s="19" t="b">
        <f>OR(AND(AZ14 &lt; -1.14, AO14=TRUE), AZ14&lt;-1.75)</f>
        <v>0</v>
      </c>
      <c r="BC14" s="48">
        <v>91</v>
      </c>
      <c r="BD14" s="48">
        <v>91.8</v>
      </c>
      <c r="BE14" s="48" t="s">
        <v>159</v>
      </c>
      <c r="BF14" s="48">
        <v>91.7</v>
      </c>
      <c r="BG14" s="48">
        <v>94</v>
      </c>
      <c r="BH14" s="48">
        <v>93.3</v>
      </c>
      <c r="BI14" s="110">
        <v>95.1</v>
      </c>
      <c r="BJ14" s="110">
        <v>94.3</v>
      </c>
      <c r="BK14" s="56">
        <f t="shared" si="5"/>
        <v>-2.5999999999999943</v>
      </c>
      <c r="BL14" s="43" t="s">
        <v>159</v>
      </c>
      <c r="BM14" s="43" t="s">
        <v>159</v>
      </c>
      <c r="BN14" s="43" t="s">
        <v>159</v>
      </c>
      <c r="BO14" s="41">
        <v>1.96</v>
      </c>
      <c r="BP14" s="102">
        <v>1.61</v>
      </c>
      <c r="BQ14" s="105">
        <v>1.65</v>
      </c>
      <c r="BR14" s="43" t="s">
        <v>159</v>
      </c>
      <c r="BS14" s="43" t="s">
        <v>159</v>
      </c>
      <c r="BT14" s="43" t="s">
        <v>159</v>
      </c>
      <c r="BU14" s="43" t="s">
        <v>159</v>
      </c>
      <c r="BV14" s="98"/>
      <c r="BW14" s="98">
        <v>92.977000000000004</v>
      </c>
      <c r="BX14" s="98">
        <v>33.5</v>
      </c>
      <c r="BY14" s="98">
        <f>(CA14-BZ14)</f>
        <v>115.26900000000001</v>
      </c>
      <c r="BZ14" s="98">
        <v>33.911999999999999</v>
      </c>
      <c r="CA14" s="98">
        <v>149.18100000000001</v>
      </c>
      <c r="CB14" s="28">
        <f>(CD14-CC14)</f>
        <v>124.27600000000001</v>
      </c>
      <c r="CC14" s="28">
        <v>31.5</v>
      </c>
      <c r="CD14" s="28">
        <v>155.77600000000001</v>
      </c>
      <c r="CE14" s="47">
        <v>124.532</v>
      </c>
      <c r="CF14" s="48"/>
      <c r="CG14" s="48"/>
      <c r="CH14" s="47">
        <f>(CE14+CF14+CG14)</f>
        <v>124.532</v>
      </c>
      <c r="CI14" s="47">
        <v>153</v>
      </c>
      <c r="CJ14" s="25" t="s">
        <v>55</v>
      </c>
      <c r="CK14" s="27" t="s">
        <v>159</v>
      </c>
      <c r="CL14" s="27" t="s">
        <v>196</v>
      </c>
      <c r="CM14" s="27" t="s">
        <v>267</v>
      </c>
      <c r="CN14" s="27"/>
      <c r="CO14" s="27"/>
      <c r="CP14" s="18" t="s">
        <v>247</v>
      </c>
      <c r="CQ14" s="56">
        <v>60.73</v>
      </c>
      <c r="CR14" s="56" t="s">
        <v>235</v>
      </c>
      <c r="CS14" s="56" t="s">
        <v>235</v>
      </c>
      <c r="CT14" s="56">
        <v>54.85</v>
      </c>
      <c r="CU14" s="56" t="s">
        <v>235</v>
      </c>
      <c r="CV14" s="56" t="s">
        <v>235</v>
      </c>
      <c r="CW14" s="56">
        <v>37.39</v>
      </c>
      <c r="CX14" s="56" t="s">
        <v>235</v>
      </c>
      <c r="CY14" s="56" t="s">
        <v>235</v>
      </c>
      <c r="CZ14" s="56">
        <v>36</v>
      </c>
      <c r="DA14" s="56" t="s">
        <v>235</v>
      </c>
      <c r="DB14" s="56" t="s">
        <v>235</v>
      </c>
      <c r="DC14" s="56">
        <v>28.06</v>
      </c>
      <c r="DD14" s="56" t="s">
        <v>235</v>
      </c>
      <c r="DE14" s="56" t="s">
        <v>235</v>
      </c>
      <c r="DF14" s="56">
        <v>15.77</v>
      </c>
      <c r="DG14" s="56" t="s">
        <v>235</v>
      </c>
      <c r="DH14" s="56" t="s">
        <v>235</v>
      </c>
      <c r="DI14" s="56">
        <v>12.34</v>
      </c>
      <c r="DJ14" s="56" t="s">
        <v>235</v>
      </c>
      <c r="DK14" s="56">
        <v>9.19</v>
      </c>
      <c r="DL14" s="56">
        <v>6.26</v>
      </c>
      <c r="DM14" s="56" t="s">
        <v>235</v>
      </c>
      <c r="DN14" s="56" t="s">
        <v>235</v>
      </c>
    </row>
    <row r="15" spans="1:118" ht="12.75" x14ac:dyDescent="0.2">
      <c r="A15" s="25" t="s">
        <v>86</v>
      </c>
      <c r="B15" s="26">
        <v>3</v>
      </c>
      <c r="C15" s="26">
        <v>2</v>
      </c>
      <c r="D15" s="27">
        <v>0</v>
      </c>
      <c r="E15" s="44">
        <v>10.496</v>
      </c>
      <c r="F15" s="85">
        <v>1000</v>
      </c>
      <c r="G15" s="85">
        <v>2000</v>
      </c>
      <c r="H15" s="51">
        <f t="shared" si="3"/>
        <v>0.32217499999999999</v>
      </c>
      <c r="I15" s="48">
        <f t="shared" si="4"/>
        <v>3.1039031582214633</v>
      </c>
      <c r="J15" s="46">
        <v>40</v>
      </c>
      <c r="K15" s="48" t="s">
        <v>182</v>
      </c>
      <c r="L15" s="48" t="s">
        <v>182</v>
      </c>
      <c r="M15" s="45" t="s">
        <v>182</v>
      </c>
      <c r="N15" s="48" t="s">
        <v>182</v>
      </c>
      <c r="O15" s="48" t="s">
        <v>182</v>
      </c>
      <c r="P15" s="47">
        <f t="shared" si="0"/>
        <v>3.9628000000000001</v>
      </c>
      <c r="Q15" s="48">
        <v>9.907</v>
      </c>
      <c r="R15" s="48" t="s">
        <v>182</v>
      </c>
      <c r="S15" s="48" t="s">
        <v>182</v>
      </c>
      <c r="T15" s="48" t="s">
        <v>182</v>
      </c>
      <c r="U15" s="45" t="s">
        <v>182</v>
      </c>
      <c r="V15" s="121">
        <v>0</v>
      </c>
      <c r="W15" s="51">
        <v>0</v>
      </c>
      <c r="X15" s="49">
        <v>0</v>
      </c>
      <c r="Y15" s="51">
        <v>0</v>
      </c>
      <c r="Z15" s="48" t="s">
        <v>112</v>
      </c>
      <c r="AA15" s="51">
        <v>0</v>
      </c>
      <c r="AB15" s="51">
        <v>0</v>
      </c>
      <c r="AC15" s="51">
        <v>0</v>
      </c>
      <c r="AD15" s="48" t="s">
        <v>112</v>
      </c>
      <c r="AE15" s="48" t="s">
        <v>112</v>
      </c>
      <c r="AF15" s="48" t="s">
        <v>112</v>
      </c>
      <c r="AG15" s="48" t="s">
        <v>112</v>
      </c>
      <c r="AH15" s="48" t="s">
        <v>112</v>
      </c>
      <c r="AI15" s="48" t="s">
        <v>112</v>
      </c>
      <c r="AJ15" s="48" t="s">
        <v>112</v>
      </c>
      <c r="AK15" s="48" t="s">
        <v>112</v>
      </c>
      <c r="AL15" s="48" t="s">
        <v>112</v>
      </c>
      <c r="AM15" s="48" t="s">
        <v>112</v>
      </c>
      <c r="AN15" s="19" t="b">
        <f>(V15&gt;59%)</f>
        <v>0</v>
      </c>
      <c r="AO15" s="19" t="b">
        <f>(V15&lt;41%)</f>
        <v>1</v>
      </c>
      <c r="AP15" s="52">
        <v>-2.67</v>
      </c>
      <c r="AQ15" s="52">
        <v>-2.93</v>
      </c>
      <c r="AR15" s="52">
        <v>-2.75</v>
      </c>
      <c r="AS15" s="52">
        <v>-2.78</v>
      </c>
      <c r="AT15" s="52">
        <v>-3.24</v>
      </c>
      <c r="AU15" s="52">
        <v>-3.31</v>
      </c>
      <c r="AV15" s="52">
        <v>-3.32</v>
      </c>
      <c r="AW15" s="52">
        <v>-3.11</v>
      </c>
      <c r="AX15" s="53">
        <v>-3.07</v>
      </c>
      <c r="AY15" s="53">
        <v>-2.85</v>
      </c>
      <c r="AZ15" s="53">
        <v>-2.75</v>
      </c>
      <c r="BA15" s="61">
        <f>(AZ15-AV15)</f>
        <v>0.56999999999999984</v>
      </c>
      <c r="BB15" s="19" t="b">
        <f>OR(AND(AZ15 &lt; -1.14, AO15=TRUE), AZ15&lt;-1.75)</f>
        <v>1</v>
      </c>
      <c r="BC15" s="48">
        <v>114.2</v>
      </c>
      <c r="BD15" s="48">
        <v>114.7</v>
      </c>
      <c r="BE15" s="48" t="s">
        <v>159</v>
      </c>
      <c r="BF15" s="48">
        <v>114.3</v>
      </c>
      <c r="BG15" s="48">
        <v>113.4</v>
      </c>
      <c r="BH15" s="48">
        <v>114.9</v>
      </c>
      <c r="BI15" s="110">
        <v>113.9</v>
      </c>
      <c r="BJ15" s="110">
        <v>112.6</v>
      </c>
      <c r="BK15" s="56">
        <f t="shared" si="5"/>
        <v>1.7000000000000028</v>
      </c>
      <c r="BL15" s="43" t="s">
        <v>159</v>
      </c>
      <c r="BM15" s="43" t="s">
        <v>159</v>
      </c>
      <c r="BN15" s="43" t="s">
        <v>159</v>
      </c>
      <c r="BO15" s="41">
        <v>2.93</v>
      </c>
      <c r="BP15" s="102">
        <v>2.89</v>
      </c>
      <c r="BQ15" s="127">
        <v>2.68</v>
      </c>
      <c r="BR15" s="97" t="s">
        <v>159</v>
      </c>
      <c r="BS15" s="43" t="s">
        <v>159</v>
      </c>
      <c r="BT15" s="43" t="s">
        <v>159</v>
      </c>
      <c r="BU15" s="43" t="s">
        <v>159</v>
      </c>
      <c r="BV15" s="98"/>
      <c r="BW15" s="98">
        <v>80</v>
      </c>
      <c r="BX15" s="98"/>
      <c r="BY15" s="98">
        <v>19.053999999999998</v>
      </c>
      <c r="BZ15" s="98">
        <v>0</v>
      </c>
      <c r="CA15" s="98">
        <v>19.053999999999998</v>
      </c>
      <c r="CB15" s="28">
        <f>(CD15-CC15)</f>
        <v>19.626999999999999</v>
      </c>
      <c r="CC15" s="28">
        <v>1.55</v>
      </c>
      <c r="CD15" s="28">
        <v>21.177</v>
      </c>
      <c r="CE15" s="47">
        <v>19.626999999999999</v>
      </c>
      <c r="CF15" s="48"/>
      <c r="CG15" s="48"/>
      <c r="CH15" s="47">
        <f>(CE15+CF15+CG15)</f>
        <v>19.626999999999999</v>
      </c>
      <c r="CI15" s="47">
        <v>28.27</v>
      </c>
      <c r="CJ15" s="25" t="s">
        <v>86</v>
      </c>
      <c r="CK15" s="27" t="s">
        <v>159</v>
      </c>
      <c r="CL15" s="27" t="s">
        <v>159</v>
      </c>
      <c r="CM15" s="27" t="s">
        <v>267</v>
      </c>
      <c r="CN15" s="27"/>
      <c r="CO15" s="27"/>
      <c r="CP15" s="18" t="s">
        <v>17</v>
      </c>
      <c r="CQ15" s="56" t="s">
        <v>235</v>
      </c>
      <c r="CR15" s="56">
        <v>8.18</v>
      </c>
      <c r="CS15" s="56">
        <v>6.29</v>
      </c>
      <c r="CT15" s="56" t="s">
        <v>235</v>
      </c>
      <c r="CU15" s="56" t="s">
        <v>235</v>
      </c>
      <c r="CV15" s="56" t="s">
        <v>235</v>
      </c>
      <c r="CW15" s="56">
        <v>13</v>
      </c>
      <c r="CX15" s="56" t="s">
        <v>235</v>
      </c>
      <c r="CY15" s="56" t="s">
        <v>235</v>
      </c>
      <c r="CZ15" s="56">
        <v>16.18</v>
      </c>
      <c r="DA15" s="56">
        <v>17.850000000000001</v>
      </c>
      <c r="DB15" s="56">
        <v>17.86</v>
      </c>
      <c r="DC15" s="56">
        <v>11.14</v>
      </c>
      <c r="DD15" s="56">
        <v>10.34</v>
      </c>
      <c r="DE15" s="56">
        <v>9.01</v>
      </c>
      <c r="DF15" s="56">
        <v>7.87</v>
      </c>
      <c r="DG15" s="56">
        <v>11.04</v>
      </c>
      <c r="DH15" s="56">
        <v>8.84</v>
      </c>
      <c r="DI15" s="56">
        <v>8.5</v>
      </c>
      <c r="DJ15" s="56">
        <v>7.26</v>
      </c>
      <c r="DK15" s="56">
        <v>6.17</v>
      </c>
      <c r="DL15" s="56">
        <v>4.95</v>
      </c>
      <c r="DM15" s="56">
        <v>5.63</v>
      </c>
      <c r="DN15" s="56" t="s">
        <v>235</v>
      </c>
    </row>
    <row r="16" spans="1:118" ht="12.75" x14ac:dyDescent="0.2">
      <c r="A16" s="25" t="s">
        <v>171</v>
      </c>
      <c r="B16" s="26">
        <v>3</v>
      </c>
      <c r="C16" s="26"/>
      <c r="D16" s="27"/>
      <c r="E16" s="44">
        <v>11.295999999999999</v>
      </c>
      <c r="F16" s="85">
        <v>950</v>
      </c>
      <c r="G16" s="85">
        <v>1860</v>
      </c>
      <c r="H16" s="51">
        <f t="shared" si="3"/>
        <v>0.34642473118279571</v>
      </c>
      <c r="I16" s="48">
        <f t="shared" si="4"/>
        <v>2.8866299371459609</v>
      </c>
      <c r="J16" s="47">
        <v>25.08</v>
      </c>
      <c r="K16" s="48" t="s">
        <v>182</v>
      </c>
      <c r="L16" s="48" t="s">
        <v>182</v>
      </c>
      <c r="M16" s="46">
        <v>2250</v>
      </c>
      <c r="N16" s="48" t="s">
        <v>182</v>
      </c>
      <c r="O16" s="48">
        <v>12.76</v>
      </c>
      <c r="P16" s="47">
        <f t="shared" si="0"/>
        <v>2.6033040000000001</v>
      </c>
      <c r="Q16" s="48">
        <v>10.38</v>
      </c>
      <c r="R16" s="48" t="s">
        <v>182</v>
      </c>
      <c r="S16" s="48" t="s">
        <v>182</v>
      </c>
      <c r="T16" s="48" t="s">
        <v>182</v>
      </c>
      <c r="U16" s="45">
        <v>-4.7</v>
      </c>
      <c r="V16" s="121">
        <v>0.11</v>
      </c>
      <c r="W16" s="51">
        <v>0.11</v>
      </c>
      <c r="X16" s="49">
        <v>0.14000000000000001</v>
      </c>
      <c r="Y16" s="48" t="s">
        <v>182</v>
      </c>
      <c r="Z16" s="48" t="s">
        <v>182</v>
      </c>
      <c r="AA16" s="48" t="s">
        <v>182</v>
      </c>
      <c r="AB16" s="48" t="s">
        <v>182</v>
      </c>
      <c r="AC16" s="48" t="s">
        <v>182</v>
      </c>
      <c r="AD16" s="47" t="s">
        <v>112</v>
      </c>
      <c r="AE16" s="47" t="s">
        <v>112</v>
      </c>
      <c r="AF16" s="47" t="s">
        <v>112</v>
      </c>
      <c r="AG16" s="47" t="s">
        <v>112</v>
      </c>
      <c r="AH16" s="47" t="s">
        <v>112</v>
      </c>
      <c r="AI16" s="47" t="s">
        <v>112</v>
      </c>
      <c r="AJ16" s="47" t="s">
        <v>112</v>
      </c>
      <c r="AK16" s="52">
        <v>2.12</v>
      </c>
      <c r="AL16" s="52">
        <v>2.09</v>
      </c>
      <c r="AM16" s="48" t="s">
        <v>182</v>
      </c>
      <c r="AN16" s="19" t="b">
        <f>OR(AND(V16&gt;65%, AL16&gt;3.35), (AL16&gt;3.41))</f>
        <v>0</v>
      </c>
      <c r="AO16" s="19" t="b">
        <f>OR(AND(V16&lt;41%, AL16&lt;3.35), (AL16&lt;3.23))</f>
        <v>1</v>
      </c>
      <c r="AP16" s="47" t="s">
        <v>112</v>
      </c>
      <c r="AQ16" s="47" t="s">
        <v>112</v>
      </c>
      <c r="AR16" s="47" t="s">
        <v>112</v>
      </c>
      <c r="AS16" s="47" t="s">
        <v>112</v>
      </c>
      <c r="AT16" s="47" t="s">
        <v>112</v>
      </c>
      <c r="AU16" s="47" t="s">
        <v>112</v>
      </c>
      <c r="AV16" s="47" t="s">
        <v>112</v>
      </c>
      <c r="AW16" s="47" t="s">
        <v>112</v>
      </c>
      <c r="AX16" s="53">
        <v>-1.43</v>
      </c>
      <c r="AY16" s="53">
        <v>-1.2</v>
      </c>
      <c r="AZ16" s="53">
        <v>-1.76</v>
      </c>
      <c r="BA16" s="59">
        <f>(AZ16-AY16)</f>
        <v>-0.56000000000000005</v>
      </c>
      <c r="BB16" s="19" t="b">
        <f>OR(AND(AZ16 &lt; -1.14, AO16=TRUE), AZ16&lt;-1.75)</f>
        <v>1</v>
      </c>
      <c r="BC16" s="48" t="s">
        <v>182</v>
      </c>
      <c r="BD16" s="48" t="s">
        <v>182</v>
      </c>
      <c r="BE16" s="47"/>
      <c r="BF16" s="48" t="s">
        <v>182</v>
      </c>
      <c r="BG16" s="48" t="s">
        <v>182</v>
      </c>
      <c r="BH16" s="48">
        <v>108.4</v>
      </c>
      <c r="BI16" s="110">
        <v>110.6</v>
      </c>
      <c r="BJ16" s="110">
        <v>112.9</v>
      </c>
      <c r="BK16" s="89">
        <f>BH16-BJ16</f>
        <v>-4.5</v>
      </c>
      <c r="BL16" s="43" t="s">
        <v>159</v>
      </c>
      <c r="BM16" s="43" t="s">
        <v>159</v>
      </c>
      <c r="BN16" s="43" t="s">
        <v>159</v>
      </c>
      <c r="BO16" s="48" t="s">
        <v>112</v>
      </c>
      <c r="BP16" s="102">
        <v>2.74</v>
      </c>
      <c r="BQ16" s="105">
        <v>2.09</v>
      </c>
      <c r="BR16" s="43" t="s">
        <v>159</v>
      </c>
      <c r="BS16" s="43" t="s">
        <v>159</v>
      </c>
      <c r="BT16" s="43" t="s">
        <v>159</v>
      </c>
      <c r="BU16" s="43" t="s">
        <v>159</v>
      </c>
      <c r="BV16" s="98"/>
      <c r="BW16" s="98">
        <v>260.053</v>
      </c>
      <c r="BX16" s="98">
        <v>54.603000000000002</v>
      </c>
      <c r="BY16" s="98">
        <f>(CA16-BZ16)</f>
        <v>284.76100000000002</v>
      </c>
      <c r="BZ16" s="98">
        <v>52.88</v>
      </c>
      <c r="CA16" s="98">
        <v>337.64100000000002</v>
      </c>
      <c r="CB16" s="28">
        <f>(CD16-CC16)</f>
        <v>305.35599999999999</v>
      </c>
      <c r="CC16" s="28">
        <v>55.05</v>
      </c>
      <c r="CD16" s="28">
        <v>360.40600000000001</v>
      </c>
      <c r="CE16" s="47" t="s">
        <v>112</v>
      </c>
      <c r="CF16" s="47" t="s">
        <v>112</v>
      </c>
      <c r="CG16" s="47" t="s">
        <v>112</v>
      </c>
      <c r="CH16" s="47" t="s">
        <v>112</v>
      </c>
      <c r="CI16" s="47" t="s">
        <v>112</v>
      </c>
      <c r="CJ16" s="25" t="s">
        <v>171</v>
      </c>
      <c r="CK16" s="27" t="s">
        <v>159</v>
      </c>
      <c r="CL16" s="27" t="s">
        <v>159</v>
      </c>
      <c r="CM16" s="27" t="s">
        <v>267</v>
      </c>
      <c r="CN16" s="27"/>
      <c r="CO16" s="27"/>
      <c r="CP16" s="18" t="s">
        <v>248</v>
      </c>
      <c r="CQ16" s="56" t="s">
        <v>235</v>
      </c>
      <c r="CR16" s="56" t="s">
        <v>235</v>
      </c>
      <c r="CS16" s="56" t="s">
        <v>235</v>
      </c>
      <c r="CT16" s="56" t="s">
        <v>235</v>
      </c>
      <c r="CU16" s="56" t="s">
        <v>235</v>
      </c>
      <c r="CV16" s="56" t="s">
        <v>235</v>
      </c>
      <c r="CW16" s="56" t="s">
        <v>235</v>
      </c>
      <c r="CX16" s="56" t="s">
        <v>235</v>
      </c>
      <c r="CY16" s="56" t="s">
        <v>235</v>
      </c>
      <c r="CZ16" s="56" t="s">
        <v>235</v>
      </c>
      <c r="DA16" s="56" t="s">
        <v>235</v>
      </c>
      <c r="DB16" s="56" t="s">
        <v>235</v>
      </c>
      <c r="DC16" s="56" t="s">
        <v>235</v>
      </c>
      <c r="DD16" s="56" t="s">
        <v>235</v>
      </c>
      <c r="DE16" s="56" t="s">
        <v>235</v>
      </c>
      <c r="DF16" s="56" t="s">
        <v>235</v>
      </c>
      <c r="DG16" s="56">
        <v>87.72</v>
      </c>
      <c r="DH16" s="56" t="s">
        <v>235</v>
      </c>
      <c r="DI16" s="56" t="s">
        <v>235</v>
      </c>
      <c r="DJ16" s="56" t="s">
        <v>235</v>
      </c>
      <c r="DK16" s="56" t="s">
        <v>235</v>
      </c>
      <c r="DL16" s="56" t="s">
        <v>235</v>
      </c>
      <c r="DM16" s="56" t="s">
        <v>235</v>
      </c>
      <c r="DN16" s="56" t="s">
        <v>235</v>
      </c>
    </row>
    <row r="17" spans="1:118" ht="12.75" x14ac:dyDescent="0.2">
      <c r="A17" s="25" t="s">
        <v>17</v>
      </c>
      <c r="B17" s="26">
        <v>2</v>
      </c>
      <c r="C17" s="26">
        <v>10</v>
      </c>
      <c r="D17" s="27">
        <v>1</v>
      </c>
      <c r="E17" s="44">
        <v>48.320999999999998</v>
      </c>
      <c r="F17" s="27">
        <v>7590</v>
      </c>
      <c r="G17" s="27">
        <v>11960</v>
      </c>
      <c r="H17" s="51">
        <f t="shared" si="3"/>
        <v>5.3875418060200672E-2</v>
      </c>
      <c r="I17" s="48">
        <f t="shared" si="4"/>
        <v>18.561340886164352</v>
      </c>
      <c r="J17" s="47">
        <v>5.42</v>
      </c>
      <c r="K17" s="47">
        <v>353.91</v>
      </c>
      <c r="L17" s="47">
        <f>(K17*1.1518*12)</f>
        <v>4891.6024559999996</v>
      </c>
      <c r="M17" s="47">
        <v>10810</v>
      </c>
      <c r="N17" s="51">
        <f>(L17/M17)</f>
        <v>0.45250716521739126</v>
      </c>
      <c r="O17" s="48">
        <v>10.6</v>
      </c>
      <c r="P17" s="47">
        <f t="shared" si="0"/>
        <v>2.551736</v>
      </c>
      <c r="Q17" s="48">
        <v>47.08</v>
      </c>
      <c r="R17" s="48">
        <v>2.2000000000000002</v>
      </c>
      <c r="S17" s="31">
        <v>1.1000000000000001</v>
      </c>
      <c r="T17" s="31">
        <v>2.5</v>
      </c>
      <c r="U17" s="31">
        <v>3.5</v>
      </c>
      <c r="V17" s="48" t="s">
        <v>182</v>
      </c>
      <c r="W17" s="48" t="s">
        <v>182</v>
      </c>
      <c r="X17" s="48" t="s">
        <v>182</v>
      </c>
      <c r="Y17" s="48" t="s">
        <v>182</v>
      </c>
      <c r="Z17" s="48" t="s">
        <v>182</v>
      </c>
      <c r="AA17" s="48" t="s">
        <v>182</v>
      </c>
      <c r="AB17" s="50">
        <v>0.6</v>
      </c>
      <c r="AC17" s="50">
        <v>0.6</v>
      </c>
      <c r="AD17" s="48" t="s">
        <v>112</v>
      </c>
      <c r="AE17" s="48" t="s">
        <v>112</v>
      </c>
      <c r="AF17" s="48" t="s">
        <v>112</v>
      </c>
      <c r="AG17" s="48" t="s">
        <v>112</v>
      </c>
      <c r="AH17" s="48" t="s">
        <v>112</v>
      </c>
      <c r="AI17" s="48" t="s">
        <v>112</v>
      </c>
      <c r="AJ17" s="48" t="s">
        <v>112</v>
      </c>
      <c r="AK17" s="48" t="s">
        <v>112</v>
      </c>
      <c r="AL17" s="48" t="s">
        <v>112</v>
      </c>
      <c r="AM17" s="48" t="s">
        <v>112</v>
      </c>
      <c r="AN17" s="48" t="s">
        <v>112</v>
      </c>
      <c r="AO17" s="55" t="b">
        <v>0</v>
      </c>
      <c r="AP17" s="53">
        <v>-2.39</v>
      </c>
      <c r="AQ17" s="53">
        <v>-2.19</v>
      </c>
      <c r="AR17" s="53">
        <v>-2.04</v>
      </c>
      <c r="AS17" s="53">
        <v>-1.86</v>
      </c>
      <c r="AT17" s="53">
        <v>-1.79</v>
      </c>
      <c r="AU17" s="53">
        <v>-1.84</v>
      </c>
      <c r="AV17" s="53">
        <v>-1.83</v>
      </c>
      <c r="AW17" s="53">
        <v>-1.53</v>
      </c>
      <c r="AX17" s="53">
        <v>-1.27</v>
      </c>
      <c r="AY17" s="53">
        <v>-1.4</v>
      </c>
      <c r="AZ17" s="53">
        <v>-1.27</v>
      </c>
      <c r="BA17" s="61">
        <f>(AZ17-AR17)</f>
        <v>0.77</v>
      </c>
      <c r="BB17" s="19" t="b">
        <f t="shared" si="8"/>
        <v>0</v>
      </c>
      <c r="BC17" s="48">
        <v>89</v>
      </c>
      <c r="BD17" s="48">
        <v>89.2</v>
      </c>
      <c r="BE17" s="48"/>
      <c r="BF17" s="48">
        <v>88.2</v>
      </c>
      <c r="BG17" s="48">
        <v>87</v>
      </c>
      <c r="BH17" s="48">
        <v>84.4</v>
      </c>
      <c r="BI17" s="48">
        <v>83.8</v>
      </c>
      <c r="BJ17" s="48">
        <v>83.1</v>
      </c>
      <c r="BK17" s="88">
        <f t="shared" si="5"/>
        <v>5.1000000000000085</v>
      </c>
      <c r="BL17" s="48"/>
      <c r="BM17" s="48"/>
      <c r="BN17" s="48"/>
      <c r="BO17" s="52">
        <v>0.36</v>
      </c>
      <c r="BP17" s="52">
        <v>0.21</v>
      </c>
      <c r="BQ17" s="52">
        <v>-0.03</v>
      </c>
      <c r="BR17" s="52"/>
      <c r="BS17" s="52"/>
      <c r="BT17" s="52"/>
      <c r="BU17" s="52"/>
      <c r="BV17" s="47"/>
      <c r="BW17" s="47">
        <v>140</v>
      </c>
      <c r="BX17" s="47"/>
      <c r="BY17" s="47">
        <v>165.88300000000001</v>
      </c>
      <c r="BZ17" s="98">
        <v>0</v>
      </c>
      <c r="CA17" s="47">
        <v>166</v>
      </c>
      <c r="CB17" s="28">
        <f t="shared" si="1"/>
        <v>172</v>
      </c>
      <c r="CC17" s="28"/>
      <c r="CD17" s="28">
        <v>172</v>
      </c>
      <c r="CE17" s="28">
        <v>184.42599999999999</v>
      </c>
      <c r="CF17" s="56"/>
      <c r="CG17" s="56"/>
      <c r="CH17" s="28">
        <f>(CE17+CF17+CG17)</f>
        <v>184.42599999999999</v>
      </c>
      <c r="CI17" s="29">
        <v>201.79</v>
      </c>
      <c r="CJ17" s="25" t="s">
        <v>17</v>
      </c>
      <c r="CK17" s="27" t="s">
        <v>159</v>
      </c>
      <c r="CL17" s="27" t="s">
        <v>196</v>
      </c>
      <c r="CM17" s="27" t="s">
        <v>268</v>
      </c>
      <c r="CN17" s="27"/>
      <c r="CO17" s="27"/>
      <c r="CP17" s="18" t="s">
        <v>249</v>
      </c>
      <c r="CQ17" s="56" t="s">
        <v>235</v>
      </c>
      <c r="CR17" s="56" t="s">
        <v>235</v>
      </c>
      <c r="CS17" s="56" t="s">
        <v>235</v>
      </c>
      <c r="CT17" s="56" t="s">
        <v>235</v>
      </c>
      <c r="CU17" s="56" t="s">
        <v>235</v>
      </c>
      <c r="CV17" s="56" t="s">
        <v>235</v>
      </c>
      <c r="CW17" s="56" t="s">
        <v>235</v>
      </c>
      <c r="CX17" s="56" t="s">
        <v>235</v>
      </c>
      <c r="CY17" s="56" t="s">
        <v>235</v>
      </c>
      <c r="CZ17" s="56" t="s">
        <v>235</v>
      </c>
      <c r="DA17" s="56" t="s">
        <v>235</v>
      </c>
      <c r="DB17" s="56" t="s">
        <v>235</v>
      </c>
      <c r="DC17" s="56" t="s">
        <v>235</v>
      </c>
      <c r="DD17" s="56" t="s">
        <v>235</v>
      </c>
      <c r="DE17" s="56" t="s">
        <v>235</v>
      </c>
      <c r="DF17" s="56">
        <v>54.1</v>
      </c>
      <c r="DG17" s="56" t="s">
        <v>235</v>
      </c>
      <c r="DH17" s="56" t="s">
        <v>235</v>
      </c>
      <c r="DI17" s="56" t="s">
        <v>235</v>
      </c>
      <c r="DJ17" s="56" t="s">
        <v>235</v>
      </c>
      <c r="DK17" s="56" t="s">
        <v>235</v>
      </c>
      <c r="DL17" s="56">
        <v>32.82</v>
      </c>
      <c r="DM17" s="56" t="s">
        <v>235</v>
      </c>
      <c r="DN17" s="56" t="s">
        <v>235</v>
      </c>
    </row>
    <row r="18" spans="1:118" ht="12.75" x14ac:dyDescent="0.2">
      <c r="A18" s="25" t="s">
        <v>38</v>
      </c>
      <c r="B18" s="26">
        <v>2</v>
      </c>
      <c r="C18" s="26">
        <v>11</v>
      </c>
      <c r="D18" s="27">
        <v>0</v>
      </c>
      <c r="E18" s="44">
        <v>10.32</v>
      </c>
      <c r="F18" s="27">
        <v>810</v>
      </c>
      <c r="G18" s="27">
        <v>1720</v>
      </c>
      <c r="H18" s="51">
        <f t="shared" si="3"/>
        <v>0.37462209302325583</v>
      </c>
      <c r="I18" s="48">
        <f t="shared" si="4"/>
        <v>2.6693567160704585</v>
      </c>
      <c r="J18" s="47">
        <v>46.5</v>
      </c>
      <c r="K18" s="47">
        <v>94.26</v>
      </c>
      <c r="L18" s="47">
        <f>(K18*1.1518*12)</f>
        <v>1302.824016</v>
      </c>
      <c r="M18" s="47">
        <v>1590</v>
      </c>
      <c r="N18" s="51">
        <f>(L18/M18)</f>
        <v>0.81938617358490573</v>
      </c>
      <c r="O18" s="48">
        <v>8.6</v>
      </c>
      <c r="P18" s="47">
        <f t="shared" si="0"/>
        <v>4.6639499999999998</v>
      </c>
      <c r="Q18" s="48">
        <v>10.029999999999999</v>
      </c>
      <c r="R18" s="48">
        <v>-2.7</v>
      </c>
      <c r="S18" s="31">
        <v>-0.8</v>
      </c>
      <c r="T18" s="31">
        <v>-1.3</v>
      </c>
      <c r="U18" s="31">
        <v>2.6</v>
      </c>
      <c r="V18" s="122">
        <v>0.3</v>
      </c>
      <c r="W18" s="50">
        <v>0.5</v>
      </c>
      <c r="X18" s="49">
        <v>0.4</v>
      </c>
      <c r="Y18" s="49">
        <v>0.4</v>
      </c>
      <c r="Z18" s="49">
        <v>0.3</v>
      </c>
      <c r="AA18" s="50">
        <v>0.4</v>
      </c>
      <c r="AB18" s="50">
        <v>0.3</v>
      </c>
      <c r="AC18" s="50">
        <v>0.2</v>
      </c>
      <c r="AD18" s="53">
        <v>2.77</v>
      </c>
      <c r="AE18" s="58">
        <v>2.86</v>
      </c>
      <c r="AF18" s="58">
        <v>2.86</v>
      </c>
      <c r="AG18" s="53">
        <v>2.86</v>
      </c>
      <c r="AH18" s="53">
        <v>2.93</v>
      </c>
      <c r="AI18" s="53">
        <v>2.93</v>
      </c>
      <c r="AJ18" s="53">
        <v>2.9</v>
      </c>
      <c r="AK18" s="53">
        <v>2.9</v>
      </c>
      <c r="AL18" s="53">
        <v>2.83</v>
      </c>
      <c r="AM18" s="53">
        <f>(AL18-AH18)</f>
        <v>-0.10000000000000009</v>
      </c>
      <c r="AN18" s="19" t="b">
        <f>OR(AND(V18&gt;65%, AL18&gt;3.35), (AL18&gt;3.41))</f>
        <v>0</v>
      </c>
      <c r="AO18" s="19" t="b">
        <f>OR(AND(V18&lt;41%, AL18&lt;3.35), (AL18&lt;3.23))</f>
        <v>1</v>
      </c>
      <c r="AP18" s="53">
        <v>-1.36</v>
      </c>
      <c r="AQ18" s="53">
        <v>-2</v>
      </c>
      <c r="AR18" s="53">
        <v>-1.82</v>
      </c>
      <c r="AS18" s="53">
        <v>-1.39</v>
      </c>
      <c r="AT18" s="53">
        <v>-1.32</v>
      </c>
      <c r="AU18" s="53">
        <v>-1.39</v>
      </c>
      <c r="AV18" s="53">
        <v>-1</v>
      </c>
      <c r="AW18" s="53">
        <v>-0.99</v>
      </c>
      <c r="AX18" s="53">
        <v>-1.03</v>
      </c>
      <c r="AY18" s="53">
        <v>-0.82</v>
      </c>
      <c r="AZ18" s="53">
        <v>-0.66</v>
      </c>
      <c r="BA18" s="61">
        <f>(AZ18-AU18)</f>
        <v>0.72999999999999987</v>
      </c>
      <c r="BB18" s="19" t="b">
        <f t="shared" si="8"/>
        <v>0</v>
      </c>
      <c r="BC18" s="56">
        <v>99.3</v>
      </c>
      <c r="BD18" s="56">
        <v>101.8</v>
      </c>
      <c r="BE18" s="55" t="s">
        <v>159</v>
      </c>
      <c r="BF18" s="56">
        <v>101.6</v>
      </c>
      <c r="BG18" s="56">
        <v>108</v>
      </c>
      <c r="BH18" s="56">
        <v>104.9</v>
      </c>
      <c r="BI18" s="109">
        <v>105.8</v>
      </c>
      <c r="BJ18" s="109">
        <v>104.3</v>
      </c>
      <c r="BK18" s="56">
        <f t="shared" si="5"/>
        <v>-2.7000000000000028</v>
      </c>
      <c r="BL18" s="43" t="s">
        <v>159</v>
      </c>
      <c r="BM18" s="43" t="s">
        <v>159</v>
      </c>
      <c r="BN18" s="43" t="s">
        <v>159</v>
      </c>
      <c r="BO18" s="102">
        <v>2.33</v>
      </c>
      <c r="BP18" s="102">
        <v>2.2799999999999998</v>
      </c>
      <c r="BQ18" s="127">
        <v>2.33</v>
      </c>
      <c r="BR18" s="43" t="s">
        <v>159</v>
      </c>
      <c r="BS18" s="43" t="s">
        <v>159</v>
      </c>
      <c r="BT18" s="43" t="s">
        <v>159</v>
      </c>
      <c r="BU18" s="43" t="s">
        <v>159</v>
      </c>
      <c r="BV18" s="98"/>
      <c r="BW18" s="98">
        <v>135.5</v>
      </c>
      <c r="BX18" s="98">
        <v>148.096</v>
      </c>
      <c r="BY18" s="98">
        <f>(CA18-BZ18)</f>
        <v>114.76799999999997</v>
      </c>
      <c r="BZ18" s="98">
        <v>154.88200000000001</v>
      </c>
      <c r="CA18" s="98">
        <v>269.64999999999998</v>
      </c>
      <c r="CB18" s="28">
        <f t="shared" si="1"/>
        <v>148.28100000000001</v>
      </c>
      <c r="CC18" s="28">
        <v>166.24</v>
      </c>
      <c r="CD18" s="28">
        <v>314.52100000000002</v>
      </c>
      <c r="CE18" s="28">
        <v>131</v>
      </c>
      <c r="CF18" s="56"/>
      <c r="CG18" s="56"/>
      <c r="CH18" s="28">
        <f>(CE18+CF18+CG18)</f>
        <v>131</v>
      </c>
      <c r="CI18" s="29">
        <v>920.75</v>
      </c>
      <c r="CJ18" s="25" t="s">
        <v>38</v>
      </c>
      <c r="CK18" s="27" t="s">
        <v>159</v>
      </c>
      <c r="CL18" s="27" t="s">
        <v>196</v>
      </c>
      <c r="CM18" s="27" t="s">
        <v>267</v>
      </c>
      <c r="CN18" s="27"/>
      <c r="CO18" s="27"/>
      <c r="CP18" s="18" t="s">
        <v>19</v>
      </c>
      <c r="CQ18" s="56" t="s">
        <v>235</v>
      </c>
      <c r="CR18" s="56" t="s">
        <v>235</v>
      </c>
      <c r="CS18" s="56" t="s">
        <v>235</v>
      </c>
      <c r="CT18" s="56">
        <v>26.47</v>
      </c>
      <c r="CU18" s="56" t="s">
        <v>235</v>
      </c>
      <c r="CV18" s="56">
        <v>21.09</v>
      </c>
      <c r="CW18" s="56" t="s">
        <v>235</v>
      </c>
      <c r="CX18" s="56" t="s">
        <v>235</v>
      </c>
      <c r="CY18" s="56">
        <v>30.06</v>
      </c>
      <c r="CZ18" s="56" t="s">
        <v>235</v>
      </c>
      <c r="DA18" s="56" t="s">
        <v>235</v>
      </c>
      <c r="DB18" s="56" t="s">
        <v>235</v>
      </c>
      <c r="DC18" s="56">
        <v>29.66</v>
      </c>
      <c r="DD18" s="56" t="s">
        <v>235</v>
      </c>
      <c r="DE18" s="56" t="s">
        <v>235</v>
      </c>
      <c r="DF18" s="56" t="s">
        <v>235</v>
      </c>
      <c r="DG18" s="56" t="s">
        <v>235</v>
      </c>
      <c r="DH18" s="56" t="s">
        <v>235</v>
      </c>
      <c r="DI18" s="56">
        <v>35.04</v>
      </c>
      <c r="DJ18" s="56" t="s">
        <v>235</v>
      </c>
      <c r="DK18" s="56" t="s">
        <v>235</v>
      </c>
      <c r="DL18" s="56" t="s">
        <v>235</v>
      </c>
      <c r="DM18" s="56" t="s">
        <v>235</v>
      </c>
      <c r="DN18" s="56" t="s">
        <v>235</v>
      </c>
    </row>
    <row r="19" spans="1:118" ht="12.75" x14ac:dyDescent="0.2">
      <c r="A19" s="25" t="s">
        <v>99</v>
      </c>
      <c r="B19" s="26">
        <v>1</v>
      </c>
      <c r="C19" s="26">
        <v>3</v>
      </c>
      <c r="D19" s="27">
        <v>1</v>
      </c>
      <c r="E19" s="44">
        <v>45.49</v>
      </c>
      <c r="F19" s="27">
        <v>3960</v>
      </c>
      <c r="G19" s="27">
        <v>8970</v>
      </c>
      <c r="H19" s="51">
        <f t="shared" si="3"/>
        <v>7.1833890746934234E-2</v>
      </c>
      <c r="I19" s="48">
        <f t="shared" si="4"/>
        <v>13.921005664623264</v>
      </c>
      <c r="J19" s="47">
        <v>0</v>
      </c>
      <c r="K19" s="47">
        <v>351.33</v>
      </c>
      <c r="L19" s="47">
        <f>(K19*1.1518*12)</f>
        <v>4855.942728</v>
      </c>
      <c r="M19" s="85">
        <v>8170</v>
      </c>
      <c r="N19" s="51">
        <f>(L19/M19)</f>
        <v>0.59436263500611997</v>
      </c>
      <c r="O19" s="44">
        <v>24.5</v>
      </c>
      <c r="P19" s="47">
        <f t="shared" si="0"/>
        <v>0</v>
      </c>
      <c r="Q19" s="48">
        <v>45.71</v>
      </c>
      <c r="R19" s="48">
        <v>-14.8</v>
      </c>
      <c r="S19" s="31">
        <v>5.5</v>
      </c>
      <c r="T19" s="31">
        <v>5</v>
      </c>
      <c r="U19" s="47" t="s">
        <v>182</v>
      </c>
      <c r="V19" s="121">
        <v>0.33</v>
      </c>
      <c r="W19" s="50">
        <v>0.33</v>
      </c>
      <c r="X19" s="51">
        <v>0.33</v>
      </c>
      <c r="Y19" s="51">
        <v>0.44</v>
      </c>
      <c r="Z19" s="49">
        <v>0.33</v>
      </c>
      <c r="AA19" s="50">
        <v>0.44</v>
      </c>
      <c r="AB19" s="50">
        <v>0.44</v>
      </c>
      <c r="AC19" s="50">
        <v>0.44</v>
      </c>
      <c r="AD19" s="48" t="s">
        <v>112</v>
      </c>
      <c r="AE19" s="48" t="s">
        <v>112</v>
      </c>
      <c r="AF19" s="48" t="s">
        <v>112</v>
      </c>
      <c r="AG19" s="48" t="s">
        <v>112</v>
      </c>
      <c r="AH19" s="48" t="s">
        <v>112</v>
      </c>
      <c r="AI19" s="48" t="s">
        <v>112</v>
      </c>
      <c r="AJ19" s="48" t="s">
        <v>112</v>
      </c>
      <c r="AK19" s="48" t="s">
        <v>112</v>
      </c>
      <c r="AL19" s="48" t="s">
        <v>112</v>
      </c>
      <c r="AM19" s="48" t="s">
        <v>112</v>
      </c>
      <c r="AN19" s="19" t="b">
        <f>(V19&gt;59%)</f>
        <v>0</v>
      </c>
      <c r="AO19" s="19" t="b">
        <f>(V19&lt;41%)</f>
        <v>1</v>
      </c>
      <c r="AP19" s="53">
        <v>-0.4</v>
      </c>
      <c r="AQ19" s="53">
        <v>-0.48</v>
      </c>
      <c r="AR19" s="53">
        <v>-0.27</v>
      </c>
      <c r="AS19" s="53">
        <v>-0.03</v>
      </c>
      <c r="AT19" s="53">
        <v>0.15</v>
      </c>
      <c r="AU19" s="53">
        <v>0.03</v>
      </c>
      <c r="AV19" s="53">
        <v>-0.31</v>
      </c>
      <c r="AW19" s="53">
        <v>-0.02</v>
      </c>
      <c r="AX19" s="53">
        <v>-0.08</v>
      </c>
      <c r="AY19" s="53">
        <v>-0.1</v>
      </c>
      <c r="AZ19" s="53">
        <v>-0.76</v>
      </c>
      <c r="BA19" s="59">
        <f>(AZ19-AW19)</f>
        <v>-0.74</v>
      </c>
      <c r="BB19" s="19" t="b">
        <f t="shared" si="8"/>
        <v>0</v>
      </c>
      <c r="BC19" s="48">
        <v>70.8</v>
      </c>
      <c r="BD19" s="48">
        <v>69.7</v>
      </c>
      <c r="BE19" s="48"/>
      <c r="BF19" s="48">
        <v>69.5</v>
      </c>
      <c r="BG19" s="48">
        <v>69</v>
      </c>
      <c r="BH19" s="48">
        <v>67.2</v>
      </c>
      <c r="BI19" s="48">
        <v>65.900000000000006</v>
      </c>
      <c r="BJ19" s="48">
        <v>67.2</v>
      </c>
      <c r="BK19" s="56">
        <f t="shared" si="5"/>
        <v>2.2999999999999972</v>
      </c>
      <c r="BL19" s="48"/>
      <c r="BM19" s="48"/>
      <c r="BN19" s="48"/>
      <c r="BO19" s="52">
        <v>-0.37</v>
      </c>
      <c r="BP19" s="52">
        <v>-0.21</v>
      </c>
      <c r="BQ19" s="52">
        <v>-0.3</v>
      </c>
      <c r="BR19" s="52"/>
      <c r="BS19" s="52"/>
      <c r="BT19" s="52"/>
      <c r="BU19" s="52"/>
      <c r="BW19" s="47">
        <v>55.957999999999998</v>
      </c>
      <c r="BX19" s="47">
        <v>23.704000000000001</v>
      </c>
      <c r="BY19" s="98">
        <f>(CA19-BZ19)</f>
        <v>47.153999999999996</v>
      </c>
      <c r="BZ19" s="47">
        <v>7.7240000000000002</v>
      </c>
      <c r="CA19" s="47">
        <v>54.878</v>
      </c>
      <c r="CB19" s="28">
        <f t="shared" si="1"/>
        <v>79.099999999999994</v>
      </c>
      <c r="CC19" s="28">
        <v>23.777999999999999</v>
      </c>
      <c r="CD19" s="28">
        <v>102.878</v>
      </c>
      <c r="CE19" s="28"/>
      <c r="CF19" s="56"/>
      <c r="CG19" s="28">
        <v>86.260999999999996</v>
      </c>
      <c r="CH19" s="28">
        <f>(CE19+CF19+CG19)</f>
        <v>86.260999999999996</v>
      </c>
      <c r="CI19" s="29">
        <v>89</v>
      </c>
      <c r="CJ19" s="25" t="s">
        <v>99</v>
      </c>
      <c r="CK19" s="27" t="s">
        <v>159</v>
      </c>
      <c r="CL19" s="27" t="s">
        <v>159</v>
      </c>
      <c r="CM19" s="27" t="s">
        <v>267</v>
      </c>
      <c r="CN19" s="27"/>
      <c r="CO19" s="27"/>
      <c r="CP19" s="18" t="s">
        <v>24</v>
      </c>
      <c r="CQ19" s="56" t="s">
        <v>235</v>
      </c>
      <c r="CR19" s="56" t="s">
        <v>235</v>
      </c>
      <c r="CS19" s="56">
        <v>4.66</v>
      </c>
      <c r="CT19" s="56" t="s">
        <v>235</v>
      </c>
      <c r="CU19" s="56" t="s">
        <v>235</v>
      </c>
      <c r="CV19" s="56" t="s">
        <v>235</v>
      </c>
      <c r="CW19" s="56">
        <v>4.6900000000000004</v>
      </c>
      <c r="CX19" s="56">
        <v>4.95</v>
      </c>
      <c r="CY19" s="56" t="s">
        <v>235</v>
      </c>
      <c r="CZ19" s="56" t="s">
        <v>235</v>
      </c>
      <c r="DA19" s="56">
        <v>5.24</v>
      </c>
      <c r="DB19" s="56">
        <v>3.68</v>
      </c>
      <c r="DC19" s="56">
        <v>5.27</v>
      </c>
      <c r="DD19" s="56">
        <v>6.43</v>
      </c>
      <c r="DE19" s="56">
        <v>7.83</v>
      </c>
      <c r="DF19" s="56">
        <v>5.38</v>
      </c>
      <c r="DG19" s="56">
        <v>4.2300000000000004</v>
      </c>
      <c r="DH19" s="56">
        <v>3.72</v>
      </c>
      <c r="DI19" s="56">
        <v>3.35</v>
      </c>
      <c r="DJ19" s="56">
        <v>2.99</v>
      </c>
      <c r="DK19" s="56">
        <v>2.2400000000000002</v>
      </c>
      <c r="DL19" s="56">
        <v>2.54</v>
      </c>
      <c r="DM19" s="56">
        <v>2.25</v>
      </c>
      <c r="DN19" s="56" t="s">
        <v>235</v>
      </c>
    </row>
    <row r="20" spans="1:118" ht="12.75" x14ac:dyDescent="0.2">
      <c r="A20" s="38" t="s">
        <v>174</v>
      </c>
      <c r="B20" s="26"/>
      <c r="C20" s="26"/>
      <c r="D20" s="27"/>
      <c r="E20" s="62">
        <f>SUM(E7:E19)</f>
        <v>473.47099999999995</v>
      </c>
      <c r="F20" s="62">
        <f>AVERAGE(F7:F19)</f>
        <v>3424.6153846153848</v>
      </c>
      <c r="G20" s="62">
        <f>AVERAGE(G7:G19)</f>
        <v>7245.3846153846152</v>
      </c>
      <c r="H20" s="94">
        <f t="shared" si="3"/>
        <v>8.893247690837669E-2</v>
      </c>
      <c r="I20" s="63">
        <f>(G20/644.35)</f>
        <v>11.244486095110755</v>
      </c>
      <c r="J20" s="62">
        <f>((P20/Q20)*100)</f>
        <v>7.1261398939978724</v>
      </c>
      <c r="K20" s="62">
        <f>AVERAGE(K7:K19)</f>
        <v>229.73333333333338</v>
      </c>
      <c r="L20" s="62">
        <f>AVERAGE(L7:L19)</f>
        <v>3175.2822399999995</v>
      </c>
      <c r="M20" s="62">
        <f>AVERAGE(M7:M19)</f>
        <v>7120.833333333333</v>
      </c>
      <c r="N20" s="94">
        <f>(L20/M20)</f>
        <v>0.44591441638385015</v>
      </c>
      <c r="O20" s="63">
        <f>AVERAGE(O7:O19)</f>
        <v>18.096</v>
      </c>
      <c r="P20" s="62">
        <f>SUM(P7:P19)</f>
        <v>32.645131900000003</v>
      </c>
      <c r="Q20" s="62">
        <f>SUM(Q7:Q19)</f>
        <v>458.10399999999987</v>
      </c>
      <c r="R20" s="63">
        <f t="shared" ref="R20:AM20" si="9">AVERAGE(R7:R19)</f>
        <v>-0.38571428571428562</v>
      </c>
      <c r="S20" s="63">
        <f t="shared" si="9"/>
        <v>2.0857142857142854</v>
      </c>
      <c r="T20" s="63">
        <f t="shared" si="9"/>
        <v>2.58</v>
      </c>
      <c r="U20" s="63">
        <f t="shared" si="9"/>
        <v>1.8800000000000001</v>
      </c>
      <c r="V20" s="73">
        <f t="shared" si="9"/>
        <v>0.27125000000000005</v>
      </c>
      <c r="W20" s="73">
        <f t="shared" si="9"/>
        <v>0.30875000000000002</v>
      </c>
      <c r="X20" s="73">
        <f t="shared" si="9"/>
        <v>0.27888888888888891</v>
      </c>
      <c r="Y20" s="73">
        <f t="shared" si="9"/>
        <v>0.3725</v>
      </c>
      <c r="Z20" s="73">
        <f t="shared" si="9"/>
        <v>0.38374999999999998</v>
      </c>
      <c r="AA20" s="73">
        <f t="shared" si="9"/>
        <v>0.39888888888888885</v>
      </c>
      <c r="AB20" s="73">
        <f t="shared" si="9"/>
        <v>0.42700000000000005</v>
      </c>
      <c r="AC20" s="73">
        <f t="shared" si="9"/>
        <v>0.42222222222222228</v>
      </c>
      <c r="AD20" s="65">
        <f t="shared" si="9"/>
        <v>3.2149999999999999</v>
      </c>
      <c r="AE20" s="65">
        <f t="shared" si="9"/>
        <v>3.03</v>
      </c>
      <c r="AF20" s="65">
        <f t="shared" si="9"/>
        <v>2.98</v>
      </c>
      <c r="AG20" s="65">
        <f t="shared" si="9"/>
        <v>2.9</v>
      </c>
      <c r="AH20" s="65">
        <f t="shared" si="9"/>
        <v>2.9224999999999999</v>
      </c>
      <c r="AI20" s="65">
        <f t="shared" si="9"/>
        <v>2.8899999999999997</v>
      </c>
      <c r="AJ20" s="65">
        <f t="shared" si="9"/>
        <v>2.92</v>
      </c>
      <c r="AK20" s="65">
        <f t="shared" si="9"/>
        <v>2.766</v>
      </c>
      <c r="AL20" s="65">
        <f t="shared" si="9"/>
        <v>2.754</v>
      </c>
      <c r="AM20" s="65">
        <f t="shared" si="9"/>
        <v>-6.2500000000000111E-2</v>
      </c>
      <c r="AN20" s="63"/>
      <c r="AO20" s="63"/>
      <c r="AP20" s="65">
        <f t="shared" ref="AP20:BA20" si="10">AVERAGE(AP7:AP19)</f>
        <v>-1.4949999999999999</v>
      </c>
      <c r="AQ20" s="65">
        <f t="shared" si="10"/>
        <v>-1.5758333333333334</v>
      </c>
      <c r="AR20" s="65">
        <f t="shared" si="10"/>
        <v>-1.4983333333333333</v>
      </c>
      <c r="AS20" s="65">
        <f t="shared" si="10"/>
        <v>-1.6383333333333334</v>
      </c>
      <c r="AT20" s="65">
        <f t="shared" si="10"/>
        <v>-1.6708333333333336</v>
      </c>
      <c r="AU20" s="65">
        <f t="shared" si="10"/>
        <v>-1.6899999999999997</v>
      </c>
      <c r="AV20" s="65">
        <f t="shared" si="10"/>
        <v>-1.6374999999999995</v>
      </c>
      <c r="AW20" s="65">
        <f t="shared" si="10"/>
        <v>-1.5316666666666665</v>
      </c>
      <c r="AX20" s="65">
        <f t="shared" si="10"/>
        <v>-1.5292307692307692</v>
      </c>
      <c r="AY20" s="65">
        <f t="shared" si="10"/>
        <v>-1.4953846153846155</v>
      </c>
      <c r="AZ20" s="65">
        <f t="shared" si="10"/>
        <v>-1.5800000000000003</v>
      </c>
      <c r="BA20" s="65">
        <f t="shared" si="10"/>
        <v>3.6153846153846154E-2</v>
      </c>
      <c r="BB20" s="63"/>
      <c r="BC20" s="132">
        <f>AVERAGE(BC7:BC19)</f>
        <v>95.072727272727263</v>
      </c>
      <c r="BD20" s="132">
        <f>AVERAGE(BD7:BD19)</f>
        <v>95.318181818181813</v>
      </c>
      <c r="BE20" s="132"/>
      <c r="BF20" s="132">
        <f>AVERAGE(BF7:BF19)</f>
        <v>94.536363636363646</v>
      </c>
      <c r="BG20" s="132">
        <f>AVERAGE(BG7:BG19)</f>
        <v>94.090909090909093</v>
      </c>
      <c r="BH20" s="132">
        <f>AVERAGE(BH7:BH19)</f>
        <v>94.666666666666671</v>
      </c>
      <c r="BI20" s="132">
        <f>AVERAGE(BI7:BI19)</f>
        <v>95.100000000000009</v>
      </c>
      <c r="BJ20" s="132">
        <f>AVERAGE(BJ7:BJ19)</f>
        <v>95.058333333333337</v>
      </c>
      <c r="BK20" s="70">
        <f t="shared" si="5"/>
        <v>-0.5219696969696912</v>
      </c>
      <c r="BL20" s="19"/>
      <c r="BM20" s="19"/>
      <c r="BN20" s="19"/>
      <c r="BO20" s="65">
        <f>AVERAGE(BO7:BO19)</f>
        <v>1.1927272727272729</v>
      </c>
      <c r="BP20" s="65">
        <f>AVERAGE(BP7:BP19)</f>
        <v>1.3475000000000001</v>
      </c>
      <c r="BQ20" s="65">
        <f>AVERAGE(BQ7:BQ19)</f>
        <v>1.125</v>
      </c>
      <c r="BR20" s="65"/>
      <c r="BS20" s="19"/>
      <c r="BT20" s="19"/>
      <c r="BU20" s="19"/>
      <c r="BV20" s="62"/>
      <c r="BW20" s="62">
        <f t="shared" ref="BW20:CI20" si="11">SUM(BW7:BW19)</f>
        <v>2676.9879999999998</v>
      </c>
      <c r="BX20" s="62">
        <f t="shared" si="11"/>
        <v>259.90300000000002</v>
      </c>
      <c r="BY20" s="62">
        <f t="shared" si="11"/>
        <v>4470.7160000000003</v>
      </c>
      <c r="BZ20" s="62">
        <f t="shared" si="11"/>
        <v>249.398</v>
      </c>
      <c r="CA20" s="62">
        <f t="shared" si="11"/>
        <v>4720.4039999999995</v>
      </c>
      <c r="CB20" s="62">
        <f t="shared" si="11"/>
        <v>4939.9260000000004</v>
      </c>
      <c r="CC20" s="62">
        <f t="shared" si="11"/>
        <v>278.11799999999999</v>
      </c>
      <c r="CD20" s="62">
        <f t="shared" si="11"/>
        <v>5218.043999999999</v>
      </c>
      <c r="CE20" s="62">
        <f t="shared" si="11"/>
        <v>4763.8960000000006</v>
      </c>
      <c r="CF20" s="62">
        <f t="shared" si="11"/>
        <v>0</v>
      </c>
      <c r="CG20" s="62">
        <f t="shared" si="11"/>
        <v>86.260999999999996</v>
      </c>
      <c r="CH20" s="62">
        <f t="shared" si="11"/>
        <v>4850.1570000000011</v>
      </c>
      <c r="CI20" s="62">
        <f t="shared" si="11"/>
        <v>7628.71</v>
      </c>
      <c r="CJ20" s="67"/>
      <c r="CK20" s="67"/>
      <c r="CL20" s="67"/>
      <c r="CM20" s="19"/>
      <c r="CN20" s="19"/>
      <c r="CO20" s="19"/>
      <c r="CP20" s="18" t="s">
        <v>25</v>
      </c>
      <c r="CQ20" s="56" t="s">
        <v>235</v>
      </c>
      <c r="CR20" s="56" t="s">
        <v>235</v>
      </c>
      <c r="CS20" s="56" t="s">
        <v>235</v>
      </c>
      <c r="CT20" s="56" t="s">
        <v>235</v>
      </c>
      <c r="CU20" s="56">
        <v>14.59</v>
      </c>
      <c r="CV20" s="56">
        <v>9.48</v>
      </c>
      <c r="CW20" s="56" t="s">
        <v>235</v>
      </c>
      <c r="CX20" s="56" t="s">
        <v>235</v>
      </c>
      <c r="CY20" s="56">
        <v>10.16</v>
      </c>
      <c r="CZ20" s="56">
        <v>16.190000000000001</v>
      </c>
      <c r="DA20" s="56">
        <v>20.32</v>
      </c>
      <c r="DB20" s="56" t="s">
        <v>235</v>
      </c>
      <c r="DC20" s="56" t="s">
        <v>235</v>
      </c>
      <c r="DD20" s="56">
        <v>12</v>
      </c>
      <c r="DE20" s="56">
        <v>10.45</v>
      </c>
      <c r="DF20" s="56">
        <v>9.16</v>
      </c>
      <c r="DG20" s="56">
        <v>6.12</v>
      </c>
      <c r="DH20" s="56">
        <v>6.94</v>
      </c>
      <c r="DI20" s="56">
        <v>6.26</v>
      </c>
      <c r="DJ20" s="56">
        <v>6.03</v>
      </c>
      <c r="DK20" s="56">
        <v>4.58</v>
      </c>
      <c r="DL20" s="56">
        <v>4.04</v>
      </c>
      <c r="DM20" s="56">
        <v>3.95</v>
      </c>
      <c r="DN20" s="56" t="s">
        <v>235</v>
      </c>
    </row>
    <row r="21" spans="1:118" ht="12.75" x14ac:dyDescent="0.2">
      <c r="A21" s="19"/>
      <c r="B21" s="19"/>
      <c r="C21" s="19"/>
      <c r="D21" s="19"/>
      <c r="E21" s="28"/>
      <c r="F21" s="19"/>
      <c r="G21" s="19"/>
      <c r="H21" s="19"/>
      <c r="I21" s="19"/>
      <c r="J21" s="19"/>
      <c r="K21" s="19"/>
      <c r="L21" s="28"/>
      <c r="M21" s="28"/>
      <c r="N21" s="28"/>
      <c r="O21" s="56"/>
      <c r="P21" s="28"/>
      <c r="Q21" s="56"/>
      <c r="R21" s="28"/>
      <c r="S21" s="19"/>
      <c r="T21" s="19"/>
      <c r="U21" s="19"/>
      <c r="V21" s="49"/>
      <c r="W21" s="91"/>
      <c r="X21" s="19"/>
      <c r="Y21" s="19"/>
      <c r="Z21" s="4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99"/>
      <c r="BR21" s="99"/>
      <c r="BS21" s="19"/>
      <c r="BT21" s="19"/>
      <c r="BU21" s="19"/>
      <c r="BV21" s="28"/>
      <c r="BW21" s="28"/>
      <c r="BX21" s="28"/>
      <c r="BY21" s="28"/>
      <c r="BZ21" s="28"/>
      <c r="CA21" s="28"/>
      <c r="CE21" s="19"/>
      <c r="CF21" s="19"/>
      <c r="CG21" s="19"/>
      <c r="CH21" s="19"/>
      <c r="CI21" s="28"/>
      <c r="CJ21" s="19"/>
      <c r="CK21" s="19"/>
      <c r="CL21" s="19"/>
      <c r="CM21" s="19"/>
      <c r="CN21" s="19"/>
      <c r="CO21" s="19"/>
      <c r="CP21" s="18" t="s">
        <v>27</v>
      </c>
      <c r="CQ21" s="56" t="s">
        <v>235</v>
      </c>
      <c r="CR21" s="56">
        <v>17.07</v>
      </c>
      <c r="CS21" s="56" t="s">
        <v>235</v>
      </c>
      <c r="CT21" s="56" t="s">
        <v>235</v>
      </c>
      <c r="CU21" s="56" t="s">
        <v>235</v>
      </c>
      <c r="CV21" s="56">
        <v>9.9600000000000009</v>
      </c>
      <c r="CW21" s="56">
        <v>11.54</v>
      </c>
      <c r="CX21" s="56" t="s">
        <v>235</v>
      </c>
      <c r="CY21" s="56">
        <v>17.38</v>
      </c>
      <c r="CZ21" s="56">
        <v>13.73</v>
      </c>
      <c r="DA21" s="56">
        <v>13.67</v>
      </c>
      <c r="DB21" s="56">
        <v>14.4</v>
      </c>
      <c r="DC21" s="56">
        <v>14.68</v>
      </c>
      <c r="DD21" s="56">
        <v>13.4</v>
      </c>
      <c r="DE21" s="56">
        <v>8.02</v>
      </c>
      <c r="DF21" s="56">
        <v>7.11</v>
      </c>
      <c r="DG21" s="56">
        <v>4.2699999999999996</v>
      </c>
      <c r="DH21" s="56">
        <v>2.85</v>
      </c>
      <c r="DI21" s="56">
        <v>4.82</v>
      </c>
      <c r="DJ21" s="56">
        <v>4.24</v>
      </c>
      <c r="DK21" s="56">
        <v>5.17</v>
      </c>
      <c r="DL21" s="56">
        <v>2.82</v>
      </c>
      <c r="DM21" s="56">
        <v>2.5299999999999998</v>
      </c>
      <c r="DN21" s="56" t="s">
        <v>235</v>
      </c>
    </row>
    <row r="22" spans="1:118" ht="14.25" x14ac:dyDescent="0.2">
      <c r="A22" s="80" t="s">
        <v>219</v>
      </c>
      <c r="B22" s="26"/>
      <c r="C22" s="26"/>
      <c r="D22" s="27"/>
      <c r="E22" s="85"/>
      <c r="F22" s="27"/>
      <c r="G22" s="27"/>
      <c r="H22" s="27"/>
      <c r="I22" s="27"/>
      <c r="J22" s="27"/>
      <c r="K22" s="27"/>
      <c r="L22" s="85"/>
      <c r="M22" s="85"/>
      <c r="N22" s="85"/>
      <c r="O22" s="44"/>
      <c r="P22" s="85"/>
      <c r="Q22" s="44"/>
      <c r="R22" s="85"/>
      <c r="S22" s="48"/>
      <c r="T22" s="48"/>
      <c r="U22" s="48"/>
      <c r="V22" s="121"/>
      <c r="W22" s="51"/>
      <c r="X22" s="48"/>
      <c r="Y22" s="48"/>
      <c r="Z22" s="49"/>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114"/>
      <c r="BL22" s="26"/>
      <c r="BM22" s="26"/>
      <c r="BN22" s="26"/>
      <c r="BO22" s="26"/>
      <c r="BP22" s="26"/>
      <c r="BQ22" s="100"/>
      <c r="BR22" s="100"/>
      <c r="BS22" s="26"/>
      <c r="BT22" s="26"/>
      <c r="BU22" s="26"/>
      <c r="BV22" s="29"/>
      <c r="BW22" s="29"/>
      <c r="BX22" s="29"/>
      <c r="BY22" s="29"/>
      <c r="BZ22" s="29"/>
      <c r="CA22" s="29"/>
      <c r="CE22" s="19"/>
      <c r="CF22" s="19"/>
      <c r="CG22" s="19"/>
      <c r="CH22" s="19"/>
      <c r="CI22" s="47"/>
      <c r="CJ22" s="25"/>
      <c r="CK22" s="40"/>
      <c r="CL22" s="40"/>
      <c r="CM22" s="26"/>
      <c r="CN22" s="26"/>
      <c r="CO22" s="26"/>
      <c r="CP22" s="18" t="s">
        <v>30</v>
      </c>
      <c r="CQ22" s="56" t="s">
        <v>235</v>
      </c>
      <c r="CR22" s="56" t="s">
        <v>235</v>
      </c>
      <c r="CS22" s="56" t="s">
        <v>235</v>
      </c>
      <c r="CT22" s="56" t="s">
        <v>235</v>
      </c>
      <c r="CU22" s="56" t="s">
        <v>235</v>
      </c>
      <c r="CV22" s="56">
        <v>63.2</v>
      </c>
      <c r="CW22" s="56" t="s">
        <v>235</v>
      </c>
      <c r="CX22" s="56" t="s">
        <v>235</v>
      </c>
      <c r="CY22" s="56" t="s">
        <v>235</v>
      </c>
      <c r="CZ22" s="56" t="s">
        <v>235</v>
      </c>
      <c r="DA22" s="56">
        <v>54.57</v>
      </c>
      <c r="DB22" s="56" t="s">
        <v>235</v>
      </c>
      <c r="DC22" s="56" t="s">
        <v>235</v>
      </c>
      <c r="DD22" s="56" t="s">
        <v>235</v>
      </c>
      <c r="DE22" s="56" t="s">
        <v>235</v>
      </c>
      <c r="DF22" s="56">
        <v>38.96</v>
      </c>
      <c r="DG22" s="56" t="s">
        <v>235</v>
      </c>
      <c r="DH22" s="56" t="s">
        <v>235</v>
      </c>
      <c r="DI22" s="56" t="s">
        <v>235</v>
      </c>
      <c r="DJ22" s="56" t="s">
        <v>235</v>
      </c>
      <c r="DK22" s="56" t="s">
        <v>235</v>
      </c>
      <c r="DL22" s="56">
        <v>36.79</v>
      </c>
      <c r="DM22" s="56" t="s">
        <v>235</v>
      </c>
      <c r="DN22" s="56" t="s">
        <v>235</v>
      </c>
    </row>
    <row r="23" spans="1:118" ht="14.25" x14ac:dyDescent="0.2">
      <c r="A23" s="80"/>
      <c r="B23" s="26"/>
      <c r="C23" s="26"/>
      <c r="D23" s="27"/>
      <c r="E23" s="85"/>
      <c r="F23" s="27"/>
      <c r="G23" s="27"/>
      <c r="H23" s="27"/>
      <c r="I23" s="27"/>
      <c r="J23" s="27"/>
      <c r="K23" s="27"/>
      <c r="L23" s="85"/>
      <c r="M23" s="85"/>
      <c r="N23" s="85"/>
      <c r="O23" s="44"/>
      <c r="P23" s="85"/>
      <c r="Q23" s="44"/>
      <c r="R23" s="85"/>
      <c r="S23" s="48"/>
      <c r="T23" s="48"/>
      <c r="U23" s="48"/>
      <c r="V23" s="121"/>
      <c r="W23" s="51"/>
      <c r="X23" s="48"/>
      <c r="Y23" s="48"/>
      <c r="Z23" s="49"/>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114"/>
      <c r="BL23" s="26"/>
      <c r="BM23" s="26"/>
      <c r="BN23" s="26"/>
      <c r="BO23" s="26"/>
      <c r="BP23" s="26"/>
      <c r="BQ23" s="100"/>
      <c r="BR23" s="100"/>
      <c r="BS23" s="26"/>
      <c r="BT23" s="26"/>
      <c r="BU23" s="26"/>
      <c r="BV23" s="29"/>
      <c r="BW23" s="29"/>
      <c r="BX23" s="29"/>
      <c r="BY23" s="29"/>
      <c r="BZ23" s="29"/>
      <c r="CA23" s="29"/>
      <c r="CE23" s="19"/>
      <c r="CF23" s="19"/>
      <c r="CG23" s="19"/>
      <c r="CH23" s="19"/>
      <c r="CI23" s="47"/>
      <c r="CJ23" s="25"/>
      <c r="CK23" s="40"/>
      <c r="CL23" s="40"/>
      <c r="CM23" s="26"/>
      <c r="CN23" s="26"/>
      <c r="CO23" s="26"/>
      <c r="CP23" s="18" t="s">
        <v>250</v>
      </c>
      <c r="CQ23" s="56" t="s">
        <v>235</v>
      </c>
      <c r="CR23" s="56" t="s">
        <v>235</v>
      </c>
      <c r="CS23" s="56" t="s">
        <v>235</v>
      </c>
      <c r="CT23" s="56" t="s">
        <v>235</v>
      </c>
      <c r="CU23" s="56" t="s">
        <v>235</v>
      </c>
      <c r="CV23" s="56" t="s">
        <v>235</v>
      </c>
      <c r="CW23" s="56" t="s">
        <v>235</v>
      </c>
      <c r="CX23" s="56" t="s">
        <v>235</v>
      </c>
      <c r="CY23" s="56">
        <v>65.61</v>
      </c>
      <c r="CZ23" s="56" t="s">
        <v>235</v>
      </c>
      <c r="DA23" s="56" t="s">
        <v>235</v>
      </c>
      <c r="DB23" s="56" t="s">
        <v>235</v>
      </c>
      <c r="DC23" s="56" t="s">
        <v>235</v>
      </c>
      <c r="DD23" s="56">
        <v>33.630000000000003</v>
      </c>
      <c r="DE23" s="56" t="s">
        <v>235</v>
      </c>
      <c r="DF23" s="56" t="s">
        <v>235</v>
      </c>
      <c r="DG23" s="56" t="s">
        <v>235</v>
      </c>
      <c r="DH23" s="56" t="s">
        <v>235</v>
      </c>
      <c r="DI23" s="56" t="s">
        <v>235</v>
      </c>
      <c r="DJ23" s="56" t="s">
        <v>235</v>
      </c>
      <c r="DK23" s="56" t="s">
        <v>235</v>
      </c>
      <c r="DL23" s="56" t="s">
        <v>235</v>
      </c>
      <c r="DM23" s="56" t="s">
        <v>235</v>
      </c>
      <c r="DN23" s="56" t="s">
        <v>235</v>
      </c>
    </row>
    <row r="24" spans="1:118" ht="12.75" x14ac:dyDescent="0.2">
      <c r="A24" s="25" t="s">
        <v>106</v>
      </c>
      <c r="B24" s="26">
        <v>5</v>
      </c>
      <c r="C24" s="26">
        <v>2.5</v>
      </c>
      <c r="D24" s="27">
        <v>1</v>
      </c>
      <c r="E24" s="44">
        <v>24.407</v>
      </c>
      <c r="F24" s="27">
        <v>1330</v>
      </c>
      <c r="G24" s="27">
        <v>3820</v>
      </c>
      <c r="H24" s="51">
        <f t="shared" ref="H24:H31" si="12">(644.35/G24)</f>
        <v>0.1686780104712042</v>
      </c>
      <c r="I24" s="48">
        <f>(G24/644.35)</f>
        <v>5.9284550322029954</v>
      </c>
      <c r="J24" s="85">
        <v>0.59</v>
      </c>
      <c r="K24" s="85">
        <v>213.14</v>
      </c>
      <c r="L24" s="47">
        <f t="shared" ref="L24:L29" si="13">(K24*1.1518*12)</f>
        <v>2945.9358239999997</v>
      </c>
      <c r="M24" s="85">
        <v>3490</v>
      </c>
      <c r="N24" s="51">
        <f t="shared" ref="N24:N29" si="14">(L24/M24)</f>
        <v>0.84410768595988528</v>
      </c>
      <c r="O24" s="44">
        <v>19.5</v>
      </c>
      <c r="P24" s="47">
        <f t="shared" ref="P24:P30" si="15">((J24/100)*Q24)</f>
        <v>0.13747000000000001</v>
      </c>
      <c r="Q24" s="48">
        <v>23.3</v>
      </c>
      <c r="R24" s="48">
        <v>1.1000000000000001</v>
      </c>
      <c r="S24" s="31">
        <v>1.6</v>
      </c>
      <c r="T24" s="31">
        <v>1.6</v>
      </c>
      <c r="U24" s="31">
        <v>-0.3</v>
      </c>
      <c r="V24" s="122">
        <v>0.3</v>
      </c>
      <c r="W24" s="50">
        <v>0.3</v>
      </c>
      <c r="X24" s="51">
        <v>0.2</v>
      </c>
      <c r="Y24" s="51">
        <v>0.4</v>
      </c>
      <c r="Z24" s="49">
        <v>0.3</v>
      </c>
      <c r="AA24" s="50">
        <v>0.5</v>
      </c>
      <c r="AB24" s="50">
        <v>0.6</v>
      </c>
      <c r="AC24" s="50">
        <v>0.4</v>
      </c>
      <c r="AD24" s="53">
        <v>3.29</v>
      </c>
      <c r="AE24" s="58">
        <v>3.25</v>
      </c>
      <c r="AF24" s="58">
        <v>3.23</v>
      </c>
      <c r="AG24" s="53">
        <v>3.19</v>
      </c>
      <c r="AH24" s="53">
        <v>3.15</v>
      </c>
      <c r="AI24" s="53">
        <v>3.17</v>
      </c>
      <c r="AJ24" s="53">
        <v>2.98</v>
      </c>
      <c r="AK24" s="53">
        <v>2.99</v>
      </c>
      <c r="AL24" s="53">
        <v>2.99</v>
      </c>
      <c r="AM24" s="59">
        <f>(AL24-AF24)</f>
        <v>-0.23999999999999977</v>
      </c>
      <c r="AN24" s="19" t="b">
        <f>OR(AND(V24&gt;65%, AL24&gt;3.35), (AL24&gt;3.41))</f>
        <v>0</v>
      </c>
      <c r="AO24" s="19" t="b">
        <f t="shared" ref="AO24:AO30" si="16">OR(AND(V24&lt;41%, AL24&lt;3.35), (AL24&lt;3.23))</f>
        <v>1</v>
      </c>
      <c r="AP24" s="53">
        <v>-1.51</v>
      </c>
      <c r="AQ24" s="53">
        <v>-1.58</v>
      </c>
      <c r="AR24" s="53">
        <v>-1.42</v>
      </c>
      <c r="AS24" s="53">
        <v>-1.35</v>
      </c>
      <c r="AT24" s="53">
        <v>-1.56</v>
      </c>
      <c r="AU24" s="53">
        <v>-1.99</v>
      </c>
      <c r="AV24" s="53">
        <v>-2.3199999999999998</v>
      </c>
      <c r="AW24" s="53">
        <v>-2.42</v>
      </c>
      <c r="AX24" s="53">
        <v>-2.42</v>
      </c>
      <c r="AY24" s="53">
        <v>-2.41</v>
      </c>
      <c r="AZ24" s="53">
        <v>-2.35</v>
      </c>
      <c r="BA24" s="53">
        <f>(AZ24-AX24)</f>
        <v>6.999999999999984E-2</v>
      </c>
      <c r="BB24" s="19" t="b">
        <f t="shared" ref="BB24:BB30" si="17">OR(AND(AZ24 &lt; -1.14, AO24=TRUE), AZ24&lt;-1.75)</f>
        <v>1</v>
      </c>
      <c r="BC24" s="56">
        <v>95.4</v>
      </c>
      <c r="BD24" s="56">
        <v>98.1</v>
      </c>
      <c r="BE24" s="56"/>
      <c r="BF24" s="56">
        <v>100</v>
      </c>
      <c r="BG24" s="56">
        <v>100.3</v>
      </c>
      <c r="BH24" s="56">
        <v>104.8</v>
      </c>
      <c r="BI24" s="109">
        <v>107</v>
      </c>
      <c r="BJ24" s="109">
        <v>105.4</v>
      </c>
      <c r="BK24" s="89">
        <f t="shared" ref="BK24:BK30" si="18">BF24-BJ24</f>
        <v>-5.4000000000000057</v>
      </c>
      <c r="BL24" s="43" t="s">
        <v>159</v>
      </c>
      <c r="BM24" s="43" t="s">
        <v>159</v>
      </c>
      <c r="BN24" s="43" t="s">
        <v>159</v>
      </c>
      <c r="BO24" s="101">
        <v>1.89</v>
      </c>
      <c r="BP24" s="101">
        <v>2.08</v>
      </c>
      <c r="BQ24" s="105">
        <v>2.0699999999999998</v>
      </c>
      <c r="BR24" s="43" t="s">
        <v>159</v>
      </c>
      <c r="BS24" s="43" t="s">
        <v>159</v>
      </c>
      <c r="BT24" s="43" t="s">
        <v>159</v>
      </c>
      <c r="BU24" s="43" t="s">
        <v>159</v>
      </c>
      <c r="BV24" s="98"/>
      <c r="BW24" s="98">
        <v>65</v>
      </c>
      <c r="BX24" s="98">
        <v>9.5</v>
      </c>
      <c r="BY24" s="98">
        <f>(CA24-BZ24)</f>
        <v>25.192999999999998</v>
      </c>
      <c r="BZ24" s="98">
        <v>8.3450000000000006</v>
      </c>
      <c r="CA24" s="98">
        <v>33.537999999999997</v>
      </c>
      <c r="CB24" s="28">
        <f t="shared" ref="CB24:CB30" si="19">(CD24-CC24)</f>
        <v>26.605999999999998</v>
      </c>
      <c r="CC24" s="28">
        <v>7.9889999999999999</v>
      </c>
      <c r="CD24" s="28">
        <v>34.594999999999999</v>
      </c>
      <c r="CE24" s="28">
        <v>26.606000000000002</v>
      </c>
      <c r="CF24" s="56"/>
      <c r="CG24" s="56"/>
      <c r="CH24" s="28">
        <f>(CE24+CF24+CG24)</f>
        <v>26.606000000000002</v>
      </c>
      <c r="CI24" s="29">
        <v>40</v>
      </c>
      <c r="CJ24" s="25" t="s">
        <v>106</v>
      </c>
      <c r="CK24" s="27" t="s">
        <v>262</v>
      </c>
      <c r="CL24" s="27" t="s">
        <v>159</v>
      </c>
      <c r="CM24" s="27" t="s">
        <v>267</v>
      </c>
      <c r="CN24" s="27"/>
      <c r="CO24" s="27"/>
      <c r="CP24" s="18" t="s">
        <v>33</v>
      </c>
      <c r="CQ24" s="56" t="s">
        <v>235</v>
      </c>
      <c r="CR24" s="56" t="s">
        <v>235</v>
      </c>
      <c r="CS24" s="56">
        <v>51.07</v>
      </c>
      <c r="CT24" s="56" t="s">
        <v>235</v>
      </c>
      <c r="CU24" s="56" t="s">
        <v>235</v>
      </c>
      <c r="CV24" s="56" t="s">
        <v>235</v>
      </c>
      <c r="CW24" s="56" t="s">
        <v>235</v>
      </c>
      <c r="CX24" s="56" t="s">
        <v>235</v>
      </c>
      <c r="CY24" s="56">
        <v>39.119999999999997</v>
      </c>
      <c r="CZ24" s="56" t="s">
        <v>235</v>
      </c>
      <c r="DA24" s="56" t="s">
        <v>235</v>
      </c>
      <c r="DB24" s="56" t="s">
        <v>235</v>
      </c>
      <c r="DC24" s="56" t="s">
        <v>235</v>
      </c>
      <c r="DD24" s="56" t="s">
        <v>235</v>
      </c>
      <c r="DE24" s="56" t="s">
        <v>235</v>
      </c>
      <c r="DF24" s="56" t="s">
        <v>235</v>
      </c>
      <c r="DG24" s="56">
        <v>28.59</v>
      </c>
      <c r="DH24" s="56" t="s">
        <v>235</v>
      </c>
      <c r="DI24" s="56" t="s">
        <v>235</v>
      </c>
      <c r="DJ24" s="56" t="s">
        <v>235</v>
      </c>
      <c r="DK24" s="56" t="s">
        <v>235</v>
      </c>
      <c r="DL24" s="56" t="s">
        <v>235</v>
      </c>
      <c r="DM24" s="56" t="s">
        <v>235</v>
      </c>
      <c r="DN24" s="56" t="s">
        <v>235</v>
      </c>
    </row>
    <row r="25" spans="1:118" ht="12.75" x14ac:dyDescent="0.2">
      <c r="A25" s="25" t="s">
        <v>143</v>
      </c>
      <c r="B25" s="26">
        <v>1</v>
      </c>
      <c r="C25" s="26">
        <v>2</v>
      </c>
      <c r="D25" s="27">
        <v>0</v>
      </c>
      <c r="E25" s="44">
        <v>67.513999999999996</v>
      </c>
      <c r="F25" s="27">
        <v>430</v>
      </c>
      <c r="G25" s="27">
        <v>740</v>
      </c>
      <c r="H25" s="51">
        <f t="shared" si="12"/>
        <v>0.87074324324324326</v>
      </c>
      <c r="I25" s="48">
        <f t="shared" ref="I25:I31" si="20">(G25/644.35)</f>
        <v>1.1484441685419415</v>
      </c>
      <c r="J25" s="85">
        <v>88.15</v>
      </c>
      <c r="K25" s="85">
        <v>25.25</v>
      </c>
      <c r="L25" s="47">
        <f t="shared" si="13"/>
        <v>348.99539999999996</v>
      </c>
      <c r="M25" s="85">
        <v>680</v>
      </c>
      <c r="N25" s="51">
        <f t="shared" si="14"/>
        <v>0.51322852941176467</v>
      </c>
      <c r="O25" s="44">
        <v>14.7</v>
      </c>
      <c r="P25" s="47">
        <f t="shared" si="15"/>
        <v>56.354295</v>
      </c>
      <c r="Q25" s="48">
        <v>63.93</v>
      </c>
      <c r="R25" s="48">
        <v>-9.5</v>
      </c>
      <c r="S25" s="31">
        <v>-2</v>
      </c>
      <c r="T25" s="31">
        <v>1.8</v>
      </c>
      <c r="U25" s="31">
        <v>4.8</v>
      </c>
      <c r="V25" s="122">
        <v>0.4</v>
      </c>
      <c r="W25" s="50">
        <v>0.2</v>
      </c>
      <c r="X25" s="51">
        <v>0.1</v>
      </c>
      <c r="Y25" s="51">
        <v>0</v>
      </c>
      <c r="Z25" s="49">
        <v>0</v>
      </c>
      <c r="AA25" s="50">
        <v>0</v>
      </c>
      <c r="AB25" s="50">
        <v>0.1</v>
      </c>
      <c r="AC25" s="50">
        <v>0.22</v>
      </c>
      <c r="AD25" s="53">
        <v>2.84</v>
      </c>
      <c r="AE25" s="58">
        <v>2.84</v>
      </c>
      <c r="AF25" s="58">
        <v>2.84</v>
      </c>
      <c r="AG25" s="53">
        <v>2.73</v>
      </c>
      <c r="AH25" s="53">
        <v>2.67</v>
      </c>
      <c r="AI25" s="53">
        <v>2.67</v>
      </c>
      <c r="AJ25" s="53">
        <v>2.67</v>
      </c>
      <c r="AK25" s="53">
        <v>2.71</v>
      </c>
      <c r="AL25" s="53">
        <v>2.88</v>
      </c>
      <c r="AM25" s="61">
        <f>(AL25-AH25)</f>
        <v>0.20999999999999996</v>
      </c>
      <c r="AN25" s="19" t="b">
        <f t="shared" ref="AN25:AN30" si="21">OR(AND(V25&gt;65%, AL25&gt;3.35), (AL25&gt;3.41))</f>
        <v>0</v>
      </c>
      <c r="AO25" s="19" t="b">
        <f t="shared" si="16"/>
        <v>1</v>
      </c>
      <c r="AP25" s="53">
        <v>-2.08</v>
      </c>
      <c r="AQ25" s="53">
        <v>-2.39</v>
      </c>
      <c r="AR25" s="53">
        <v>-2.17</v>
      </c>
      <c r="AS25" s="53">
        <v>-2.27</v>
      </c>
      <c r="AT25" s="53">
        <v>-2.21</v>
      </c>
      <c r="AU25" s="53">
        <v>-2.0299999999999998</v>
      </c>
      <c r="AV25" s="53">
        <v>-1.99</v>
      </c>
      <c r="AW25" s="53">
        <v>-2.23</v>
      </c>
      <c r="AX25" s="53">
        <v>-2.2400000000000002</v>
      </c>
      <c r="AY25" s="53">
        <v>-2.14</v>
      </c>
      <c r="AZ25" s="53">
        <v>-2.23</v>
      </c>
      <c r="BA25" s="53">
        <f>(AZ25-AV25)</f>
        <v>-0.24</v>
      </c>
      <c r="BB25" s="19" t="b">
        <f t="shared" si="17"/>
        <v>1</v>
      </c>
      <c r="BC25" s="56">
        <v>106.7</v>
      </c>
      <c r="BD25" s="56">
        <v>108.7</v>
      </c>
      <c r="BE25" s="55" t="s">
        <v>159</v>
      </c>
      <c r="BF25" s="56">
        <v>109.9</v>
      </c>
      <c r="BG25" s="56">
        <v>108.2</v>
      </c>
      <c r="BH25" s="56">
        <v>111.2</v>
      </c>
      <c r="BI25" s="109">
        <v>111.9</v>
      </c>
      <c r="BJ25" s="109">
        <v>110.2</v>
      </c>
      <c r="BK25" s="56">
        <f t="shared" si="18"/>
        <v>-0.29999999999999716</v>
      </c>
      <c r="BL25" s="43" t="s">
        <v>159</v>
      </c>
      <c r="BM25" s="43" t="s">
        <v>159</v>
      </c>
      <c r="BN25" s="43" t="s">
        <v>159</v>
      </c>
      <c r="BO25" s="102">
        <v>2.98</v>
      </c>
      <c r="BP25" s="102">
        <v>3.17</v>
      </c>
      <c r="BQ25" s="127">
        <v>3.23</v>
      </c>
      <c r="BR25" s="43" t="s">
        <v>159</v>
      </c>
      <c r="BS25" s="43" t="s">
        <v>159</v>
      </c>
      <c r="BT25" s="43" t="s">
        <v>159</v>
      </c>
      <c r="BU25" s="43" t="s">
        <v>159</v>
      </c>
      <c r="BV25" s="98"/>
      <c r="BW25" s="98">
        <v>74.400000000000006</v>
      </c>
      <c r="BX25" s="98">
        <v>209.733</v>
      </c>
      <c r="BY25" s="98">
        <f>(CA25-BZ25)</f>
        <v>72.270999999999987</v>
      </c>
      <c r="BZ25" s="98">
        <v>154.149</v>
      </c>
      <c r="CA25" s="98">
        <v>226.42</v>
      </c>
      <c r="CB25" s="28">
        <f t="shared" si="19"/>
        <v>47.910000000000011</v>
      </c>
      <c r="CC25" s="28">
        <v>122.49</v>
      </c>
      <c r="CD25" s="28">
        <v>170.4</v>
      </c>
      <c r="CE25" s="28">
        <v>45.914999999999999</v>
      </c>
      <c r="CF25" s="56"/>
      <c r="CG25" s="56"/>
      <c r="CH25" s="28">
        <f>(CE25+CF25+CG25)</f>
        <v>45.914999999999999</v>
      </c>
      <c r="CI25" s="29">
        <v>74.099999999999994</v>
      </c>
      <c r="CJ25" s="25" t="s">
        <v>143</v>
      </c>
      <c r="CK25" s="27" t="s">
        <v>262</v>
      </c>
      <c r="CL25" s="27" t="s">
        <v>159</v>
      </c>
      <c r="CM25" s="27" t="s">
        <v>267</v>
      </c>
      <c r="CN25" s="27"/>
      <c r="CO25" s="27"/>
      <c r="CP25" s="18" t="s">
        <v>35</v>
      </c>
      <c r="CQ25" s="56" t="s">
        <v>235</v>
      </c>
      <c r="CR25" s="56">
        <v>93.74</v>
      </c>
      <c r="CS25" s="56" t="s">
        <v>235</v>
      </c>
      <c r="CT25" s="56" t="s">
        <v>235</v>
      </c>
      <c r="CU25" s="56">
        <v>63.81</v>
      </c>
      <c r="CV25" s="56" t="s">
        <v>235</v>
      </c>
      <c r="CW25" s="56" t="s">
        <v>235</v>
      </c>
      <c r="CX25" s="56" t="s">
        <v>235</v>
      </c>
      <c r="CY25" s="56" t="s">
        <v>235</v>
      </c>
      <c r="CZ25" s="56" t="s">
        <v>235</v>
      </c>
      <c r="DA25" s="56" t="s">
        <v>235</v>
      </c>
      <c r="DB25" s="56" t="s">
        <v>235</v>
      </c>
      <c r="DC25" s="56" t="s">
        <v>235</v>
      </c>
      <c r="DD25" s="56">
        <v>56.32</v>
      </c>
      <c r="DE25" s="56" t="s">
        <v>235</v>
      </c>
      <c r="DF25" s="56" t="s">
        <v>235</v>
      </c>
      <c r="DG25" s="56" t="s">
        <v>235</v>
      </c>
      <c r="DH25" s="56">
        <v>39.33</v>
      </c>
      <c r="DI25" s="56" t="s">
        <v>235</v>
      </c>
      <c r="DJ25" s="56" t="s">
        <v>235</v>
      </c>
      <c r="DK25" s="56" t="s">
        <v>235</v>
      </c>
      <c r="DL25" s="56" t="s">
        <v>235</v>
      </c>
      <c r="DM25" s="56">
        <v>40.869999999999997</v>
      </c>
      <c r="DN25" s="56" t="s">
        <v>235</v>
      </c>
    </row>
    <row r="26" spans="1:118" ht="12.75" x14ac:dyDescent="0.2">
      <c r="A26" s="25" t="s">
        <v>88</v>
      </c>
      <c r="B26" s="26">
        <v>1</v>
      </c>
      <c r="C26" s="26">
        <v>7</v>
      </c>
      <c r="D26" s="27">
        <v>0</v>
      </c>
      <c r="E26" s="44">
        <v>37.963999999999999</v>
      </c>
      <c r="F26" s="85">
        <v>1550</v>
      </c>
      <c r="G26" s="85">
        <v>3230</v>
      </c>
      <c r="H26" s="51">
        <f t="shared" si="12"/>
        <v>0.19948916408668732</v>
      </c>
      <c r="I26" s="48">
        <f t="shared" si="20"/>
        <v>5.0128036005276631</v>
      </c>
      <c r="J26" s="85">
        <v>16.05</v>
      </c>
      <c r="K26" s="85">
        <v>106.26</v>
      </c>
      <c r="L26" s="47">
        <f t="shared" si="13"/>
        <v>1468.6832160000001</v>
      </c>
      <c r="M26" s="85">
        <v>3380</v>
      </c>
      <c r="N26" s="51">
        <f t="shared" si="14"/>
        <v>0.43452166153846156</v>
      </c>
      <c r="O26" s="44">
        <v>18.5</v>
      </c>
      <c r="P26" s="47">
        <f t="shared" si="15"/>
        <v>5.8470149999999999</v>
      </c>
      <c r="Q26" s="48">
        <v>36.43</v>
      </c>
      <c r="R26" s="48">
        <v>-0.1</v>
      </c>
      <c r="S26" s="31">
        <v>12.9</v>
      </c>
      <c r="T26" s="31">
        <v>3.1</v>
      </c>
      <c r="U26" s="31">
        <v>0.4</v>
      </c>
      <c r="V26" s="122">
        <v>0.2</v>
      </c>
      <c r="W26" s="50">
        <v>0.2</v>
      </c>
      <c r="X26" s="49">
        <v>0.3</v>
      </c>
      <c r="Y26" s="49">
        <v>0.22</v>
      </c>
      <c r="Z26" s="49">
        <v>0.22</v>
      </c>
      <c r="AA26" s="50">
        <v>0.2</v>
      </c>
      <c r="AB26" s="50">
        <v>0.3</v>
      </c>
      <c r="AC26" s="50">
        <v>0.44</v>
      </c>
      <c r="AD26" s="53">
        <v>2.59</v>
      </c>
      <c r="AE26" s="58">
        <v>2.5299999999999998</v>
      </c>
      <c r="AF26" s="58">
        <v>2.5099999999999998</v>
      </c>
      <c r="AG26" s="53">
        <v>2.48</v>
      </c>
      <c r="AH26" s="53">
        <v>2.46</v>
      </c>
      <c r="AI26" s="53">
        <v>2.44</v>
      </c>
      <c r="AJ26" s="53">
        <v>2.36</v>
      </c>
      <c r="AK26" s="53">
        <v>2.3199999999999998</v>
      </c>
      <c r="AL26" s="53">
        <v>2.36</v>
      </c>
      <c r="AM26" s="84">
        <f>(AL26-AF26)</f>
        <v>-0.14999999999999991</v>
      </c>
      <c r="AN26" s="19" t="b">
        <f t="shared" si="21"/>
        <v>0</v>
      </c>
      <c r="AO26" s="19" t="b">
        <f t="shared" si="16"/>
        <v>1</v>
      </c>
      <c r="AP26" s="53">
        <v>-2.0099999999999998</v>
      </c>
      <c r="AQ26" s="53">
        <v>-1.58</v>
      </c>
      <c r="AR26" s="53">
        <v>-1.98</v>
      </c>
      <c r="AS26" s="53">
        <v>-2.12</v>
      </c>
      <c r="AT26" s="53">
        <v>-2.35</v>
      </c>
      <c r="AU26" s="53">
        <v>-2.4700000000000002</v>
      </c>
      <c r="AV26" s="53">
        <v>-2.65</v>
      </c>
      <c r="AW26" s="53">
        <v>-2.66</v>
      </c>
      <c r="AX26" s="53">
        <v>-2.5299999999999998</v>
      </c>
      <c r="AY26" s="53">
        <v>-2.27</v>
      </c>
      <c r="AZ26" s="53">
        <v>-2.2000000000000002</v>
      </c>
      <c r="BA26" s="53">
        <f>(AZ26-AW26)</f>
        <v>0.45999999999999996</v>
      </c>
      <c r="BB26" s="19" t="b">
        <f t="shared" si="17"/>
        <v>1</v>
      </c>
      <c r="BC26" s="56">
        <v>113</v>
      </c>
      <c r="BD26" s="56">
        <v>112.4</v>
      </c>
      <c r="BE26" s="55" t="s">
        <v>159</v>
      </c>
      <c r="BF26" s="56">
        <v>111.8</v>
      </c>
      <c r="BG26" s="56">
        <v>108.7</v>
      </c>
      <c r="BH26" s="56">
        <v>109.4</v>
      </c>
      <c r="BI26" s="109">
        <v>111</v>
      </c>
      <c r="BJ26" s="109">
        <v>110.1</v>
      </c>
      <c r="BK26" s="56">
        <f t="shared" si="18"/>
        <v>1.7000000000000028</v>
      </c>
      <c r="BL26" s="43" t="s">
        <v>159</v>
      </c>
      <c r="BM26" s="43" t="s">
        <v>159</v>
      </c>
      <c r="BN26" s="43" t="s">
        <v>159</v>
      </c>
      <c r="BO26" s="102">
        <v>2.87</v>
      </c>
      <c r="BP26" s="102">
        <v>2.76</v>
      </c>
      <c r="BQ26" s="127">
        <v>2.81</v>
      </c>
      <c r="BR26" s="43" t="s">
        <v>159</v>
      </c>
      <c r="BS26" s="43" t="s">
        <v>159</v>
      </c>
      <c r="BT26" s="43" t="s">
        <v>159</v>
      </c>
      <c r="BU26" s="43" t="s">
        <v>159</v>
      </c>
      <c r="BV26" s="98"/>
      <c r="BW26" s="98">
        <v>10.7</v>
      </c>
      <c r="BX26" s="98"/>
      <c r="BY26" s="98">
        <v>10.708</v>
      </c>
      <c r="BZ26" s="98">
        <v>0</v>
      </c>
      <c r="CA26" s="98">
        <v>10.708</v>
      </c>
      <c r="CB26" s="28">
        <f t="shared" si="19"/>
        <v>30</v>
      </c>
      <c r="CC26" s="28"/>
      <c r="CD26" s="28">
        <v>30</v>
      </c>
      <c r="CE26" s="28">
        <v>250.024</v>
      </c>
      <c r="CF26" s="56"/>
      <c r="CG26" s="56"/>
      <c r="CH26" s="28">
        <f>(CE26+CF26+CG26)</f>
        <v>250.024</v>
      </c>
      <c r="CI26" s="29">
        <v>296</v>
      </c>
      <c r="CJ26" s="25" t="s">
        <v>88</v>
      </c>
      <c r="CK26" s="27" t="s">
        <v>264</v>
      </c>
      <c r="CL26" s="27" t="s">
        <v>159</v>
      </c>
      <c r="CM26" s="27" t="s">
        <v>267</v>
      </c>
      <c r="CN26" s="27"/>
      <c r="CO26" s="27"/>
      <c r="CP26" s="18" t="s">
        <v>36</v>
      </c>
      <c r="CQ26" s="56" t="s">
        <v>235</v>
      </c>
      <c r="CR26" s="56">
        <v>41.31</v>
      </c>
      <c r="CS26" s="56" t="s">
        <v>235</v>
      </c>
      <c r="CT26" s="56">
        <v>65.33</v>
      </c>
      <c r="CU26" s="56" t="s">
        <v>235</v>
      </c>
      <c r="CV26" s="56" t="s">
        <v>235</v>
      </c>
      <c r="CW26" s="56" t="s">
        <v>235</v>
      </c>
      <c r="CX26" s="56" t="s">
        <v>235</v>
      </c>
      <c r="CY26" s="56" t="s">
        <v>235</v>
      </c>
      <c r="CZ26" s="56" t="s">
        <v>235</v>
      </c>
      <c r="DA26" s="56" t="s">
        <v>235</v>
      </c>
      <c r="DB26" s="56" t="s">
        <v>235</v>
      </c>
      <c r="DC26" s="56">
        <v>48.9</v>
      </c>
      <c r="DD26" s="56" t="s">
        <v>235</v>
      </c>
      <c r="DE26" s="56" t="s">
        <v>235</v>
      </c>
      <c r="DF26" s="56" t="s">
        <v>235</v>
      </c>
      <c r="DG26" s="56" t="s">
        <v>235</v>
      </c>
      <c r="DH26" s="56" t="s">
        <v>235</v>
      </c>
      <c r="DI26" s="56" t="s">
        <v>235</v>
      </c>
      <c r="DJ26" s="56" t="s">
        <v>235</v>
      </c>
      <c r="DK26" s="56" t="s">
        <v>235</v>
      </c>
      <c r="DL26" s="56" t="s">
        <v>235</v>
      </c>
      <c r="DM26" s="56" t="s">
        <v>235</v>
      </c>
      <c r="DN26" s="56" t="s">
        <v>235</v>
      </c>
    </row>
    <row r="27" spans="1:118" ht="12.75" x14ac:dyDescent="0.2">
      <c r="A27" s="25" t="s">
        <v>140</v>
      </c>
      <c r="B27" s="26">
        <v>1</v>
      </c>
      <c r="C27" s="26">
        <v>2</v>
      </c>
      <c r="D27" s="27">
        <v>1</v>
      </c>
      <c r="E27" s="44">
        <v>4.6159999999999997</v>
      </c>
      <c r="F27" s="27">
        <v>320</v>
      </c>
      <c r="G27" s="27">
        <v>600</v>
      </c>
      <c r="H27" s="51">
        <f t="shared" si="12"/>
        <v>1.0739166666666666</v>
      </c>
      <c r="I27" s="48">
        <f t="shared" si="20"/>
        <v>0.93117094746643903</v>
      </c>
      <c r="J27" s="85">
        <v>54.37</v>
      </c>
      <c r="K27" s="85">
        <v>73.86</v>
      </c>
      <c r="L27" s="47">
        <f t="shared" si="13"/>
        <v>1020.8633759999999</v>
      </c>
      <c r="M27" s="85">
        <v>910</v>
      </c>
      <c r="N27" s="51">
        <f t="shared" si="14"/>
        <v>1.1218278857142856</v>
      </c>
      <c r="O27" s="44">
        <v>10.199999999999999</v>
      </c>
      <c r="P27" s="47">
        <f t="shared" si="15"/>
        <v>2.4140280000000001</v>
      </c>
      <c r="Q27" s="48">
        <v>4.4400000000000004</v>
      </c>
      <c r="R27" s="48">
        <v>-3.4</v>
      </c>
      <c r="S27" s="31">
        <v>0.1</v>
      </c>
      <c r="T27" s="31">
        <v>-0.3</v>
      </c>
      <c r="U27" s="31">
        <v>-3.7</v>
      </c>
      <c r="V27" s="122">
        <v>0.2</v>
      </c>
      <c r="W27" s="50">
        <v>0.3</v>
      </c>
      <c r="X27" s="51">
        <v>0.2</v>
      </c>
      <c r="Y27" s="51">
        <v>0.4</v>
      </c>
      <c r="Z27" s="49">
        <v>0.2</v>
      </c>
      <c r="AA27" s="50">
        <v>0.2</v>
      </c>
      <c r="AB27" s="50">
        <v>0.2</v>
      </c>
      <c r="AC27" s="50">
        <v>0.2</v>
      </c>
      <c r="AD27" s="53">
        <v>2.39</v>
      </c>
      <c r="AE27" s="68">
        <v>2.39</v>
      </c>
      <c r="AF27" s="68">
        <v>2.5</v>
      </c>
      <c r="AG27" s="53">
        <v>2.5</v>
      </c>
      <c r="AH27" s="53">
        <v>2.64</v>
      </c>
      <c r="AI27" s="53">
        <v>2.75</v>
      </c>
      <c r="AJ27" s="53">
        <v>2.76</v>
      </c>
      <c r="AK27" s="53">
        <v>2.71</v>
      </c>
      <c r="AL27" s="53">
        <v>2.5</v>
      </c>
      <c r="AM27" s="59">
        <f>(AL27-AI27)</f>
        <v>-0.25</v>
      </c>
      <c r="AN27" s="19" t="b">
        <f t="shared" si="21"/>
        <v>0</v>
      </c>
      <c r="AO27" s="19" t="b">
        <f t="shared" si="16"/>
        <v>1</v>
      </c>
      <c r="AP27" s="53">
        <v>-1.59</v>
      </c>
      <c r="AQ27" s="53">
        <v>-1.41</v>
      </c>
      <c r="AR27" s="53">
        <v>-1.42</v>
      </c>
      <c r="AS27" s="53">
        <v>-1.84</v>
      </c>
      <c r="AT27" s="53">
        <v>-1.83</v>
      </c>
      <c r="AU27" s="53">
        <v>-1.83</v>
      </c>
      <c r="AV27" s="53">
        <v>-1.88</v>
      </c>
      <c r="AW27" s="53">
        <v>-2.0099999999999998</v>
      </c>
      <c r="AX27" s="53">
        <v>-1.78</v>
      </c>
      <c r="AY27" s="53">
        <v>-1.87</v>
      </c>
      <c r="AZ27" s="53">
        <v>-2.15</v>
      </c>
      <c r="BA27" s="53">
        <f>(AZ27-AX27)</f>
        <v>-0.36999999999999988</v>
      </c>
      <c r="BB27" s="19" t="b">
        <f t="shared" si="17"/>
        <v>1</v>
      </c>
      <c r="BC27" s="56">
        <v>103.7</v>
      </c>
      <c r="BD27" s="56">
        <v>105.4</v>
      </c>
      <c r="BE27" s="55" t="s">
        <v>159</v>
      </c>
      <c r="BF27" s="56">
        <v>106.4</v>
      </c>
      <c r="BG27" s="56">
        <v>105</v>
      </c>
      <c r="BH27" s="56">
        <v>103.8</v>
      </c>
      <c r="BI27" s="109">
        <v>105.3</v>
      </c>
      <c r="BJ27" s="109">
        <v>110.6</v>
      </c>
      <c r="BK27" s="56">
        <f t="shared" si="18"/>
        <v>-4.1999999999999886</v>
      </c>
      <c r="BL27" s="43" t="s">
        <v>159</v>
      </c>
      <c r="BM27" s="43" t="s">
        <v>159</v>
      </c>
      <c r="BN27" s="43" t="s">
        <v>159</v>
      </c>
      <c r="BO27" s="102">
        <v>2.66</v>
      </c>
      <c r="BP27" s="102">
        <v>2.48</v>
      </c>
      <c r="BQ27" s="127">
        <v>2.75</v>
      </c>
      <c r="BR27" s="43" t="s">
        <v>159</v>
      </c>
      <c r="BS27" s="43" t="s">
        <v>159</v>
      </c>
      <c r="BT27" s="43" t="s">
        <v>159</v>
      </c>
      <c r="BU27" s="43" t="s">
        <v>159</v>
      </c>
      <c r="BV27" s="98"/>
      <c r="BW27" s="98"/>
      <c r="BX27" s="98"/>
      <c r="BY27" s="98">
        <f>(CA27-BZ27)</f>
        <v>0</v>
      </c>
      <c r="BZ27" s="98">
        <v>0</v>
      </c>
      <c r="CA27" s="98">
        <v>0</v>
      </c>
      <c r="CB27" s="28">
        <f t="shared" si="19"/>
        <v>0</v>
      </c>
      <c r="CC27" s="28"/>
      <c r="CD27" s="28"/>
      <c r="CE27" s="28"/>
      <c r="CF27" s="56"/>
      <c r="CG27" s="56"/>
      <c r="CH27" s="28"/>
      <c r="CI27" s="29"/>
      <c r="CJ27" s="25" t="s">
        <v>157</v>
      </c>
      <c r="CK27" s="27" t="s">
        <v>196</v>
      </c>
      <c r="CL27" s="27" t="s">
        <v>159</v>
      </c>
      <c r="CM27" s="27" t="s">
        <v>267</v>
      </c>
      <c r="CN27" s="27"/>
      <c r="CO27" s="27"/>
      <c r="CP27" s="18" t="s">
        <v>38</v>
      </c>
      <c r="CQ27" s="56" t="s">
        <v>235</v>
      </c>
      <c r="CR27" s="56" t="s">
        <v>235</v>
      </c>
      <c r="CS27" s="56" t="s">
        <v>235</v>
      </c>
      <c r="CT27" s="56" t="s">
        <v>235</v>
      </c>
      <c r="CU27" s="56" t="s">
        <v>235</v>
      </c>
      <c r="CV27" s="56" t="s">
        <v>235</v>
      </c>
      <c r="CW27" s="56" t="s">
        <v>235</v>
      </c>
      <c r="CX27" s="56" t="s">
        <v>235</v>
      </c>
      <c r="CY27" s="56" t="s">
        <v>235</v>
      </c>
      <c r="CZ27" s="56" t="s">
        <v>235</v>
      </c>
      <c r="DA27" s="56" t="s">
        <v>235</v>
      </c>
      <c r="DB27" s="56">
        <v>61.71</v>
      </c>
      <c r="DC27" s="56" t="s">
        <v>235</v>
      </c>
      <c r="DD27" s="56" t="s">
        <v>235</v>
      </c>
      <c r="DE27" s="56" t="s">
        <v>235</v>
      </c>
      <c r="DF27" s="56" t="s">
        <v>235</v>
      </c>
      <c r="DG27" s="56" t="s">
        <v>235</v>
      </c>
      <c r="DH27" s="56" t="s">
        <v>235</v>
      </c>
      <c r="DI27" s="56" t="s">
        <v>235</v>
      </c>
      <c r="DJ27" s="56" t="s">
        <v>235</v>
      </c>
      <c r="DK27" s="56" t="s">
        <v>235</v>
      </c>
      <c r="DL27" s="56" t="s">
        <v>235</v>
      </c>
      <c r="DM27" s="56" t="s">
        <v>235</v>
      </c>
      <c r="DN27" s="56" t="s">
        <v>235</v>
      </c>
    </row>
    <row r="28" spans="1:118" ht="12.75" x14ac:dyDescent="0.2">
      <c r="A28" s="25" t="s">
        <v>120</v>
      </c>
      <c r="B28" s="26">
        <v>1</v>
      </c>
      <c r="C28" s="26">
        <v>2</v>
      </c>
      <c r="D28" s="27">
        <v>1</v>
      </c>
      <c r="E28" s="44">
        <v>173.61500000000001</v>
      </c>
      <c r="F28" s="27">
        <v>2710</v>
      </c>
      <c r="G28" s="27">
        <v>5360</v>
      </c>
      <c r="H28" s="51">
        <f t="shared" si="12"/>
        <v>0.12021455223880598</v>
      </c>
      <c r="I28" s="48">
        <f t="shared" si="20"/>
        <v>8.3184604640335227</v>
      </c>
      <c r="J28" s="85">
        <v>46.42</v>
      </c>
      <c r="K28" s="85">
        <v>67.02</v>
      </c>
      <c r="L28" s="47">
        <f t="shared" si="13"/>
        <v>926.32363199999998</v>
      </c>
      <c r="M28" s="85">
        <v>4930</v>
      </c>
      <c r="N28" s="51">
        <f t="shared" si="14"/>
        <v>0.18789526004056795</v>
      </c>
      <c r="O28" s="44">
        <v>15</v>
      </c>
      <c r="P28" s="47">
        <f t="shared" si="15"/>
        <v>76.216998000000004</v>
      </c>
      <c r="Q28" s="48">
        <v>164.19</v>
      </c>
      <c r="R28" s="48">
        <v>1.1000000000000001</v>
      </c>
      <c r="S28" s="31">
        <v>7</v>
      </c>
      <c r="T28" s="31">
        <v>8.6</v>
      </c>
      <c r="U28" s="31">
        <v>3.4</v>
      </c>
      <c r="V28" s="122">
        <v>0.2</v>
      </c>
      <c r="W28" s="50">
        <v>0.3</v>
      </c>
      <c r="X28" s="51">
        <v>0.2</v>
      </c>
      <c r="Y28" s="51">
        <v>0.1</v>
      </c>
      <c r="Z28" s="49">
        <v>0.1</v>
      </c>
      <c r="AA28" s="50">
        <v>0.2</v>
      </c>
      <c r="AB28" s="50">
        <v>0.3</v>
      </c>
      <c r="AC28" s="50">
        <v>0.4</v>
      </c>
      <c r="AD28" s="53">
        <v>3.14</v>
      </c>
      <c r="AE28" s="58">
        <v>3.23</v>
      </c>
      <c r="AF28" s="58">
        <v>3.4</v>
      </c>
      <c r="AG28" s="53">
        <v>3.44</v>
      </c>
      <c r="AH28" s="53">
        <v>3.48</v>
      </c>
      <c r="AI28" s="53">
        <v>3.44</v>
      </c>
      <c r="AJ28" s="53">
        <v>3.43</v>
      </c>
      <c r="AK28" s="53">
        <v>3.53</v>
      </c>
      <c r="AL28" s="53">
        <v>3.58</v>
      </c>
      <c r="AM28" s="61">
        <f>(AL28-AE28)</f>
        <v>0.35000000000000009</v>
      </c>
      <c r="AN28" s="19" t="b">
        <f t="shared" si="21"/>
        <v>1</v>
      </c>
      <c r="AO28" s="19" t="b">
        <f t="shared" si="16"/>
        <v>0</v>
      </c>
      <c r="AP28" s="53">
        <v>-1.65</v>
      </c>
      <c r="AQ28" s="53">
        <v>-1.72</v>
      </c>
      <c r="AR28" s="53">
        <v>-1.65</v>
      </c>
      <c r="AS28" s="53">
        <v>-2.04</v>
      </c>
      <c r="AT28" s="53">
        <v>-2.0099999999999998</v>
      </c>
      <c r="AU28" s="53">
        <v>-1.86</v>
      </c>
      <c r="AV28" s="53">
        <v>-1.95</v>
      </c>
      <c r="AW28" s="53">
        <v>-2.19</v>
      </c>
      <c r="AX28" s="53">
        <v>-1.95</v>
      </c>
      <c r="AY28" s="53">
        <v>-2.06</v>
      </c>
      <c r="AZ28" s="53">
        <v>-2.08</v>
      </c>
      <c r="BA28" s="53">
        <f>(AZ28-AX28)</f>
        <v>-0.13000000000000012</v>
      </c>
      <c r="BB28" s="19" t="b">
        <f t="shared" si="17"/>
        <v>1</v>
      </c>
      <c r="BC28" s="56">
        <v>95.7</v>
      </c>
      <c r="BD28" s="56">
        <v>99.8</v>
      </c>
      <c r="BE28" s="56"/>
      <c r="BF28" s="56">
        <v>100.2</v>
      </c>
      <c r="BG28" s="56">
        <v>99.9</v>
      </c>
      <c r="BH28" s="56">
        <v>101.1</v>
      </c>
      <c r="BI28" s="109">
        <v>100.7</v>
      </c>
      <c r="BJ28" s="107">
        <v>99.7</v>
      </c>
      <c r="BK28" s="56">
        <f t="shared" si="18"/>
        <v>0.5</v>
      </c>
      <c r="BL28" s="43" t="s">
        <v>159</v>
      </c>
      <c r="BM28" s="43" t="s">
        <v>159</v>
      </c>
      <c r="BN28" s="43" t="s">
        <v>159</v>
      </c>
      <c r="BO28" s="102">
        <v>2.37</v>
      </c>
      <c r="BP28" s="102">
        <v>2.31</v>
      </c>
      <c r="BQ28" s="127">
        <v>2.41</v>
      </c>
      <c r="BR28" s="127"/>
      <c r="BS28" s="43"/>
      <c r="BT28" s="43"/>
      <c r="BU28" s="43"/>
      <c r="BV28" s="98">
        <v>104.235</v>
      </c>
      <c r="BW28" s="98"/>
      <c r="BX28" s="98">
        <v>651.74599999999998</v>
      </c>
      <c r="BY28" s="98">
        <f>(CA28-BZ28)</f>
        <v>76.919999999999959</v>
      </c>
      <c r="BZ28" s="98">
        <v>621.197</v>
      </c>
      <c r="CA28" s="98">
        <v>698.11699999999996</v>
      </c>
      <c r="CB28" s="28">
        <f t="shared" si="19"/>
        <v>50.288000000000011</v>
      </c>
      <c r="CC28" s="28">
        <v>574.73</v>
      </c>
      <c r="CD28" s="28">
        <v>625.01800000000003</v>
      </c>
      <c r="CE28" s="28"/>
      <c r="CF28" s="56">
        <v>55.790999999999997</v>
      </c>
      <c r="CG28" s="56"/>
      <c r="CH28" s="28">
        <f>(CE28+CF28+CG28)</f>
        <v>55.790999999999997</v>
      </c>
      <c r="CI28" s="29">
        <v>70.966999999999999</v>
      </c>
      <c r="CJ28" s="25" t="s">
        <v>120</v>
      </c>
      <c r="CK28" s="27" t="s">
        <v>263</v>
      </c>
      <c r="CL28" s="27" t="s">
        <v>159</v>
      </c>
      <c r="CM28" s="27" t="s">
        <v>268</v>
      </c>
      <c r="CN28" s="27"/>
      <c r="CO28" s="27"/>
      <c r="CP28" s="18" t="s">
        <v>39</v>
      </c>
      <c r="CQ28" s="56">
        <v>46.91</v>
      </c>
      <c r="CR28" s="56">
        <v>33.04</v>
      </c>
      <c r="CS28" s="56">
        <v>26.86</v>
      </c>
      <c r="CT28" s="56">
        <v>20.97</v>
      </c>
      <c r="CU28" s="56">
        <v>24.21</v>
      </c>
      <c r="CV28" s="56">
        <v>26.18</v>
      </c>
      <c r="CW28" s="56">
        <v>28.48</v>
      </c>
      <c r="CX28" s="56">
        <v>19.45</v>
      </c>
      <c r="CY28" s="56">
        <v>24.4</v>
      </c>
      <c r="CZ28" s="56">
        <v>24.84</v>
      </c>
      <c r="DA28" s="56" t="s">
        <v>235</v>
      </c>
      <c r="DB28" s="56">
        <v>16.96</v>
      </c>
      <c r="DC28" s="56">
        <v>27.48</v>
      </c>
      <c r="DD28" s="56">
        <v>25.59</v>
      </c>
      <c r="DE28" s="56">
        <v>24.59</v>
      </c>
      <c r="DF28" s="56">
        <v>25.85</v>
      </c>
      <c r="DG28" s="56">
        <v>22.4</v>
      </c>
      <c r="DH28" s="56">
        <v>15.8</v>
      </c>
      <c r="DI28" s="56">
        <v>14.61</v>
      </c>
      <c r="DJ28" s="56">
        <v>12.4</v>
      </c>
      <c r="DK28" s="56">
        <v>13.41</v>
      </c>
      <c r="DL28" s="56">
        <v>16.48</v>
      </c>
      <c r="DM28" s="56" t="s">
        <v>235</v>
      </c>
      <c r="DN28" s="56" t="s">
        <v>235</v>
      </c>
    </row>
    <row r="29" spans="1:118" ht="12.75" x14ac:dyDescent="0.2">
      <c r="A29" s="25" t="s">
        <v>35</v>
      </c>
      <c r="B29" s="26">
        <v>1</v>
      </c>
      <c r="C29" s="26">
        <v>2</v>
      </c>
      <c r="D29" s="27">
        <v>1</v>
      </c>
      <c r="E29" s="44">
        <v>11.744999999999999</v>
      </c>
      <c r="F29" s="27">
        <v>460</v>
      </c>
      <c r="G29" s="27">
        <v>1160</v>
      </c>
      <c r="H29" s="51">
        <f t="shared" si="12"/>
        <v>0.55547413793103451</v>
      </c>
      <c r="I29" s="48">
        <f t="shared" si="20"/>
        <v>1.8002638317684487</v>
      </c>
      <c r="J29" s="85">
        <v>29.57</v>
      </c>
      <c r="K29" s="85">
        <v>77.319999999999993</v>
      </c>
      <c r="L29" s="47">
        <f t="shared" si="13"/>
        <v>1068.6861119999999</v>
      </c>
      <c r="M29" s="85">
        <v>1100</v>
      </c>
      <c r="N29" s="51">
        <f t="shared" si="14"/>
        <v>0.97153282909090899</v>
      </c>
      <c r="O29" s="44">
        <v>19.7</v>
      </c>
      <c r="P29" s="47">
        <f t="shared" si="15"/>
        <v>3.3000120000000002</v>
      </c>
      <c r="Q29" s="48">
        <v>11.16</v>
      </c>
      <c r="R29" s="48">
        <v>-1.1000000000000001</v>
      </c>
      <c r="S29" s="31">
        <v>1.4</v>
      </c>
      <c r="T29" s="31">
        <v>0.3</v>
      </c>
      <c r="U29" s="31">
        <v>1.5</v>
      </c>
      <c r="V29" s="122">
        <v>0.1</v>
      </c>
      <c r="W29" s="50">
        <v>0.1</v>
      </c>
      <c r="X29" s="51">
        <v>0</v>
      </c>
      <c r="Y29" s="51">
        <v>0</v>
      </c>
      <c r="Z29" s="49">
        <v>0.1</v>
      </c>
      <c r="AA29" s="50">
        <v>0.1</v>
      </c>
      <c r="AB29" s="50">
        <v>0</v>
      </c>
      <c r="AC29" s="50">
        <v>0</v>
      </c>
      <c r="AD29" s="53">
        <v>3.02</v>
      </c>
      <c r="AE29" s="58">
        <v>2.94</v>
      </c>
      <c r="AF29" s="58">
        <v>3.01</v>
      </c>
      <c r="AG29" s="53">
        <v>2.98</v>
      </c>
      <c r="AH29" s="53">
        <v>2.82</v>
      </c>
      <c r="AI29" s="53">
        <v>2.78</v>
      </c>
      <c r="AJ29" s="53">
        <v>2.86</v>
      </c>
      <c r="AK29" s="53">
        <v>2.97</v>
      </c>
      <c r="AL29" s="53">
        <v>2.97</v>
      </c>
      <c r="AM29" s="53">
        <f>(AL29-AI29)</f>
        <v>0.19000000000000039</v>
      </c>
      <c r="AN29" s="19" t="b">
        <f t="shared" si="21"/>
        <v>0</v>
      </c>
      <c r="AO29" s="19" t="b">
        <f t="shared" si="16"/>
        <v>1</v>
      </c>
      <c r="AP29" s="53">
        <v>-0.84</v>
      </c>
      <c r="AQ29" s="53">
        <v>-1.05</v>
      </c>
      <c r="AR29" s="53">
        <v>-1.18</v>
      </c>
      <c r="AS29" s="53">
        <v>-1.89</v>
      </c>
      <c r="AT29" s="53">
        <v>-2.37</v>
      </c>
      <c r="AU29" s="53">
        <v>-2.1</v>
      </c>
      <c r="AV29" s="53">
        <v>-2.09</v>
      </c>
      <c r="AW29" s="53">
        <v>-1.68</v>
      </c>
      <c r="AX29" s="53">
        <v>-1.39</v>
      </c>
      <c r="AY29" s="53">
        <v>-1.28</v>
      </c>
      <c r="AZ29" s="53">
        <v>-1.23</v>
      </c>
      <c r="BA29" s="61">
        <f>(AZ29-AU29)</f>
        <v>0.87000000000000011</v>
      </c>
      <c r="BB29" s="19" t="b">
        <f t="shared" si="17"/>
        <v>1</v>
      </c>
      <c r="BC29" s="56">
        <v>101.8</v>
      </c>
      <c r="BD29" s="56">
        <v>104.6</v>
      </c>
      <c r="BE29" s="55" t="s">
        <v>159</v>
      </c>
      <c r="BF29" s="56">
        <v>105</v>
      </c>
      <c r="BG29" s="56">
        <v>102.5</v>
      </c>
      <c r="BH29" s="56">
        <v>101.9</v>
      </c>
      <c r="BI29" s="109">
        <v>101.3</v>
      </c>
      <c r="BJ29" s="109">
        <v>102.7</v>
      </c>
      <c r="BK29" s="56">
        <f t="shared" si="18"/>
        <v>2.2999999999999972</v>
      </c>
      <c r="BL29" s="43" t="s">
        <v>159</v>
      </c>
      <c r="BM29" s="43" t="s">
        <v>159</v>
      </c>
      <c r="BN29" s="43" t="s">
        <v>159</v>
      </c>
      <c r="BO29" s="102">
        <v>2.46</v>
      </c>
      <c r="BP29" s="102">
        <v>2.4500000000000002</v>
      </c>
      <c r="BQ29" s="127">
        <v>2.78</v>
      </c>
      <c r="BR29" s="43" t="s">
        <v>159</v>
      </c>
      <c r="BS29" s="43" t="s">
        <v>159</v>
      </c>
      <c r="BT29" s="43"/>
      <c r="BU29" s="43"/>
      <c r="BV29" s="98">
        <v>2</v>
      </c>
      <c r="BW29" s="98"/>
      <c r="BX29" s="98">
        <v>15.5</v>
      </c>
      <c r="BY29" s="98">
        <f>(CA29-BZ29)</f>
        <v>2.0030000000000001</v>
      </c>
      <c r="BZ29" s="98">
        <v>17.88</v>
      </c>
      <c r="CA29" s="98">
        <v>19.882999999999999</v>
      </c>
      <c r="CB29" s="28">
        <f t="shared" si="19"/>
        <v>5.6999999999999993</v>
      </c>
      <c r="CC29" s="28">
        <v>17.5</v>
      </c>
      <c r="CD29" s="28">
        <v>23.2</v>
      </c>
      <c r="CE29" s="28"/>
      <c r="CF29" s="56">
        <v>7</v>
      </c>
      <c r="CG29" s="56"/>
      <c r="CH29" s="28">
        <f>(CE29+CF29+CG29)</f>
        <v>7</v>
      </c>
      <c r="CI29" s="29">
        <v>14.518000000000001</v>
      </c>
      <c r="CJ29" s="25" t="s">
        <v>35</v>
      </c>
      <c r="CK29" s="27" t="s">
        <v>196</v>
      </c>
      <c r="CL29" s="27" t="s">
        <v>159</v>
      </c>
      <c r="CM29" s="27" t="s">
        <v>267</v>
      </c>
      <c r="CN29" s="27"/>
      <c r="CO29" s="27"/>
      <c r="CP29" s="18" t="s">
        <v>41</v>
      </c>
      <c r="CQ29" s="56" t="s">
        <v>235</v>
      </c>
      <c r="CR29" s="56" t="s">
        <v>235</v>
      </c>
      <c r="CS29" s="56" t="s">
        <v>235</v>
      </c>
      <c r="CT29" s="56" t="s">
        <v>235</v>
      </c>
      <c r="CU29" s="56">
        <v>49.4</v>
      </c>
      <c r="CV29" s="56" t="s">
        <v>235</v>
      </c>
      <c r="CW29" s="56" t="s">
        <v>235</v>
      </c>
      <c r="CX29" s="56" t="s">
        <v>235</v>
      </c>
      <c r="CY29" s="56" t="s">
        <v>235</v>
      </c>
      <c r="CZ29" s="56" t="s">
        <v>235</v>
      </c>
      <c r="DA29" s="56" t="s">
        <v>235</v>
      </c>
      <c r="DB29" s="56" t="s">
        <v>235</v>
      </c>
      <c r="DC29" s="56" t="s">
        <v>235</v>
      </c>
      <c r="DD29" s="56" t="s">
        <v>235</v>
      </c>
      <c r="DE29" s="56" t="s">
        <v>235</v>
      </c>
      <c r="DF29" s="56">
        <v>41.64</v>
      </c>
      <c r="DG29" s="56" t="s">
        <v>235</v>
      </c>
      <c r="DH29" s="56" t="s">
        <v>235</v>
      </c>
      <c r="DI29" s="56" t="s">
        <v>235</v>
      </c>
      <c r="DJ29" s="56" t="s">
        <v>235</v>
      </c>
      <c r="DK29" s="56">
        <v>32.68</v>
      </c>
      <c r="DL29" s="56" t="s">
        <v>235</v>
      </c>
      <c r="DM29" s="56">
        <v>23.629463788528899</v>
      </c>
      <c r="DN29" s="56" t="s">
        <v>235</v>
      </c>
    </row>
    <row r="30" spans="1:118" ht="12.75" x14ac:dyDescent="0.2">
      <c r="A30" s="69" t="s">
        <v>110</v>
      </c>
      <c r="B30" s="26">
        <v>2</v>
      </c>
      <c r="C30" s="26"/>
      <c r="D30" s="27">
        <v>5</v>
      </c>
      <c r="E30" s="44">
        <v>53.259</v>
      </c>
      <c r="F30" s="46">
        <v>1000</v>
      </c>
      <c r="G30" s="46">
        <v>3000</v>
      </c>
      <c r="H30" s="51">
        <f t="shared" si="12"/>
        <v>0.21478333333333335</v>
      </c>
      <c r="I30" s="48">
        <f t="shared" si="20"/>
        <v>4.655854737332195</v>
      </c>
      <c r="J30" s="92">
        <v>15</v>
      </c>
      <c r="K30" s="44" t="s">
        <v>182</v>
      </c>
      <c r="L30" s="44" t="s">
        <v>182</v>
      </c>
      <c r="M30" s="48" t="s">
        <v>182</v>
      </c>
      <c r="N30" s="48" t="s">
        <v>182</v>
      </c>
      <c r="O30" s="48" t="s">
        <v>182</v>
      </c>
      <c r="P30" s="47">
        <f t="shared" si="15"/>
        <v>7.8525</v>
      </c>
      <c r="Q30" s="48">
        <v>52.35</v>
      </c>
      <c r="R30" s="48" t="s">
        <v>182</v>
      </c>
      <c r="S30" s="31">
        <v>11.8</v>
      </c>
      <c r="T30" s="31">
        <v>9.5</v>
      </c>
      <c r="U30" s="31">
        <v>7</v>
      </c>
      <c r="V30" s="122">
        <v>0.4</v>
      </c>
      <c r="W30" s="50">
        <v>0.2</v>
      </c>
      <c r="X30" s="51">
        <v>0.25</v>
      </c>
      <c r="Y30" s="49">
        <v>0.25</v>
      </c>
      <c r="Z30" s="49">
        <v>0.38</v>
      </c>
      <c r="AA30" s="50">
        <v>0.13</v>
      </c>
      <c r="AB30" s="50">
        <v>0.13</v>
      </c>
      <c r="AC30" s="50">
        <v>0.13</v>
      </c>
      <c r="AD30" s="48" t="s">
        <v>112</v>
      </c>
      <c r="AE30" s="48" t="s">
        <v>112</v>
      </c>
      <c r="AF30" s="48" t="s">
        <v>112</v>
      </c>
      <c r="AG30" s="48" t="s">
        <v>112</v>
      </c>
      <c r="AH30" s="48" t="s">
        <v>112</v>
      </c>
      <c r="AI30" s="48" t="s">
        <v>112</v>
      </c>
      <c r="AJ30" s="48" t="s">
        <v>112</v>
      </c>
      <c r="AK30" s="48" t="s">
        <v>112</v>
      </c>
      <c r="AL30" s="52">
        <v>2.95</v>
      </c>
      <c r="AM30" s="48" t="s">
        <v>112</v>
      </c>
      <c r="AN30" s="19" t="b">
        <f t="shared" si="21"/>
        <v>0</v>
      </c>
      <c r="AO30" s="19" t="b">
        <f t="shared" si="16"/>
        <v>1</v>
      </c>
      <c r="AP30" s="53">
        <v>-1.2</v>
      </c>
      <c r="AQ30" s="53">
        <v>-1.01</v>
      </c>
      <c r="AR30" s="53">
        <v>-0.96</v>
      </c>
      <c r="AS30" s="53">
        <v>-0.88</v>
      </c>
      <c r="AT30" s="53">
        <v>-1.0900000000000001</v>
      </c>
      <c r="AU30" s="53">
        <v>-1.1100000000000001</v>
      </c>
      <c r="AV30" s="53">
        <v>-1.28</v>
      </c>
      <c r="AW30" s="53">
        <v>-1.28</v>
      </c>
      <c r="AX30" s="53">
        <v>-1.1100000000000001</v>
      </c>
      <c r="AY30" s="53">
        <v>-0.95</v>
      </c>
      <c r="AZ30" s="53">
        <v>-1.1499999999999999</v>
      </c>
      <c r="BA30" s="53">
        <f>(AZ30-AY30)</f>
        <v>-0.19999999999999996</v>
      </c>
      <c r="BB30" s="19" t="b">
        <f t="shared" si="17"/>
        <v>1</v>
      </c>
      <c r="BC30" s="56">
        <v>100.3</v>
      </c>
      <c r="BD30" s="56">
        <v>101.5</v>
      </c>
      <c r="BE30" s="55" t="s">
        <v>159</v>
      </c>
      <c r="BF30" s="56">
        <v>99.4</v>
      </c>
      <c r="BG30" s="56">
        <v>98.3</v>
      </c>
      <c r="BH30" s="56">
        <v>96.2</v>
      </c>
      <c r="BI30" s="107">
        <v>94.6</v>
      </c>
      <c r="BJ30" s="107">
        <v>94.3</v>
      </c>
      <c r="BK30" s="88">
        <f t="shared" si="18"/>
        <v>5.1000000000000085</v>
      </c>
      <c r="BL30" s="43" t="s">
        <v>159</v>
      </c>
      <c r="BM30" s="43" t="s">
        <v>159</v>
      </c>
      <c r="BN30" s="43" t="s">
        <v>159</v>
      </c>
      <c r="BO30" s="102">
        <v>2.76</v>
      </c>
      <c r="BP30" s="102">
        <v>2.48</v>
      </c>
      <c r="BQ30" s="105">
        <v>2.11</v>
      </c>
      <c r="BR30" s="43" t="s">
        <v>159</v>
      </c>
      <c r="BS30" s="43" t="s">
        <v>159</v>
      </c>
      <c r="BT30" s="43" t="s">
        <v>159</v>
      </c>
      <c r="BU30" s="43" t="s">
        <v>159</v>
      </c>
      <c r="BV30" s="98"/>
      <c r="BW30" s="98">
        <v>52.7</v>
      </c>
      <c r="BX30" s="98">
        <v>27</v>
      </c>
      <c r="BY30" s="98">
        <f>(CA30-BZ30)</f>
        <v>41.036999999999999</v>
      </c>
      <c r="BZ30" s="98">
        <v>20.847999999999999</v>
      </c>
      <c r="CA30" s="98">
        <v>61.884999999999998</v>
      </c>
      <c r="CB30" s="28">
        <f t="shared" si="19"/>
        <v>35.1</v>
      </c>
      <c r="CC30" s="28">
        <v>5.5</v>
      </c>
      <c r="CD30" s="28">
        <v>40.6</v>
      </c>
      <c r="CE30" s="28">
        <v>36.427</v>
      </c>
      <c r="CF30" s="56"/>
      <c r="CG30" s="56"/>
      <c r="CH30" s="28">
        <f>(CE30+CF30+CG30)</f>
        <v>36.427</v>
      </c>
      <c r="CI30" s="28">
        <v>36.5</v>
      </c>
      <c r="CJ30" s="69" t="s">
        <v>110</v>
      </c>
      <c r="CK30" s="27" t="s">
        <v>262</v>
      </c>
      <c r="CL30" s="27" t="s">
        <v>159</v>
      </c>
      <c r="CM30" s="27" t="s">
        <v>267</v>
      </c>
      <c r="CN30" s="27"/>
      <c r="CO30" s="27"/>
      <c r="CP30" s="18" t="s">
        <v>42</v>
      </c>
      <c r="CQ30" s="56">
        <v>54.27</v>
      </c>
      <c r="CR30" s="56" t="s">
        <v>235</v>
      </c>
      <c r="CS30" s="56" t="s">
        <v>235</v>
      </c>
      <c r="CT30" s="56">
        <v>54.4</v>
      </c>
      <c r="CU30" s="56" t="s">
        <v>235</v>
      </c>
      <c r="CV30" s="56" t="s">
        <v>235</v>
      </c>
      <c r="CW30" s="56">
        <v>43.38</v>
      </c>
      <c r="CX30" s="56" t="s">
        <v>235</v>
      </c>
      <c r="CY30" s="56" t="s">
        <v>235</v>
      </c>
      <c r="CZ30" s="56">
        <v>47.7</v>
      </c>
      <c r="DA30" s="56" t="s">
        <v>235</v>
      </c>
      <c r="DB30" s="56" t="s">
        <v>235</v>
      </c>
      <c r="DC30" s="56">
        <v>29.39</v>
      </c>
      <c r="DD30" s="56" t="s">
        <v>235</v>
      </c>
      <c r="DE30" s="56" t="s">
        <v>235</v>
      </c>
      <c r="DF30" s="56">
        <v>21.56</v>
      </c>
      <c r="DG30" s="56" t="s">
        <v>235</v>
      </c>
      <c r="DH30" s="56" t="s">
        <v>235</v>
      </c>
      <c r="DI30" s="56">
        <v>22.71</v>
      </c>
      <c r="DJ30" s="56" t="s">
        <v>235</v>
      </c>
      <c r="DK30" s="56">
        <v>18.04</v>
      </c>
      <c r="DL30" s="56">
        <v>16.2</v>
      </c>
      <c r="DM30" s="56" t="s">
        <v>235</v>
      </c>
      <c r="DN30" s="56" t="s">
        <v>235</v>
      </c>
    </row>
    <row r="31" spans="1:118" ht="12.75" x14ac:dyDescent="0.2">
      <c r="A31" s="38" t="s">
        <v>174</v>
      </c>
      <c r="B31" s="19"/>
      <c r="C31" s="19"/>
      <c r="D31" s="19"/>
      <c r="E31" s="37">
        <f>SUM(E24:E30)</f>
        <v>373.12</v>
      </c>
      <c r="F31" s="37">
        <f>AVERAGE(F24:F30)</f>
        <v>1114.2857142857142</v>
      </c>
      <c r="G31" s="37">
        <f>AVERAGE(G24:G30)</f>
        <v>2558.5714285714284</v>
      </c>
      <c r="H31" s="94">
        <f t="shared" si="12"/>
        <v>0.25183975432719152</v>
      </c>
      <c r="I31" s="63">
        <f t="shared" si="20"/>
        <v>3.9707789688390291</v>
      </c>
      <c r="J31" s="62">
        <f>((P31/Q31)*100)</f>
        <v>42.755007869589654</v>
      </c>
      <c r="K31" s="37">
        <f>AVERAGE(K24:K30)</f>
        <v>93.808333333333323</v>
      </c>
      <c r="L31" s="37">
        <f>AVERAGE(L24:L30)</f>
        <v>1296.5812599999999</v>
      </c>
      <c r="M31" s="37">
        <f>AVERAGE(M25:M30)</f>
        <v>2200</v>
      </c>
      <c r="N31" s="94">
        <f>(L31/M31)</f>
        <v>0.58935511818181818</v>
      </c>
      <c r="O31" s="70">
        <f>AVERAGE(O24:O30)</f>
        <v>16.266666666666669</v>
      </c>
      <c r="P31" s="37">
        <f>SUM(P24:P30)</f>
        <v>152.12231800000001</v>
      </c>
      <c r="Q31" s="37">
        <f>SUM(Q24:Q30)</f>
        <v>355.8</v>
      </c>
      <c r="R31" s="70">
        <f t="shared" ref="R31:AD31" si="22">AVERAGE(R24:R30)</f>
        <v>-1.9833333333333334</v>
      </c>
      <c r="S31" s="70">
        <f t="shared" si="22"/>
        <v>4.6857142857142851</v>
      </c>
      <c r="T31" s="70">
        <f t="shared" si="22"/>
        <v>3.5142857142857147</v>
      </c>
      <c r="U31" s="70">
        <f t="shared" si="22"/>
        <v>1.8714285714285714</v>
      </c>
      <c r="V31" s="64">
        <f t="shared" si="22"/>
        <v>0.25714285714285712</v>
      </c>
      <c r="W31" s="64">
        <f t="shared" si="22"/>
        <v>0.22857142857142859</v>
      </c>
      <c r="X31" s="64">
        <f t="shared" si="22"/>
        <v>0.17857142857142858</v>
      </c>
      <c r="Y31" s="64">
        <f t="shared" si="22"/>
        <v>0.19571428571428573</v>
      </c>
      <c r="Z31" s="64">
        <f t="shared" si="22"/>
        <v>0.18571428571428569</v>
      </c>
      <c r="AA31" s="64">
        <f t="shared" si="22"/>
        <v>0.19</v>
      </c>
      <c r="AB31" s="64">
        <f t="shared" si="22"/>
        <v>0.23285714285714285</v>
      </c>
      <c r="AC31" s="64">
        <f t="shared" si="22"/>
        <v>0.25571428571428573</v>
      </c>
      <c r="AD31" s="65">
        <f t="shared" si="22"/>
        <v>2.8783333333333334</v>
      </c>
      <c r="AE31" s="65">
        <f t="shared" ref="AE31:AM31" si="23">AVERAGE(AE24:AE30)</f>
        <v>2.8633333333333333</v>
      </c>
      <c r="AF31" s="65">
        <f t="shared" si="23"/>
        <v>2.9150000000000005</v>
      </c>
      <c r="AG31" s="65">
        <f t="shared" si="23"/>
        <v>2.8866666666666667</v>
      </c>
      <c r="AH31" s="65">
        <f t="shared" si="23"/>
        <v>2.8700000000000006</v>
      </c>
      <c r="AI31" s="65">
        <f t="shared" si="23"/>
        <v>2.875</v>
      </c>
      <c r="AJ31" s="65">
        <f t="shared" si="23"/>
        <v>2.8433333333333333</v>
      </c>
      <c r="AK31" s="65">
        <f t="shared" si="23"/>
        <v>2.8716666666666666</v>
      </c>
      <c r="AL31" s="65">
        <f t="shared" si="23"/>
        <v>2.89</v>
      </c>
      <c r="AM31" s="65">
        <f t="shared" si="23"/>
        <v>1.8333333333333462E-2</v>
      </c>
      <c r="AN31" s="72"/>
      <c r="AO31" s="72"/>
      <c r="AP31" s="65">
        <f t="shared" ref="AP31:BA31" si="24">AVERAGE(AP24:AP30)</f>
        <v>-1.554285714285714</v>
      </c>
      <c r="AQ31" s="65">
        <f t="shared" si="24"/>
        <v>-1.5342857142857145</v>
      </c>
      <c r="AR31" s="65">
        <f t="shared" si="24"/>
        <v>-1.5400000000000003</v>
      </c>
      <c r="AS31" s="65">
        <f t="shared" si="24"/>
        <v>-1.7700000000000002</v>
      </c>
      <c r="AT31" s="65">
        <f t="shared" si="24"/>
        <v>-1.9171428571428575</v>
      </c>
      <c r="AU31" s="65">
        <f t="shared" si="24"/>
        <v>-1.9128571428571426</v>
      </c>
      <c r="AV31" s="65">
        <f t="shared" si="24"/>
        <v>-2.0228571428571427</v>
      </c>
      <c r="AW31" s="65">
        <f t="shared" si="24"/>
        <v>-2.0671428571428572</v>
      </c>
      <c r="AX31" s="65">
        <f t="shared" si="24"/>
        <v>-1.9171428571428568</v>
      </c>
      <c r="AY31" s="65">
        <f t="shared" si="24"/>
        <v>-1.8542857142857143</v>
      </c>
      <c r="AZ31" s="65">
        <f t="shared" si="24"/>
        <v>-1.912857142857143</v>
      </c>
      <c r="BA31" s="65">
        <f t="shared" si="24"/>
        <v>6.5714285714285711E-2</v>
      </c>
      <c r="BB31" s="18"/>
      <c r="BC31" s="70">
        <f>AVERAGE(BC24:BC30)</f>
        <v>102.37142857142855</v>
      </c>
      <c r="BD31" s="70">
        <f>AVERAGE(BD24:BD30)</f>
        <v>104.35714285714286</v>
      </c>
      <c r="BE31" s="66"/>
      <c r="BF31" s="70">
        <f t="shared" ref="BF31:BK31" si="25">AVERAGE(BF24:BF30)</f>
        <v>104.67142857142858</v>
      </c>
      <c r="BG31" s="70">
        <f t="shared" si="25"/>
        <v>103.27142857142857</v>
      </c>
      <c r="BH31" s="70">
        <f t="shared" si="25"/>
        <v>104.05714285714285</v>
      </c>
      <c r="BI31" s="133">
        <f t="shared" si="25"/>
        <v>104.54285714285713</v>
      </c>
      <c r="BJ31" s="133">
        <f t="shared" si="25"/>
        <v>104.71428571428574</v>
      </c>
      <c r="BK31" s="70">
        <f t="shared" si="25"/>
        <v>-4.2857142857140422E-2</v>
      </c>
      <c r="BL31" s="19"/>
      <c r="BM31" s="19"/>
      <c r="BN31" s="19"/>
      <c r="BO31" s="134">
        <f>AVERAGE(BO24:BO30)</f>
        <v>2.5700000000000003</v>
      </c>
      <c r="BP31" s="134">
        <f>AVERAGE(BP24:BP30)</f>
        <v>2.5328571428571429</v>
      </c>
      <c r="BQ31" s="153">
        <f>AVERAGE(BQ24:BQ30)</f>
        <v>2.5942857142857143</v>
      </c>
      <c r="BR31" s="134"/>
      <c r="BS31" s="19"/>
      <c r="BT31" s="19"/>
      <c r="BU31" s="19"/>
      <c r="BV31" s="37">
        <f>SUM(BV24:BV30)</f>
        <v>106.235</v>
      </c>
      <c r="BW31" s="37">
        <f t="shared" ref="BW31:CI31" si="26">SUM(BW24:BW30)</f>
        <v>202.8</v>
      </c>
      <c r="BX31" s="37">
        <f t="shared" si="26"/>
        <v>913.47900000000004</v>
      </c>
      <c r="BY31" s="37">
        <f t="shared" si="26"/>
        <v>228.13199999999992</v>
      </c>
      <c r="BZ31" s="37">
        <f t="shared" si="26"/>
        <v>822.41899999999998</v>
      </c>
      <c r="CA31" s="37">
        <f t="shared" si="26"/>
        <v>1050.5509999999999</v>
      </c>
      <c r="CB31" s="37">
        <f t="shared" si="26"/>
        <v>195.60400000000001</v>
      </c>
      <c r="CC31" s="37">
        <f t="shared" si="26"/>
        <v>728.20900000000006</v>
      </c>
      <c r="CD31" s="37">
        <f t="shared" si="26"/>
        <v>923.8130000000001</v>
      </c>
      <c r="CE31" s="37">
        <f t="shared" si="26"/>
        <v>358.97200000000004</v>
      </c>
      <c r="CF31" s="37">
        <f t="shared" si="26"/>
        <v>62.790999999999997</v>
      </c>
      <c r="CG31" s="37">
        <f t="shared" si="26"/>
        <v>0</v>
      </c>
      <c r="CH31" s="37">
        <f t="shared" si="26"/>
        <v>421.76300000000003</v>
      </c>
      <c r="CI31" s="37">
        <f t="shared" si="26"/>
        <v>532.08500000000004</v>
      </c>
      <c r="CJ31" s="19"/>
      <c r="CK31" s="19"/>
      <c r="CL31" s="19"/>
      <c r="CM31" s="19"/>
      <c r="CN31" s="19"/>
      <c r="CO31" s="19"/>
      <c r="CP31" s="18" t="s">
        <v>48</v>
      </c>
      <c r="CQ31" s="56" t="s">
        <v>235</v>
      </c>
      <c r="CR31" s="56" t="s">
        <v>235</v>
      </c>
      <c r="CS31" s="56">
        <v>38.42</v>
      </c>
      <c r="CT31" s="56" t="s">
        <v>235</v>
      </c>
      <c r="CU31" s="56">
        <v>28.5</v>
      </c>
      <c r="CV31" s="56" t="s">
        <v>235</v>
      </c>
      <c r="CW31" s="56" t="s">
        <v>235</v>
      </c>
      <c r="CX31" s="56">
        <v>31.83</v>
      </c>
      <c r="CY31" s="56" t="s">
        <v>235</v>
      </c>
      <c r="CZ31" s="56" t="s">
        <v>235</v>
      </c>
      <c r="DA31" s="56" t="s">
        <v>235</v>
      </c>
      <c r="DB31" s="56" t="s">
        <v>235</v>
      </c>
      <c r="DC31" s="56" t="s">
        <v>235</v>
      </c>
      <c r="DD31" s="56" t="s">
        <v>235</v>
      </c>
      <c r="DE31" s="56" t="s">
        <v>235</v>
      </c>
      <c r="DF31" s="56">
        <v>43.37</v>
      </c>
      <c r="DG31" s="56" t="s">
        <v>235</v>
      </c>
      <c r="DH31" s="56" t="s">
        <v>235</v>
      </c>
      <c r="DI31" s="56" t="s">
        <v>235</v>
      </c>
      <c r="DJ31" s="56" t="s">
        <v>235</v>
      </c>
      <c r="DK31" s="56" t="s">
        <v>235</v>
      </c>
      <c r="DL31" s="56" t="s">
        <v>235</v>
      </c>
      <c r="DM31" s="56" t="s">
        <v>235</v>
      </c>
      <c r="DN31" s="56" t="s">
        <v>235</v>
      </c>
    </row>
    <row r="32" spans="1:118" ht="12.75" x14ac:dyDescent="0.2">
      <c r="A32" s="38"/>
      <c r="B32" s="19"/>
      <c r="C32" s="19"/>
      <c r="D32" s="19"/>
      <c r="E32" s="37"/>
      <c r="F32" s="37"/>
      <c r="G32" s="37"/>
      <c r="H32" s="141"/>
      <c r="I32" s="70"/>
      <c r="J32" s="37"/>
      <c r="K32" s="37"/>
      <c r="L32" s="37"/>
      <c r="M32" s="37"/>
      <c r="N32" s="94"/>
      <c r="O32" s="120"/>
      <c r="P32" s="37"/>
      <c r="Q32" s="37"/>
      <c r="R32" s="71"/>
      <c r="S32" s="71"/>
      <c r="T32" s="71"/>
      <c r="U32" s="71"/>
      <c r="V32" s="64"/>
      <c r="W32" s="64"/>
      <c r="X32" s="64"/>
      <c r="Y32" s="64"/>
      <c r="Z32" s="64"/>
      <c r="AA32" s="64"/>
      <c r="AB32" s="64"/>
      <c r="AC32" s="72"/>
      <c r="AD32" s="65"/>
      <c r="AE32" s="65"/>
      <c r="AF32" s="65"/>
      <c r="AG32" s="65"/>
      <c r="AH32" s="65"/>
      <c r="AI32" s="65"/>
      <c r="AJ32" s="65"/>
      <c r="AK32" s="65"/>
      <c r="AL32" s="65"/>
      <c r="AM32" s="65"/>
      <c r="AN32" s="72"/>
      <c r="AO32" s="72"/>
      <c r="AP32" s="65"/>
      <c r="AQ32" s="65"/>
      <c r="AR32" s="65"/>
      <c r="AS32" s="65"/>
      <c r="AT32" s="65"/>
      <c r="AU32" s="65"/>
      <c r="AV32" s="65"/>
      <c r="AW32" s="65"/>
      <c r="AX32" s="65"/>
      <c r="AY32" s="65"/>
      <c r="AZ32" s="65"/>
      <c r="BA32" s="65"/>
      <c r="BB32" s="18"/>
      <c r="BC32" s="66"/>
      <c r="BD32" s="66"/>
      <c r="BE32" s="66"/>
      <c r="BF32" s="66"/>
      <c r="BG32" s="66"/>
      <c r="BH32" s="66"/>
      <c r="BI32" s="66"/>
      <c r="BJ32" s="66"/>
      <c r="BK32" s="66"/>
      <c r="BL32" s="19"/>
      <c r="BM32" s="19"/>
      <c r="BN32" s="19"/>
      <c r="BO32" s="19"/>
      <c r="BP32" s="19"/>
      <c r="BQ32" s="99"/>
      <c r="BR32" s="99"/>
      <c r="BS32" s="19"/>
      <c r="BT32" s="19"/>
      <c r="BU32" s="19"/>
      <c r="BV32" s="28"/>
      <c r="BW32" s="28"/>
      <c r="BX32" s="28"/>
      <c r="BY32" s="37"/>
      <c r="BZ32" s="28"/>
      <c r="CA32" s="28"/>
      <c r="CB32" s="67"/>
      <c r="CC32" s="67"/>
      <c r="CD32" s="67"/>
      <c r="CE32" s="67"/>
      <c r="CF32" s="67"/>
      <c r="CG32" s="67"/>
      <c r="CH32" s="67"/>
      <c r="CI32" s="67"/>
      <c r="CJ32" s="19"/>
      <c r="CK32" s="19"/>
      <c r="CL32" s="19"/>
      <c r="CM32" s="19"/>
      <c r="CN32" s="19"/>
      <c r="CO32" s="19"/>
      <c r="CP32" s="18" t="s">
        <v>54</v>
      </c>
      <c r="CQ32" s="56" t="s">
        <v>235</v>
      </c>
      <c r="CR32" s="56" t="s">
        <v>235</v>
      </c>
      <c r="CS32" s="56" t="s">
        <v>235</v>
      </c>
      <c r="CT32" s="56">
        <v>67.03</v>
      </c>
      <c r="CU32" s="56">
        <v>55.9</v>
      </c>
      <c r="CV32" s="56" t="s">
        <v>235</v>
      </c>
      <c r="CW32" s="56" t="s">
        <v>235</v>
      </c>
      <c r="CX32" s="56" t="s">
        <v>235</v>
      </c>
      <c r="CY32" s="56" t="s">
        <v>235</v>
      </c>
      <c r="CZ32" s="56" t="s">
        <v>235</v>
      </c>
      <c r="DA32" s="56" t="s">
        <v>235</v>
      </c>
      <c r="DB32" s="56" t="s">
        <v>235</v>
      </c>
      <c r="DC32" s="56" t="s">
        <v>235</v>
      </c>
      <c r="DD32" s="56">
        <v>55.16</v>
      </c>
      <c r="DE32" s="56" t="s">
        <v>235</v>
      </c>
      <c r="DF32" s="56" t="s">
        <v>235</v>
      </c>
      <c r="DG32" s="56" t="s">
        <v>235</v>
      </c>
      <c r="DH32" s="56" t="s">
        <v>235</v>
      </c>
      <c r="DI32" s="56" t="s">
        <v>235</v>
      </c>
      <c r="DJ32" s="56" t="s">
        <v>235</v>
      </c>
      <c r="DK32" s="56">
        <v>56.22</v>
      </c>
      <c r="DL32" s="56" t="s">
        <v>235</v>
      </c>
      <c r="DM32" s="56" t="s">
        <v>235</v>
      </c>
      <c r="DN32" s="56" t="s">
        <v>235</v>
      </c>
    </row>
    <row r="33" spans="1:118" ht="14.25" x14ac:dyDescent="0.2">
      <c r="A33" s="80" t="s">
        <v>220</v>
      </c>
      <c r="B33" s="19"/>
      <c r="C33" s="19"/>
      <c r="D33" s="19"/>
      <c r="E33" s="37"/>
      <c r="F33" s="37"/>
      <c r="G33" s="37"/>
      <c r="H33" s="141"/>
      <c r="I33" s="70"/>
      <c r="J33" s="37"/>
      <c r="K33" s="37"/>
      <c r="L33" s="37"/>
      <c r="M33" s="37"/>
      <c r="N33" s="94"/>
      <c r="O33" s="120"/>
      <c r="P33" s="37"/>
      <c r="Q33" s="37"/>
      <c r="R33" s="71"/>
      <c r="S33" s="71"/>
      <c r="T33" s="71"/>
      <c r="U33" s="71"/>
      <c r="V33" s="64"/>
      <c r="W33" s="64"/>
      <c r="X33" s="64"/>
      <c r="Y33" s="64"/>
      <c r="Z33" s="64"/>
      <c r="AA33" s="64"/>
      <c r="AB33" s="64"/>
      <c r="AC33" s="72"/>
      <c r="AD33" s="65"/>
      <c r="AE33" s="65"/>
      <c r="AF33" s="65"/>
      <c r="AG33" s="65"/>
      <c r="AH33" s="65"/>
      <c r="AI33" s="65"/>
      <c r="AJ33" s="65"/>
      <c r="AK33" s="65"/>
      <c r="AL33" s="65"/>
      <c r="AM33" s="65"/>
      <c r="AN33" s="72"/>
      <c r="AO33" s="72"/>
      <c r="AP33" s="65"/>
      <c r="AQ33" s="65"/>
      <c r="AR33" s="65"/>
      <c r="AS33" s="65"/>
      <c r="AT33" s="65"/>
      <c r="AU33" s="65"/>
      <c r="AV33" s="65"/>
      <c r="AW33" s="65"/>
      <c r="AX33" s="65"/>
      <c r="AY33" s="65"/>
      <c r="AZ33" s="65"/>
      <c r="BA33" s="65"/>
      <c r="BB33" s="18"/>
      <c r="BC33" s="66"/>
      <c r="BD33" s="66"/>
      <c r="BE33" s="66"/>
      <c r="BF33" s="66"/>
      <c r="BG33" s="66"/>
      <c r="BH33" s="66"/>
      <c r="BI33" s="66"/>
      <c r="BJ33" s="66"/>
      <c r="BK33" s="66"/>
      <c r="BL33" s="19"/>
      <c r="BM33" s="19"/>
      <c r="BN33" s="19"/>
      <c r="BO33" s="19"/>
      <c r="BP33" s="19"/>
      <c r="BQ33" s="99"/>
      <c r="BR33" s="99"/>
      <c r="BS33" s="19"/>
      <c r="BT33" s="19"/>
      <c r="BU33" s="19"/>
      <c r="BV33" s="28"/>
      <c r="BW33" s="28"/>
      <c r="BX33" s="28"/>
      <c r="BY33" s="37"/>
      <c r="BZ33" s="28"/>
      <c r="CA33" s="28"/>
      <c r="CB33" s="67"/>
      <c r="CC33" s="67"/>
      <c r="CD33" s="67"/>
      <c r="CE33" s="67"/>
      <c r="CF33" s="67"/>
      <c r="CG33" s="67"/>
      <c r="CH33" s="67"/>
      <c r="CI33" s="67"/>
      <c r="CJ33" s="19"/>
      <c r="CK33" s="19"/>
      <c r="CL33" s="19"/>
      <c r="CM33" s="19"/>
      <c r="CN33" s="19"/>
      <c r="CO33" s="19"/>
      <c r="CP33" s="18" t="s">
        <v>55</v>
      </c>
      <c r="CQ33" s="56" t="s">
        <v>235</v>
      </c>
      <c r="CR33" s="56" t="s">
        <v>235</v>
      </c>
      <c r="CS33" s="56" t="s">
        <v>235</v>
      </c>
      <c r="CT33" s="56" t="s">
        <v>235</v>
      </c>
      <c r="CU33" s="56" t="s">
        <v>235</v>
      </c>
      <c r="CV33" s="56" t="s">
        <v>235</v>
      </c>
      <c r="CW33" s="56" t="s">
        <v>235</v>
      </c>
      <c r="CX33" s="56" t="s">
        <v>235</v>
      </c>
      <c r="CY33" s="56" t="s">
        <v>235</v>
      </c>
      <c r="CZ33" s="56" t="s">
        <v>235</v>
      </c>
      <c r="DA33" s="56" t="s">
        <v>235</v>
      </c>
      <c r="DB33" s="56" t="s">
        <v>235</v>
      </c>
      <c r="DC33" s="56" t="s">
        <v>235</v>
      </c>
      <c r="DD33" s="56" t="s">
        <v>235</v>
      </c>
      <c r="DE33" s="56" t="s">
        <v>235</v>
      </c>
      <c r="DF33" s="56" t="s">
        <v>235</v>
      </c>
      <c r="DG33" s="56" t="s">
        <v>235</v>
      </c>
      <c r="DH33" s="56">
        <v>83.76</v>
      </c>
      <c r="DI33" s="56" t="s">
        <v>235</v>
      </c>
      <c r="DJ33" s="56" t="s">
        <v>235</v>
      </c>
      <c r="DK33" s="56" t="s">
        <v>235</v>
      </c>
      <c r="DL33" s="56" t="s">
        <v>235</v>
      </c>
      <c r="DM33" s="56" t="s">
        <v>235</v>
      </c>
      <c r="DN33" s="56" t="s">
        <v>235</v>
      </c>
    </row>
    <row r="34" spans="1:118" ht="14.25" x14ac:dyDescent="0.2">
      <c r="A34" s="80"/>
      <c r="B34" s="19"/>
      <c r="C34" s="19"/>
      <c r="D34" s="19"/>
      <c r="E34" s="37"/>
      <c r="F34" s="37"/>
      <c r="G34" s="37"/>
      <c r="H34" s="141"/>
      <c r="I34" s="70"/>
      <c r="J34" s="37"/>
      <c r="K34" s="37"/>
      <c r="L34" s="37"/>
      <c r="M34" s="37"/>
      <c r="N34" s="94"/>
      <c r="O34" s="120"/>
      <c r="P34" s="37"/>
      <c r="Q34" s="37"/>
      <c r="R34" s="71"/>
      <c r="S34" s="71"/>
      <c r="T34" s="71"/>
      <c r="U34" s="71"/>
      <c r="V34" s="64"/>
      <c r="W34" s="64"/>
      <c r="X34" s="64"/>
      <c r="Y34" s="64"/>
      <c r="Z34" s="64"/>
      <c r="AA34" s="64"/>
      <c r="AB34" s="64"/>
      <c r="AC34" s="72"/>
      <c r="AD34" s="65"/>
      <c r="AE34" s="65"/>
      <c r="AF34" s="65"/>
      <c r="AG34" s="65"/>
      <c r="AH34" s="65"/>
      <c r="AI34" s="65"/>
      <c r="AJ34" s="65"/>
      <c r="AK34" s="65"/>
      <c r="AL34" s="65"/>
      <c r="AM34" s="65"/>
      <c r="AN34" s="72"/>
      <c r="AO34" s="72"/>
      <c r="AP34" s="65"/>
      <c r="AQ34" s="65"/>
      <c r="AR34" s="65"/>
      <c r="AS34" s="65"/>
      <c r="AT34" s="65"/>
      <c r="AU34" s="65"/>
      <c r="AV34" s="65"/>
      <c r="AW34" s="65"/>
      <c r="AX34" s="65"/>
      <c r="AY34" s="65"/>
      <c r="AZ34" s="65"/>
      <c r="BA34" s="65"/>
      <c r="BB34" s="18"/>
      <c r="BC34" s="66"/>
      <c r="BD34" s="66"/>
      <c r="BE34" s="66"/>
      <c r="BF34" s="66"/>
      <c r="BG34" s="66"/>
      <c r="BH34" s="66"/>
      <c r="BI34" s="66"/>
      <c r="BJ34" s="66"/>
      <c r="BK34" s="66"/>
      <c r="BL34" s="19"/>
      <c r="BM34" s="19"/>
      <c r="BN34" s="19"/>
      <c r="BO34" s="19"/>
      <c r="BP34" s="19"/>
      <c r="BQ34" s="99"/>
      <c r="BR34" s="99"/>
      <c r="BS34" s="19"/>
      <c r="BT34" s="19"/>
      <c r="BU34" s="19"/>
      <c r="BV34" s="28"/>
      <c r="BW34" s="28"/>
      <c r="BX34" s="28"/>
      <c r="BY34" s="37"/>
      <c r="BZ34" s="28"/>
      <c r="CA34" s="28"/>
      <c r="CB34" s="67"/>
      <c r="CC34" s="67"/>
      <c r="CD34" s="67"/>
      <c r="CE34" s="67"/>
      <c r="CF34" s="67"/>
      <c r="CG34" s="67"/>
      <c r="CH34" s="67"/>
      <c r="CI34" s="67"/>
      <c r="CJ34" s="19"/>
      <c r="CK34" s="19"/>
      <c r="CL34" s="19"/>
      <c r="CM34" s="19"/>
      <c r="CN34" s="19"/>
      <c r="CO34" s="19"/>
      <c r="CP34" s="18" t="s">
        <v>59</v>
      </c>
      <c r="CQ34" s="56" t="s">
        <v>235</v>
      </c>
      <c r="CR34" s="56" t="s">
        <v>235</v>
      </c>
      <c r="CS34" s="56" t="s">
        <v>235</v>
      </c>
      <c r="CT34" s="56">
        <v>67.069999999999993</v>
      </c>
      <c r="CU34" s="56" t="s">
        <v>235</v>
      </c>
      <c r="CV34" s="56" t="s">
        <v>235</v>
      </c>
      <c r="CW34" s="56" t="s">
        <v>235</v>
      </c>
      <c r="CX34" s="56">
        <v>72.040000000000006</v>
      </c>
      <c r="CY34" s="56" t="s">
        <v>235</v>
      </c>
      <c r="CZ34" s="56">
        <v>82.37</v>
      </c>
      <c r="DA34" s="56" t="s">
        <v>235</v>
      </c>
      <c r="DB34" s="56">
        <v>76.34</v>
      </c>
      <c r="DC34" s="56" t="s">
        <v>235</v>
      </c>
      <c r="DD34" s="56" t="s">
        <v>235</v>
      </c>
      <c r="DE34" s="56" t="s">
        <v>235</v>
      </c>
      <c r="DF34" s="56">
        <v>82.43</v>
      </c>
      <c r="DG34" s="56" t="s">
        <v>235</v>
      </c>
      <c r="DH34" s="56" t="s">
        <v>235</v>
      </c>
      <c r="DI34" s="56" t="s">
        <v>235</v>
      </c>
      <c r="DJ34" s="56" t="s">
        <v>235</v>
      </c>
      <c r="DK34" s="56">
        <v>87.67</v>
      </c>
      <c r="DL34" s="56" t="s">
        <v>235</v>
      </c>
      <c r="DM34" s="56" t="s">
        <v>235</v>
      </c>
      <c r="DN34" s="56" t="s">
        <v>235</v>
      </c>
    </row>
    <row r="35" spans="1:118" ht="12.75" x14ac:dyDescent="0.2">
      <c r="A35" s="18" t="s">
        <v>61</v>
      </c>
      <c r="B35" s="19">
        <v>1</v>
      </c>
      <c r="C35" s="19">
        <v>3</v>
      </c>
      <c r="D35" s="19">
        <v>1</v>
      </c>
      <c r="E35" s="56">
        <v>15.302</v>
      </c>
      <c r="F35" s="19">
        <v>670</v>
      </c>
      <c r="G35" s="19">
        <v>1540</v>
      </c>
      <c r="H35" s="51">
        <f>(644.35/G35)</f>
        <v>0.4184090909090909</v>
      </c>
      <c r="I35" s="48">
        <f>(G35/644.35)</f>
        <v>2.3900054318305268</v>
      </c>
      <c r="J35" s="28">
        <v>41.53</v>
      </c>
      <c r="K35" s="28">
        <v>62.7</v>
      </c>
      <c r="L35" s="47">
        <f>(K35*1.1518*12)</f>
        <v>866.61432000000002</v>
      </c>
      <c r="M35" s="28">
        <v>1590</v>
      </c>
      <c r="N35" s="51">
        <f>(L35/M35)</f>
        <v>0.54504045283018865</v>
      </c>
      <c r="O35" s="56">
        <v>20</v>
      </c>
      <c r="P35" s="28">
        <f>((J35/100)*Q35)</f>
        <v>5.988626</v>
      </c>
      <c r="Q35" s="56">
        <v>14.42</v>
      </c>
      <c r="R35" s="56">
        <v>1.2</v>
      </c>
      <c r="S35" s="56">
        <v>1.9</v>
      </c>
      <c r="T35" s="56">
        <v>2.5</v>
      </c>
      <c r="U35" s="57">
        <v>0.6</v>
      </c>
      <c r="V35" s="49">
        <v>0.9</v>
      </c>
      <c r="W35" s="111">
        <v>0.9</v>
      </c>
      <c r="X35" s="111">
        <v>0.9</v>
      </c>
      <c r="Y35" s="111">
        <v>0.9</v>
      </c>
      <c r="Z35" s="49">
        <v>1</v>
      </c>
      <c r="AA35" s="111">
        <v>0.8</v>
      </c>
      <c r="AB35" s="111">
        <v>0.8</v>
      </c>
      <c r="AC35" s="111">
        <v>0.8</v>
      </c>
      <c r="AD35" s="130">
        <v>3.71</v>
      </c>
      <c r="AE35" s="130">
        <v>3.68</v>
      </c>
      <c r="AF35" s="130">
        <v>3.71</v>
      </c>
      <c r="AG35" s="130">
        <v>3.66</v>
      </c>
      <c r="AH35" s="130">
        <v>3.66</v>
      </c>
      <c r="AI35" s="130">
        <v>3.64</v>
      </c>
      <c r="AJ35" s="130">
        <v>3.64</v>
      </c>
      <c r="AK35" s="130">
        <v>3.38</v>
      </c>
      <c r="AL35" s="130">
        <v>3.38</v>
      </c>
      <c r="AM35" s="145">
        <f>(AL35-AF35)</f>
        <v>-0.33000000000000007</v>
      </c>
      <c r="AN35" s="19" t="b">
        <f>OR(AND(V35&gt;65%, AL35&gt;3.35), (AL35&gt;3.41))</f>
        <v>1</v>
      </c>
      <c r="AO35" s="131" t="b">
        <f>OR(AND(V35&lt;41%, AL35&lt;3.35), (AL35&lt;3.23))</f>
        <v>0</v>
      </c>
      <c r="AP35" s="99">
        <v>0.23</v>
      </c>
      <c r="AQ35" s="99">
        <v>0.48</v>
      </c>
      <c r="AR35" s="99">
        <v>0.19</v>
      </c>
      <c r="AS35" s="99">
        <v>0.37</v>
      </c>
      <c r="AT35" s="99">
        <v>0.2</v>
      </c>
      <c r="AU35" s="99">
        <v>0.18</v>
      </c>
      <c r="AV35" s="99">
        <v>-0.08</v>
      </c>
      <c r="AW35" s="99">
        <v>-0.21</v>
      </c>
      <c r="AX35" s="99">
        <v>-0.68</v>
      </c>
      <c r="AY35" s="99">
        <v>-2.02</v>
      </c>
      <c r="AZ35" s="99">
        <v>-1.69</v>
      </c>
      <c r="BA35" s="99">
        <f>(AZ35-AY35)</f>
        <v>0.33000000000000007</v>
      </c>
      <c r="BB35" s="19" t="b">
        <f>OR(AND(AZ35 &lt; -1.14, AO35=TRUE), AZ35&lt;-1.75)</f>
        <v>0</v>
      </c>
      <c r="BC35" s="56">
        <v>75.599999999999994</v>
      </c>
      <c r="BD35" s="56">
        <v>78.7</v>
      </c>
      <c r="BE35" s="56"/>
      <c r="BF35" s="56">
        <v>79.3</v>
      </c>
      <c r="BG35" s="56">
        <v>79.3</v>
      </c>
      <c r="BH35" s="56">
        <v>77.900000000000006</v>
      </c>
      <c r="BI35" s="56">
        <v>89.3</v>
      </c>
      <c r="BJ35" s="56">
        <v>89.8</v>
      </c>
      <c r="BK35" s="89">
        <f>BF35-BJ35</f>
        <v>-10.5</v>
      </c>
      <c r="BL35" s="56"/>
      <c r="BM35" s="19" t="s">
        <v>159</v>
      </c>
      <c r="BN35" s="19" t="s">
        <v>159</v>
      </c>
      <c r="BO35" s="99">
        <v>1.3</v>
      </c>
      <c r="BP35" s="19">
        <v>1.31</v>
      </c>
      <c r="BQ35" s="150">
        <v>2.3199999999999998</v>
      </c>
      <c r="BR35" s="99"/>
      <c r="BS35" s="19"/>
      <c r="BT35" s="19" t="s">
        <v>159</v>
      </c>
      <c r="BU35" s="19" t="s">
        <v>159</v>
      </c>
      <c r="BV35" s="28">
        <v>33.44</v>
      </c>
      <c r="BW35" s="28"/>
      <c r="BX35" s="28">
        <v>65.352000000000004</v>
      </c>
      <c r="BY35" s="28">
        <f>(CA35-BZ35)</f>
        <v>39.172999999999995</v>
      </c>
      <c r="BZ35" s="28">
        <v>58.030999999999999</v>
      </c>
      <c r="CA35" s="28">
        <v>97.203999999999994</v>
      </c>
      <c r="CB35" s="28">
        <f>(CD35-CC35)</f>
        <v>67.143000000000001</v>
      </c>
      <c r="CC35" s="28">
        <v>61.15</v>
      </c>
      <c r="CD35" s="28">
        <v>128.29300000000001</v>
      </c>
      <c r="CE35" s="56"/>
      <c r="CF35" s="56">
        <v>71.143000000000001</v>
      </c>
      <c r="CG35" s="56"/>
      <c r="CH35" s="28">
        <f>(CE35+CF35+CG35)</f>
        <v>71.143000000000001</v>
      </c>
      <c r="CI35" s="28">
        <v>55.89</v>
      </c>
      <c r="CJ35" s="19" t="s">
        <v>61</v>
      </c>
      <c r="CK35" s="27" t="s">
        <v>196</v>
      </c>
      <c r="CL35" s="27" t="s">
        <v>263</v>
      </c>
      <c r="CM35" s="27" t="s">
        <v>270</v>
      </c>
      <c r="CN35" s="27"/>
      <c r="CO35" s="27"/>
      <c r="CP35" s="18" t="s">
        <v>60</v>
      </c>
      <c r="CQ35" s="56" t="s">
        <v>235</v>
      </c>
      <c r="CR35" s="56" t="s">
        <v>235</v>
      </c>
      <c r="CS35" s="56" t="s">
        <v>235</v>
      </c>
      <c r="CT35" s="56" t="s">
        <v>235</v>
      </c>
      <c r="CU35" s="56" t="s">
        <v>235</v>
      </c>
      <c r="CV35" s="56" t="s">
        <v>235</v>
      </c>
      <c r="CW35" s="56" t="s">
        <v>235</v>
      </c>
      <c r="CX35" s="56" t="s">
        <v>235</v>
      </c>
      <c r="CY35" s="56">
        <v>83.22</v>
      </c>
      <c r="CZ35" s="56" t="s">
        <v>235</v>
      </c>
      <c r="DA35" s="56" t="s">
        <v>235</v>
      </c>
      <c r="DB35" s="56" t="s">
        <v>235</v>
      </c>
      <c r="DC35" s="56" t="s">
        <v>235</v>
      </c>
      <c r="DD35" s="56" t="s">
        <v>235</v>
      </c>
      <c r="DE35" s="56">
        <v>74.95</v>
      </c>
      <c r="DF35" s="56" t="s">
        <v>235</v>
      </c>
      <c r="DG35" s="56" t="s">
        <v>235</v>
      </c>
      <c r="DH35" s="56" t="s">
        <v>235</v>
      </c>
      <c r="DI35" s="56" t="s">
        <v>235</v>
      </c>
      <c r="DJ35" s="56" t="s">
        <v>235</v>
      </c>
      <c r="DK35" s="56">
        <v>72.16</v>
      </c>
      <c r="DL35" s="56" t="s">
        <v>235</v>
      </c>
      <c r="DM35" s="56" t="s">
        <v>235</v>
      </c>
      <c r="DN35" s="56" t="s">
        <v>235</v>
      </c>
    </row>
    <row r="36" spans="1:118" ht="12.75" x14ac:dyDescent="0.2">
      <c r="A36" s="19" t="s">
        <v>4</v>
      </c>
      <c r="B36" s="19">
        <v>2</v>
      </c>
      <c r="C36" s="19">
        <v>2.5</v>
      </c>
      <c r="D36" s="19">
        <v>1</v>
      </c>
      <c r="E36" s="56">
        <v>156.595</v>
      </c>
      <c r="F36" s="19">
        <v>1010</v>
      </c>
      <c r="G36" s="19">
        <v>3190</v>
      </c>
      <c r="H36" s="51">
        <f>(644.35/G36)</f>
        <v>0.20199059561128527</v>
      </c>
      <c r="I36" s="48">
        <f>(G36/644.35)</f>
        <v>4.9507255373632342</v>
      </c>
      <c r="J36" s="28">
        <v>25.82</v>
      </c>
      <c r="K36" s="28">
        <v>77.209999999999994</v>
      </c>
      <c r="L36" s="47">
        <f>(K36*1.1518*12)</f>
        <v>1067.1657359999999</v>
      </c>
      <c r="M36" s="28">
        <v>2790</v>
      </c>
      <c r="N36" s="51">
        <f>(L36/M36)</f>
        <v>0.38249667956989247</v>
      </c>
      <c r="O36" s="56">
        <v>21.3</v>
      </c>
      <c r="P36" s="28">
        <f>((J36/100)*Q36)</f>
        <v>39.468451999999999</v>
      </c>
      <c r="Q36" s="56">
        <v>152.86000000000001</v>
      </c>
      <c r="R36" s="56">
        <v>2.2999999999999998</v>
      </c>
      <c r="S36" s="56">
        <v>3.8</v>
      </c>
      <c r="T36" s="56">
        <v>4.4000000000000004</v>
      </c>
      <c r="U36" s="57">
        <v>5.3</v>
      </c>
      <c r="V36" s="49">
        <v>0.6</v>
      </c>
      <c r="W36" s="111">
        <v>0.6</v>
      </c>
      <c r="X36" s="111">
        <v>0.6</v>
      </c>
      <c r="Y36" s="111">
        <v>0.6</v>
      </c>
      <c r="Z36" s="49">
        <v>0.5</v>
      </c>
      <c r="AA36" s="111">
        <v>0.5</v>
      </c>
      <c r="AB36" s="111">
        <v>0.5</v>
      </c>
      <c r="AC36" s="111">
        <v>0.56000000000000005</v>
      </c>
      <c r="AD36" s="130">
        <v>3.42</v>
      </c>
      <c r="AE36" s="130">
        <v>3.43</v>
      </c>
      <c r="AF36" s="130">
        <v>3.48</v>
      </c>
      <c r="AG36" s="130">
        <v>3.53</v>
      </c>
      <c r="AH36" s="130">
        <v>3.53</v>
      </c>
      <c r="AI36" s="130">
        <v>3.48</v>
      </c>
      <c r="AJ36" s="130">
        <v>3.28</v>
      </c>
      <c r="AK36" s="130">
        <v>3.28</v>
      </c>
      <c r="AL36" s="130">
        <v>3.27</v>
      </c>
      <c r="AM36" s="145">
        <f>(AL36-AG36)</f>
        <v>-0.25999999999999979</v>
      </c>
      <c r="AN36" s="19" t="b">
        <f>OR(AND(V36&gt;65%, AL36&gt;3.35), (AL36&gt;3.41))</f>
        <v>0</v>
      </c>
      <c r="AO36" s="131" t="b">
        <f>OR(AND(V36&lt;41%, AL36&lt;3.35), (AL36&lt;3.23))</f>
        <v>0</v>
      </c>
      <c r="AP36" s="99">
        <v>-1.1399999999999999</v>
      </c>
      <c r="AQ36" s="99">
        <v>-1.38</v>
      </c>
      <c r="AR36" s="99">
        <v>-1.84</v>
      </c>
      <c r="AS36" s="99">
        <v>-1.48</v>
      </c>
      <c r="AT36" s="99">
        <v>-1.5</v>
      </c>
      <c r="AU36" s="99">
        <v>-1.48</v>
      </c>
      <c r="AV36" s="99">
        <v>-1.54</v>
      </c>
      <c r="AW36" s="99">
        <v>-1.4</v>
      </c>
      <c r="AX36" s="99">
        <v>-1.39</v>
      </c>
      <c r="AY36" s="99">
        <v>-1.35</v>
      </c>
      <c r="AZ36" s="99">
        <v>-1.61</v>
      </c>
      <c r="BA36" s="99">
        <f>(AZ36-AY36)</f>
        <v>-0.26</v>
      </c>
      <c r="BB36" s="19" t="b">
        <f>OR(AND(AZ36 &lt; -1.14, AO36=TRUE), AZ36&lt;-1.75)</f>
        <v>0</v>
      </c>
      <c r="BC36" s="56">
        <v>100.3</v>
      </c>
      <c r="BD36" s="56">
        <v>98.1</v>
      </c>
      <c r="BE36" s="56"/>
      <c r="BF36" s="56">
        <v>96.1</v>
      </c>
      <c r="BG36" s="56">
        <v>94.4</v>
      </c>
      <c r="BH36" s="56">
        <v>92.2</v>
      </c>
      <c r="BI36" s="107">
        <v>92.5</v>
      </c>
      <c r="BJ36" s="107">
        <v>92.8</v>
      </c>
      <c r="BK36" s="56">
        <f>BF36-BJ36</f>
        <v>3.2999999999999972</v>
      </c>
      <c r="BL36" s="19" t="s">
        <v>159</v>
      </c>
      <c r="BM36" s="19" t="s">
        <v>159</v>
      </c>
      <c r="BN36" s="19" t="s">
        <v>159</v>
      </c>
      <c r="BO36" s="19">
        <v>1.1399999999999999</v>
      </c>
      <c r="BP36" s="19">
        <v>1.02</v>
      </c>
      <c r="BQ36" s="99">
        <v>0.95</v>
      </c>
      <c r="BR36" s="99"/>
      <c r="BS36" s="19"/>
      <c r="BT36" s="19"/>
      <c r="BU36" s="19"/>
      <c r="BV36" s="28">
        <v>92.9</v>
      </c>
      <c r="BW36" s="28"/>
      <c r="BX36" s="28">
        <v>80.2</v>
      </c>
      <c r="BY36" s="28">
        <f>(CA36-BZ36)</f>
        <v>50.53</v>
      </c>
      <c r="BZ36" s="28">
        <v>74.004999999999995</v>
      </c>
      <c r="CA36" s="28">
        <v>124.535</v>
      </c>
      <c r="CB36" s="28">
        <f>(CD36-CC36)</f>
        <v>81</v>
      </c>
      <c r="CC36" s="19">
        <v>72</v>
      </c>
      <c r="CD36" s="28">
        <v>153</v>
      </c>
      <c r="CE36" s="56"/>
      <c r="CF36" s="56">
        <v>79.286000000000001</v>
      </c>
      <c r="CG36" s="56"/>
      <c r="CH36" s="28">
        <f>(CE36+CF36+CG36)</f>
        <v>79.286000000000001</v>
      </c>
      <c r="CI36" s="28">
        <v>66.27</v>
      </c>
      <c r="CJ36" s="19" t="s">
        <v>4</v>
      </c>
      <c r="CK36" s="27" t="s">
        <v>196</v>
      </c>
      <c r="CL36" s="27" t="s">
        <v>263</v>
      </c>
      <c r="CM36" s="27" t="s">
        <v>271</v>
      </c>
      <c r="CN36" s="27"/>
      <c r="CO36" s="27"/>
      <c r="CP36" s="18" t="s">
        <v>61</v>
      </c>
      <c r="CQ36" s="56" t="s">
        <v>235</v>
      </c>
      <c r="CR36" s="56" t="s">
        <v>235</v>
      </c>
      <c r="CS36" s="56" t="s">
        <v>235</v>
      </c>
      <c r="CT36" s="56" t="s">
        <v>235</v>
      </c>
      <c r="CU36" s="56">
        <v>85.92</v>
      </c>
      <c r="CV36" s="56" t="s">
        <v>235</v>
      </c>
      <c r="CW36" s="56" t="s">
        <v>235</v>
      </c>
      <c r="CX36" s="56" t="s">
        <v>235</v>
      </c>
      <c r="CY36" s="56" t="s">
        <v>235</v>
      </c>
      <c r="CZ36" s="56" t="s">
        <v>235</v>
      </c>
      <c r="DA36" s="56" t="s">
        <v>235</v>
      </c>
      <c r="DB36" s="56">
        <v>61.18</v>
      </c>
      <c r="DC36" s="56" t="s">
        <v>235</v>
      </c>
      <c r="DD36" s="56" t="s">
        <v>235</v>
      </c>
      <c r="DE36" s="56" t="s">
        <v>235</v>
      </c>
      <c r="DF36" s="56" t="s">
        <v>235</v>
      </c>
      <c r="DG36" s="56">
        <v>51.43</v>
      </c>
      <c r="DH36" s="56" t="s">
        <v>235</v>
      </c>
      <c r="DI36" s="56" t="s">
        <v>235</v>
      </c>
      <c r="DJ36" s="56" t="s">
        <v>235</v>
      </c>
      <c r="DK36" s="56">
        <v>50.61</v>
      </c>
      <c r="DL36" s="56" t="s">
        <v>235</v>
      </c>
      <c r="DM36" s="56" t="s">
        <v>235</v>
      </c>
      <c r="DN36" s="56" t="s">
        <v>235</v>
      </c>
    </row>
    <row r="37" spans="1:118" ht="12.75" x14ac:dyDescent="0.2">
      <c r="A37" s="19" t="s">
        <v>15</v>
      </c>
      <c r="B37" s="19">
        <v>1</v>
      </c>
      <c r="C37" s="19">
        <v>2</v>
      </c>
      <c r="D37" s="19">
        <v>1</v>
      </c>
      <c r="E37" s="56">
        <v>12.824999999999999</v>
      </c>
      <c r="F37" s="19">
        <v>1030</v>
      </c>
      <c r="G37" s="19">
        <v>2010</v>
      </c>
      <c r="H37" s="51">
        <f>(644.35/G37)</f>
        <v>0.32057213930348261</v>
      </c>
      <c r="I37" s="48">
        <f>(G37/644.35)</f>
        <v>3.1194226740125708</v>
      </c>
      <c r="J37" s="28">
        <v>33.82</v>
      </c>
      <c r="K37" s="28">
        <v>85.21</v>
      </c>
      <c r="L37" s="47">
        <f>(K37*1.1518*12)</f>
        <v>1177.7385359999998</v>
      </c>
      <c r="M37" s="28">
        <v>1850</v>
      </c>
      <c r="N37" s="51">
        <f>(L37/M37)</f>
        <v>0.63661542486486478</v>
      </c>
      <c r="O37" s="56">
        <v>14.6</v>
      </c>
      <c r="P37" s="28">
        <f>((J37/100)*Q37)</f>
        <v>4.0854559999999998</v>
      </c>
      <c r="Q37" s="56">
        <v>12.08</v>
      </c>
      <c r="R37" s="56">
        <v>-0.4</v>
      </c>
      <c r="S37" s="56">
        <v>4.5999999999999996</v>
      </c>
      <c r="T37" s="56">
        <v>6.1</v>
      </c>
      <c r="U37" s="57">
        <v>3</v>
      </c>
      <c r="V37" s="49">
        <v>0.2</v>
      </c>
      <c r="W37" s="111">
        <v>0.2</v>
      </c>
      <c r="X37" s="111">
        <v>0.1</v>
      </c>
      <c r="Y37" s="111">
        <v>0.1</v>
      </c>
      <c r="Z37" s="49">
        <v>0.2</v>
      </c>
      <c r="AA37" s="111">
        <v>0.2</v>
      </c>
      <c r="AB37" s="111">
        <v>0.2</v>
      </c>
      <c r="AC37" s="111">
        <v>0.2</v>
      </c>
      <c r="AD37" s="130">
        <v>2.88</v>
      </c>
      <c r="AE37" s="130">
        <v>2.75</v>
      </c>
      <c r="AF37" s="130">
        <v>2.58</v>
      </c>
      <c r="AG37" s="130">
        <v>2.5299999999999998</v>
      </c>
      <c r="AH37" s="130">
        <v>2.48</v>
      </c>
      <c r="AI37" s="130">
        <v>2.38</v>
      </c>
      <c r="AJ37" s="130">
        <v>2.4300000000000002</v>
      </c>
      <c r="AK37" s="130">
        <v>2.5099999999999998</v>
      </c>
      <c r="AL37" s="130">
        <v>2.6</v>
      </c>
      <c r="AM37" s="146">
        <f>(AL37-AI37)</f>
        <v>0.2200000000000002</v>
      </c>
      <c r="AN37" s="19" t="b">
        <f>OR(AND(V37&gt;65%, AL37&gt;3.35), (AL37&gt;3.41))</f>
        <v>0</v>
      </c>
      <c r="AO37" s="19" t="b">
        <f>OR(AND(V37&lt;41%, AL37&lt;3.35), (AL37&lt;3.23))</f>
        <v>1</v>
      </c>
      <c r="AP37" s="99">
        <v>-1.41</v>
      </c>
      <c r="AQ37" s="99">
        <v>-1.5</v>
      </c>
      <c r="AR37" s="99">
        <v>-1.39</v>
      </c>
      <c r="AS37" s="99">
        <v>-1.81</v>
      </c>
      <c r="AT37" s="99">
        <v>-1.86</v>
      </c>
      <c r="AU37" s="99">
        <v>-1.97</v>
      </c>
      <c r="AV37" s="99">
        <v>-1.69</v>
      </c>
      <c r="AW37" s="99">
        <v>-1.51</v>
      </c>
      <c r="AX37" s="99">
        <v>-1.32</v>
      </c>
      <c r="AY37" s="99">
        <v>-1.06</v>
      </c>
      <c r="AZ37" s="99">
        <v>-1.1000000000000001</v>
      </c>
      <c r="BA37" s="147">
        <f>(AZ37-AU37)</f>
        <v>0.86999999999999988</v>
      </c>
      <c r="BB37" s="19" t="b">
        <f>OR(AND(AZ37 &lt; -1.14, AO37=TRUE), AZ37&lt;-1.75)</f>
        <v>0</v>
      </c>
      <c r="BC37" s="56">
        <v>110.9</v>
      </c>
      <c r="BD37" s="56">
        <v>112.2</v>
      </c>
      <c r="BE37" s="56" t="s">
        <v>159</v>
      </c>
      <c r="BF37" s="56">
        <v>113.3</v>
      </c>
      <c r="BG37" s="56">
        <v>110.3</v>
      </c>
      <c r="BH37" s="56">
        <v>107.6</v>
      </c>
      <c r="BI37" s="109">
        <v>109</v>
      </c>
      <c r="BJ37" s="109">
        <v>108.7</v>
      </c>
      <c r="BK37" s="88">
        <f>BF37-BJ37</f>
        <v>4.5999999999999943</v>
      </c>
      <c r="BL37" s="19" t="s">
        <v>159</v>
      </c>
      <c r="BM37" s="19" t="s">
        <v>159</v>
      </c>
      <c r="BN37" s="19" t="s">
        <v>159</v>
      </c>
      <c r="BO37" s="19">
        <v>3.26</v>
      </c>
      <c r="BP37" s="19">
        <v>3.15</v>
      </c>
      <c r="BQ37" s="150">
        <v>2.93</v>
      </c>
      <c r="BR37" s="43" t="s">
        <v>159</v>
      </c>
      <c r="BS37" s="19" t="s">
        <v>159</v>
      </c>
      <c r="BT37" s="19" t="s">
        <v>159</v>
      </c>
      <c r="BU37" s="19" t="s">
        <v>159</v>
      </c>
      <c r="BV37" s="28"/>
      <c r="BW37" s="28"/>
      <c r="BX37" s="28"/>
      <c r="BY37" s="28">
        <f>(CA37-BZ37)</f>
        <v>0</v>
      </c>
      <c r="BZ37" s="28">
        <v>0</v>
      </c>
      <c r="CA37" s="28">
        <v>0</v>
      </c>
      <c r="CB37" s="90">
        <f>(CD37-CC37)</f>
        <v>0</v>
      </c>
      <c r="CD37" s="90"/>
      <c r="CE37" s="28"/>
      <c r="CF37" s="56">
        <v>0</v>
      </c>
      <c r="CG37" s="56"/>
      <c r="CH37" s="28"/>
      <c r="CI37" s="28">
        <v>0.47299999999999998</v>
      </c>
      <c r="CJ37" s="19" t="s">
        <v>15</v>
      </c>
      <c r="CK37" s="27" t="s">
        <v>196</v>
      </c>
      <c r="CL37" s="27" t="s">
        <v>263</v>
      </c>
      <c r="CM37" s="27" t="s">
        <v>267</v>
      </c>
      <c r="CN37" s="27"/>
      <c r="CO37" s="27"/>
      <c r="CP37" s="18" t="s">
        <v>62</v>
      </c>
      <c r="CQ37" s="56" t="s">
        <v>235</v>
      </c>
      <c r="CR37" s="56" t="s">
        <v>235</v>
      </c>
      <c r="CS37" s="56" t="s">
        <v>235</v>
      </c>
      <c r="CT37" s="56">
        <v>42.79</v>
      </c>
      <c r="CU37" s="56" t="s">
        <v>235</v>
      </c>
      <c r="CV37" s="56" t="s">
        <v>235</v>
      </c>
      <c r="CW37" s="56">
        <v>23.4</v>
      </c>
      <c r="CX37" s="56" t="s">
        <v>235</v>
      </c>
      <c r="CY37" s="56" t="s">
        <v>235</v>
      </c>
      <c r="CZ37" s="56" t="s">
        <v>235</v>
      </c>
      <c r="DA37" s="56">
        <v>21.16</v>
      </c>
      <c r="DB37" s="56" t="s">
        <v>235</v>
      </c>
      <c r="DC37" s="56" t="s">
        <v>235</v>
      </c>
      <c r="DD37" s="56" t="s">
        <v>235</v>
      </c>
      <c r="DE37" s="56">
        <v>25.41</v>
      </c>
      <c r="DF37" s="56" t="s">
        <v>235</v>
      </c>
      <c r="DG37" s="56" t="s">
        <v>235</v>
      </c>
      <c r="DH37" s="56" t="s">
        <v>235</v>
      </c>
      <c r="DI37" s="56">
        <v>23.43</v>
      </c>
      <c r="DJ37" s="56" t="s">
        <v>235</v>
      </c>
      <c r="DK37" s="56" t="s">
        <v>235</v>
      </c>
      <c r="DL37" s="56" t="s">
        <v>235</v>
      </c>
      <c r="DM37" s="56" t="s">
        <v>235</v>
      </c>
      <c r="DN37" s="56" t="s">
        <v>235</v>
      </c>
    </row>
    <row r="38" spans="1:118" ht="12.75" x14ac:dyDescent="0.2">
      <c r="A38" s="38" t="s">
        <v>174</v>
      </c>
      <c r="E38" s="37">
        <f>SUM(E35:E37)</f>
        <v>184.72199999999998</v>
      </c>
      <c r="F38" s="37">
        <f>AVERAGE(F35:F37)</f>
        <v>903.33333333333337</v>
      </c>
      <c r="G38" s="37">
        <f>AVERAGE(G35:G37)</f>
        <v>2246.6666666666665</v>
      </c>
      <c r="H38" s="94">
        <f>(644.35/G38)</f>
        <v>0.28680267062314541</v>
      </c>
      <c r="I38" s="63">
        <f>(G38/644.35)</f>
        <v>3.4867178810687771</v>
      </c>
      <c r="J38" s="62">
        <f>((P38/Q38)*100)</f>
        <v>27.62184099018733</v>
      </c>
      <c r="K38" s="37">
        <f>AVERAGE(K35:K37)</f>
        <v>75.040000000000006</v>
      </c>
      <c r="L38" s="37">
        <f>AVERAGE(L35:L37)</f>
        <v>1037.1728639999999</v>
      </c>
      <c r="M38" s="37">
        <f>AVERAGE(M35:M37)</f>
        <v>2076.6666666666665</v>
      </c>
      <c r="N38" s="94">
        <f>(L38/M38)</f>
        <v>0.49944118651685393</v>
      </c>
      <c r="O38" s="70">
        <f>AVERAGE(O35:O37)</f>
        <v>18.633333333333333</v>
      </c>
      <c r="P38" s="37">
        <f>SUM(P35:P37)</f>
        <v>49.542533999999996</v>
      </c>
      <c r="Q38" s="37">
        <f>SUM(Q35:Q37)</f>
        <v>179.36</v>
      </c>
      <c r="R38" s="70">
        <f t="shared" ref="R38:X38" si="27">AVERAGE(R35:R37)</f>
        <v>1.0333333333333334</v>
      </c>
      <c r="S38" s="70">
        <f t="shared" si="27"/>
        <v>3.4333333333333331</v>
      </c>
      <c r="T38" s="70">
        <f t="shared" si="27"/>
        <v>4.333333333333333</v>
      </c>
      <c r="U38" s="70">
        <f t="shared" si="27"/>
        <v>2.9666666666666663</v>
      </c>
      <c r="V38" s="64">
        <f t="shared" si="27"/>
        <v>0.56666666666666665</v>
      </c>
      <c r="W38" s="64">
        <f t="shared" si="27"/>
        <v>0.56666666666666665</v>
      </c>
      <c r="X38" s="64">
        <f t="shared" si="27"/>
        <v>0.53333333333333333</v>
      </c>
      <c r="Y38" s="64">
        <f t="shared" ref="Y38:AD38" si="28">AVERAGE(Y35:Y37)</f>
        <v>0.53333333333333333</v>
      </c>
      <c r="Z38" s="64">
        <f t="shared" si="28"/>
        <v>0.56666666666666665</v>
      </c>
      <c r="AA38" s="64">
        <f t="shared" si="28"/>
        <v>0.5</v>
      </c>
      <c r="AB38" s="64">
        <f t="shared" si="28"/>
        <v>0.5</v>
      </c>
      <c r="AC38" s="64">
        <f t="shared" si="28"/>
        <v>0.52</v>
      </c>
      <c r="AD38" s="135">
        <f t="shared" si="28"/>
        <v>3.3366666666666664</v>
      </c>
      <c r="AE38" s="135">
        <f t="shared" ref="AE38:AM38" si="29">AVERAGE(AE35:AE37)</f>
        <v>3.2866666666666666</v>
      </c>
      <c r="AF38" s="135">
        <f t="shared" si="29"/>
        <v>3.2566666666666664</v>
      </c>
      <c r="AG38" s="135">
        <f t="shared" si="29"/>
        <v>3.2399999999999998</v>
      </c>
      <c r="AH38" s="135">
        <f t="shared" si="29"/>
        <v>3.2233333333333332</v>
      </c>
      <c r="AI38" s="135">
        <f t="shared" si="29"/>
        <v>3.1666666666666665</v>
      </c>
      <c r="AJ38" s="135">
        <f t="shared" si="29"/>
        <v>3.1166666666666667</v>
      </c>
      <c r="AK38" s="135">
        <f t="shared" si="29"/>
        <v>3.0566666666666666</v>
      </c>
      <c r="AL38" s="135">
        <f t="shared" si="29"/>
        <v>3.0833333333333335</v>
      </c>
      <c r="AM38" s="135">
        <f t="shared" si="29"/>
        <v>-0.12333333333333323</v>
      </c>
      <c r="AN38" s="1"/>
      <c r="AO38" s="1"/>
      <c r="AP38" s="135">
        <f t="shared" ref="AP38:BA38" si="30">AVERAGE(AP35:AP37)</f>
        <v>-0.77333333333333332</v>
      </c>
      <c r="AQ38" s="135">
        <f t="shared" si="30"/>
        <v>-0.79999999999999993</v>
      </c>
      <c r="AR38" s="135">
        <f t="shared" si="30"/>
        <v>-1.0133333333333334</v>
      </c>
      <c r="AS38" s="135">
        <f t="shared" si="30"/>
        <v>-0.97333333333333327</v>
      </c>
      <c r="AT38" s="135">
        <f t="shared" si="30"/>
        <v>-1.0533333333333335</v>
      </c>
      <c r="AU38" s="135">
        <f t="shared" si="30"/>
        <v>-1.0900000000000001</v>
      </c>
      <c r="AV38" s="135">
        <f t="shared" si="30"/>
        <v>-1.1033333333333333</v>
      </c>
      <c r="AW38" s="135">
        <f t="shared" si="30"/>
        <v>-1.04</v>
      </c>
      <c r="AX38" s="135">
        <f t="shared" si="30"/>
        <v>-1.1299999999999999</v>
      </c>
      <c r="AY38" s="135">
        <f t="shared" si="30"/>
        <v>-1.4766666666666666</v>
      </c>
      <c r="AZ38" s="135">
        <f t="shared" si="30"/>
        <v>-1.4666666666666668</v>
      </c>
      <c r="BA38" s="135">
        <f t="shared" si="30"/>
        <v>0.3133333333333333</v>
      </c>
      <c r="BC38" s="70">
        <f>AVERAGE(BC35:BC37)</f>
        <v>95.59999999999998</v>
      </c>
      <c r="BD38" s="70">
        <f>AVERAGE(BD35:BD37)</f>
        <v>96.333333333333329</v>
      </c>
      <c r="BF38" s="70">
        <f t="shared" ref="BF38:BK38" si="31">AVERAGE(BF35:BF37)</f>
        <v>96.233333333333334</v>
      </c>
      <c r="BG38" s="70">
        <f t="shared" si="31"/>
        <v>94.666666666666671</v>
      </c>
      <c r="BH38" s="70">
        <f t="shared" si="31"/>
        <v>92.566666666666677</v>
      </c>
      <c r="BI38" s="70">
        <f t="shared" si="31"/>
        <v>96.933333333333337</v>
      </c>
      <c r="BJ38" s="70">
        <f t="shared" si="31"/>
        <v>97.100000000000009</v>
      </c>
      <c r="BK38" s="70">
        <f t="shared" si="31"/>
        <v>-0.86666666666666947</v>
      </c>
      <c r="BO38" s="136">
        <f>AVERAGE(BO35:BO37)</f>
        <v>1.8999999999999997</v>
      </c>
      <c r="BP38" s="135">
        <f>AVERAGE(BP35:BP37)</f>
        <v>1.8266666666666669</v>
      </c>
      <c r="BQ38" s="136">
        <f>AVERAGE(BQ35:BQ37)</f>
        <v>2.0666666666666664</v>
      </c>
      <c r="BR38" s="136"/>
      <c r="BV38" s="37">
        <f>SUM(BV35:BV37)</f>
        <v>126.34</v>
      </c>
      <c r="BW38" s="37">
        <f t="shared" ref="BW38:CI38" si="32">SUM(BW35:BW37)</f>
        <v>0</v>
      </c>
      <c r="BX38" s="37">
        <f t="shared" si="32"/>
        <v>145.55200000000002</v>
      </c>
      <c r="BY38" s="37">
        <f t="shared" si="32"/>
        <v>89.703000000000003</v>
      </c>
      <c r="BZ38" s="37">
        <f t="shared" si="32"/>
        <v>132.036</v>
      </c>
      <c r="CA38" s="37">
        <f t="shared" si="32"/>
        <v>221.73899999999998</v>
      </c>
      <c r="CB38" s="37">
        <f t="shared" si="32"/>
        <v>148.143</v>
      </c>
      <c r="CC38" s="37">
        <f t="shared" si="32"/>
        <v>133.15</v>
      </c>
      <c r="CD38" s="37">
        <f t="shared" si="32"/>
        <v>281.29300000000001</v>
      </c>
      <c r="CE38" s="37">
        <f t="shared" si="32"/>
        <v>0</v>
      </c>
      <c r="CF38" s="37">
        <f t="shared" si="32"/>
        <v>150.429</v>
      </c>
      <c r="CG38" s="37">
        <f t="shared" si="32"/>
        <v>0</v>
      </c>
      <c r="CH38" s="37">
        <f t="shared" si="32"/>
        <v>150.429</v>
      </c>
      <c r="CI38" s="37">
        <f t="shared" si="32"/>
        <v>122.633</v>
      </c>
      <c r="CM38" s="19"/>
      <c r="CN38" s="19"/>
      <c r="CO38" s="19"/>
      <c r="CP38" s="18" t="s">
        <v>66</v>
      </c>
      <c r="CQ38" s="56" t="s">
        <v>235</v>
      </c>
      <c r="CR38" s="56">
        <v>2.4500000000000002</v>
      </c>
      <c r="CS38" s="56" t="s">
        <v>235</v>
      </c>
      <c r="CT38" s="56" t="s">
        <v>235</v>
      </c>
      <c r="CU38" s="56" t="s">
        <v>235</v>
      </c>
      <c r="CV38" s="56" t="s">
        <v>235</v>
      </c>
      <c r="CW38" s="56" t="s">
        <v>235</v>
      </c>
      <c r="CX38" s="56" t="s">
        <v>235</v>
      </c>
      <c r="CY38" s="56" t="s">
        <v>235</v>
      </c>
      <c r="CZ38" s="56">
        <v>6.76</v>
      </c>
      <c r="DA38" s="56" t="s">
        <v>235</v>
      </c>
      <c r="DB38" s="56">
        <v>6.27</v>
      </c>
      <c r="DC38" s="56" t="s">
        <v>235</v>
      </c>
      <c r="DD38" s="56" t="s">
        <v>235</v>
      </c>
      <c r="DE38" s="56" t="s">
        <v>235</v>
      </c>
      <c r="DF38" s="56" t="s">
        <v>235</v>
      </c>
      <c r="DG38" s="56" t="s">
        <v>235</v>
      </c>
      <c r="DH38" s="56">
        <v>2.57</v>
      </c>
      <c r="DI38" s="56" t="s">
        <v>235</v>
      </c>
      <c r="DJ38" s="56" t="s">
        <v>235</v>
      </c>
      <c r="DK38" s="56" t="s">
        <v>235</v>
      </c>
      <c r="DL38" s="56" t="s">
        <v>235</v>
      </c>
      <c r="DM38" s="56" t="s">
        <v>235</v>
      </c>
      <c r="DN38" s="56" t="s">
        <v>235</v>
      </c>
    </row>
    <row r="39" spans="1:118" ht="12.75" x14ac:dyDescent="0.2">
      <c r="S39" s="1"/>
      <c r="T39" s="1"/>
      <c r="U39" s="1"/>
      <c r="V39" s="1"/>
      <c r="W39" s="1"/>
      <c r="X39" s="1"/>
      <c r="Y39" s="1"/>
      <c r="Z39" s="1"/>
      <c r="AA39" s="1"/>
      <c r="AB39" s="1"/>
      <c r="AC39" s="1"/>
      <c r="AD39" s="1"/>
      <c r="AE39" s="1"/>
      <c r="AF39" s="1"/>
      <c r="AG39" s="1"/>
      <c r="AH39" s="1"/>
      <c r="AI39" s="1"/>
      <c r="AJ39" s="1"/>
      <c r="AK39" s="1"/>
      <c r="AL39" s="1"/>
      <c r="AM39" s="1"/>
      <c r="AN39" s="1"/>
      <c r="AO39" s="1"/>
      <c r="CM39" s="19"/>
      <c r="CN39" s="19"/>
      <c r="CO39" s="19"/>
      <c r="CP39" s="18" t="s">
        <v>67</v>
      </c>
      <c r="CQ39" s="56" t="s">
        <v>235</v>
      </c>
      <c r="CR39" s="56" t="s">
        <v>235</v>
      </c>
      <c r="CS39" s="56" t="s">
        <v>235</v>
      </c>
      <c r="CT39" s="56" t="s">
        <v>235</v>
      </c>
      <c r="CU39" s="56" t="s">
        <v>235</v>
      </c>
      <c r="CV39" s="56" t="s">
        <v>235</v>
      </c>
      <c r="CW39" s="56">
        <v>80.59</v>
      </c>
      <c r="CX39" s="56" t="s">
        <v>235</v>
      </c>
      <c r="CY39" s="56" t="s">
        <v>235</v>
      </c>
      <c r="CZ39" s="56" t="s">
        <v>235</v>
      </c>
      <c r="DA39" s="56" t="s">
        <v>235</v>
      </c>
      <c r="DB39" s="56" t="s">
        <v>235</v>
      </c>
      <c r="DC39" s="56" t="s">
        <v>235</v>
      </c>
      <c r="DD39" s="56">
        <v>74.69</v>
      </c>
      <c r="DE39" s="56" t="s">
        <v>235</v>
      </c>
      <c r="DF39" s="56" t="s">
        <v>235</v>
      </c>
      <c r="DG39" s="56" t="s">
        <v>235</v>
      </c>
      <c r="DH39" s="56" t="s">
        <v>235</v>
      </c>
      <c r="DI39" s="56" t="s">
        <v>235</v>
      </c>
      <c r="DJ39" s="56">
        <v>60.71</v>
      </c>
      <c r="DK39" s="56" t="s">
        <v>235</v>
      </c>
      <c r="DL39" s="56" t="s">
        <v>235</v>
      </c>
      <c r="DM39" s="56" t="s">
        <v>235</v>
      </c>
      <c r="DN39" s="56" t="s">
        <v>235</v>
      </c>
    </row>
    <row r="40" spans="1:118" ht="12.75" x14ac:dyDescent="0.2">
      <c r="S40" s="1"/>
      <c r="T40" s="1"/>
      <c r="U40" s="1"/>
      <c r="V40" s="1"/>
      <c r="W40" s="1"/>
      <c r="X40" s="1"/>
      <c r="Y40" s="1"/>
      <c r="Z40" s="1"/>
      <c r="AA40" s="1"/>
      <c r="AB40" s="1"/>
      <c r="AC40" s="1"/>
      <c r="AD40" s="1"/>
      <c r="AE40" s="1"/>
      <c r="AF40" s="1"/>
      <c r="AG40" s="1"/>
      <c r="AH40" s="1"/>
      <c r="AI40" s="1"/>
      <c r="AJ40" s="1"/>
      <c r="AK40" s="1"/>
      <c r="AL40" s="1"/>
      <c r="AM40" s="1"/>
      <c r="AN40" s="1"/>
      <c r="AO40" s="1"/>
      <c r="CM40" s="19"/>
      <c r="CN40" s="19"/>
      <c r="CO40" s="19"/>
      <c r="CP40" s="18"/>
      <c r="CQ40" s="56"/>
      <c r="CR40" s="56"/>
      <c r="CS40" s="56"/>
      <c r="CT40" s="56"/>
      <c r="CU40" s="56"/>
      <c r="CV40" s="56"/>
      <c r="CW40" s="56"/>
      <c r="CX40" s="56"/>
      <c r="CY40" s="56"/>
      <c r="CZ40" s="56"/>
      <c r="DA40" s="56"/>
      <c r="DB40" s="56"/>
      <c r="DC40" s="56"/>
      <c r="DD40" s="56"/>
      <c r="DE40" s="56"/>
      <c r="DF40" s="56"/>
      <c r="DG40" s="56"/>
      <c r="DH40" s="56"/>
      <c r="DI40" s="56"/>
      <c r="DJ40" s="56"/>
      <c r="DK40" s="56"/>
      <c r="DL40" s="56"/>
      <c r="DM40" s="56"/>
      <c r="DN40" s="56"/>
    </row>
    <row r="41" spans="1:118" ht="12.75" x14ac:dyDescent="0.2">
      <c r="S41" s="1"/>
      <c r="T41" s="1"/>
      <c r="U41" s="1"/>
      <c r="V41" s="1"/>
      <c r="W41" s="1"/>
      <c r="X41" s="1"/>
      <c r="Y41" s="1"/>
      <c r="Z41" s="1"/>
      <c r="AA41" s="1"/>
      <c r="AB41" s="1"/>
      <c r="AC41" s="1"/>
      <c r="AD41" s="1"/>
      <c r="AE41" s="1"/>
      <c r="AF41" s="1"/>
      <c r="AG41" s="1"/>
      <c r="AH41" s="1"/>
      <c r="AI41" s="1"/>
      <c r="AJ41" s="1"/>
      <c r="AK41" s="1"/>
      <c r="AL41" s="1"/>
      <c r="AM41" s="1"/>
      <c r="AN41" s="1"/>
      <c r="AO41" s="1"/>
      <c r="CM41" s="19"/>
      <c r="CN41" s="19"/>
      <c r="CO41" s="19"/>
      <c r="CP41" s="18"/>
      <c r="CQ41" s="56"/>
      <c r="CR41" s="56"/>
      <c r="CS41" s="56"/>
      <c r="CT41" s="56"/>
      <c r="CU41" s="56"/>
      <c r="CV41" s="56"/>
      <c r="CW41" s="56"/>
      <c r="CX41" s="56"/>
      <c r="CY41" s="56"/>
      <c r="CZ41" s="56"/>
      <c r="DA41" s="56"/>
      <c r="DB41" s="56"/>
      <c r="DC41" s="56"/>
      <c r="DD41" s="56"/>
      <c r="DE41" s="56"/>
      <c r="DF41" s="56"/>
      <c r="DG41" s="56"/>
      <c r="DH41" s="56"/>
      <c r="DI41" s="56"/>
      <c r="DJ41" s="56"/>
      <c r="DK41" s="56"/>
      <c r="DL41" s="56"/>
      <c r="DM41" s="56"/>
      <c r="DN41" s="56"/>
    </row>
    <row r="42" spans="1:118" ht="12.75" x14ac:dyDescent="0.2">
      <c r="S42" s="1"/>
      <c r="T42" s="1"/>
      <c r="U42" s="1"/>
      <c r="V42" s="1"/>
      <c r="W42" s="1"/>
      <c r="X42" s="1"/>
      <c r="Y42" s="1"/>
      <c r="Z42" s="1"/>
      <c r="AA42" s="1"/>
      <c r="AB42" s="1"/>
      <c r="AC42" s="1"/>
      <c r="AD42" s="1"/>
      <c r="AE42" s="1"/>
      <c r="AF42" s="1"/>
      <c r="AG42" s="1"/>
      <c r="AH42" s="1"/>
      <c r="AI42" s="1"/>
      <c r="AJ42" s="1"/>
      <c r="AK42" s="1"/>
      <c r="AL42" s="1"/>
      <c r="AM42" s="1"/>
      <c r="AN42" s="1"/>
      <c r="AO42" s="1"/>
      <c r="CM42" s="19"/>
      <c r="CN42" s="19"/>
      <c r="CO42" s="19"/>
      <c r="CP42" s="18" t="s">
        <v>68</v>
      </c>
      <c r="CQ42" s="56" t="s">
        <v>235</v>
      </c>
      <c r="CR42" s="56" t="s">
        <v>235</v>
      </c>
      <c r="CS42" s="56" t="s">
        <v>235</v>
      </c>
      <c r="CT42" s="56">
        <v>49.14</v>
      </c>
      <c r="CU42" s="56" t="s">
        <v>235</v>
      </c>
      <c r="CV42" s="56" t="s">
        <v>235</v>
      </c>
      <c r="CW42" s="56" t="s">
        <v>235</v>
      </c>
      <c r="CX42" s="56" t="s">
        <v>235</v>
      </c>
      <c r="CY42" s="56" t="s">
        <v>235</v>
      </c>
      <c r="CZ42" s="56" t="s">
        <v>235</v>
      </c>
      <c r="DA42" s="56" t="s">
        <v>235</v>
      </c>
      <c r="DB42" s="56" t="s">
        <v>235</v>
      </c>
      <c r="DC42" s="56" t="s">
        <v>235</v>
      </c>
      <c r="DD42" s="56" t="s">
        <v>235</v>
      </c>
      <c r="DE42" s="56">
        <v>31.91</v>
      </c>
      <c r="DF42" s="56" t="s">
        <v>235</v>
      </c>
      <c r="DG42" s="56" t="s">
        <v>235</v>
      </c>
      <c r="DH42" s="56" t="s">
        <v>235</v>
      </c>
      <c r="DI42" s="56" t="s">
        <v>235</v>
      </c>
      <c r="DJ42" s="56" t="s">
        <v>235</v>
      </c>
      <c r="DK42" s="56">
        <v>23.54</v>
      </c>
      <c r="DL42" s="56" t="s">
        <v>235</v>
      </c>
      <c r="DM42" s="56" t="s">
        <v>235</v>
      </c>
      <c r="DN42" s="56" t="s">
        <v>235</v>
      </c>
    </row>
    <row r="43" spans="1:118" ht="12.75" x14ac:dyDescent="0.2">
      <c r="S43" s="1"/>
      <c r="T43" s="1"/>
      <c r="U43" s="1"/>
      <c r="V43" s="1"/>
      <c r="W43" s="1"/>
      <c r="X43" s="1"/>
      <c r="Y43" s="1"/>
      <c r="Z43" s="1"/>
      <c r="AA43" s="1"/>
      <c r="AB43" s="1"/>
      <c r="AC43" s="1"/>
      <c r="AD43" s="1"/>
      <c r="AE43" s="1"/>
      <c r="AF43" s="1"/>
      <c r="AG43" s="1"/>
      <c r="AH43" s="1"/>
      <c r="AI43" s="1"/>
      <c r="AJ43" s="1"/>
      <c r="AK43" s="1"/>
      <c r="AL43" s="1"/>
      <c r="AM43" s="1"/>
      <c r="AN43" s="1"/>
      <c r="AO43" s="1"/>
      <c r="CM43" s="19"/>
      <c r="CN43" s="19"/>
      <c r="CO43" s="19"/>
      <c r="CP43" s="18" t="s">
        <v>69</v>
      </c>
      <c r="CQ43" s="56" t="s">
        <v>235</v>
      </c>
      <c r="CR43" s="56" t="s">
        <v>235</v>
      </c>
      <c r="CS43" s="56" t="s">
        <v>235</v>
      </c>
      <c r="CT43" s="56" t="s">
        <v>235</v>
      </c>
      <c r="CU43" s="56" t="s">
        <v>235</v>
      </c>
      <c r="CV43" s="56" t="s">
        <v>235</v>
      </c>
      <c r="CW43" s="56">
        <v>67.97</v>
      </c>
      <c r="CX43" s="56" t="s">
        <v>235</v>
      </c>
      <c r="CY43" s="56" t="s">
        <v>235</v>
      </c>
      <c r="CZ43" s="56" t="s">
        <v>235</v>
      </c>
      <c r="DA43" s="56" t="s">
        <v>235</v>
      </c>
      <c r="DB43" s="56" t="s">
        <v>235</v>
      </c>
      <c r="DC43" s="56" t="s">
        <v>235</v>
      </c>
      <c r="DD43" s="56">
        <v>53.13</v>
      </c>
      <c r="DE43" s="56" t="s">
        <v>235</v>
      </c>
      <c r="DF43" s="56" t="s">
        <v>235</v>
      </c>
      <c r="DG43" s="56" t="s">
        <v>235</v>
      </c>
      <c r="DH43" s="56" t="s">
        <v>235</v>
      </c>
      <c r="DI43" s="56" t="s">
        <v>235</v>
      </c>
      <c r="DJ43" s="56" t="s">
        <v>235</v>
      </c>
      <c r="DK43" s="56">
        <v>23.74</v>
      </c>
      <c r="DL43" s="56" t="s">
        <v>235</v>
      </c>
      <c r="DM43" s="56" t="s">
        <v>235</v>
      </c>
      <c r="DN43" s="56" t="s">
        <v>235</v>
      </c>
    </row>
    <row r="44" spans="1:118" ht="14.25" x14ac:dyDescent="0.2">
      <c r="A44" s="79" t="s">
        <v>223</v>
      </c>
      <c r="L44" s="90"/>
      <c r="M44" s="85"/>
      <c r="N44" s="85"/>
      <c r="O44" s="44"/>
      <c r="S44" s="1"/>
      <c r="T44" s="1"/>
      <c r="U44" s="20"/>
      <c r="V44" s="49"/>
      <c r="W44" s="111"/>
      <c r="X44" s="20"/>
      <c r="Y44" s="20"/>
      <c r="Z44" s="49"/>
      <c r="AA44" s="20"/>
      <c r="AB44" s="20"/>
      <c r="AC44" s="20"/>
      <c r="AD44" s="20"/>
      <c r="AE44" s="20"/>
      <c r="AF44" s="20"/>
      <c r="AG44" s="20"/>
      <c r="AH44" s="20"/>
      <c r="AI44" s="20"/>
      <c r="AJ44" s="20"/>
      <c r="AK44" s="20"/>
      <c r="AL44" s="20"/>
      <c r="AM44" s="20"/>
      <c r="AN44" s="20"/>
      <c r="AO44" s="20"/>
      <c r="AP44" s="19"/>
      <c r="AQ44" s="19"/>
      <c r="AR44" s="19"/>
      <c r="AS44" s="19"/>
      <c r="AT44" s="19"/>
      <c r="AU44" s="19"/>
      <c r="AV44" s="19"/>
      <c r="AW44" s="19"/>
      <c r="AX44" s="19"/>
      <c r="AY44" s="19"/>
      <c r="AZ44" s="19"/>
      <c r="BA44" s="19"/>
      <c r="BB44" s="19"/>
      <c r="BC44" s="19"/>
      <c r="BD44" s="19"/>
      <c r="BE44" s="19"/>
      <c r="BF44" s="19"/>
      <c r="BG44" s="19"/>
      <c r="BH44" s="19"/>
      <c r="BI44" s="19"/>
      <c r="BJ44" s="19"/>
      <c r="BK44" s="104"/>
      <c r="BL44" s="26"/>
      <c r="BM44" s="26"/>
      <c r="BN44" s="26"/>
      <c r="BO44" s="26"/>
      <c r="BP44" s="26"/>
      <c r="BQ44" s="100"/>
      <c r="BR44" s="100"/>
      <c r="BS44" s="26"/>
      <c r="BT44" s="26"/>
      <c r="BU44" s="26"/>
      <c r="BV44" s="29"/>
      <c r="BW44" s="29"/>
      <c r="BX44" s="29"/>
      <c r="BY44" s="29"/>
      <c r="BZ44" s="29"/>
      <c r="CA44" s="29"/>
      <c r="CD44" s="19"/>
      <c r="CE44" s="19"/>
      <c r="CF44" s="19"/>
      <c r="CG44" s="19"/>
      <c r="CH44" s="19"/>
      <c r="CI44" s="28"/>
      <c r="CJ44" s="19"/>
      <c r="CK44" s="19"/>
      <c r="CL44" s="19"/>
      <c r="CM44" s="26"/>
      <c r="CN44" s="26"/>
      <c r="CO44" s="26"/>
      <c r="CP44" s="18" t="s">
        <v>70</v>
      </c>
      <c r="CQ44" s="56" t="s">
        <v>235</v>
      </c>
      <c r="CR44" s="56" t="s">
        <v>235</v>
      </c>
      <c r="CS44" s="56" t="s">
        <v>235</v>
      </c>
      <c r="CT44" s="56">
        <v>32.729999999999997</v>
      </c>
      <c r="CU44" s="56" t="s">
        <v>235</v>
      </c>
      <c r="CV44" s="56" t="s">
        <v>235</v>
      </c>
      <c r="CW44" s="56" t="s">
        <v>235</v>
      </c>
      <c r="CX44" s="56" t="s">
        <v>235</v>
      </c>
      <c r="CY44" s="56">
        <v>12.51</v>
      </c>
      <c r="CZ44" s="56" t="s">
        <v>235</v>
      </c>
      <c r="DA44" s="56" t="s">
        <v>235</v>
      </c>
      <c r="DB44" s="56">
        <v>14.37</v>
      </c>
      <c r="DC44" s="56" t="s">
        <v>235</v>
      </c>
      <c r="DD44" s="56" t="s">
        <v>235</v>
      </c>
      <c r="DE44" s="56" t="s">
        <v>235</v>
      </c>
      <c r="DF44" s="56">
        <v>2.84</v>
      </c>
      <c r="DG44" s="56" t="s">
        <v>235</v>
      </c>
      <c r="DH44" s="56" t="s">
        <v>235</v>
      </c>
      <c r="DI44" s="56" t="s">
        <v>235</v>
      </c>
      <c r="DJ44" s="56">
        <v>8.5399999999999991</v>
      </c>
      <c r="DK44" s="56" t="s">
        <v>235</v>
      </c>
      <c r="DL44" s="56" t="s">
        <v>235</v>
      </c>
      <c r="DM44" s="56" t="s">
        <v>235</v>
      </c>
      <c r="DN44" s="56" t="s">
        <v>235</v>
      </c>
    </row>
    <row r="45" spans="1:118" ht="12.75" x14ac:dyDescent="0.2">
      <c r="A45" s="25" t="s">
        <v>80</v>
      </c>
      <c r="B45" s="26">
        <v>1</v>
      </c>
      <c r="C45" s="26">
        <v>3</v>
      </c>
      <c r="D45" s="27">
        <v>1</v>
      </c>
      <c r="E45" s="44">
        <v>11.776999999999999</v>
      </c>
      <c r="F45" s="27">
        <v>630</v>
      </c>
      <c r="G45" s="27">
        <v>1450</v>
      </c>
      <c r="H45" s="51">
        <f t="shared" ref="H45:H83" si="33">(644.35/G45)</f>
        <v>0.44437931034482758</v>
      </c>
      <c r="I45" s="48">
        <f>(G45/644.35)</f>
        <v>2.2503297897105607</v>
      </c>
      <c r="J45" s="85">
        <v>55.71</v>
      </c>
      <c r="K45" s="85">
        <v>68.52</v>
      </c>
      <c r="L45" s="47">
        <f t="shared" ref="L45:L62" si="34">(K45*1.1518*12)</f>
        <v>947.05603199999996</v>
      </c>
      <c r="M45" s="85">
        <v>1310</v>
      </c>
      <c r="N45" s="51">
        <f t="shared" ref="N45:N62" si="35">(L45/M45)</f>
        <v>0.72294353587786253</v>
      </c>
      <c r="O45" s="44">
        <v>13.4</v>
      </c>
      <c r="P45" s="28">
        <f t="shared" ref="P45:P62" si="36">((J45/100)*Q45)</f>
        <v>6.2060940000000011</v>
      </c>
      <c r="Q45" s="48">
        <v>11.14</v>
      </c>
      <c r="R45" s="48">
        <v>-1.8</v>
      </c>
      <c r="S45" s="31">
        <v>3.4</v>
      </c>
      <c r="T45" s="31">
        <v>5.3</v>
      </c>
      <c r="U45" s="31">
        <v>4.2</v>
      </c>
      <c r="V45" s="122">
        <v>0.9</v>
      </c>
      <c r="W45" s="50">
        <v>0.9</v>
      </c>
      <c r="X45" s="51">
        <v>0.9</v>
      </c>
      <c r="Y45" s="51">
        <v>0.9</v>
      </c>
      <c r="Z45" s="49">
        <v>0.9</v>
      </c>
      <c r="AA45" s="50">
        <v>0.7</v>
      </c>
      <c r="AB45" s="50">
        <v>0.7</v>
      </c>
      <c r="AC45" s="50">
        <v>0.7</v>
      </c>
      <c r="AD45" s="53">
        <v>3.48</v>
      </c>
      <c r="AE45" s="58">
        <v>3.63</v>
      </c>
      <c r="AF45" s="58">
        <v>3.66</v>
      </c>
      <c r="AG45" s="53">
        <v>3.68</v>
      </c>
      <c r="AH45" s="53">
        <v>3.77</v>
      </c>
      <c r="AI45" s="53">
        <v>3.84</v>
      </c>
      <c r="AJ45" s="53">
        <v>3.82</v>
      </c>
      <c r="AK45" s="53">
        <v>3.84</v>
      </c>
      <c r="AL45" s="53">
        <v>3.93</v>
      </c>
      <c r="AM45" s="61">
        <f>(AL45-AF45)</f>
        <v>0.27</v>
      </c>
      <c r="AN45" s="19" t="b">
        <f t="shared" ref="AN45:AN64" si="37">OR(AND(V45&gt;65%, AL45&gt;3.35), (AL45&gt;3.41))</f>
        <v>1</v>
      </c>
      <c r="AO45" s="19" t="b">
        <f t="shared" ref="AO45:AO64" si="38">OR(AND(V45&lt;41%, AL45&lt;3.35), (AL45&lt;3.23))</f>
        <v>0</v>
      </c>
      <c r="AP45" s="53">
        <v>-1.1599999999999999</v>
      </c>
      <c r="AQ45" s="53">
        <v>-1.17</v>
      </c>
      <c r="AR45" s="53">
        <v>-0.97</v>
      </c>
      <c r="AS45" s="53">
        <v>-0.68</v>
      </c>
      <c r="AT45" s="53">
        <v>-0.31</v>
      </c>
      <c r="AU45" s="53">
        <v>-0.3</v>
      </c>
      <c r="AV45" s="53">
        <v>-0.47</v>
      </c>
      <c r="AW45" s="53">
        <v>-0.2</v>
      </c>
      <c r="AX45" s="53">
        <v>-0.14000000000000001</v>
      </c>
      <c r="AY45" s="53">
        <v>-0.2</v>
      </c>
      <c r="AZ45" s="53">
        <v>-0.08</v>
      </c>
      <c r="BA45" s="61">
        <f>(AZ45-AP45)</f>
        <v>1.0799999999999998</v>
      </c>
      <c r="BB45" s="19" t="b">
        <f t="shared" ref="BB45:BB64" si="39">OR(AND(AZ45 &lt; -1.14, AO45=TRUE), AZ45&lt;-1.75)</f>
        <v>0</v>
      </c>
      <c r="BC45" s="56">
        <v>88</v>
      </c>
      <c r="BD45" s="56">
        <v>89</v>
      </c>
      <c r="BE45" s="56"/>
      <c r="BF45" s="56">
        <v>88.7</v>
      </c>
      <c r="BG45" s="56">
        <v>91</v>
      </c>
      <c r="BH45" s="56">
        <v>89.3</v>
      </c>
      <c r="BI45" s="56">
        <v>89.3</v>
      </c>
      <c r="BJ45" s="107">
        <v>90.5</v>
      </c>
      <c r="BK45" s="56">
        <f>BF45-BJ45</f>
        <v>-1.7999999999999972</v>
      </c>
      <c r="BL45" s="43" t="s">
        <v>159</v>
      </c>
      <c r="BM45" s="43"/>
      <c r="BN45" s="43" t="s">
        <v>159</v>
      </c>
      <c r="BO45" s="43">
        <v>1.06</v>
      </c>
      <c r="BP45" s="43">
        <v>0.31</v>
      </c>
      <c r="BQ45" s="53">
        <v>0.38</v>
      </c>
      <c r="BR45" s="53"/>
      <c r="BS45" s="43"/>
      <c r="BT45" s="43"/>
      <c r="BU45" s="43"/>
      <c r="BV45" s="98">
        <v>54</v>
      </c>
      <c r="BW45" s="98"/>
      <c r="BX45" s="98">
        <v>120.172</v>
      </c>
      <c r="BY45" s="98">
        <f t="shared" ref="BY45:BY64" si="40">(CA45-BZ45)</f>
        <v>61.911999999999978</v>
      </c>
      <c r="BZ45" s="98">
        <v>134.49700000000001</v>
      </c>
      <c r="CA45" s="98">
        <v>196.40899999999999</v>
      </c>
      <c r="CB45" s="28">
        <f t="shared" ref="CB45:CB64" si="41">(CD45-CC45)</f>
        <v>53.50200000000001</v>
      </c>
      <c r="CC45" s="28">
        <v>141.16999999999999</v>
      </c>
      <c r="CD45" s="28">
        <v>194.672</v>
      </c>
      <c r="CE45" s="56"/>
      <c r="CF45" s="56">
        <v>68.481999999999999</v>
      </c>
      <c r="CG45" s="56"/>
      <c r="CH45" s="28">
        <f>(CE45+CF45+CG45)</f>
        <v>68.481999999999999</v>
      </c>
      <c r="CI45" s="29">
        <v>80.8</v>
      </c>
      <c r="CJ45" s="25" t="s">
        <v>80</v>
      </c>
      <c r="CK45" s="27" t="s">
        <v>196</v>
      </c>
      <c r="CL45" s="27" t="s">
        <v>196</v>
      </c>
      <c r="CM45" s="27" t="s">
        <v>270</v>
      </c>
      <c r="CN45" s="27"/>
      <c r="CO45" s="27"/>
      <c r="CP45" s="18" t="s">
        <v>71</v>
      </c>
      <c r="CQ45" s="56" t="s">
        <v>235</v>
      </c>
      <c r="CR45" s="56" t="s">
        <v>235</v>
      </c>
      <c r="CS45" s="56">
        <v>72.790000000000006</v>
      </c>
      <c r="CT45" s="56" t="s">
        <v>235</v>
      </c>
      <c r="CU45" s="56">
        <v>78.17</v>
      </c>
      <c r="CV45" s="56" t="s">
        <v>235</v>
      </c>
      <c r="CW45" s="56" t="s">
        <v>235</v>
      </c>
      <c r="CX45" s="56" t="s">
        <v>235</v>
      </c>
      <c r="CY45" s="56" t="s">
        <v>235</v>
      </c>
      <c r="CZ45" s="56" t="s">
        <v>235</v>
      </c>
      <c r="DA45" s="56" t="s">
        <v>235</v>
      </c>
      <c r="DB45" s="56" t="s">
        <v>235</v>
      </c>
      <c r="DC45" s="56" t="s">
        <v>235</v>
      </c>
      <c r="DD45" s="56" t="s">
        <v>235</v>
      </c>
      <c r="DE45" s="56" t="s">
        <v>235</v>
      </c>
      <c r="DF45" s="56">
        <v>51.25</v>
      </c>
      <c r="DG45" s="56" t="s">
        <v>235</v>
      </c>
      <c r="DH45" s="56" t="s">
        <v>235</v>
      </c>
      <c r="DI45" s="56">
        <v>42.06</v>
      </c>
      <c r="DJ45" s="56" t="s">
        <v>235</v>
      </c>
      <c r="DK45" s="56" t="s">
        <v>235</v>
      </c>
      <c r="DL45" s="56">
        <v>40.81</v>
      </c>
      <c r="DM45" s="56" t="s">
        <v>235</v>
      </c>
      <c r="DN45" s="56" t="s">
        <v>235</v>
      </c>
    </row>
    <row r="46" spans="1:118" ht="12.75" x14ac:dyDescent="0.2">
      <c r="A46" s="151" t="s">
        <v>11</v>
      </c>
      <c r="B46" s="26">
        <v>1</v>
      </c>
      <c r="C46" s="26">
        <v>3</v>
      </c>
      <c r="D46" s="27">
        <v>1</v>
      </c>
      <c r="E46" s="44">
        <v>16.934999999999999</v>
      </c>
      <c r="F46" s="27">
        <v>670</v>
      </c>
      <c r="G46" s="27">
        <v>1440</v>
      </c>
      <c r="H46" s="51">
        <f t="shared" si="33"/>
        <v>0.44746527777777778</v>
      </c>
      <c r="I46" s="48">
        <f t="shared" ref="I46:I65" si="42">(G46/644.35)</f>
        <v>2.2348102739194537</v>
      </c>
      <c r="J46" s="85">
        <v>44.24</v>
      </c>
      <c r="K46" s="85">
        <v>66.88</v>
      </c>
      <c r="L46" s="47">
        <f t="shared" si="34"/>
        <v>924.38860799999998</v>
      </c>
      <c r="M46" s="85">
        <v>1430</v>
      </c>
      <c r="N46" s="51">
        <f t="shared" si="35"/>
        <v>0.64642559999999993</v>
      </c>
      <c r="O46" s="44">
        <v>17.3</v>
      </c>
      <c r="P46" s="28">
        <f t="shared" si="36"/>
        <v>7.0784000000000002</v>
      </c>
      <c r="Q46" s="48">
        <v>16</v>
      </c>
      <c r="R46" s="48">
        <v>2.2000000000000002</v>
      </c>
      <c r="S46" s="31">
        <v>3.1</v>
      </c>
      <c r="T46" s="31">
        <v>2.9</v>
      </c>
      <c r="U46" s="31">
        <v>3.9</v>
      </c>
      <c r="V46" s="122">
        <v>0.8</v>
      </c>
      <c r="W46" s="50">
        <v>0.7</v>
      </c>
      <c r="X46" s="51">
        <v>0.9</v>
      </c>
      <c r="Y46" s="51">
        <v>0.9</v>
      </c>
      <c r="Z46" s="49">
        <v>0.8</v>
      </c>
      <c r="AA46" s="50">
        <v>0.9</v>
      </c>
      <c r="AB46" s="50">
        <v>0.8</v>
      </c>
      <c r="AC46" s="50">
        <v>0.8</v>
      </c>
      <c r="AD46" s="53">
        <v>3.76</v>
      </c>
      <c r="AE46" s="58">
        <v>3.69</v>
      </c>
      <c r="AF46" s="58">
        <v>3.69</v>
      </c>
      <c r="AG46" s="53">
        <v>3.73</v>
      </c>
      <c r="AH46" s="53">
        <v>3.78</v>
      </c>
      <c r="AI46" s="53">
        <v>3.78</v>
      </c>
      <c r="AJ46" s="53">
        <v>3.77</v>
      </c>
      <c r="AK46" s="53">
        <v>3.77</v>
      </c>
      <c r="AL46" s="53">
        <v>3.77</v>
      </c>
      <c r="AM46" s="53">
        <f>(AL46-AF46)</f>
        <v>8.0000000000000071E-2</v>
      </c>
      <c r="AN46" s="19" t="b">
        <f t="shared" si="37"/>
        <v>1</v>
      </c>
      <c r="AO46" s="19" t="b">
        <f t="shared" si="38"/>
        <v>0</v>
      </c>
      <c r="AP46" s="53">
        <v>0.04</v>
      </c>
      <c r="AQ46" s="53">
        <v>-0.11</v>
      </c>
      <c r="AR46" s="53">
        <v>-0.08</v>
      </c>
      <c r="AS46" s="53">
        <v>0.15</v>
      </c>
      <c r="AT46" s="53">
        <v>0.28999999999999998</v>
      </c>
      <c r="AU46" s="53">
        <v>0.1</v>
      </c>
      <c r="AV46" s="53">
        <v>0.01</v>
      </c>
      <c r="AW46" s="53">
        <v>-0.15</v>
      </c>
      <c r="AX46" s="53">
        <v>-0.57999999999999996</v>
      </c>
      <c r="AY46" s="53">
        <v>-0.59</v>
      </c>
      <c r="AZ46" s="53">
        <v>-0.75</v>
      </c>
      <c r="BA46" s="59">
        <f>(AZ46-AU46)</f>
        <v>-0.85</v>
      </c>
      <c r="BB46" s="19" t="b">
        <f t="shared" si="39"/>
        <v>0</v>
      </c>
      <c r="BC46" s="56">
        <v>89.9</v>
      </c>
      <c r="BD46" s="56">
        <v>91.3</v>
      </c>
      <c r="BE46" s="56"/>
      <c r="BF46" s="56">
        <v>90.7</v>
      </c>
      <c r="BG46" s="56">
        <v>88.6</v>
      </c>
      <c r="BH46" s="56">
        <v>87.4</v>
      </c>
      <c r="BI46" s="107">
        <v>90.2</v>
      </c>
      <c r="BJ46" s="56">
        <v>89</v>
      </c>
      <c r="BK46" s="56">
        <f t="shared" ref="BK46:BK85" si="43">BF46-BJ46</f>
        <v>1.7000000000000028</v>
      </c>
      <c r="BL46" s="26"/>
      <c r="BM46" s="43" t="s">
        <v>159</v>
      </c>
      <c r="BN46" s="43"/>
      <c r="BO46" s="43">
        <v>1.41</v>
      </c>
      <c r="BP46" s="101">
        <v>1.63</v>
      </c>
      <c r="BQ46" s="53">
        <v>1.33</v>
      </c>
      <c r="BR46" s="53"/>
      <c r="BS46" s="101"/>
      <c r="BT46" s="101"/>
      <c r="BU46" s="101"/>
      <c r="BV46" s="126"/>
      <c r="BW46" s="126"/>
      <c r="BX46" s="98">
        <v>9</v>
      </c>
      <c r="BY46" s="98">
        <f t="shared" si="40"/>
        <v>0</v>
      </c>
      <c r="BZ46" s="29">
        <v>9.4209999999999994</v>
      </c>
      <c r="CA46" s="29">
        <v>9.4209999999999994</v>
      </c>
      <c r="CB46" s="28">
        <f t="shared" si="41"/>
        <v>0</v>
      </c>
      <c r="CC46" s="28">
        <v>9</v>
      </c>
      <c r="CD46" s="28">
        <v>9</v>
      </c>
      <c r="CE46" s="56"/>
      <c r="CF46" s="56">
        <v>0</v>
      </c>
      <c r="CG46" s="56"/>
      <c r="CH46" s="28"/>
      <c r="CI46" s="29"/>
      <c r="CJ46" s="25" t="s">
        <v>11</v>
      </c>
      <c r="CK46" s="27" t="s">
        <v>196</v>
      </c>
      <c r="CL46" s="27" t="s">
        <v>196</v>
      </c>
      <c r="CM46" s="27" t="s">
        <v>270</v>
      </c>
      <c r="CN46" s="27"/>
      <c r="CO46" s="27"/>
      <c r="CP46" s="18" t="s">
        <v>251</v>
      </c>
      <c r="CQ46" s="56" t="s">
        <v>235</v>
      </c>
      <c r="CR46" s="56" t="s">
        <v>235</v>
      </c>
      <c r="CS46" s="56">
        <v>61.9</v>
      </c>
      <c r="CT46" s="56" t="s">
        <v>235</v>
      </c>
      <c r="CU46" s="56" t="s">
        <v>235</v>
      </c>
      <c r="CV46" s="56" t="s">
        <v>235</v>
      </c>
      <c r="CW46" s="56">
        <v>68.650000000000006</v>
      </c>
      <c r="CX46" s="56" t="s">
        <v>235</v>
      </c>
      <c r="CY46" s="56" t="s">
        <v>235</v>
      </c>
      <c r="CZ46" s="56" t="s">
        <v>235</v>
      </c>
      <c r="DA46" s="56" t="s">
        <v>235</v>
      </c>
      <c r="DB46" s="56" t="s">
        <v>235</v>
      </c>
      <c r="DC46" s="56" t="s">
        <v>235</v>
      </c>
      <c r="DD46" s="56" t="s">
        <v>235</v>
      </c>
      <c r="DE46" s="56">
        <v>61.84</v>
      </c>
      <c r="DF46" s="56" t="s">
        <v>235</v>
      </c>
      <c r="DG46" s="56" t="s">
        <v>235</v>
      </c>
      <c r="DH46" s="56" t="s">
        <v>235</v>
      </c>
      <c r="DI46" s="56" t="s">
        <v>235</v>
      </c>
      <c r="DJ46" s="56" t="s">
        <v>235</v>
      </c>
      <c r="DK46" s="56">
        <v>62.03</v>
      </c>
      <c r="DL46" s="56" t="s">
        <v>235</v>
      </c>
      <c r="DM46" s="56" t="s">
        <v>235</v>
      </c>
      <c r="DN46" s="56" t="s">
        <v>235</v>
      </c>
    </row>
    <row r="47" spans="1:118" ht="12.75" x14ac:dyDescent="0.2">
      <c r="A47" s="151" t="s">
        <v>92</v>
      </c>
      <c r="B47" s="26">
        <v>1</v>
      </c>
      <c r="C47" s="26">
        <v>3</v>
      </c>
      <c r="D47" s="27">
        <v>1</v>
      </c>
      <c r="E47" s="44">
        <v>49.253</v>
      </c>
      <c r="F47" s="27">
        <v>630</v>
      </c>
      <c r="G47" s="27">
        <v>1760</v>
      </c>
      <c r="H47" s="51">
        <f t="shared" si="33"/>
        <v>0.36610795454545458</v>
      </c>
      <c r="I47" s="48">
        <f t="shared" si="42"/>
        <v>2.7314347792348879</v>
      </c>
      <c r="J47" s="85">
        <v>41.74</v>
      </c>
      <c r="K47" s="85">
        <v>67.95</v>
      </c>
      <c r="L47" s="47">
        <f t="shared" si="34"/>
        <v>939.17771999999991</v>
      </c>
      <c r="M47" s="85">
        <v>1580</v>
      </c>
      <c r="N47" s="51">
        <f t="shared" si="35"/>
        <v>0.59441627848101264</v>
      </c>
      <c r="O47" s="44">
        <v>18.399999999999999</v>
      </c>
      <c r="P47" s="28">
        <f t="shared" si="36"/>
        <v>19.346489999999999</v>
      </c>
      <c r="Q47" s="48">
        <v>46.35</v>
      </c>
      <c r="R47" s="48">
        <v>-0.9</v>
      </c>
      <c r="S47" s="31">
        <v>3</v>
      </c>
      <c r="T47" s="31">
        <v>4</v>
      </c>
      <c r="U47" s="31">
        <v>3.8</v>
      </c>
      <c r="V47" s="122">
        <v>0.8</v>
      </c>
      <c r="W47" s="50">
        <v>0.8</v>
      </c>
      <c r="X47" s="51">
        <v>0.9</v>
      </c>
      <c r="Y47" s="51">
        <v>0.9</v>
      </c>
      <c r="Z47" s="49">
        <v>0.9</v>
      </c>
      <c r="AA47" s="50">
        <v>0.9</v>
      </c>
      <c r="AB47" s="50">
        <v>0.9</v>
      </c>
      <c r="AC47" s="50">
        <v>0.9</v>
      </c>
      <c r="AD47" s="53">
        <v>3.94</v>
      </c>
      <c r="AE47" s="58">
        <v>3.94</v>
      </c>
      <c r="AF47" s="58">
        <v>3.88</v>
      </c>
      <c r="AG47" s="53">
        <v>3.84</v>
      </c>
      <c r="AH47" s="53">
        <v>3.84</v>
      </c>
      <c r="AI47" s="53">
        <v>3.75</v>
      </c>
      <c r="AJ47" s="53">
        <v>3.7</v>
      </c>
      <c r="AK47" s="53">
        <v>3.75</v>
      </c>
      <c r="AL47" s="53">
        <v>3.76</v>
      </c>
      <c r="AM47" s="53">
        <f>(AL47-AF47)</f>
        <v>-0.12000000000000011</v>
      </c>
      <c r="AN47" s="19" t="b">
        <f t="shared" si="37"/>
        <v>1</v>
      </c>
      <c r="AO47" s="19" t="b">
        <f t="shared" si="38"/>
        <v>0</v>
      </c>
      <c r="AP47" s="53">
        <v>-0.88</v>
      </c>
      <c r="AQ47" s="53">
        <v>-0.65</v>
      </c>
      <c r="AR47" s="53">
        <v>-0.56999999999999995</v>
      </c>
      <c r="AS47" s="53">
        <v>-0.33</v>
      </c>
      <c r="AT47" s="53">
        <v>-0.35</v>
      </c>
      <c r="AU47" s="53">
        <v>-0.21</v>
      </c>
      <c r="AV47" s="53">
        <v>7.0000000000000007E-2</v>
      </c>
      <c r="AW47" s="53">
        <v>-0.02</v>
      </c>
      <c r="AX47" s="53">
        <v>-0.05</v>
      </c>
      <c r="AY47" s="53">
        <v>0.02</v>
      </c>
      <c r="AZ47" s="53">
        <v>-0.15</v>
      </c>
      <c r="BA47" s="53">
        <f>(AZ47-AV47)</f>
        <v>-0.22</v>
      </c>
      <c r="BB47" s="19" t="b">
        <f t="shared" si="39"/>
        <v>0</v>
      </c>
      <c r="BC47" s="56">
        <v>79.099999999999994</v>
      </c>
      <c r="BD47" s="56">
        <v>81.099999999999994</v>
      </c>
      <c r="BE47" s="56"/>
      <c r="BF47" s="56">
        <v>81.2</v>
      </c>
      <c r="BG47" s="56">
        <v>81.3</v>
      </c>
      <c r="BH47" s="56">
        <v>80.400000000000006</v>
      </c>
      <c r="BI47" s="56">
        <v>81.099999999999994</v>
      </c>
      <c r="BJ47" s="56">
        <v>80.8</v>
      </c>
      <c r="BK47" s="56">
        <f t="shared" si="43"/>
        <v>0.40000000000000568</v>
      </c>
      <c r="BL47" s="97" t="s">
        <v>159</v>
      </c>
      <c r="BM47" s="43"/>
      <c r="BN47" s="43"/>
      <c r="BO47" s="43">
        <v>1.1499999999999999</v>
      </c>
      <c r="BP47" s="43">
        <v>0.92</v>
      </c>
      <c r="BQ47" s="53">
        <v>1.0900000000000001</v>
      </c>
      <c r="BR47" s="53"/>
      <c r="BS47" s="43"/>
      <c r="BT47" s="43"/>
      <c r="BU47" s="43"/>
      <c r="BV47" s="98">
        <v>122.845</v>
      </c>
      <c r="BW47" s="98"/>
      <c r="BX47" s="98">
        <v>469.69200000000001</v>
      </c>
      <c r="BY47" s="98">
        <f t="shared" si="40"/>
        <v>113.55399999999997</v>
      </c>
      <c r="BZ47" s="98">
        <v>436.75</v>
      </c>
      <c r="CA47" s="98">
        <v>550.30399999999997</v>
      </c>
      <c r="CB47" s="28">
        <f t="shared" si="41"/>
        <v>104.99900000000002</v>
      </c>
      <c r="CC47" s="28">
        <v>425.14</v>
      </c>
      <c r="CD47" s="28">
        <v>530.13900000000001</v>
      </c>
      <c r="CE47" s="56"/>
      <c r="CF47" s="56">
        <v>75.192999999999998</v>
      </c>
      <c r="CG47" s="56"/>
      <c r="CH47" s="28">
        <f t="shared" ref="CH47:CH55" si="44">(CE47+CF47+CG47)</f>
        <v>75.192999999999998</v>
      </c>
      <c r="CI47" s="29">
        <v>43.15</v>
      </c>
      <c r="CJ47" s="25" t="s">
        <v>92</v>
      </c>
      <c r="CK47" s="27" t="s">
        <v>196</v>
      </c>
      <c r="CL47" s="27" t="s">
        <v>196</v>
      </c>
      <c r="CM47" s="27" t="s">
        <v>270</v>
      </c>
      <c r="CN47" s="27"/>
      <c r="CO47" s="27"/>
      <c r="CP47" s="18" t="s">
        <v>72</v>
      </c>
      <c r="CQ47" s="56" t="s">
        <v>235</v>
      </c>
      <c r="CR47" s="56">
        <v>64.709999999999994</v>
      </c>
      <c r="CS47" s="56" t="s">
        <v>235</v>
      </c>
      <c r="CT47" s="56" t="s">
        <v>235</v>
      </c>
      <c r="CU47" s="56" t="s">
        <v>235</v>
      </c>
      <c r="CV47" s="56" t="s">
        <v>235</v>
      </c>
      <c r="CW47" s="56" t="s">
        <v>235</v>
      </c>
      <c r="CX47" s="56">
        <v>48.14</v>
      </c>
      <c r="CY47" s="56" t="s">
        <v>235</v>
      </c>
      <c r="CZ47" s="56">
        <v>29.05</v>
      </c>
      <c r="DA47" s="56" t="s">
        <v>235</v>
      </c>
      <c r="DB47" s="56" t="s">
        <v>235</v>
      </c>
      <c r="DC47" s="56">
        <v>35.869999999999997</v>
      </c>
      <c r="DD47" s="56" t="s">
        <v>235</v>
      </c>
      <c r="DE47" s="56" t="s">
        <v>235</v>
      </c>
      <c r="DF47" s="56">
        <v>22.59</v>
      </c>
      <c r="DG47" s="56">
        <v>22.58</v>
      </c>
      <c r="DH47" s="56" t="s">
        <v>235</v>
      </c>
      <c r="DI47" s="56">
        <v>17.149999999999999</v>
      </c>
      <c r="DJ47" s="56" t="s">
        <v>235</v>
      </c>
      <c r="DK47" s="56" t="s">
        <v>235</v>
      </c>
      <c r="DL47" s="56">
        <v>12.74</v>
      </c>
      <c r="DM47" s="56" t="s">
        <v>235</v>
      </c>
      <c r="DN47" s="56" t="s">
        <v>235</v>
      </c>
    </row>
    <row r="48" spans="1:118" ht="12.75" x14ac:dyDescent="0.2">
      <c r="A48" s="25" t="s">
        <v>98</v>
      </c>
      <c r="B48" s="26">
        <v>1</v>
      </c>
      <c r="C48" s="26">
        <v>3</v>
      </c>
      <c r="D48" s="27">
        <v>1</v>
      </c>
      <c r="E48" s="44">
        <v>37.579000000000001</v>
      </c>
      <c r="F48" s="27">
        <v>550</v>
      </c>
      <c r="G48" s="27">
        <v>1470</v>
      </c>
      <c r="H48" s="51">
        <f t="shared" si="33"/>
        <v>0.43833333333333335</v>
      </c>
      <c r="I48" s="48">
        <f t="shared" si="42"/>
        <v>2.2813688212927756</v>
      </c>
      <c r="J48" s="85">
        <v>35.53</v>
      </c>
      <c r="K48" s="85">
        <v>86.03</v>
      </c>
      <c r="L48" s="47">
        <f t="shared" si="34"/>
        <v>1189.0722479999999</v>
      </c>
      <c r="M48" s="85">
        <v>1310</v>
      </c>
      <c r="N48" s="51">
        <f t="shared" si="35"/>
        <v>0.90768873893129765</v>
      </c>
      <c r="O48" s="44">
        <v>15.1</v>
      </c>
      <c r="P48" s="28">
        <f t="shared" si="36"/>
        <v>12.488795</v>
      </c>
      <c r="Q48" s="48">
        <v>35.15</v>
      </c>
      <c r="R48" s="48">
        <v>3.1</v>
      </c>
      <c r="S48" s="31">
        <v>3.3</v>
      </c>
      <c r="T48" s="31">
        <v>3.8</v>
      </c>
      <c r="U48" s="31">
        <v>2.5</v>
      </c>
      <c r="V48" s="122">
        <v>0.7</v>
      </c>
      <c r="W48" s="50">
        <v>0.7</v>
      </c>
      <c r="X48" s="51">
        <v>0.6</v>
      </c>
      <c r="Y48" s="51">
        <v>0.8</v>
      </c>
      <c r="Z48" s="49">
        <v>0.8</v>
      </c>
      <c r="AA48" s="50">
        <v>0.9</v>
      </c>
      <c r="AB48" s="50">
        <v>0.9</v>
      </c>
      <c r="AC48" s="50">
        <v>1</v>
      </c>
      <c r="AD48" s="53">
        <v>3.88</v>
      </c>
      <c r="AE48" s="58">
        <v>3.88</v>
      </c>
      <c r="AF48" s="58">
        <v>3.88</v>
      </c>
      <c r="AG48" s="53">
        <v>3.88</v>
      </c>
      <c r="AH48" s="53">
        <v>3.86</v>
      </c>
      <c r="AI48" s="53">
        <v>3.77</v>
      </c>
      <c r="AJ48" s="53">
        <v>3.77</v>
      </c>
      <c r="AK48" s="53">
        <v>3.72</v>
      </c>
      <c r="AL48" s="53">
        <v>3.72</v>
      </c>
      <c r="AM48" s="53">
        <f>(AL48-AF48)</f>
        <v>-0.1599999999999997</v>
      </c>
      <c r="AN48" s="19" t="b">
        <f t="shared" si="37"/>
        <v>1</v>
      </c>
      <c r="AO48" s="19" t="b">
        <f t="shared" si="38"/>
        <v>0</v>
      </c>
      <c r="AP48" s="53">
        <v>-1.6</v>
      </c>
      <c r="AQ48" s="53">
        <v>-1.3</v>
      </c>
      <c r="AR48" s="53">
        <v>-1.43</v>
      </c>
      <c r="AS48" s="53">
        <v>-1.1599999999999999</v>
      </c>
      <c r="AT48" s="53">
        <v>-0.96</v>
      </c>
      <c r="AU48" s="53">
        <v>-0.91</v>
      </c>
      <c r="AV48" s="53">
        <v>-0.99</v>
      </c>
      <c r="AW48" s="53">
        <v>-1.01</v>
      </c>
      <c r="AX48" s="53">
        <v>-0.99</v>
      </c>
      <c r="AY48" s="53">
        <v>-0.88</v>
      </c>
      <c r="AZ48" s="53">
        <v>-0.84</v>
      </c>
      <c r="BA48" s="61">
        <f>(AZ48-AR48)</f>
        <v>0.59</v>
      </c>
      <c r="BB48" s="19" t="b">
        <f t="shared" si="39"/>
        <v>0</v>
      </c>
      <c r="BC48" s="56">
        <v>96.1</v>
      </c>
      <c r="BD48" s="56">
        <v>96.9</v>
      </c>
      <c r="BE48" s="56"/>
      <c r="BF48" s="56">
        <v>97.5</v>
      </c>
      <c r="BG48" s="56">
        <v>96.3</v>
      </c>
      <c r="BH48" s="56">
        <v>96.5</v>
      </c>
      <c r="BI48" s="107">
        <v>96.6</v>
      </c>
      <c r="BJ48" s="107">
        <v>96</v>
      </c>
      <c r="BK48" s="56">
        <f t="shared" si="43"/>
        <v>1.5</v>
      </c>
      <c r="BL48" s="43" t="s">
        <v>159</v>
      </c>
      <c r="BM48" s="43" t="s">
        <v>159</v>
      </c>
      <c r="BN48" s="43" t="s">
        <v>159</v>
      </c>
      <c r="BO48" s="105">
        <v>1.7</v>
      </c>
      <c r="BP48" s="43">
        <v>1.48</v>
      </c>
      <c r="BQ48" s="53">
        <v>1.34</v>
      </c>
      <c r="BR48" s="53"/>
      <c r="BS48" s="43"/>
      <c r="BT48" s="43"/>
      <c r="BU48" s="43"/>
      <c r="BV48" s="98">
        <v>63.112000000000002</v>
      </c>
      <c r="BW48" s="98"/>
      <c r="BX48" s="98">
        <v>419.14</v>
      </c>
      <c r="BY48" s="98">
        <f t="shared" si="40"/>
        <v>67.507000000000005</v>
      </c>
      <c r="BZ48" s="98">
        <v>401.1</v>
      </c>
      <c r="CA48" s="98">
        <v>468.60700000000003</v>
      </c>
      <c r="CB48" s="28">
        <f t="shared" si="41"/>
        <v>65.003000000000043</v>
      </c>
      <c r="CC48" s="28">
        <v>365.33</v>
      </c>
      <c r="CD48" s="28">
        <v>430.33300000000003</v>
      </c>
      <c r="CE48" s="56"/>
      <c r="CF48" s="56">
        <v>70.585999999999999</v>
      </c>
      <c r="CG48" s="56"/>
      <c r="CH48" s="28">
        <f t="shared" si="44"/>
        <v>70.585999999999999</v>
      </c>
      <c r="CI48" s="29">
        <v>70.650000000000006</v>
      </c>
      <c r="CJ48" s="25" t="s">
        <v>98</v>
      </c>
      <c r="CK48" s="27" t="s">
        <v>196</v>
      </c>
      <c r="CL48" s="27" t="s">
        <v>196</v>
      </c>
      <c r="CM48" s="27" t="s">
        <v>270</v>
      </c>
      <c r="CN48" s="27"/>
      <c r="CO48" s="27"/>
      <c r="CP48" s="18" t="s">
        <v>76</v>
      </c>
      <c r="CQ48" s="56" t="s">
        <v>235</v>
      </c>
      <c r="CR48" s="56" t="s">
        <v>235</v>
      </c>
      <c r="CS48" s="56" t="s">
        <v>235</v>
      </c>
      <c r="CT48" s="56" t="s">
        <v>235</v>
      </c>
      <c r="CU48" s="56">
        <v>9.81</v>
      </c>
      <c r="CV48" s="56" t="s">
        <v>235</v>
      </c>
      <c r="CW48" s="56" t="s">
        <v>235</v>
      </c>
      <c r="CX48" s="56">
        <v>0.97</v>
      </c>
      <c r="CY48" s="56">
        <v>14.36</v>
      </c>
      <c r="CZ48" s="56">
        <v>15.8</v>
      </c>
      <c r="DA48" s="56">
        <v>12.51</v>
      </c>
      <c r="DB48" s="56">
        <v>13.39</v>
      </c>
      <c r="DC48" s="56">
        <v>11.56</v>
      </c>
      <c r="DD48" s="56">
        <v>8.9499999999999993</v>
      </c>
      <c r="DE48" s="56">
        <v>6.75</v>
      </c>
      <c r="DF48" s="56">
        <v>7.83</v>
      </c>
      <c r="DG48" s="56">
        <v>6.43</v>
      </c>
      <c r="DH48" s="56">
        <v>6.31</v>
      </c>
      <c r="DI48" s="56">
        <v>4.84</v>
      </c>
      <c r="DJ48" s="56">
        <v>3.5</v>
      </c>
      <c r="DK48" s="56">
        <v>2.73</v>
      </c>
      <c r="DL48" s="56">
        <v>2.97</v>
      </c>
      <c r="DM48" s="56">
        <v>2.89</v>
      </c>
      <c r="DN48" s="56" t="s">
        <v>235</v>
      </c>
    </row>
    <row r="49" spans="1:118" ht="12.75" x14ac:dyDescent="0.2">
      <c r="A49" s="151" t="s">
        <v>67</v>
      </c>
      <c r="B49" s="26">
        <v>1</v>
      </c>
      <c r="C49" s="26">
        <v>3</v>
      </c>
      <c r="D49" s="27">
        <v>1</v>
      </c>
      <c r="E49" s="44">
        <v>25.834</v>
      </c>
      <c r="F49" s="27">
        <v>610</v>
      </c>
      <c r="G49" s="27">
        <v>1100</v>
      </c>
      <c r="H49" s="51">
        <f t="shared" si="33"/>
        <v>0.58577272727272733</v>
      </c>
      <c r="I49" s="48">
        <f t="shared" si="42"/>
        <v>1.7071467370218047</v>
      </c>
      <c r="J49" s="85">
        <v>58.5</v>
      </c>
      <c r="K49" s="85">
        <v>56.16</v>
      </c>
      <c r="L49" s="47">
        <f t="shared" si="34"/>
        <v>776.22105599999986</v>
      </c>
      <c r="M49" s="85">
        <v>960</v>
      </c>
      <c r="N49" s="51">
        <f t="shared" si="35"/>
        <v>0.80856359999999983</v>
      </c>
      <c r="O49" s="44">
        <v>14.7</v>
      </c>
      <c r="P49" s="28">
        <f t="shared" si="36"/>
        <v>14.379299999999999</v>
      </c>
      <c r="Q49" s="48">
        <v>24.58</v>
      </c>
      <c r="R49" s="48">
        <v>2</v>
      </c>
      <c r="S49" s="31">
        <v>5.6</v>
      </c>
      <c r="T49" s="31">
        <v>5.0999999999999996</v>
      </c>
      <c r="U49" s="31">
        <v>5.2</v>
      </c>
      <c r="V49" s="122">
        <v>0.9</v>
      </c>
      <c r="W49" s="50">
        <v>0.9</v>
      </c>
      <c r="X49" s="51">
        <v>0.9</v>
      </c>
      <c r="Y49" s="51">
        <v>0.9</v>
      </c>
      <c r="Z49" s="49">
        <v>0.9</v>
      </c>
      <c r="AA49" s="50">
        <v>0.9</v>
      </c>
      <c r="AB49" s="50">
        <v>0.9</v>
      </c>
      <c r="AC49" s="50">
        <v>0.9</v>
      </c>
      <c r="AD49" s="53">
        <v>3.46</v>
      </c>
      <c r="AE49" s="58">
        <v>3.52</v>
      </c>
      <c r="AF49" s="58">
        <v>3.61</v>
      </c>
      <c r="AG49" s="53">
        <v>3.68</v>
      </c>
      <c r="AH49" s="53">
        <v>3.72</v>
      </c>
      <c r="AI49" s="53">
        <v>3.74</v>
      </c>
      <c r="AJ49" s="53">
        <v>3.68</v>
      </c>
      <c r="AK49" s="53">
        <v>3.73</v>
      </c>
      <c r="AL49" s="53">
        <v>3.62</v>
      </c>
      <c r="AM49" s="53">
        <f>(AL49-AI49)</f>
        <v>-0.12000000000000011</v>
      </c>
      <c r="AN49" s="19" t="b">
        <f t="shared" si="37"/>
        <v>1</v>
      </c>
      <c r="AO49" s="19" t="b">
        <f t="shared" si="38"/>
        <v>0</v>
      </c>
      <c r="AP49" s="53">
        <v>0.21</v>
      </c>
      <c r="AQ49" s="53">
        <v>-0.03</v>
      </c>
      <c r="AR49" s="53">
        <v>0.12</v>
      </c>
      <c r="AS49" s="53">
        <v>0.49</v>
      </c>
      <c r="AT49" s="53">
        <v>0.3</v>
      </c>
      <c r="AU49" s="53">
        <v>0.34</v>
      </c>
      <c r="AV49" s="53">
        <v>0.59</v>
      </c>
      <c r="AW49" s="53">
        <v>0.34</v>
      </c>
      <c r="AX49" s="53">
        <v>0.3</v>
      </c>
      <c r="AY49" s="53">
        <v>0.34</v>
      </c>
      <c r="AZ49" s="53">
        <v>-0.27</v>
      </c>
      <c r="BA49" s="59">
        <f>(AZ49-AU49)</f>
        <v>-0.6100000000000001</v>
      </c>
      <c r="BB49" s="19" t="b">
        <f t="shared" si="39"/>
        <v>0</v>
      </c>
      <c r="BC49" s="56">
        <v>76.8</v>
      </c>
      <c r="BD49" s="56">
        <v>80.7</v>
      </c>
      <c r="BE49" s="56"/>
      <c r="BF49" s="56">
        <v>81.7</v>
      </c>
      <c r="BG49" s="56">
        <v>83.6</v>
      </c>
      <c r="BH49" s="56">
        <v>82.4</v>
      </c>
      <c r="BI49" s="56">
        <v>82.8</v>
      </c>
      <c r="BJ49" s="56">
        <v>85.9</v>
      </c>
      <c r="BK49" s="56">
        <f t="shared" si="43"/>
        <v>-4.2000000000000028</v>
      </c>
      <c r="BL49" s="26"/>
      <c r="BM49" s="26"/>
      <c r="BN49" s="26"/>
      <c r="BO49" s="26">
        <v>1.37</v>
      </c>
      <c r="BP49" s="26">
        <v>1.1299999999999999</v>
      </c>
      <c r="BQ49" s="100">
        <v>1.26</v>
      </c>
      <c r="BR49" s="100"/>
      <c r="BS49" s="26"/>
      <c r="BT49" s="26"/>
      <c r="BU49" s="26"/>
      <c r="BV49" s="29">
        <v>53.276000000000003</v>
      </c>
      <c r="BW49" s="29"/>
      <c r="BX49" s="29">
        <v>346.512</v>
      </c>
      <c r="BY49" s="98">
        <f t="shared" si="40"/>
        <v>59.663999999999987</v>
      </c>
      <c r="BZ49" s="29">
        <v>271.18</v>
      </c>
      <c r="CA49" s="29">
        <v>330.84399999999999</v>
      </c>
      <c r="CB49" s="28">
        <f t="shared" si="41"/>
        <v>37.163999999999987</v>
      </c>
      <c r="CC49" s="28">
        <v>320.44</v>
      </c>
      <c r="CD49" s="28">
        <v>357.60399999999998</v>
      </c>
      <c r="CE49" s="56"/>
      <c r="CF49" s="56">
        <v>39.164999999999999</v>
      </c>
      <c r="CG49" s="56"/>
      <c r="CH49" s="28">
        <f t="shared" si="44"/>
        <v>39.164999999999999</v>
      </c>
      <c r="CI49" s="29">
        <v>38.1</v>
      </c>
      <c r="CJ49" s="25" t="s">
        <v>67</v>
      </c>
      <c r="CK49" s="27" t="s">
        <v>196</v>
      </c>
      <c r="CL49" s="27" t="s">
        <v>196</v>
      </c>
      <c r="CM49" s="27" t="s">
        <v>270</v>
      </c>
      <c r="CN49" s="27"/>
      <c r="CO49" s="27"/>
      <c r="CP49" s="18" t="s">
        <v>77</v>
      </c>
      <c r="CQ49" s="56" t="s">
        <v>235</v>
      </c>
      <c r="CR49" s="56">
        <v>33.15</v>
      </c>
      <c r="CS49" s="56" t="s">
        <v>235</v>
      </c>
      <c r="CT49" s="56" t="s">
        <v>235</v>
      </c>
      <c r="CU49" s="56">
        <v>30.51</v>
      </c>
      <c r="CV49" s="56" t="s">
        <v>235</v>
      </c>
      <c r="CW49" s="56" t="s">
        <v>235</v>
      </c>
      <c r="CX49" s="56">
        <v>23.7</v>
      </c>
      <c r="CY49" s="56" t="s">
        <v>235</v>
      </c>
      <c r="CZ49" s="56" t="s">
        <v>235</v>
      </c>
      <c r="DA49" s="56">
        <v>24.59</v>
      </c>
      <c r="DB49" s="56" t="s">
        <v>235</v>
      </c>
      <c r="DC49" s="56" t="s">
        <v>235</v>
      </c>
      <c r="DD49" s="56">
        <v>22.88</v>
      </c>
      <c r="DE49" s="56" t="s">
        <v>235</v>
      </c>
      <c r="DF49" s="56" t="s">
        <v>235</v>
      </c>
      <c r="DG49" s="56">
        <v>22.58</v>
      </c>
      <c r="DH49" s="56" t="s">
        <v>235</v>
      </c>
      <c r="DI49" s="56" t="s">
        <v>235</v>
      </c>
      <c r="DJ49" s="56">
        <v>18.100000000000001</v>
      </c>
      <c r="DK49" s="56" t="s">
        <v>235</v>
      </c>
      <c r="DL49" s="56" t="s">
        <v>235</v>
      </c>
      <c r="DM49" s="56">
        <v>18.96</v>
      </c>
      <c r="DN49" s="56" t="s">
        <v>235</v>
      </c>
    </row>
    <row r="50" spans="1:118" ht="12.75" x14ac:dyDescent="0.2">
      <c r="A50" s="151" t="s">
        <v>5</v>
      </c>
      <c r="B50" s="26">
        <v>1</v>
      </c>
      <c r="C50" s="26">
        <v>3</v>
      </c>
      <c r="D50" s="27">
        <v>1</v>
      </c>
      <c r="E50" s="44">
        <v>10.323</v>
      </c>
      <c r="F50" s="27">
        <v>790</v>
      </c>
      <c r="G50" s="27">
        <v>1780</v>
      </c>
      <c r="H50" s="51">
        <f t="shared" si="33"/>
        <v>0.36199438202247192</v>
      </c>
      <c r="I50" s="48">
        <f t="shared" si="42"/>
        <v>2.7624738108171023</v>
      </c>
      <c r="J50" s="85">
        <v>46.77</v>
      </c>
      <c r="K50" s="85">
        <v>70.760000000000005</v>
      </c>
      <c r="L50" s="47">
        <f t="shared" si="34"/>
        <v>978.01641599999994</v>
      </c>
      <c r="M50" s="85">
        <v>1640</v>
      </c>
      <c r="N50" s="51">
        <f t="shared" si="35"/>
        <v>0.59635147317073167</v>
      </c>
      <c r="O50" s="44">
        <v>15.5</v>
      </c>
      <c r="P50" s="28">
        <f t="shared" si="36"/>
        <v>4.5741059999999996</v>
      </c>
      <c r="Q50" s="48">
        <v>9.7799999999999994</v>
      </c>
      <c r="R50" s="48">
        <v>0.6</v>
      </c>
      <c r="S50" s="31">
        <v>1.2</v>
      </c>
      <c r="T50" s="31">
        <v>0.7</v>
      </c>
      <c r="U50" s="31">
        <v>2.2000000000000002</v>
      </c>
      <c r="V50" s="122">
        <v>0.8</v>
      </c>
      <c r="W50" s="50">
        <v>0.7</v>
      </c>
      <c r="X50" s="51">
        <v>0.7</v>
      </c>
      <c r="Y50" s="51">
        <v>0.7</v>
      </c>
      <c r="Z50" s="49">
        <v>0.7</v>
      </c>
      <c r="AA50" s="50">
        <v>0.7</v>
      </c>
      <c r="AB50" s="50">
        <v>0.8</v>
      </c>
      <c r="AC50" s="50">
        <v>0.7</v>
      </c>
      <c r="AD50" s="53">
        <v>3.65</v>
      </c>
      <c r="AE50" s="58">
        <v>3.58</v>
      </c>
      <c r="AF50" s="58">
        <v>3.57</v>
      </c>
      <c r="AG50" s="53">
        <v>3.57</v>
      </c>
      <c r="AH50" s="53">
        <v>3.48</v>
      </c>
      <c r="AI50" s="53">
        <v>3.47</v>
      </c>
      <c r="AJ50" s="53">
        <v>3.47</v>
      </c>
      <c r="AK50" s="53">
        <v>3.47</v>
      </c>
      <c r="AL50" s="53">
        <v>3.51</v>
      </c>
      <c r="AM50" s="53">
        <f>(AL50-AG50)</f>
        <v>-6.0000000000000053E-2</v>
      </c>
      <c r="AN50" s="19" t="b">
        <f t="shared" si="37"/>
        <v>1</v>
      </c>
      <c r="AO50" s="19" t="b">
        <f t="shared" si="38"/>
        <v>0</v>
      </c>
      <c r="AP50" s="53">
        <v>0.67</v>
      </c>
      <c r="AQ50" s="53">
        <v>0.26</v>
      </c>
      <c r="AR50" s="53">
        <v>0.45</v>
      </c>
      <c r="AS50" s="53">
        <v>0.52</v>
      </c>
      <c r="AT50" s="53">
        <v>0.33</v>
      </c>
      <c r="AU50" s="53">
        <v>0.33</v>
      </c>
      <c r="AV50" s="53">
        <v>0.38</v>
      </c>
      <c r="AW50" s="53">
        <v>0.22</v>
      </c>
      <c r="AX50" s="53">
        <v>0.28999999999999998</v>
      </c>
      <c r="AY50" s="53">
        <v>0.32</v>
      </c>
      <c r="AZ50" s="53">
        <v>0.28000000000000003</v>
      </c>
      <c r="BA50" s="53">
        <f>(AZ50-AV50)</f>
        <v>-9.9999999999999978E-2</v>
      </c>
      <c r="BB50" s="19" t="b">
        <f t="shared" si="39"/>
        <v>0</v>
      </c>
      <c r="BC50" s="56">
        <v>72.8</v>
      </c>
      <c r="BD50" s="56">
        <v>75.5</v>
      </c>
      <c r="BE50" s="56"/>
      <c r="BF50" s="56">
        <v>76.8</v>
      </c>
      <c r="BG50" s="56">
        <v>80</v>
      </c>
      <c r="BH50" s="56">
        <v>78.599999999999994</v>
      </c>
      <c r="BI50" s="56">
        <v>77.900000000000006</v>
      </c>
      <c r="BJ50" s="56">
        <v>78.2</v>
      </c>
      <c r="BK50" s="56">
        <f t="shared" si="43"/>
        <v>-1.4000000000000057</v>
      </c>
      <c r="BL50" s="26"/>
      <c r="BM50" s="26"/>
      <c r="BN50" s="26"/>
      <c r="BO50" s="26">
        <v>1.44</v>
      </c>
      <c r="BP50" s="26">
        <v>1.37</v>
      </c>
      <c r="BQ50" s="100">
        <v>1.5</v>
      </c>
      <c r="BR50" s="100"/>
      <c r="BS50" s="26"/>
      <c r="BT50" s="26"/>
      <c r="BU50" s="26"/>
      <c r="BV50" s="29"/>
      <c r="BW50" s="29"/>
      <c r="BX50" s="29">
        <v>23.5</v>
      </c>
      <c r="BY50" s="98">
        <f t="shared" si="40"/>
        <v>0</v>
      </c>
      <c r="BZ50" s="29">
        <v>23.466000000000001</v>
      </c>
      <c r="CA50" s="29">
        <v>23.466000000000001</v>
      </c>
      <c r="CB50" s="28">
        <f t="shared" si="41"/>
        <v>0</v>
      </c>
      <c r="CC50" s="28">
        <v>28.4</v>
      </c>
      <c r="CD50" s="28">
        <v>28.4</v>
      </c>
      <c r="CE50" s="56"/>
      <c r="CF50" s="56">
        <v>2.5569999999999999</v>
      </c>
      <c r="CG50" s="56"/>
      <c r="CH50" s="28">
        <f t="shared" si="44"/>
        <v>2.5569999999999999</v>
      </c>
      <c r="CI50" s="29">
        <v>5.3639999999999999</v>
      </c>
      <c r="CJ50" s="25" t="s">
        <v>5</v>
      </c>
      <c r="CK50" s="27" t="s">
        <v>196</v>
      </c>
      <c r="CL50" s="27" t="s">
        <v>196</v>
      </c>
      <c r="CM50" s="27" t="s">
        <v>270</v>
      </c>
      <c r="CN50" s="27"/>
      <c r="CO50" s="27"/>
      <c r="CP50" s="18" t="s">
        <v>80</v>
      </c>
      <c r="CQ50" s="56" t="s">
        <v>235</v>
      </c>
      <c r="CR50" s="56" t="s">
        <v>235</v>
      </c>
      <c r="CS50" s="56" t="s">
        <v>235</v>
      </c>
      <c r="CT50" s="56" t="s">
        <v>235</v>
      </c>
      <c r="CU50" s="56" t="s">
        <v>235</v>
      </c>
      <c r="CV50" s="56" t="s">
        <v>235</v>
      </c>
      <c r="CW50" s="56" t="s">
        <v>235</v>
      </c>
      <c r="CX50" s="56" t="s">
        <v>235</v>
      </c>
      <c r="CY50" s="56" t="s">
        <v>235</v>
      </c>
      <c r="CZ50" s="56" t="s">
        <v>235</v>
      </c>
      <c r="DA50" s="56">
        <v>79.37</v>
      </c>
      <c r="DB50" s="56" t="s">
        <v>235</v>
      </c>
      <c r="DC50" s="56" t="s">
        <v>235</v>
      </c>
      <c r="DD50" s="56" t="s">
        <v>235</v>
      </c>
      <c r="DE50" s="56" t="s">
        <v>235</v>
      </c>
      <c r="DF50" s="56" t="s">
        <v>235</v>
      </c>
      <c r="DG50" s="56">
        <v>71.97</v>
      </c>
      <c r="DH50" s="56" t="s">
        <v>235</v>
      </c>
      <c r="DI50" s="56" t="s">
        <v>235</v>
      </c>
      <c r="DJ50" s="56" t="s">
        <v>235</v>
      </c>
      <c r="DK50" s="56" t="s">
        <v>235</v>
      </c>
      <c r="DL50" s="56">
        <v>63.02</v>
      </c>
      <c r="DM50" s="56" t="s">
        <v>235</v>
      </c>
      <c r="DN50" s="56" t="s">
        <v>235</v>
      </c>
    </row>
    <row r="51" spans="1:118" ht="12.75" x14ac:dyDescent="0.2">
      <c r="A51" s="151" t="s">
        <v>71</v>
      </c>
      <c r="B51" s="26">
        <v>1</v>
      </c>
      <c r="C51" s="26">
        <v>3</v>
      </c>
      <c r="D51" s="27">
        <v>1</v>
      </c>
      <c r="E51" s="44">
        <v>17.831</v>
      </c>
      <c r="F51" s="27">
        <v>400</v>
      </c>
      <c r="G51" s="27">
        <v>890</v>
      </c>
      <c r="H51" s="51">
        <f t="shared" si="33"/>
        <v>0.72398876404494383</v>
      </c>
      <c r="I51" s="48">
        <f t="shared" si="42"/>
        <v>1.3812369054085512</v>
      </c>
      <c r="J51" s="85">
        <v>41.09</v>
      </c>
      <c r="K51" s="85">
        <v>61.33</v>
      </c>
      <c r="L51" s="47">
        <f t="shared" si="34"/>
        <v>847.67872799999998</v>
      </c>
      <c r="M51" s="85">
        <v>820</v>
      </c>
      <c r="N51" s="51">
        <f t="shared" si="35"/>
        <v>1.0337545463414635</v>
      </c>
      <c r="O51" s="44">
        <v>21.7</v>
      </c>
      <c r="P51" s="28">
        <f t="shared" si="36"/>
        <v>6.7839590000000012</v>
      </c>
      <c r="Q51" s="48">
        <v>16.510000000000002</v>
      </c>
      <c r="R51" s="48">
        <v>-3.5</v>
      </c>
      <c r="S51" s="31">
        <v>0.7</v>
      </c>
      <c r="T51" s="31">
        <v>1.5</v>
      </c>
      <c r="U51" s="31">
        <v>2.7</v>
      </c>
      <c r="V51" s="122">
        <v>0.7</v>
      </c>
      <c r="W51" s="50">
        <v>0.7</v>
      </c>
      <c r="X51" s="51">
        <v>0.7</v>
      </c>
      <c r="Y51" s="51">
        <v>0.8</v>
      </c>
      <c r="Z51" s="49">
        <v>0.8</v>
      </c>
      <c r="AA51" s="50">
        <v>0.7</v>
      </c>
      <c r="AB51" s="50">
        <v>0.6</v>
      </c>
      <c r="AC51" s="50">
        <v>0.7</v>
      </c>
      <c r="AD51" s="53">
        <v>3.26</v>
      </c>
      <c r="AE51" s="58">
        <v>3.3</v>
      </c>
      <c r="AF51" s="58">
        <v>3.3</v>
      </c>
      <c r="AG51" s="53">
        <v>3.3</v>
      </c>
      <c r="AH51" s="53">
        <v>3.34</v>
      </c>
      <c r="AI51" s="53">
        <v>3.39</v>
      </c>
      <c r="AJ51" s="53">
        <v>3.4</v>
      </c>
      <c r="AK51" s="53">
        <v>3.48</v>
      </c>
      <c r="AL51" s="53">
        <v>3.46</v>
      </c>
      <c r="AM51" s="53">
        <f>(AL51-AF51)</f>
        <v>0.16000000000000014</v>
      </c>
      <c r="AN51" s="19" t="b">
        <f t="shared" si="37"/>
        <v>1</v>
      </c>
      <c r="AO51" s="19" t="b">
        <f t="shared" si="38"/>
        <v>0</v>
      </c>
      <c r="AP51" s="53">
        <v>0.01</v>
      </c>
      <c r="AQ51" s="53">
        <v>-0.52</v>
      </c>
      <c r="AR51" s="53">
        <v>-0.48</v>
      </c>
      <c r="AS51" s="53">
        <v>-0.23</v>
      </c>
      <c r="AT51" s="53">
        <v>-0.46</v>
      </c>
      <c r="AU51" s="53">
        <v>-0.67</v>
      </c>
      <c r="AV51" s="53">
        <v>-1.1599999999999999</v>
      </c>
      <c r="AW51" s="53">
        <v>-1.18</v>
      </c>
      <c r="AX51" s="53">
        <v>-0.87</v>
      </c>
      <c r="AY51" s="53">
        <v>-1.17</v>
      </c>
      <c r="AZ51" s="53">
        <v>-1.3</v>
      </c>
      <c r="BA51" s="59">
        <f>(AZ51-AT51)</f>
        <v>-0.84000000000000008</v>
      </c>
      <c r="BB51" s="19" t="b">
        <f t="shared" si="39"/>
        <v>0</v>
      </c>
      <c r="BC51" s="56">
        <v>94.5</v>
      </c>
      <c r="BD51" s="56">
        <v>96.5</v>
      </c>
      <c r="BE51" s="56"/>
      <c r="BF51" s="56">
        <v>97.8</v>
      </c>
      <c r="BG51" s="56">
        <v>99.1</v>
      </c>
      <c r="BH51" s="56">
        <v>96.9</v>
      </c>
      <c r="BI51" s="107">
        <v>99</v>
      </c>
      <c r="BJ51" s="107">
        <v>97.9</v>
      </c>
      <c r="BK51" s="56">
        <f t="shared" si="43"/>
        <v>-0.10000000000000853</v>
      </c>
      <c r="BL51" s="43" t="s">
        <v>159</v>
      </c>
      <c r="BM51" s="43" t="s">
        <v>159</v>
      </c>
      <c r="BN51" s="43" t="s">
        <v>159</v>
      </c>
      <c r="BO51" s="101">
        <v>2.13</v>
      </c>
      <c r="BP51" s="101">
        <v>1.83</v>
      </c>
      <c r="BQ51" s="105">
        <v>1.77</v>
      </c>
      <c r="BR51" s="105"/>
      <c r="BS51" s="101"/>
      <c r="BT51" s="101"/>
      <c r="BU51" s="101"/>
      <c r="BV51" s="98">
        <v>2</v>
      </c>
      <c r="BW51" s="126"/>
      <c r="BX51" s="126"/>
      <c r="BY51" s="98">
        <f t="shared" si="40"/>
        <v>0.96</v>
      </c>
      <c r="BZ51" s="98"/>
      <c r="CA51" s="98">
        <v>0.96</v>
      </c>
      <c r="CB51" s="28">
        <f t="shared" si="41"/>
        <v>1</v>
      </c>
      <c r="CC51" s="28"/>
      <c r="CD51" s="28">
        <v>1</v>
      </c>
      <c r="CE51" s="56"/>
      <c r="CF51" s="56">
        <v>2.5</v>
      </c>
      <c r="CG51" s="56"/>
      <c r="CH51" s="28">
        <f t="shared" si="44"/>
        <v>2.5</v>
      </c>
      <c r="CI51" s="29">
        <v>1.9730000000000001</v>
      </c>
      <c r="CJ51" s="25" t="s">
        <v>71</v>
      </c>
      <c r="CK51" s="27" t="s">
        <v>196</v>
      </c>
      <c r="CL51" s="27" t="s">
        <v>196</v>
      </c>
      <c r="CM51" s="27" t="s">
        <v>270</v>
      </c>
      <c r="CN51" s="27"/>
      <c r="CO51" s="27"/>
      <c r="CP51" s="18" t="s">
        <v>82</v>
      </c>
      <c r="CQ51" s="56" t="s">
        <v>235</v>
      </c>
      <c r="CR51" s="56">
        <v>65.709999999999994</v>
      </c>
      <c r="CS51" s="56" t="s">
        <v>235</v>
      </c>
      <c r="CT51" s="56" t="s">
        <v>235</v>
      </c>
      <c r="CU51" s="56">
        <v>53.49</v>
      </c>
      <c r="CV51" s="56" t="s">
        <v>235</v>
      </c>
      <c r="CW51" s="56" t="s">
        <v>235</v>
      </c>
      <c r="CX51" s="56" t="s">
        <v>235</v>
      </c>
      <c r="CY51" s="56" t="s">
        <v>235</v>
      </c>
      <c r="CZ51" s="56" t="s">
        <v>235</v>
      </c>
      <c r="DA51" s="56" t="s">
        <v>235</v>
      </c>
      <c r="DB51" s="56">
        <v>44.13</v>
      </c>
      <c r="DC51" s="56" t="s">
        <v>235</v>
      </c>
      <c r="DD51" s="56" t="s">
        <v>235</v>
      </c>
      <c r="DE51" s="56" t="s">
        <v>235</v>
      </c>
      <c r="DF51" s="56">
        <v>33.5</v>
      </c>
      <c r="DG51" s="56" t="s">
        <v>235</v>
      </c>
      <c r="DH51" s="56" t="s">
        <v>235</v>
      </c>
      <c r="DI51" s="56" t="s">
        <v>235</v>
      </c>
      <c r="DJ51" s="56" t="s">
        <v>235</v>
      </c>
      <c r="DK51" s="56" t="s">
        <v>235</v>
      </c>
      <c r="DL51" s="56">
        <v>34.06</v>
      </c>
      <c r="DM51" s="56" t="s">
        <v>235</v>
      </c>
      <c r="DN51" s="56" t="s">
        <v>235</v>
      </c>
    </row>
    <row r="52" spans="1:118" ht="12.75" x14ac:dyDescent="0.2">
      <c r="A52" s="25" t="s">
        <v>30</v>
      </c>
      <c r="B52" s="26">
        <v>1</v>
      </c>
      <c r="C52" s="26">
        <v>2.5</v>
      </c>
      <c r="D52" s="27">
        <v>1</v>
      </c>
      <c r="E52" s="44">
        <v>94.100999999999999</v>
      </c>
      <c r="F52" s="27">
        <v>470</v>
      </c>
      <c r="G52" s="27">
        <v>1380</v>
      </c>
      <c r="H52" s="51">
        <f t="shared" si="33"/>
        <v>0.4669202898550725</v>
      </c>
      <c r="I52" s="48">
        <f t="shared" si="42"/>
        <v>2.1416931791728095</v>
      </c>
      <c r="J52" s="85">
        <v>30.21</v>
      </c>
      <c r="K52" s="85">
        <v>72.34</v>
      </c>
      <c r="L52" s="47">
        <f t="shared" si="34"/>
        <v>999.85454400000003</v>
      </c>
      <c r="M52" s="85">
        <v>1170</v>
      </c>
      <c r="N52" s="51">
        <f t="shared" si="35"/>
        <v>0.85457653333333339</v>
      </c>
      <c r="O52" s="44">
        <v>20.399999999999999</v>
      </c>
      <c r="P52" s="118">
        <f t="shared" si="36"/>
        <v>25.192119000000002</v>
      </c>
      <c r="Q52" s="116">
        <v>83.39</v>
      </c>
      <c r="R52" s="48">
        <v>-0.5</v>
      </c>
      <c r="S52" s="31">
        <v>2.2999999999999998</v>
      </c>
      <c r="T52" s="31">
        <v>5.6</v>
      </c>
      <c r="U52" s="31">
        <v>6.2</v>
      </c>
      <c r="V52" s="122">
        <v>0.6</v>
      </c>
      <c r="W52" s="50">
        <v>0.5</v>
      </c>
      <c r="X52" s="51">
        <v>0.5</v>
      </c>
      <c r="Y52" s="51">
        <v>0.9</v>
      </c>
      <c r="Z52" s="49">
        <v>0.5</v>
      </c>
      <c r="AA52" s="50">
        <v>0.5</v>
      </c>
      <c r="AB52" s="50">
        <v>0.6</v>
      </c>
      <c r="AC52" s="50">
        <v>0.6</v>
      </c>
      <c r="AD52" s="53">
        <v>3.38</v>
      </c>
      <c r="AE52" s="58">
        <v>3.39</v>
      </c>
      <c r="AF52" s="58">
        <v>3.42</v>
      </c>
      <c r="AG52" s="53">
        <v>3.35</v>
      </c>
      <c r="AH52" s="53">
        <v>3.41</v>
      </c>
      <c r="AI52" s="53">
        <v>3.41</v>
      </c>
      <c r="AJ52" s="53">
        <v>3.46</v>
      </c>
      <c r="AK52" s="53">
        <v>3.44</v>
      </c>
      <c r="AL52" s="53">
        <v>3.44</v>
      </c>
      <c r="AM52" s="53">
        <f>(AL52-AG52)</f>
        <v>8.9999999999999858E-2</v>
      </c>
      <c r="AN52" s="19" t="b">
        <f t="shared" si="37"/>
        <v>1</v>
      </c>
      <c r="AO52" s="19" t="b">
        <f t="shared" si="38"/>
        <v>0</v>
      </c>
      <c r="AP52" s="53">
        <v>-1.43</v>
      </c>
      <c r="AQ52" s="53">
        <v>-1.27</v>
      </c>
      <c r="AR52" s="53">
        <v>-1.66</v>
      </c>
      <c r="AS52" s="53">
        <v>-1.71</v>
      </c>
      <c r="AT52" s="53">
        <v>-1.76</v>
      </c>
      <c r="AU52" s="53">
        <v>-1.71</v>
      </c>
      <c r="AV52" s="53">
        <v>-1.62</v>
      </c>
      <c r="AW52" s="53">
        <v>-1.62</v>
      </c>
      <c r="AX52" s="53">
        <v>-1.5</v>
      </c>
      <c r="AY52" s="53">
        <v>-1.54</v>
      </c>
      <c r="AZ52" s="53">
        <v>-1.39</v>
      </c>
      <c r="BA52" s="53">
        <f>(AZ52-AT52)</f>
        <v>0.37000000000000011</v>
      </c>
      <c r="BB52" s="19" t="b">
        <f t="shared" si="39"/>
        <v>0</v>
      </c>
      <c r="BC52" s="56">
        <v>96.1</v>
      </c>
      <c r="BD52" s="56">
        <v>98.9</v>
      </c>
      <c r="BE52" s="56"/>
      <c r="BF52" s="56">
        <v>98.8</v>
      </c>
      <c r="BG52" s="56">
        <v>98.2</v>
      </c>
      <c r="BH52" s="56">
        <v>97.9</v>
      </c>
      <c r="BI52" s="107">
        <v>98.9</v>
      </c>
      <c r="BJ52" s="107">
        <v>97.9</v>
      </c>
      <c r="BK52" s="56">
        <f t="shared" si="43"/>
        <v>0.89999999999999147</v>
      </c>
      <c r="BL52" s="43" t="s">
        <v>159</v>
      </c>
      <c r="BM52" s="43" t="s">
        <v>159</v>
      </c>
      <c r="BN52" s="43" t="s">
        <v>159</v>
      </c>
      <c r="BO52" s="105">
        <v>2.2000000000000002</v>
      </c>
      <c r="BP52" s="101">
        <v>1.88</v>
      </c>
      <c r="BQ52" s="105">
        <v>1.97</v>
      </c>
      <c r="BR52" s="105"/>
      <c r="BS52" s="101"/>
      <c r="BT52" s="101"/>
      <c r="BU52" s="101"/>
      <c r="BV52" s="98">
        <v>95.837999999999994</v>
      </c>
      <c r="BW52" s="126"/>
      <c r="BX52" s="98">
        <v>288.69799999999998</v>
      </c>
      <c r="BY52" s="98">
        <f t="shared" si="40"/>
        <v>94.493999999999971</v>
      </c>
      <c r="BZ52" s="98">
        <v>313.24</v>
      </c>
      <c r="CA52" s="98">
        <v>407.73399999999998</v>
      </c>
      <c r="CB52" s="28">
        <f t="shared" si="41"/>
        <v>92.898000000000025</v>
      </c>
      <c r="CC52" s="28">
        <v>374.589</v>
      </c>
      <c r="CD52" s="28">
        <v>467.48700000000002</v>
      </c>
      <c r="CE52" s="19"/>
      <c r="CF52" s="56">
        <v>77.781999999999996</v>
      </c>
      <c r="CG52" s="56"/>
      <c r="CH52" s="28">
        <f t="shared" si="44"/>
        <v>77.781999999999996</v>
      </c>
      <c r="CI52" s="29">
        <v>80.8</v>
      </c>
      <c r="CJ52" s="25" t="s">
        <v>30</v>
      </c>
      <c r="CK52" s="27" t="s">
        <v>196</v>
      </c>
      <c r="CL52" s="27" t="s">
        <v>196</v>
      </c>
      <c r="CM52" s="27" t="s">
        <v>270</v>
      </c>
      <c r="CN52" s="27"/>
      <c r="CO52" s="27"/>
      <c r="CP52" s="18" t="s">
        <v>83</v>
      </c>
      <c r="CQ52" s="56">
        <v>62.85</v>
      </c>
      <c r="CR52" s="56" t="s">
        <v>235</v>
      </c>
      <c r="CS52" s="56" t="s">
        <v>235</v>
      </c>
      <c r="CT52" s="56" t="s">
        <v>235</v>
      </c>
      <c r="CU52" s="56" t="s">
        <v>235</v>
      </c>
      <c r="CV52" s="56" t="s">
        <v>235</v>
      </c>
      <c r="CW52" s="56" t="s">
        <v>235</v>
      </c>
      <c r="CX52" s="56" t="s">
        <v>235</v>
      </c>
      <c r="CY52" s="56" t="s">
        <v>235</v>
      </c>
      <c r="CZ52" s="56" t="s">
        <v>235</v>
      </c>
      <c r="DA52" s="56" t="s">
        <v>235</v>
      </c>
      <c r="DB52" s="56" t="s">
        <v>235</v>
      </c>
      <c r="DC52" s="56" t="s">
        <v>235</v>
      </c>
      <c r="DD52" s="56">
        <v>59.44</v>
      </c>
      <c r="DE52" s="56" t="s">
        <v>235</v>
      </c>
      <c r="DF52" s="56" t="s">
        <v>235</v>
      </c>
      <c r="DG52" s="56" t="s">
        <v>235</v>
      </c>
      <c r="DH52" s="56" t="s">
        <v>235</v>
      </c>
      <c r="DI52" s="56" t="s">
        <v>235</v>
      </c>
      <c r="DJ52" s="56" t="s">
        <v>235</v>
      </c>
      <c r="DK52" s="56" t="s">
        <v>235</v>
      </c>
      <c r="DL52" s="56">
        <v>56.63</v>
      </c>
      <c r="DM52" s="56" t="s">
        <v>235</v>
      </c>
      <c r="DN52" s="56" t="s">
        <v>235</v>
      </c>
    </row>
    <row r="53" spans="1:118" ht="12.75" x14ac:dyDescent="0.2">
      <c r="A53" s="25" t="s">
        <v>13</v>
      </c>
      <c r="B53" s="26">
        <v>2</v>
      </c>
      <c r="C53" s="26">
        <v>3</v>
      </c>
      <c r="D53" s="27">
        <v>1</v>
      </c>
      <c r="E53" s="44">
        <v>15.135</v>
      </c>
      <c r="F53" s="27">
        <v>950</v>
      </c>
      <c r="G53" s="27">
        <v>2890</v>
      </c>
      <c r="H53" s="51">
        <f t="shared" si="33"/>
        <v>0.22295847750865053</v>
      </c>
      <c r="I53" s="48">
        <f t="shared" si="42"/>
        <v>4.4851400636300145</v>
      </c>
      <c r="J53" s="85">
        <v>3.36</v>
      </c>
      <c r="K53" s="85">
        <v>120.61</v>
      </c>
      <c r="L53" s="47">
        <f t="shared" si="34"/>
        <v>1667.0231760000001</v>
      </c>
      <c r="M53" s="85">
        <v>2530</v>
      </c>
      <c r="N53" s="51">
        <f t="shared" si="35"/>
        <v>0.65890244110671947</v>
      </c>
      <c r="O53" s="44">
        <v>21.5</v>
      </c>
      <c r="P53" s="28">
        <f t="shared" si="36"/>
        <v>0.49089599999999994</v>
      </c>
      <c r="Q53" s="48">
        <v>14.61</v>
      </c>
      <c r="R53" s="48">
        <v>2.9</v>
      </c>
      <c r="S53" s="31">
        <v>6.7</v>
      </c>
      <c r="T53" s="31">
        <v>6.3</v>
      </c>
      <c r="U53" s="31">
        <v>5.6</v>
      </c>
      <c r="V53" s="122">
        <v>0.5</v>
      </c>
      <c r="W53" s="50">
        <v>0.5</v>
      </c>
      <c r="X53" s="51">
        <v>0.6</v>
      </c>
      <c r="Y53" s="51">
        <v>0.6</v>
      </c>
      <c r="Z53" s="49">
        <v>0.6</v>
      </c>
      <c r="AA53" s="50">
        <v>0.4</v>
      </c>
      <c r="AB53" s="50">
        <v>0.3</v>
      </c>
      <c r="AC53" s="50">
        <v>0.3</v>
      </c>
      <c r="AD53" s="53">
        <v>3.09</v>
      </c>
      <c r="AE53" s="58">
        <v>3.17</v>
      </c>
      <c r="AF53" s="58">
        <v>3.21</v>
      </c>
      <c r="AG53" s="53">
        <v>3.29</v>
      </c>
      <c r="AH53" s="53">
        <v>3.29</v>
      </c>
      <c r="AI53" s="53">
        <v>3.36</v>
      </c>
      <c r="AJ53" s="53">
        <v>3.41</v>
      </c>
      <c r="AK53" s="53">
        <v>3.45</v>
      </c>
      <c r="AL53" s="53">
        <v>3.43</v>
      </c>
      <c r="AM53" s="61">
        <f>(AL53-AF53)</f>
        <v>0.2200000000000002</v>
      </c>
      <c r="AN53" s="19" t="b">
        <f t="shared" si="37"/>
        <v>1</v>
      </c>
      <c r="AO53" s="19" t="b">
        <f t="shared" si="38"/>
        <v>0</v>
      </c>
      <c r="AP53" s="53">
        <v>-0.7</v>
      </c>
      <c r="AQ53" s="53">
        <v>-0.43</v>
      </c>
      <c r="AR53" s="53">
        <v>-0.42</v>
      </c>
      <c r="AS53" s="53">
        <v>-0.38</v>
      </c>
      <c r="AT53" s="53">
        <v>-0.41</v>
      </c>
      <c r="AU53" s="53">
        <v>-0.34</v>
      </c>
      <c r="AV53" s="53">
        <v>-0.59</v>
      </c>
      <c r="AW53" s="53">
        <v>-0.54</v>
      </c>
      <c r="AX53" s="53">
        <v>-0.33</v>
      </c>
      <c r="AY53" s="53">
        <v>-0.14000000000000001</v>
      </c>
      <c r="AZ53" s="53">
        <v>-0.16</v>
      </c>
      <c r="BA53" s="53">
        <f>(AZ53-AV53)</f>
        <v>0.42999999999999994</v>
      </c>
      <c r="BB53" s="19" t="b">
        <f t="shared" si="39"/>
        <v>0</v>
      </c>
      <c r="BC53" s="56">
        <v>85.8</v>
      </c>
      <c r="BD53" s="56">
        <v>87.3</v>
      </c>
      <c r="BE53" s="56"/>
      <c r="BF53" s="56">
        <v>88.7</v>
      </c>
      <c r="BG53" s="56">
        <v>88.5</v>
      </c>
      <c r="BH53" s="56">
        <v>88.7</v>
      </c>
      <c r="BI53" s="56">
        <v>88</v>
      </c>
      <c r="BJ53" s="56">
        <v>88.5</v>
      </c>
      <c r="BK53" s="56">
        <f t="shared" si="43"/>
        <v>0.20000000000000284</v>
      </c>
      <c r="BL53" s="26"/>
      <c r="BM53" s="26"/>
      <c r="BN53" s="26"/>
      <c r="BO53" s="103">
        <v>1.66</v>
      </c>
      <c r="BP53" s="26">
        <v>1.46</v>
      </c>
      <c r="BQ53" s="100">
        <v>1.44</v>
      </c>
      <c r="BR53" s="100"/>
      <c r="BS53" s="26"/>
      <c r="BT53" s="26"/>
      <c r="BU53" s="26"/>
      <c r="BV53" s="29">
        <v>32.756</v>
      </c>
      <c r="BW53" s="29">
        <v>5</v>
      </c>
      <c r="BX53" s="29">
        <v>35.244999999999997</v>
      </c>
      <c r="BY53" s="98">
        <f t="shared" si="40"/>
        <v>33.837999999999994</v>
      </c>
      <c r="BZ53" s="29">
        <v>36.959000000000003</v>
      </c>
      <c r="CA53" s="29">
        <v>70.796999999999997</v>
      </c>
      <c r="CB53" s="28">
        <f t="shared" si="41"/>
        <v>35.349999999999994</v>
      </c>
      <c r="CC53" s="28">
        <v>35.5</v>
      </c>
      <c r="CD53" s="28">
        <v>70.849999999999994</v>
      </c>
      <c r="CE53" s="28">
        <v>12</v>
      </c>
      <c r="CF53" s="56">
        <v>24</v>
      </c>
      <c r="CG53" s="56"/>
      <c r="CH53" s="28">
        <f t="shared" si="44"/>
        <v>36</v>
      </c>
      <c r="CI53" s="29">
        <v>34</v>
      </c>
      <c r="CJ53" s="25" t="s">
        <v>13</v>
      </c>
      <c r="CK53" s="27" t="s">
        <v>196</v>
      </c>
      <c r="CL53" s="27" t="s">
        <v>196</v>
      </c>
      <c r="CM53" s="27" t="s">
        <v>270</v>
      </c>
      <c r="CN53" s="27"/>
      <c r="CO53" s="27"/>
      <c r="CP53" s="18" t="s">
        <v>252</v>
      </c>
      <c r="CQ53" s="56" t="s">
        <v>235</v>
      </c>
      <c r="CR53" s="56" t="s">
        <v>235</v>
      </c>
      <c r="CS53" s="56" t="s">
        <v>235</v>
      </c>
      <c r="CT53" s="56">
        <v>24.3</v>
      </c>
      <c r="CU53" s="56" t="s">
        <v>235</v>
      </c>
      <c r="CV53" s="56">
        <v>21.43</v>
      </c>
      <c r="CW53" s="56" t="s">
        <v>235</v>
      </c>
      <c r="CX53" s="56" t="s">
        <v>235</v>
      </c>
      <c r="CY53" s="56" t="s">
        <v>235</v>
      </c>
      <c r="CZ53" s="56" t="s">
        <v>235</v>
      </c>
      <c r="DA53" s="56">
        <v>26.2</v>
      </c>
      <c r="DB53" s="56" t="s">
        <v>235</v>
      </c>
      <c r="DC53" s="56" t="s">
        <v>235</v>
      </c>
      <c r="DD53" s="56" t="s">
        <v>235</v>
      </c>
      <c r="DE53" s="56" t="s">
        <v>235</v>
      </c>
      <c r="DF53" s="56" t="s">
        <v>235</v>
      </c>
      <c r="DG53" s="56">
        <v>16.72</v>
      </c>
      <c r="DH53" s="56" t="s">
        <v>235</v>
      </c>
      <c r="DI53" s="56" t="s">
        <v>235</v>
      </c>
      <c r="DJ53" s="56">
        <v>13.67</v>
      </c>
      <c r="DK53" s="56" t="s">
        <v>235</v>
      </c>
      <c r="DL53" s="56">
        <v>9.42</v>
      </c>
      <c r="DM53" s="56" t="s">
        <v>235</v>
      </c>
      <c r="DN53" s="56" t="s">
        <v>235</v>
      </c>
    </row>
    <row r="54" spans="1:118" ht="12.75" x14ac:dyDescent="0.2">
      <c r="A54" s="25" t="s">
        <v>69</v>
      </c>
      <c r="B54" s="26">
        <v>2</v>
      </c>
      <c r="C54" s="26">
        <v>2</v>
      </c>
      <c r="D54" s="27">
        <v>0</v>
      </c>
      <c r="E54" s="44">
        <v>27.797000000000001</v>
      </c>
      <c r="F54" s="27">
        <v>730</v>
      </c>
      <c r="G54" s="27">
        <v>2260</v>
      </c>
      <c r="H54" s="51">
        <f t="shared" si="33"/>
        <v>0.28511061946902655</v>
      </c>
      <c r="I54" s="48">
        <f t="shared" si="42"/>
        <v>3.5074105687902537</v>
      </c>
      <c r="J54" s="85">
        <v>12.23</v>
      </c>
      <c r="K54" s="85">
        <v>102.25</v>
      </c>
      <c r="L54" s="47">
        <f t="shared" si="34"/>
        <v>1413.2585999999999</v>
      </c>
      <c r="M54" s="85">
        <v>2060</v>
      </c>
      <c r="N54" s="51">
        <f t="shared" si="35"/>
        <v>0.68604786407766982</v>
      </c>
      <c r="O54" s="44">
        <v>20.399999999999999</v>
      </c>
      <c r="P54" s="28">
        <f t="shared" si="36"/>
        <v>3.3216680000000003</v>
      </c>
      <c r="Q54" s="48">
        <v>27.16</v>
      </c>
      <c r="R54" s="48">
        <v>2.6</v>
      </c>
      <c r="S54" s="31">
        <v>2</v>
      </c>
      <c r="T54" s="31">
        <v>2.5</v>
      </c>
      <c r="U54" s="31">
        <v>3.4</v>
      </c>
      <c r="V54" s="122">
        <v>0.9</v>
      </c>
      <c r="W54" s="50">
        <v>0.9</v>
      </c>
      <c r="X54" s="51">
        <v>0.8</v>
      </c>
      <c r="Y54" s="51">
        <v>0.9</v>
      </c>
      <c r="Z54" s="49">
        <v>0.8</v>
      </c>
      <c r="AA54" s="50">
        <v>0.8</v>
      </c>
      <c r="AB54" s="50">
        <v>0.8</v>
      </c>
      <c r="AC54" s="50">
        <v>0.7</v>
      </c>
      <c r="AD54" s="53">
        <v>3.34</v>
      </c>
      <c r="AE54" s="58">
        <v>3.42</v>
      </c>
      <c r="AF54" s="58">
        <v>3.44</v>
      </c>
      <c r="AG54" s="53">
        <v>3.31</v>
      </c>
      <c r="AH54" s="53">
        <v>3.3</v>
      </c>
      <c r="AI54" s="53">
        <v>3.29</v>
      </c>
      <c r="AJ54" s="53">
        <v>3.28</v>
      </c>
      <c r="AK54" s="53">
        <v>3.27</v>
      </c>
      <c r="AL54" s="53">
        <v>3.38</v>
      </c>
      <c r="AM54" s="53">
        <f>(AL54-AK54)</f>
        <v>0.10999999999999988</v>
      </c>
      <c r="AN54" s="19" t="b">
        <f t="shared" si="37"/>
        <v>1</v>
      </c>
      <c r="AO54" s="19" t="b">
        <f t="shared" si="38"/>
        <v>0</v>
      </c>
      <c r="AP54" s="53">
        <v>-1.95</v>
      </c>
      <c r="AQ54" s="53">
        <v>-2.12</v>
      </c>
      <c r="AR54" s="53">
        <v>-2.11</v>
      </c>
      <c r="AS54" s="53">
        <v>-1.92</v>
      </c>
      <c r="AT54" s="53">
        <v>-1.92</v>
      </c>
      <c r="AU54" s="53">
        <v>-1.84</v>
      </c>
      <c r="AV54" s="53">
        <v>-1.62</v>
      </c>
      <c r="AW54" s="53">
        <v>-1.6</v>
      </c>
      <c r="AX54" s="53">
        <v>-1.42</v>
      </c>
      <c r="AY54" s="53">
        <v>-1.37</v>
      </c>
      <c r="AZ54" s="53">
        <v>-1.1399999999999999</v>
      </c>
      <c r="BA54" s="61">
        <f>(AZ54-AT54)</f>
        <v>0.78</v>
      </c>
      <c r="BB54" s="19" t="b">
        <f t="shared" si="39"/>
        <v>0</v>
      </c>
      <c r="BC54" s="54">
        <v>94.2</v>
      </c>
      <c r="BD54" s="54">
        <v>95.4</v>
      </c>
      <c r="BE54" s="54"/>
      <c r="BF54" s="54">
        <v>95.4</v>
      </c>
      <c r="BG54" s="54">
        <v>93.7</v>
      </c>
      <c r="BH54" s="54">
        <v>93</v>
      </c>
      <c r="BI54" s="106">
        <v>91.8</v>
      </c>
      <c r="BJ54" s="106">
        <v>91</v>
      </c>
      <c r="BK54" s="56">
        <f t="shared" si="43"/>
        <v>4.4000000000000057</v>
      </c>
      <c r="BL54" s="43" t="s">
        <v>159</v>
      </c>
      <c r="BM54" s="43" t="s">
        <v>159</v>
      </c>
      <c r="BN54" s="43" t="s">
        <v>159</v>
      </c>
      <c r="BO54" s="43">
        <v>1.38</v>
      </c>
      <c r="BP54" s="53">
        <v>1.2</v>
      </c>
      <c r="BQ54" s="53">
        <v>1.25</v>
      </c>
      <c r="BR54" s="53"/>
      <c r="BS54" s="43" t="s">
        <v>159</v>
      </c>
      <c r="BT54" s="43" t="s">
        <v>159</v>
      </c>
      <c r="BU54" s="43"/>
      <c r="BV54" s="98"/>
      <c r="BW54" s="98">
        <v>40</v>
      </c>
      <c r="BX54" s="98">
        <v>41.5</v>
      </c>
      <c r="BY54" s="98">
        <f t="shared" si="40"/>
        <v>21.866</v>
      </c>
      <c r="BZ54" s="98">
        <v>39.055999999999997</v>
      </c>
      <c r="CA54" s="98">
        <v>60.921999999999997</v>
      </c>
      <c r="CB54" s="28">
        <f t="shared" si="41"/>
        <v>43</v>
      </c>
      <c r="CC54" s="19">
        <v>39</v>
      </c>
      <c r="CD54" s="19">
        <v>82</v>
      </c>
      <c r="CE54" s="28">
        <v>16.978999999999999</v>
      </c>
      <c r="CF54" s="56">
        <v>19</v>
      </c>
      <c r="CG54" s="56"/>
      <c r="CH54" s="28">
        <f t="shared" si="44"/>
        <v>35.978999999999999</v>
      </c>
      <c r="CI54" s="29">
        <v>27</v>
      </c>
      <c r="CJ54" s="25" t="s">
        <v>69</v>
      </c>
      <c r="CK54" s="27" t="s">
        <v>264</v>
      </c>
      <c r="CL54" s="27" t="s">
        <v>196</v>
      </c>
      <c r="CM54" s="27" t="s">
        <v>270</v>
      </c>
      <c r="CN54" s="27"/>
      <c r="CO54" s="27"/>
      <c r="CP54" s="18" t="s">
        <v>87</v>
      </c>
      <c r="CQ54" s="56" t="s">
        <v>235</v>
      </c>
      <c r="CR54" s="56">
        <v>15.01</v>
      </c>
      <c r="CS54" s="56" t="s">
        <v>235</v>
      </c>
      <c r="CT54" s="56" t="s">
        <v>235</v>
      </c>
      <c r="CU54" s="56" t="s">
        <v>235</v>
      </c>
      <c r="CV54" s="56" t="s">
        <v>235</v>
      </c>
      <c r="CW54" s="56">
        <v>16.32</v>
      </c>
      <c r="CX54" s="56" t="s">
        <v>235</v>
      </c>
      <c r="CY54" s="56" t="s">
        <v>235</v>
      </c>
      <c r="CZ54" s="56" t="s">
        <v>235</v>
      </c>
      <c r="DA54" s="56" t="s">
        <v>235</v>
      </c>
      <c r="DB54" s="56" t="s">
        <v>235</v>
      </c>
      <c r="DC54" s="56">
        <v>13.95</v>
      </c>
      <c r="DD54" s="56" t="s">
        <v>235</v>
      </c>
      <c r="DE54" s="56" t="s">
        <v>235</v>
      </c>
      <c r="DF54" s="56" t="s">
        <v>235</v>
      </c>
      <c r="DG54" s="56" t="s">
        <v>235</v>
      </c>
      <c r="DH54" s="56">
        <v>7.04</v>
      </c>
      <c r="DI54" s="56" t="s">
        <v>235</v>
      </c>
      <c r="DJ54" s="56" t="s">
        <v>235</v>
      </c>
      <c r="DK54" s="56">
        <v>4.1100000000000003</v>
      </c>
      <c r="DL54" s="56" t="s">
        <v>235</v>
      </c>
      <c r="DM54" s="56" t="s">
        <v>235</v>
      </c>
      <c r="DN54" s="56" t="s">
        <v>235</v>
      </c>
    </row>
    <row r="55" spans="1:118" ht="12.75" x14ac:dyDescent="0.2">
      <c r="A55" s="25" t="s">
        <v>91</v>
      </c>
      <c r="B55" s="26">
        <v>4</v>
      </c>
      <c r="C55" s="26">
        <v>3</v>
      </c>
      <c r="D55" s="27">
        <v>1</v>
      </c>
      <c r="E55" s="44">
        <v>6.98</v>
      </c>
      <c r="F55" s="27">
        <v>990</v>
      </c>
      <c r="G55" s="27">
        <v>2500</v>
      </c>
      <c r="H55" s="51">
        <f t="shared" si="33"/>
        <v>0.25774000000000002</v>
      </c>
      <c r="I55" s="48">
        <f t="shared" si="42"/>
        <v>3.8798789477768292</v>
      </c>
      <c r="J55" s="85">
        <v>18.32</v>
      </c>
      <c r="K55" s="85">
        <v>85.03</v>
      </c>
      <c r="L55" s="47">
        <f t="shared" si="34"/>
        <v>1175.250648</v>
      </c>
      <c r="M55" s="85">
        <v>2200</v>
      </c>
      <c r="N55" s="51">
        <f t="shared" si="35"/>
        <v>0.53420484000000001</v>
      </c>
      <c r="O55" s="44">
        <v>21.2</v>
      </c>
      <c r="P55" s="28">
        <f t="shared" si="36"/>
        <v>1.4307919999999998</v>
      </c>
      <c r="Q55" s="48">
        <v>7.81</v>
      </c>
      <c r="R55" s="48">
        <v>-14</v>
      </c>
      <c r="S55" s="31">
        <v>5.4</v>
      </c>
      <c r="T55" s="31">
        <v>5.7</v>
      </c>
      <c r="U55" s="31">
        <v>4</v>
      </c>
      <c r="V55" s="122">
        <v>0.5</v>
      </c>
      <c r="W55" s="50">
        <v>0.6</v>
      </c>
      <c r="X55" s="51">
        <v>0.4</v>
      </c>
      <c r="Y55" s="51">
        <v>0.4</v>
      </c>
      <c r="Z55" s="49">
        <v>0.3</v>
      </c>
      <c r="AA55" s="50">
        <v>0.2</v>
      </c>
      <c r="AB55" s="50">
        <v>0.4</v>
      </c>
      <c r="AC55" s="50">
        <v>0.5</v>
      </c>
      <c r="AD55" s="53">
        <v>3.34</v>
      </c>
      <c r="AE55" s="58">
        <v>3.34</v>
      </c>
      <c r="AF55" s="58">
        <v>3.24</v>
      </c>
      <c r="AG55" s="53">
        <v>3.17</v>
      </c>
      <c r="AH55" s="53">
        <v>3.19</v>
      </c>
      <c r="AI55" s="53">
        <v>3.26</v>
      </c>
      <c r="AJ55" s="53">
        <v>3.35</v>
      </c>
      <c r="AK55" s="53">
        <v>3.38</v>
      </c>
      <c r="AL55" s="53">
        <v>3.31</v>
      </c>
      <c r="AM55" s="84">
        <f>(AL55-AG55)</f>
        <v>0.14000000000000012</v>
      </c>
      <c r="AN55" s="19" t="b">
        <f t="shared" si="37"/>
        <v>0</v>
      </c>
      <c r="AO55" s="19" t="b">
        <f t="shared" si="38"/>
        <v>0</v>
      </c>
      <c r="AP55" s="53">
        <v>-1.1499999999999999</v>
      </c>
      <c r="AQ55" s="53">
        <v>-1.29</v>
      </c>
      <c r="AR55" s="53">
        <v>-1.37</v>
      </c>
      <c r="AS55" s="53">
        <v>-1.38</v>
      </c>
      <c r="AT55" s="53">
        <v>-0.75</v>
      </c>
      <c r="AU55" s="53">
        <v>-0.81</v>
      </c>
      <c r="AV55" s="53">
        <v>-1</v>
      </c>
      <c r="AW55" s="53">
        <v>-0.97</v>
      </c>
      <c r="AX55" s="53">
        <v>-1</v>
      </c>
      <c r="AY55" s="53">
        <v>-1.17</v>
      </c>
      <c r="AZ55" s="53">
        <v>-1.1399999999999999</v>
      </c>
      <c r="BA55" s="53">
        <f>(AZ55-AT55)</f>
        <v>-0.3899999999999999</v>
      </c>
      <c r="BB55" s="19" t="b">
        <f t="shared" si="39"/>
        <v>0</v>
      </c>
      <c r="BC55" s="56">
        <v>88.9</v>
      </c>
      <c r="BD55" s="56">
        <v>90.3</v>
      </c>
      <c r="BE55" s="56"/>
      <c r="BF55" s="56">
        <v>89.2</v>
      </c>
      <c r="BG55" s="56">
        <v>88.3</v>
      </c>
      <c r="BH55" s="56">
        <v>85.7</v>
      </c>
      <c r="BI55" s="56">
        <v>85.2</v>
      </c>
      <c r="BJ55" s="56">
        <v>84.6</v>
      </c>
      <c r="BK55" s="88">
        <f t="shared" si="43"/>
        <v>4.6000000000000085</v>
      </c>
      <c r="BL55" s="43" t="s">
        <v>159</v>
      </c>
      <c r="BM55" s="43"/>
      <c r="BN55" s="43"/>
      <c r="BO55" s="43">
        <v>0.96</v>
      </c>
      <c r="BP55" s="43">
        <v>0.95</v>
      </c>
      <c r="BQ55" s="53">
        <v>0.99</v>
      </c>
      <c r="BR55" s="53"/>
      <c r="BS55" s="43"/>
      <c r="BT55" s="43"/>
      <c r="BU55" s="43"/>
      <c r="BV55" s="98"/>
      <c r="BW55" s="98"/>
      <c r="BX55" s="98"/>
      <c r="BY55" s="98">
        <f t="shared" si="40"/>
        <v>11.721</v>
      </c>
      <c r="BZ55" s="98">
        <v>7.5</v>
      </c>
      <c r="CA55" s="98">
        <v>19.221</v>
      </c>
      <c r="CB55" s="28">
        <f t="shared" si="41"/>
        <v>38.750999999999998</v>
      </c>
      <c r="CC55" s="28">
        <v>3.35</v>
      </c>
      <c r="CD55" s="28">
        <v>42.100999999999999</v>
      </c>
      <c r="CE55" s="56"/>
      <c r="CF55" s="56"/>
      <c r="CG55" s="28">
        <v>40.29</v>
      </c>
      <c r="CH55" s="28">
        <f t="shared" si="44"/>
        <v>40.29</v>
      </c>
      <c r="CI55" s="29">
        <v>42.5</v>
      </c>
      <c r="CJ55" s="25" t="s">
        <v>91</v>
      </c>
      <c r="CK55" s="27" t="s">
        <v>196</v>
      </c>
      <c r="CL55" s="27" t="s">
        <v>196</v>
      </c>
      <c r="CM55" s="27" t="s">
        <v>271</v>
      </c>
      <c r="CN55" s="27"/>
      <c r="CO55" s="27"/>
      <c r="CP55" s="18" t="s">
        <v>89</v>
      </c>
      <c r="CQ55" s="56" t="s">
        <v>235</v>
      </c>
      <c r="CR55" s="56" t="s">
        <v>235</v>
      </c>
      <c r="CS55" s="56" t="s">
        <v>235</v>
      </c>
      <c r="CT55" s="56" t="s">
        <v>235</v>
      </c>
      <c r="CU55" s="56" t="s">
        <v>235</v>
      </c>
      <c r="CV55" s="56">
        <v>78.59</v>
      </c>
      <c r="CW55" s="56" t="s">
        <v>235</v>
      </c>
      <c r="CX55" s="56" t="s">
        <v>235</v>
      </c>
      <c r="CY55" s="56" t="s">
        <v>235</v>
      </c>
      <c r="CZ55" s="56" t="s">
        <v>235</v>
      </c>
      <c r="DA55" s="56" t="s">
        <v>235</v>
      </c>
      <c r="DB55" s="56">
        <v>43.02</v>
      </c>
      <c r="DC55" s="56" t="s">
        <v>235</v>
      </c>
      <c r="DD55" s="56" t="s">
        <v>235</v>
      </c>
      <c r="DE55" s="56" t="s">
        <v>235</v>
      </c>
      <c r="DF55" s="56" t="s">
        <v>235</v>
      </c>
      <c r="DG55" s="56" t="s">
        <v>235</v>
      </c>
      <c r="DH55" s="56" t="s">
        <v>235</v>
      </c>
      <c r="DI55" s="56" t="s">
        <v>235</v>
      </c>
      <c r="DJ55" s="56" t="s">
        <v>235</v>
      </c>
      <c r="DK55" s="56">
        <v>39.299999999999997</v>
      </c>
      <c r="DL55" s="56" t="s">
        <v>235</v>
      </c>
      <c r="DM55" s="56" t="s">
        <v>235</v>
      </c>
      <c r="DN55" s="56" t="s">
        <v>235</v>
      </c>
    </row>
    <row r="56" spans="1:118" ht="12.75" x14ac:dyDescent="0.2">
      <c r="A56" s="25" t="s">
        <v>31</v>
      </c>
      <c r="B56" s="26">
        <v>1</v>
      </c>
      <c r="C56" s="26">
        <v>3</v>
      </c>
      <c r="D56" s="27">
        <v>1</v>
      </c>
      <c r="E56" s="44">
        <v>1.849</v>
      </c>
      <c r="F56" s="27">
        <v>500</v>
      </c>
      <c r="G56" s="27">
        <v>1610</v>
      </c>
      <c r="H56" s="51">
        <f t="shared" si="33"/>
        <v>0.40021739130434786</v>
      </c>
      <c r="I56" s="48">
        <f t="shared" si="42"/>
        <v>2.498642042368278</v>
      </c>
      <c r="J56" s="85">
        <v>38.51</v>
      </c>
      <c r="K56" s="85">
        <v>87.05</v>
      </c>
      <c r="L56" s="47">
        <f t="shared" si="34"/>
        <v>1203.1702799999998</v>
      </c>
      <c r="M56" s="85">
        <v>1490</v>
      </c>
      <c r="N56" s="51">
        <f t="shared" si="35"/>
        <v>0.80749683221476498</v>
      </c>
      <c r="O56" s="44">
        <v>13.4</v>
      </c>
      <c r="P56" s="28">
        <f t="shared" si="36"/>
        <v>0.66622300000000001</v>
      </c>
      <c r="Q56" s="48">
        <v>1.73</v>
      </c>
      <c r="R56" s="48">
        <v>0.1</v>
      </c>
      <c r="S56" s="31">
        <v>0.8</v>
      </c>
      <c r="T56" s="31">
        <v>0.6</v>
      </c>
      <c r="U56" s="31">
        <v>1.5</v>
      </c>
      <c r="V56" s="122">
        <v>0.6</v>
      </c>
      <c r="W56" s="50">
        <v>0.6</v>
      </c>
      <c r="X56" s="51">
        <v>0.6</v>
      </c>
      <c r="Y56" s="51">
        <v>0.6</v>
      </c>
      <c r="Z56" s="49">
        <v>0.7</v>
      </c>
      <c r="AA56" s="50">
        <v>0.5</v>
      </c>
      <c r="AB56" s="50">
        <v>0.5</v>
      </c>
      <c r="AC56" s="50">
        <v>0.5</v>
      </c>
      <c r="AD56" s="53">
        <v>3.08</v>
      </c>
      <c r="AE56" s="58">
        <v>3.08</v>
      </c>
      <c r="AF56" s="58">
        <v>3.23</v>
      </c>
      <c r="AG56" s="53">
        <v>3.23</v>
      </c>
      <c r="AH56" s="53">
        <v>3.26</v>
      </c>
      <c r="AI56" s="53">
        <v>3.35</v>
      </c>
      <c r="AJ56" s="53">
        <v>3.47</v>
      </c>
      <c r="AK56" s="53">
        <v>3.35</v>
      </c>
      <c r="AL56" s="53">
        <v>3.27</v>
      </c>
      <c r="AM56" s="59">
        <f>(AL56-AJ56)</f>
        <v>-0.20000000000000018</v>
      </c>
      <c r="AN56" s="19" t="b">
        <f t="shared" si="37"/>
        <v>0</v>
      </c>
      <c r="AO56" s="19" t="b">
        <f t="shared" si="38"/>
        <v>0</v>
      </c>
      <c r="AP56" s="53">
        <v>0.32</v>
      </c>
      <c r="AQ56" s="53">
        <v>0.21</v>
      </c>
      <c r="AR56" s="53">
        <v>0.25</v>
      </c>
      <c r="AS56" s="53">
        <v>-0.02</v>
      </c>
      <c r="AT56" s="53">
        <v>0.06</v>
      </c>
      <c r="AU56" s="53">
        <v>0.08</v>
      </c>
      <c r="AV56" s="53">
        <v>0.14000000000000001</v>
      </c>
      <c r="AW56" s="53">
        <v>0.08</v>
      </c>
      <c r="AX56" s="53">
        <v>0.01</v>
      </c>
      <c r="AY56" s="53">
        <v>0</v>
      </c>
      <c r="AZ56" s="53">
        <v>-0.05</v>
      </c>
      <c r="BA56" s="53">
        <f>(AZ56-AV56)</f>
        <v>-0.19</v>
      </c>
      <c r="BB56" s="19" t="b">
        <f t="shared" si="39"/>
        <v>0</v>
      </c>
      <c r="BC56" s="56">
        <v>76.900000000000006</v>
      </c>
      <c r="BD56" s="56">
        <v>79</v>
      </c>
      <c r="BE56" s="56"/>
      <c r="BF56" s="56">
        <v>80.2</v>
      </c>
      <c r="BG56" s="56">
        <v>80.900000000000006</v>
      </c>
      <c r="BH56" s="56">
        <v>80.599999999999994</v>
      </c>
      <c r="BI56" s="56">
        <v>81.8</v>
      </c>
      <c r="BJ56" s="56">
        <v>83.1</v>
      </c>
      <c r="BK56" s="56">
        <f t="shared" si="43"/>
        <v>-2.8999999999999915</v>
      </c>
      <c r="BL56" s="19"/>
      <c r="BM56" s="19"/>
      <c r="BN56" s="19"/>
      <c r="BO56" s="19">
        <v>1.03</v>
      </c>
      <c r="BP56" s="19">
        <v>1.21</v>
      </c>
      <c r="BQ56" s="99">
        <v>1.37</v>
      </c>
      <c r="BR56" s="99"/>
      <c r="BS56" s="19"/>
      <c r="BT56" s="19"/>
      <c r="BU56" s="19"/>
      <c r="BV56" s="28"/>
      <c r="BW56" s="28"/>
      <c r="BX56" s="28"/>
      <c r="BY56" s="98">
        <f t="shared" si="40"/>
        <v>0</v>
      </c>
      <c r="BZ56" s="28">
        <v>0</v>
      </c>
      <c r="CA56" s="28">
        <v>0</v>
      </c>
      <c r="CB56" s="28">
        <f t="shared" si="41"/>
        <v>0</v>
      </c>
      <c r="CC56" s="28"/>
      <c r="CD56" s="28"/>
      <c r="CE56" s="28"/>
      <c r="CF56" s="56">
        <v>0</v>
      </c>
      <c r="CG56" s="28"/>
      <c r="CH56" s="28"/>
      <c r="CI56" s="29"/>
      <c r="CJ56" s="25" t="s">
        <v>31</v>
      </c>
      <c r="CK56" s="27" t="s">
        <v>196</v>
      </c>
      <c r="CL56" s="27" t="s">
        <v>196</v>
      </c>
      <c r="CM56" s="27" t="s">
        <v>271</v>
      </c>
      <c r="CN56" s="27"/>
      <c r="CO56" s="27"/>
      <c r="CP56" s="18" t="s">
        <v>92</v>
      </c>
      <c r="CQ56" s="56" t="s">
        <v>235</v>
      </c>
      <c r="CR56" s="56" t="s">
        <v>235</v>
      </c>
      <c r="CS56" s="56">
        <v>71.98</v>
      </c>
      <c r="CT56" s="56" t="s">
        <v>235</v>
      </c>
      <c r="CU56" s="56" t="s">
        <v>235</v>
      </c>
      <c r="CV56" s="56" t="s">
        <v>235</v>
      </c>
      <c r="CW56" s="56" t="s">
        <v>235</v>
      </c>
      <c r="CX56" s="56" t="s">
        <v>235</v>
      </c>
      <c r="CY56" s="56" t="s">
        <v>235</v>
      </c>
      <c r="CZ56" s="56" t="s">
        <v>235</v>
      </c>
      <c r="DA56" s="56">
        <v>84.23</v>
      </c>
      <c r="DB56" s="56" t="s">
        <v>235</v>
      </c>
      <c r="DC56" s="56" t="s">
        <v>235</v>
      </c>
      <c r="DD56" s="56" t="s">
        <v>235</v>
      </c>
      <c r="DE56" s="56" t="s">
        <v>235</v>
      </c>
      <c r="DF56" s="56" t="s">
        <v>235</v>
      </c>
      <c r="DG56" s="56" t="s">
        <v>235</v>
      </c>
      <c r="DH56" s="56">
        <v>67.87</v>
      </c>
      <c r="DI56" s="56" t="s">
        <v>235</v>
      </c>
      <c r="DJ56" s="56" t="s">
        <v>235</v>
      </c>
      <c r="DK56" s="56" t="s">
        <v>235</v>
      </c>
      <c r="DL56" s="56" t="s">
        <v>235</v>
      </c>
      <c r="DM56" s="56">
        <v>43.48</v>
      </c>
      <c r="DN56" s="56" t="s">
        <v>235</v>
      </c>
    </row>
    <row r="57" spans="1:118" ht="12.75" x14ac:dyDescent="0.2">
      <c r="A57" s="25" t="s">
        <v>12</v>
      </c>
      <c r="B57" s="26">
        <v>1</v>
      </c>
      <c r="C57" s="26">
        <v>2</v>
      </c>
      <c r="D57" s="27">
        <v>1</v>
      </c>
      <c r="E57" s="44">
        <v>10.163</v>
      </c>
      <c r="F57" s="27">
        <v>260</v>
      </c>
      <c r="G57" s="27">
        <v>770</v>
      </c>
      <c r="H57" s="51">
        <f t="shared" si="33"/>
        <v>0.83681818181818179</v>
      </c>
      <c r="I57" s="48">
        <f t="shared" si="42"/>
        <v>1.1950027159152634</v>
      </c>
      <c r="J57" s="85">
        <v>70.650000000000006</v>
      </c>
      <c r="K57" s="85">
        <v>42.9</v>
      </c>
      <c r="L57" s="47">
        <f t="shared" si="34"/>
        <v>592.94664</v>
      </c>
      <c r="M57" s="85">
        <v>730</v>
      </c>
      <c r="N57" s="51">
        <f t="shared" si="35"/>
        <v>0.81225567123287667</v>
      </c>
      <c r="O57" s="44">
        <v>20.8</v>
      </c>
      <c r="P57" s="28">
        <f t="shared" si="36"/>
        <v>6.7400099999999998</v>
      </c>
      <c r="Q57" s="48">
        <v>9.5399999999999991</v>
      </c>
      <c r="R57" s="48">
        <v>-5.2</v>
      </c>
      <c r="S57" s="31">
        <v>-0.2</v>
      </c>
      <c r="T57" s="31">
        <v>0.4</v>
      </c>
      <c r="U57" s="31">
        <v>1.5</v>
      </c>
      <c r="V57" s="122">
        <v>0.7</v>
      </c>
      <c r="W57" s="50">
        <v>0.5</v>
      </c>
      <c r="X57" s="51">
        <v>0.4</v>
      </c>
      <c r="Y57" s="51">
        <v>0.4</v>
      </c>
      <c r="Z57" s="49">
        <v>0.5</v>
      </c>
      <c r="AA57" s="50">
        <v>0.4</v>
      </c>
      <c r="AB57" s="50">
        <v>0.1</v>
      </c>
      <c r="AC57" s="50">
        <v>0.1</v>
      </c>
      <c r="AD57" s="53">
        <v>2.97</v>
      </c>
      <c r="AE57" s="58">
        <v>2.99</v>
      </c>
      <c r="AF57" s="58">
        <v>3.02</v>
      </c>
      <c r="AG57" s="53">
        <v>3.02</v>
      </c>
      <c r="AH57" s="53">
        <v>3.06</v>
      </c>
      <c r="AI57" s="53">
        <v>3.08</v>
      </c>
      <c r="AJ57" s="53">
        <v>3.11</v>
      </c>
      <c r="AK57" s="53">
        <v>3.24</v>
      </c>
      <c r="AL57" s="53">
        <v>3.24</v>
      </c>
      <c r="AM57" s="61">
        <f>(AL57-AF57)</f>
        <v>0.2200000000000002</v>
      </c>
      <c r="AN57" s="19" t="b">
        <f t="shared" si="37"/>
        <v>0</v>
      </c>
      <c r="AO57" s="19" t="b">
        <f t="shared" si="38"/>
        <v>0</v>
      </c>
      <c r="AP57" s="53">
        <v>-2.31</v>
      </c>
      <c r="AQ57" s="53">
        <v>-2.5099999999999998</v>
      </c>
      <c r="AR57" s="53">
        <v>-1.51</v>
      </c>
      <c r="AS57" s="53">
        <v>-1.4</v>
      </c>
      <c r="AT57" s="53">
        <v>-1.32</v>
      </c>
      <c r="AU57" s="53">
        <v>-1.63</v>
      </c>
      <c r="AV57" s="53">
        <v>-1.27</v>
      </c>
      <c r="AW57" s="53">
        <v>-1.6</v>
      </c>
      <c r="AX57" s="53">
        <v>-1.78</v>
      </c>
      <c r="AY57" s="53">
        <v>-1.69</v>
      </c>
      <c r="AZ57" s="53">
        <v>-1.3</v>
      </c>
      <c r="BA57" s="53">
        <f>(AZ57-AX57)</f>
        <v>0.48</v>
      </c>
      <c r="BB57" s="19" t="b">
        <f t="shared" si="39"/>
        <v>0</v>
      </c>
      <c r="BC57" s="56">
        <v>94.1</v>
      </c>
      <c r="BD57" s="56">
        <v>95.7</v>
      </c>
      <c r="BE57" s="55" t="s">
        <v>159</v>
      </c>
      <c r="BF57" s="56">
        <v>96.7</v>
      </c>
      <c r="BG57" s="56">
        <v>98.6</v>
      </c>
      <c r="BH57" s="56">
        <v>97.5</v>
      </c>
      <c r="BI57" s="107">
        <v>97.6</v>
      </c>
      <c r="BJ57" s="107">
        <v>97.1</v>
      </c>
      <c r="BK57" s="56">
        <f t="shared" si="43"/>
        <v>-0.39999999999999147</v>
      </c>
      <c r="BL57" s="43" t="s">
        <v>159</v>
      </c>
      <c r="BM57" s="43" t="s">
        <v>159</v>
      </c>
      <c r="BN57" s="43" t="s">
        <v>159</v>
      </c>
      <c r="BO57" s="101">
        <v>1.89</v>
      </c>
      <c r="BP57" s="101">
        <v>1.71</v>
      </c>
      <c r="BQ57" s="105">
        <v>1.83</v>
      </c>
      <c r="BR57" s="105"/>
      <c r="BS57" s="43" t="s">
        <v>159</v>
      </c>
      <c r="BT57" s="43" t="s">
        <v>159</v>
      </c>
      <c r="BU57" s="43" t="s">
        <v>159</v>
      </c>
      <c r="BV57" s="98"/>
      <c r="BW57" s="98"/>
      <c r="BX57" s="98">
        <v>31.86</v>
      </c>
      <c r="BY57" s="98">
        <f t="shared" si="40"/>
        <v>0</v>
      </c>
      <c r="BZ57" s="98">
        <v>33.1</v>
      </c>
      <c r="CA57" s="98">
        <v>33.1</v>
      </c>
      <c r="CB57" s="28">
        <f t="shared" si="41"/>
        <v>0</v>
      </c>
      <c r="CC57" s="28">
        <v>21.56</v>
      </c>
      <c r="CD57" s="28">
        <v>21.56</v>
      </c>
      <c r="CE57" s="28"/>
      <c r="CF57" s="56">
        <v>2.7360000000000002</v>
      </c>
      <c r="CG57" s="28"/>
      <c r="CH57" s="28">
        <f>(CE57+CF57+CG57)</f>
        <v>2.7360000000000002</v>
      </c>
      <c r="CI57" s="29">
        <v>12.124000000000001</v>
      </c>
      <c r="CJ57" s="25" t="s">
        <v>12</v>
      </c>
      <c r="CK57" s="27" t="s">
        <v>196</v>
      </c>
      <c r="CL57" s="27" t="s">
        <v>263</v>
      </c>
      <c r="CM57" s="27" t="s">
        <v>271</v>
      </c>
      <c r="CN57" s="27"/>
      <c r="CO57" s="27"/>
      <c r="CP57" s="18" t="s">
        <v>95</v>
      </c>
      <c r="CQ57" s="56">
        <v>5.86</v>
      </c>
      <c r="CR57" s="56" t="s">
        <v>235</v>
      </c>
      <c r="CS57" s="56" t="s">
        <v>235</v>
      </c>
      <c r="CT57" s="56" t="s">
        <v>235</v>
      </c>
      <c r="CU57" s="56" t="s">
        <v>235</v>
      </c>
      <c r="CV57" s="56">
        <v>6.47</v>
      </c>
      <c r="CW57" s="56" t="s">
        <v>235</v>
      </c>
      <c r="CX57" s="56" t="s">
        <v>235</v>
      </c>
      <c r="CY57" s="56" t="s">
        <v>235</v>
      </c>
      <c r="CZ57" s="56" t="s">
        <v>235</v>
      </c>
      <c r="DA57" s="56">
        <v>2.5499999999999998</v>
      </c>
      <c r="DB57" s="56" t="s">
        <v>235</v>
      </c>
      <c r="DC57" s="56" t="s">
        <v>235</v>
      </c>
      <c r="DD57" s="56" t="s">
        <v>235</v>
      </c>
      <c r="DE57" s="56" t="s">
        <v>235</v>
      </c>
      <c r="DF57" s="56">
        <v>1.38</v>
      </c>
      <c r="DG57" s="56" t="s">
        <v>235</v>
      </c>
      <c r="DH57" s="56" t="s">
        <v>235</v>
      </c>
      <c r="DI57" s="56" t="s">
        <v>235</v>
      </c>
      <c r="DJ57" s="56" t="s">
        <v>235</v>
      </c>
      <c r="DK57" s="56">
        <v>0.74</v>
      </c>
      <c r="DL57" s="56" t="s">
        <v>235</v>
      </c>
      <c r="DM57" s="56" t="s">
        <v>235</v>
      </c>
      <c r="DN57" s="56" t="s">
        <v>235</v>
      </c>
    </row>
    <row r="58" spans="1:118" ht="12.75" x14ac:dyDescent="0.2">
      <c r="A58" s="151" t="s">
        <v>83</v>
      </c>
      <c r="B58" s="26">
        <v>1</v>
      </c>
      <c r="C58" s="26">
        <v>3</v>
      </c>
      <c r="D58" s="27">
        <v>0</v>
      </c>
      <c r="E58" s="44">
        <v>6.0919999999999996</v>
      </c>
      <c r="F58" s="27">
        <v>660</v>
      </c>
      <c r="G58" s="27">
        <v>1690</v>
      </c>
      <c r="H58" s="51">
        <f t="shared" si="33"/>
        <v>0.38127218934911244</v>
      </c>
      <c r="I58" s="48">
        <f t="shared" si="42"/>
        <v>2.6227981686971367</v>
      </c>
      <c r="J58" s="85">
        <v>58.53</v>
      </c>
      <c r="K58" s="85">
        <v>51.06</v>
      </c>
      <c r="L58" s="47">
        <f t="shared" si="34"/>
        <v>705.73089600000003</v>
      </c>
      <c r="M58" s="85">
        <v>1450</v>
      </c>
      <c r="N58" s="51">
        <f t="shared" si="35"/>
        <v>0.48671096275862069</v>
      </c>
      <c r="O58" s="44">
        <v>19.399999999999999</v>
      </c>
      <c r="P58" s="28">
        <f t="shared" si="36"/>
        <v>3.4357110000000004</v>
      </c>
      <c r="Q58" s="48">
        <v>5.87</v>
      </c>
      <c r="R58" s="48">
        <v>-8.1</v>
      </c>
      <c r="S58" s="31">
        <v>1</v>
      </c>
      <c r="T58" s="31">
        <v>5.4</v>
      </c>
      <c r="U58" s="31">
        <v>7.5</v>
      </c>
      <c r="V58" s="122">
        <v>0.6</v>
      </c>
      <c r="W58" s="50">
        <v>0.7</v>
      </c>
      <c r="X58" s="51">
        <v>0.4</v>
      </c>
      <c r="Y58" s="51">
        <v>0.5</v>
      </c>
      <c r="Z58" s="49">
        <v>0.4</v>
      </c>
      <c r="AA58" s="50">
        <v>0.3</v>
      </c>
      <c r="AB58" s="50">
        <v>0.4</v>
      </c>
      <c r="AC58" s="50">
        <v>0.2</v>
      </c>
      <c r="AD58" s="53">
        <v>3.12</v>
      </c>
      <c r="AE58" s="58">
        <v>3.09</v>
      </c>
      <c r="AF58" s="58">
        <v>3.09</v>
      </c>
      <c r="AG58" s="53">
        <v>3.11</v>
      </c>
      <c r="AH58" s="53">
        <v>3.21</v>
      </c>
      <c r="AI58" s="53">
        <v>3.26</v>
      </c>
      <c r="AJ58" s="53">
        <v>3.31</v>
      </c>
      <c r="AK58" s="53">
        <v>3.27</v>
      </c>
      <c r="AL58" s="53">
        <v>3.23</v>
      </c>
      <c r="AM58" s="53">
        <f>(AL58-AF58)</f>
        <v>0.14000000000000012</v>
      </c>
      <c r="AN58" s="19" t="b">
        <f t="shared" si="37"/>
        <v>0</v>
      </c>
      <c r="AO58" s="19" t="b">
        <f t="shared" si="38"/>
        <v>0</v>
      </c>
      <c r="AP58" s="53">
        <v>-1.1200000000000001</v>
      </c>
      <c r="AQ58" s="53">
        <v>-0.44</v>
      </c>
      <c r="AR58" s="53">
        <v>-0.43</v>
      </c>
      <c r="AS58" s="53">
        <v>-0.26</v>
      </c>
      <c r="AT58" s="53">
        <v>-0.02</v>
      </c>
      <c r="AU58" s="53">
        <v>-0.21</v>
      </c>
      <c r="AV58" s="53">
        <v>-0.3</v>
      </c>
      <c r="AW58" s="53">
        <v>-0.24</v>
      </c>
      <c r="AX58" s="53">
        <v>-0.17</v>
      </c>
      <c r="AY58" s="53">
        <v>-0.28000000000000003</v>
      </c>
      <c r="AZ58" s="53">
        <v>-0.15</v>
      </c>
      <c r="BA58" s="61">
        <f>(AZ58-AP58)</f>
        <v>0.97000000000000008</v>
      </c>
      <c r="BB58" s="19" t="b">
        <f t="shared" si="39"/>
        <v>0</v>
      </c>
      <c r="BC58" s="54">
        <v>92.3</v>
      </c>
      <c r="BD58" s="54">
        <v>92.1</v>
      </c>
      <c r="BE58" s="54"/>
      <c r="BF58" s="54">
        <v>93.6</v>
      </c>
      <c r="BG58" s="54">
        <v>92.1</v>
      </c>
      <c r="BH58" s="54">
        <v>90.4</v>
      </c>
      <c r="BI58" s="106">
        <v>91.2</v>
      </c>
      <c r="BJ58" s="54">
        <v>89.9</v>
      </c>
      <c r="BK58" s="56">
        <f t="shared" si="43"/>
        <v>3.6999999999999886</v>
      </c>
      <c r="BL58" s="43" t="s">
        <v>159</v>
      </c>
      <c r="BM58" s="43" t="s">
        <v>159</v>
      </c>
      <c r="BN58" s="43" t="s">
        <v>159</v>
      </c>
      <c r="BO58" s="101">
        <v>2.0099999999999998</v>
      </c>
      <c r="BP58" s="101">
        <v>1.83</v>
      </c>
      <c r="BQ58" s="105">
        <v>2.09</v>
      </c>
      <c r="BR58" s="105"/>
      <c r="BS58" s="43" t="s">
        <v>159</v>
      </c>
      <c r="BT58" s="43" t="s">
        <v>159</v>
      </c>
      <c r="BU58" s="43" t="s">
        <v>159</v>
      </c>
      <c r="BV58" s="98"/>
      <c r="BW58" s="98"/>
      <c r="BX58" s="98">
        <v>0.5</v>
      </c>
      <c r="BY58" s="98">
        <f t="shared" si="40"/>
        <v>2.98</v>
      </c>
      <c r="BZ58" s="98">
        <v>0.5</v>
      </c>
      <c r="CA58" s="98">
        <v>3.48</v>
      </c>
      <c r="CB58" s="28">
        <f t="shared" si="41"/>
        <v>4.5</v>
      </c>
      <c r="CC58" s="28">
        <v>0.5</v>
      </c>
      <c r="CD58" s="28">
        <v>5</v>
      </c>
      <c r="CE58" s="28">
        <v>6.5</v>
      </c>
      <c r="CF58" s="56"/>
      <c r="CG58" s="28"/>
      <c r="CH58" s="28">
        <f>(CE58+CF58+CG58)</f>
        <v>6.5</v>
      </c>
      <c r="CI58" s="29">
        <v>18</v>
      </c>
      <c r="CJ58" s="69" t="s">
        <v>83</v>
      </c>
      <c r="CK58" s="27" t="s">
        <v>196</v>
      </c>
      <c r="CL58" s="27" t="s">
        <v>196</v>
      </c>
      <c r="CM58" s="27" t="s">
        <v>271</v>
      </c>
      <c r="CN58" s="27"/>
      <c r="CO58" s="27"/>
      <c r="CP58" s="18" t="s">
        <v>98</v>
      </c>
      <c r="CQ58" s="56" t="s">
        <v>235</v>
      </c>
      <c r="CR58" s="56" t="s">
        <v>235</v>
      </c>
      <c r="CS58" s="56">
        <v>71.92</v>
      </c>
      <c r="CT58" s="56" t="s">
        <v>235</v>
      </c>
      <c r="CU58" s="56" t="s">
        <v>235</v>
      </c>
      <c r="CV58" s="56" t="s">
        <v>235</v>
      </c>
      <c r="CW58" s="56">
        <v>63.01</v>
      </c>
      <c r="CX58" s="56" t="s">
        <v>235</v>
      </c>
      <c r="CY58" s="56" t="s">
        <v>235</v>
      </c>
      <c r="CZ58" s="56">
        <v>59.43</v>
      </c>
      <c r="DA58" s="56" t="s">
        <v>235</v>
      </c>
      <c r="DB58" s="56" t="s">
        <v>235</v>
      </c>
      <c r="DC58" s="56">
        <v>56.57</v>
      </c>
      <c r="DD58" s="56" t="s">
        <v>235</v>
      </c>
      <c r="DE58" s="56" t="s">
        <v>235</v>
      </c>
      <c r="DF58" s="56" t="s">
        <v>235</v>
      </c>
      <c r="DG58" s="56">
        <v>51.72</v>
      </c>
      <c r="DH58" s="56" t="s">
        <v>235</v>
      </c>
      <c r="DI58" s="56" t="s">
        <v>235</v>
      </c>
      <c r="DJ58" s="56">
        <v>37.909999999999997</v>
      </c>
      <c r="DK58" s="56" t="s">
        <v>235</v>
      </c>
      <c r="DL58" s="56" t="s">
        <v>235</v>
      </c>
      <c r="DM58" s="56" t="s">
        <v>235</v>
      </c>
      <c r="DN58" s="56">
        <v>37.78</v>
      </c>
    </row>
    <row r="59" spans="1:118" ht="12.75" x14ac:dyDescent="0.2">
      <c r="A59" s="151" t="s">
        <v>60</v>
      </c>
      <c r="B59" s="26">
        <v>1</v>
      </c>
      <c r="C59" s="26">
        <v>3</v>
      </c>
      <c r="D59" s="27">
        <v>1</v>
      </c>
      <c r="E59" s="44">
        <v>16.363</v>
      </c>
      <c r="F59" s="27">
        <v>270</v>
      </c>
      <c r="G59" s="27">
        <v>750</v>
      </c>
      <c r="H59" s="51">
        <f t="shared" si="33"/>
        <v>0.85913333333333342</v>
      </c>
      <c r="I59" s="48">
        <f t="shared" si="42"/>
        <v>1.1639636843330488</v>
      </c>
      <c r="J59" s="85">
        <v>76.37</v>
      </c>
      <c r="K59" s="85">
        <v>39.83</v>
      </c>
      <c r="L59" s="47">
        <f t="shared" si="34"/>
        <v>550.51432799999998</v>
      </c>
      <c r="M59" s="85">
        <v>730</v>
      </c>
      <c r="N59" s="51">
        <f t="shared" si="35"/>
        <v>0.75412921643835618</v>
      </c>
      <c r="O59" s="44">
        <v>14.6</v>
      </c>
      <c r="P59" s="28">
        <f t="shared" si="36"/>
        <v>11.806802000000001</v>
      </c>
      <c r="Q59" s="48">
        <v>15.46</v>
      </c>
      <c r="R59" s="48">
        <v>2.4</v>
      </c>
      <c r="S59" s="31">
        <v>-0.2</v>
      </c>
      <c r="T59" s="31">
        <v>1.7</v>
      </c>
      <c r="U59" s="31">
        <v>1.9</v>
      </c>
      <c r="V59" s="122">
        <v>0.7</v>
      </c>
      <c r="W59" s="50">
        <v>0.8</v>
      </c>
      <c r="X59" s="51">
        <v>0.9</v>
      </c>
      <c r="Y59" s="51">
        <v>0.8</v>
      </c>
      <c r="Z59" s="49">
        <v>0.8</v>
      </c>
      <c r="AA59" s="50">
        <v>0.8</v>
      </c>
      <c r="AB59" s="50">
        <v>0.8</v>
      </c>
      <c r="AC59" s="50">
        <v>0.8</v>
      </c>
      <c r="AD59" s="53">
        <v>3.35</v>
      </c>
      <c r="AE59" s="58">
        <v>3.39</v>
      </c>
      <c r="AF59" s="58">
        <v>3.41</v>
      </c>
      <c r="AG59" s="53">
        <v>3.41</v>
      </c>
      <c r="AH59" s="53">
        <v>3.39</v>
      </c>
      <c r="AI59" s="53">
        <v>3.31</v>
      </c>
      <c r="AJ59" s="53">
        <v>3.27</v>
      </c>
      <c r="AK59" s="53">
        <v>3.16</v>
      </c>
      <c r="AL59" s="53">
        <v>3.07</v>
      </c>
      <c r="AM59" s="59">
        <f>(AL59-AF59)</f>
        <v>-0.3400000000000003</v>
      </c>
      <c r="AN59" s="19" t="b">
        <f t="shared" si="37"/>
        <v>0</v>
      </c>
      <c r="AO59" s="19" t="b">
        <f t="shared" si="38"/>
        <v>1</v>
      </c>
      <c r="AP59" s="53">
        <v>0</v>
      </c>
      <c r="AQ59" s="53">
        <v>0.09</v>
      </c>
      <c r="AR59" s="53">
        <v>0.08</v>
      </c>
      <c r="AS59" s="53">
        <v>0.11</v>
      </c>
      <c r="AT59" s="53">
        <v>0.06</v>
      </c>
      <c r="AU59" s="53">
        <v>-0.06</v>
      </c>
      <c r="AV59" s="53">
        <v>0.05</v>
      </c>
      <c r="AW59" s="53">
        <v>0.06</v>
      </c>
      <c r="AX59" s="53">
        <v>-7.0000000000000007E-2</v>
      </c>
      <c r="AY59" s="53">
        <v>0</v>
      </c>
      <c r="AZ59" s="53">
        <v>-0.22</v>
      </c>
      <c r="BA59" s="53">
        <f>(AZ59-AW59)</f>
        <v>-0.28000000000000003</v>
      </c>
      <c r="BB59" s="19" t="b">
        <f t="shared" si="39"/>
        <v>0</v>
      </c>
      <c r="BC59" s="56">
        <v>92.9</v>
      </c>
      <c r="BD59" s="56">
        <v>93.8</v>
      </c>
      <c r="BE59" s="56"/>
      <c r="BF59" s="56">
        <v>93.6</v>
      </c>
      <c r="BG59" s="56">
        <v>91.2</v>
      </c>
      <c r="BH59" s="56">
        <v>88.8</v>
      </c>
      <c r="BI59" s="56">
        <v>89.2</v>
      </c>
      <c r="BJ59" s="56">
        <v>89.1</v>
      </c>
      <c r="BK59" s="88">
        <f t="shared" si="43"/>
        <v>4.5</v>
      </c>
      <c r="BL59" s="43" t="s">
        <v>159</v>
      </c>
      <c r="BM59" s="43" t="s">
        <v>159</v>
      </c>
      <c r="BN59" s="97" t="s">
        <v>159</v>
      </c>
      <c r="BO59" s="43">
        <v>0.74</v>
      </c>
      <c r="BP59" s="43">
        <v>0.74</v>
      </c>
      <c r="BQ59" s="53">
        <v>1.26</v>
      </c>
      <c r="BR59" s="43" t="s">
        <v>159</v>
      </c>
      <c r="BS59" s="43"/>
      <c r="BT59" s="43" t="s">
        <v>159</v>
      </c>
      <c r="BU59" s="101" t="s">
        <v>254</v>
      </c>
      <c r="BV59" s="98">
        <v>48</v>
      </c>
      <c r="BW59" s="98"/>
      <c r="BX59" s="98">
        <v>143.01300000000001</v>
      </c>
      <c r="BY59" s="98">
        <f t="shared" si="40"/>
        <v>49.742999999999981</v>
      </c>
      <c r="BZ59" s="98">
        <v>127.51</v>
      </c>
      <c r="CA59" s="98">
        <v>177.25299999999999</v>
      </c>
      <c r="CB59" s="28">
        <f t="shared" si="41"/>
        <v>31.500000000000014</v>
      </c>
      <c r="CC59" s="28">
        <v>116.94799999999999</v>
      </c>
      <c r="CD59" s="28">
        <v>148.44800000000001</v>
      </c>
      <c r="CE59" s="28"/>
      <c r="CF59" s="56">
        <v>37</v>
      </c>
      <c r="CG59" s="28"/>
      <c r="CH59" s="28">
        <f>(CE59+CF59+CG59)</f>
        <v>37</v>
      </c>
      <c r="CI59" s="29">
        <v>27.596</v>
      </c>
      <c r="CJ59" s="25" t="s">
        <v>60</v>
      </c>
      <c r="CK59" s="27" t="s">
        <v>196</v>
      </c>
      <c r="CL59" s="27" t="s">
        <v>196</v>
      </c>
      <c r="CM59" s="27" t="s">
        <v>267</v>
      </c>
      <c r="CN59" s="27"/>
      <c r="CO59" s="27"/>
      <c r="CP59" s="18" t="s">
        <v>104</v>
      </c>
      <c r="CQ59" s="56" t="s">
        <v>235</v>
      </c>
      <c r="CR59" s="56" t="s">
        <v>235</v>
      </c>
      <c r="CS59" s="56" t="s">
        <v>235</v>
      </c>
      <c r="CT59" s="56">
        <v>63.76</v>
      </c>
      <c r="CU59" s="56" t="s">
        <v>235</v>
      </c>
      <c r="CV59" s="56" t="s">
        <v>235</v>
      </c>
      <c r="CW59" s="56" t="s">
        <v>235</v>
      </c>
      <c r="CX59" s="56" t="s">
        <v>235</v>
      </c>
      <c r="CY59" s="56">
        <v>49.36</v>
      </c>
      <c r="CZ59" s="56" t="s">
        <v>235</v>
      </c>
      <c r="DA59" s="56" t="s">
        <v>235</v>
      </c>
      <c r="DB59" s="56" t="s">
        <v>235</v>
      </c>
      <c r="DC59" s="56">
        <v>40.07</v>
      </c>
      <c r="DD59" s="56" t="s">
        <v>235</v>
      </c>
      <c r="DE59" s="56">
        <v>31.4</v>
      </c>
      <c r="DF59" s="56" t="s">
        <v>235</v>
      </c>
      <c r="DG59" s="56">
        <v>21.44</v>
      </c>
      <c r="DH59" s="56" t="s">
        <v>235</v>
      </c>
      <c r="DI59" s="56">
        <v>16.82</v>
      </c>
      <c r="DJ59" s="56" t="s">
        <v>235</v>
      </c>
      <c r="DK59" s="56">
        <v>3.93</v>
      </c>
      <c r="DL59" s="56" t="s">
        <v>235</v>
      </c>
      <c r="DM59" s="56">
        <v>2.44</v>
      </c>
      <c r="DN59" s="56" t="s">
        <v>235</v>
      </c>
    </row>
    <row r="60" spans="1:118" ht="12.75" x14ac:dyDescent="0.2">
      <c r="A60" s="152" t="s">
        <v>59</v>
      </c>
      <c r="B60" s="26">
        <v>1</v>
      </c>
      <c r="C60" s="26">
        <v>3</v>
      </c>
      <c r="D60" s="27">
        <v>1</v>
      </c>
      <c r="E60" s="44">
        <v>22.925000000000001</v>
      </c>
      <c r="F60" s="27">
        <v>440</v>
      </c>
      <c r="G60" s="27">
        <v>1370</v>
      </c>
      <c r="H60" s="51">
        <f t="shared" si="33"/>
        <v>0.47032846715328469</v>
      </c>
      <c r="I60" s="48">
        <f t="shared" si="42"/>
        <v>2.1261736633817025</v>
      </c>
      <c r="J60" s="85">
        <v>77.59</v>
      </c>
      <c r="K60" s="85">
        <v>37.94</v>
      </c>
      <c r="L60" s="47">
        <f t="shared" si="34"/>
        <v>524.39150399999994</v>
      </c>
      <c r="M60" s="85">
        <v>1350</v>
      </c>
      <c r="N60" s="51">
        <f t="shared" si="35"/>
        <v>0.38843815111111107</v>
      </c>
      <c r="O60" s="44">
        <v>17.2</v>
      </c>
      <c r="P60" s="28">
        <f t="shared" si="36"/>
        <v>16.821512000000002</v>
      </c>
      <c r="Q60" s="48">
        <v>21.68</v>
      </c>
      <c r="R60" s="48">
        <v>-2.9</v>
      </c>
      <c r="S60" s="31">
        <v>0.3</v>
      </c>
      <c r="T60" s="31">
        <v>-0.3</v>
      </c>
      <c r="U60" s="31">
        <v>0.5</v>
      </c>
      <c r="V60" s="122">
        <v>0.8</v>
      </c>
      <c r="W60" s="50">
        <v>1</v>
      </c>
      <c r="X60" s="51">
        <v>0.9</v>
      </c>
      <c r="Y60" s="51">
        <v>0.9</v>
      </c>
      <c r="Z60" s="49">
        <v>0.8</v>
      </c>
      <c r="AA60" s="50">
        <v>1</v>
      </c>
      <c r="AB60" s="50">
        <v>1</v>
      </c>
      <c r="AC60" s="50">
        <v>0.9</v>
      </c>
      <c r="AD60" s="53">
        <v>3.54</v>
      </c>
      <c r="AE60" s="58">
        <v>3.58</v>
      </c>
      <c r="AF60" s="58">
        <v>3.68</v>
      </c>
      <c r="AG60" s="53">
        <v>3.66</v>
      </c>
      <c r="AH60" s="53">
        <v>3.52</v>
      </c>
      <c r="AI60" s="53">
        <v>3.36</v>
      </c>
      <c r="AJ60" s="53">
        <v>3.23</v>
      </c>
      <c r="AK60" s="53">
        <v>3.04</v>
      </c>
      <c r="AL60" s="53">
        <v>3.02</v>
      </c>
      <c r="AM60" s="59">
        <f>(AL60-AF60)</f>
        <v>-0.66000000000000014</v>
      </c>
      <c r="AN60" s="19" t="b">
        <f t="shared" si="37"/>
        <v>0</v>
      </c>
      <c r="AO60" s="19" t="b">
        <f t="shared" si="38"/>
        <v>1</v>
      </c>
      <c r="AP60" s="53">
        <v>0.59</v>
      </c>
      <c r="AQ60" s="53">
        <v>0.2</v>
      </c>
      <c r="AR60" s="53">
        <v>-0.05</v>
      </c>
      <c r="AS60" s="53">
        <v>0.13</v>
      </c>
      <c r="AT60" s="53">
        <v>0.03</v>
      </c>
      <c r="AU60" s="53">
        <v>-0.49</v>
      </c>
      <c r="AV60" s="53">
        <v>-0.75</v>
      </c>
      <c r="AW60" s="53">
        <v>-1.05</v>
      </c>
      <c r="AX60" s="53">
        <v>-0.76</v>
      </c>
      <c r="AY60" s="53">
        <v>-0.57999999999999996</v>
      </c>
      <c r="AZ60" s="53">
        <v>-0.71</v>
      </c>
      <c r="BA60" s="53">
        <f>(AZ60-AX60)</f>
        <v>5.0000000000000044E-2</v>
      </c>
      <c r="BB60" s="19" t="b">
        <f t="shared" si="39"/>
        <v>0</v>
      </c>
      <c r="BC60" s="56">
        <v>76.7</v>
      </c>
      <c r="BD60" s="56">
        <v>81.599999999999994</v>
      </c>
      <c r="BE60" s="56"/>
      <c r="BF60" s="56">
        <v>82.6</v>
      </c>
      <c r="BG60" s="56">
        <v>83.2</v>
      </c>
      <c r="BH60" s="56">
        <v>82.5</v>
      </c>
      <c r="BI60" s="56">
        <v>82.7</v>
      </c>
      <c r="BJ60" s="56">
        <v>83.1</v>
      </c>
      <c r="BK60" s="56">
        <f t="shared" si="43"/>
        <v>-0.5</v>
      </c>
      <c r="BL60" s="54"/>
      <c r="BM60" s="43" t="s">
        <v>159</v>
      </c>
      <c r="BN60" s="43" t="s">
        <v>159</v>
      </c>
      <c r="BO60" s="101">
        <v>1.51</v>
      </c>
      <c r="BP60" s="101">
        <v>1.51</v>
      </c>
      <c r="BQ60" s="105">
        <v>1.75</v>
      </c>
      <c r="BR60" s="43" t="s">
        <v>159</v>
      </c>
      <c r="BS60" s="101"/>
      <c r="BT60" s="43" t="s">
        <v>159</v>
      </c>
      <c r="BU60" s="43" t="s">
        <v>159</v>
      </c>
      <c r="BV60" s="98"/>
      <c r="BW60" s="98"/>
      <c r="BX60" s="98">
        <v>50</v>
      </c>
      <c r="BY60" s="98">
        <f t="shared" si="40"/>
        <v>0</v>
      </c>
      <c r="BZ60" s="29">
        <v>48.64</v>
      </c>
      <c r="CA60" s="29">
        <v>48.64</v>
      </c>
      <c r="CB60" s="28">
        <f t="shared" si="41"/>
        <v>0</v>
      </c>
      <c r="CC60" s="28">
        <v>50.6</v>
      </c>
      <c r="CD60" s="28">
        <v>50.6</v>
      </c>
      <c r="CE60" s="56"/>
      <c r="CF60" s="56">
        <v>1.35</v>
      </c>
      <c r="CG60" s="28"/>
      <c r="CH60" s="28">
        <f>(CE60+CF60+CG60)</f>
        <v>1.35</v>
      </c>
      <c r="CI60" s="29">
        <v>10.5</v>
      </c>
      <c r="CJ60" s="69" t="s">
        <v>59</v>
      </c>
      <c r="CK60" s="27" t="s">
        <v>196</v>
      </c>
      <c r="CL60" s="27" t="s">
        <v>196</v>
      </c>
      <c r="CM60" s="27" t="s">
        <v>267</v>
      </c>
      <c r="CN60" s="27"/>
      <c r="CO60" s="27"/>
      <c r="CP60" s="18" t="s">
        <v>253</v>
      </c>
      <c r="CQ60" s="56" t="s">
        <v>235</v>
      </c>
      <c r="CR60" s="56" t="s">
        <v>235</v>
      </c>
      <c r="CS60" s="56" t="s">
        <v>235</v>
      </c>
      <c r="CT60" s="56" t="s">
        <v>235</v>
      </c>
      <c r="CU60" s="56" t="s">
        <v>235</v>
      </c>
      <c r="CV60" s="56" t="s">
        <v>235</v>
      </c>
      <c r="CW60" s="56" t="s">
        <v>235</v>
      </c>
      <c r="CX60" s="56" t="s">
        <v>235</v>
      </c>
      <c r="CY60" s="56">
        <v>10.47</v>
      </c>
      <c r="CZ60" s="56" t="s">
        <v>235</v>
      </c>
      <c r="DA60" s="56" t="s">
        <v>235</v>
      </c>
      <c r="DB60" s="56" t="s">
        <v>235</v>
      </c>
      <c r="DC60" s="56" t="s">
        <v>235</v>
      </c>
      <c r="DD60" s="56" t="s">
        <v>235</v>
      </c>
      <c r="DE60" s="56" t="s">
        <v>235</v>
      </c>
      <c r="DF60" s="56">
        <v>9.7799999999999994</v>
      </c>
      <c r="DG60" s="56" t="s">
        <v>235</v>
      </c>
      <c r="DH60" s="56" t="s">
        <v>235</v>
      </c>
      <c r="DI60" s="56" t="s">
        <v>235</v>
      </c>
      <c r="DJ60" s="56" t="s">
        <v>235</v>
      </c>
      <c r="DK60" s="56" t="s">
        <v>235</v>
      </c>
      <c r="DL60" s="56" t="s">
        <v>235</v>
      </c>
      <c r="DM60" s="56" t="s">
        <v>235</v>
      </c>
      <c r="DN60" s="56" t="s">
        <v>235</v>
      </c>
    </row>
    <row r="61" spans="1:118" ht="12.75" x14ac:dyDescent="0.2">
      <c r="A61" s="25" t="s">
        <v>94</v>
      </c>
      <c r="B61" s="26">
        <v>1</v>
      </c>
      <c r="C61" s="26">
        <v>3</v>
      </c>
      <c r="D61" s="27">
        <v>1</v>
      </c>
      <c r="E61" s="44">
        <v>6.8170000000000002</v>
      </c>
      <c r="F61" s="27">
        <v>530</v>
      </c>
      <c r="G61" s="27">
        <v>1180</v>
      </c>
      <c r="H61" s="51">
        <f t="shared" si="33"/>
        <v>0.54605932203389829</v>
      </c>
      <c r="I61" s="48">
        <f t="shared" si="42"/>
        <v>1.8313028633506634</v>
      </c>
      <c r="J61" s="85">
        <v>48.49</v>
      </c>
      <c r="K61" s="85">
        <v>69.34</v>
      </c>
      <c r="L61" s="47">
        <f t="shared" si="34"/>
        <v>958.38974400000006</v>
      </c>
      <c r="M61" s="85">
        <v>1080</v>
      </c>
      <c r="N61" s="51">
        <f t="shared" si="35"/>
        <v>0.88739791111111122</v>
      </c>
      <c r="O61" s="44">
        <v>13.5</v>
      </c>
      <c r="P61" s="28">
        <f t="shared" si="36"/>
        <v>3.1373029999999997</v>
      </c>
      <c r="Q61" s="48">
        <v>6.47</v>
      </c>
      <c r="R61" s="48">
        <v>-1.5</v>
      </c>
      <c r="S61" s="31">
        <v>-1.3</v>
      </c>
      <c r="T61" s="31">
        <v>-0.4</v>
      </c>
      <c r="U61" s="31">
        <v>2.9</v>
      </c>
      <c r="V61" s="122">
        <v>0.1</v>
      </c>
      <c r="W61" s="50">
        <v>0.3</v>
      </c>
      <c r="X61" s="51">
        <v>0.3</v>
      </c>
      <c r="Y61" s="51">
        <v>0.3</v>
      </c>
      <c r="Z61" s="49">
        <v>0.3</v>
      </c>
      <c r="AA61" s="50">
        <v>0.2</v>
      </c>
      <c r="AB61" s="50">
        <v>0.2</v>
      </c>
      <c r="AC61" s="50">
        <v>0.2</v>
      </c>
      <c r="AD61" s="53">
        <v>2.4900000000000002</v>
      </c>
      <c r="AE61" s="68">
        <v>2.4900000000000002</v>
      </c>
      <c r="AF61" s="68">
        <v>2.5299999999999998</v>
      </c>
      <c r="AG61" s="53">
        <v>2.68</v>
      </c>
      <c r="AH61" s="53">
        <v>2.78</v>
      </c>
      <c r="AI61" s="53">
        <v>2.89</v>
      </c>
      <c r="AJ61" s="53">
        <v>2.99</v>
      </c>
      <c r="AK61" s="53">
        <v>2.97</v>
      </c>
      <c r="AL61" s="53">
        <v>2.97</v>
      </c>
      <c r="AM61" s="61">
        <f>(AL61-AF61)</f>
        <v>0.44000000000000039</v>
      </c>
      <c r="AN61" s="19" t="b">
        <f t="shared" si="37"/>
        <v>0</v>
      </c>
      <c r="AO61" s="19" t="b">
        <f t="shared" si="38"/>
        <v>1</v>
      </c>
      <c r="AP61" s="53">
        <v>-0.23</v>
      </c>
      <c r="AQ61" s="53">
        <v>-0.33</v>
      </c>
      <c r="AR61" s="53">
        <v>-1.46</v>
      </c>
      <c r="AS61" s="53">
        <v>-0.55000000000000004</v>
      </c>
      <c r="AT61" s="53">
        <v>-0.36</v>
      </c>
      <c r="AU61" s="53">
        <v>-0.18</v>
      </c>
      <c r="AV61" s="53">
        <v>-0.19</v>
      </c>
      <c r="AW61" s="53">
        <v>-0.2</v>
      </c>
      <c r="AX61" s="53">
        <v>-0.18</v>
      </c>
      <c r="AY61" s="53">
        <v>-0.42</v>
      </c>
      <c r="AZ61" s="53">
        <v>-0.43</v>
      </c>
      <c r="BA61" s="53">
        <f>(AZ61-AV61)</f>
        <v>-0.24</v>
      </c>
      <c r="BB61" s="19" t="b">
        <f t="shared" si="39"/>
        <v>0</v>
      </c>
      <c r="BC61" s="56">
        <v>86.8</v>
      </c>
      <c r="BD61" s="56">
        <v>87.2</v>
      </c>
      <c r="BE61" s="55" t="s">
        <v>159</v>
      </c>
      <c r="BF61" s="56">
        <v>88.1</v>
      </c>
      <c r="BG61" s="56">
        <v>89.4</v>
      </c>
      <c r="BH61" s="56">
        <v>87.5</v>
      </c>
      <c r="BI61" s="56">
        <v>87.8</v>
      </c>
      <c r="BJ61" s="56">
        <v>87.8</v>
      </c>
      <c r="BK61" s="56">
        <f t="shared" si="43"/>
        <v>0.29999999999999716</v>
      </c>
      <c r="BL61" s="43" t="s">
        <v>159</v>
      </c>
      <c r="BM61" s="43" t="s">
        <v>159</v>
      </c>
      <c r="BN61" s="43" t="s">
        <v>159</v>
      </c>
      <c r="BO61" s="101">
        <v>2.1800000000000002</v>
      </c>
      <c r="BP61" s="101">
        <v>2.15</v>
      </c>
      <c r="BQ61" s="105">
        <v>2.08</v>
      </c>
      <c r="BR61" s="43" t="s">
        <v>159</v>
      </c>
      <c r="BS61" s="43" t="s">
        <v>159</v>
      </c>
      <c r="BT61" s="43" t="s">
        <v>159</v>
      </c>
      <c r="BU61" s="43" t="s">
        <v>159</v>
      </c>
      <c r="BV61" s="98"/>
      <c r="BW61" s="98"/>
      <c r="BX61" s="98"/>
      <c r="BY61" s="98">
        <f t="shared" si="40"/>
        <v>0</v>
      </c>
      <c r="BZ61" s="28">
        <v>0</v>
      </c>
      <c r="CA61" s="98">
        <v>0</v>
      </c>
      <c r="CB61" s="28">
        <f t="shared" si="41"/>
        <v>0</v>
      </c>
      <c r="CC61" s="28"/>
      <c r="CD61" s="28"/>
      <c r="CE61" s="56"/>
      <c r="CF61" s="56">
        <v>0</v>
      </c>
      <c r="CG61" s="28"/>
      <c r="CH61" s="28"/>
      <c r="CI61" s="29">
        <v>9.5000000000000001E-2</v>
      </c>
      <c r="CJ61" s="25" t="s">
        <v>94</v>
      </c>
      <c r="CK61" s="27" t="s">
        <v>196</v>
      </c>
      <c r="CL61" s="27" t="s">
        <v>196</v>
      </c>
      <c r="CM61" s="27" t="s">
        <v>267</v>
      </c>
      <c r="CN61" s="27"/>
      <c r="CO61" s="27"/>
      <c r="CP61" s="18" t="s">
        <v>107</v>
      </c>
      <c r="CQ61" s="56" t="s">
        <v>235</v>
      </c>
      <c r="CR61" s="56">
        <v>61.05</v>
      </c>
      <c r="CS61" s="56" t="s">
        <v>235</v>
      </c>
      <c r="CT61" s="56">
        <v>65.27</v>
      </c>
      <c r="CU61" s="56" t="s">
        <v>235</v>
      </c>
      <c r="CV61" s="56" t="s">
        <v>235</v>
      </c>
      <c r="CW61" s="56">
        <v>62.07</v>
      </c>
      <c r="CX61" s="56" t="s">
        <v>235</v>
      </c>
      <c r="CY61" s="56">
        <v>55.67</v>
      </c>
      <c r="CZ61" s="56" t="s">
        <v>235</v>
      </c>
      <c r="DA61" s="56" t="s">
        <v>235</v>
      </c>
      <c r="DB61" s="56" t="s">
        <v>235</v>
      </c>
      <c r="DC61" s="56" t="s">
        <v>235</v>
      </c>
      <c r="DD61" s="56">
        <v>64.599999999999994</v>
      </c>
      <c r="DE61" s="56">
        <v>64.290000000000006</v>
      </c>
      <c r="DF61" s="56" t="s">
        <v>235</v>
      </c>
      <c r="DG61" s="56">
        <v>68.510000000000005</v>
      </c>
      <c r="DH61" s="56" t="s">
        <v>235</v>
      </c>
      <c r="DI61" s="56" t="s">
        <v>235</v>
      </c>
      <c r="DJ61" s="56" t="s">
        <v>235</v>
      </c>
      <c r="DK61" s="56">
        <v>74.319999999999993</v>
      </c>
      <c r="DL61" s="56" t="s">
        <v>235</v>
      </c>
      <c r="DM61" s="56" t="s">
        <v>235</v>
      </c>
      <c r="DN61" s="56" t="s">
        <v>235</v>
      </c>
    </row>
    <row r="62" spans="1:118" ht="12.75" x14ac:dyDescent="0.2">
      <c r="A62" s="25" t="s">
        <v>36</v>
      </c>
      <c r="B62" s="26">
        <v>1</v>
      </c>
      <c r="C62" s="26">
        <v>3</v>
      </c>
      <c r="D62" s="27">
        <v>1</v>
      </c>
      <c r="E62" s="44">
        <v>1.704</v>
      </c>
      <c r="F62" s="27">
        <v>590</v>
      </c>
      <c r="G62" s="27">
        <v>1410</v>
      </c>
      <c r="H62" s="51">
        <f t="shared" si="33"/>
        <v>0.45698581560283691</v>
      </c>
      <c r="I62" s="48">
        <f t="shared" si="42"/>
        <v>2.1882517265461319</v>
      </c>
      <c r="J62" s="85">
        <v>47.32</v>
      </c>
      <c r="K62" s="85">
        <v>58.68</v>
      </c>
      <c r="L62" s="47">
        <f t="shared" si="34"/>
        <v>811.05148799999984</v>
      </c>
      <c r="M62" s="85">
        <v>1460</v>
      </c>
      <c r="N62" s="51">
        <f t="shared" si="35"/>
        <v>0.55551471780821904</v>
      </c>
      <c r="O62" s="44">
        <v>18.899999999999999</v>
      </c>
      <c r="P62" s="28">
        <f t="shared" si="36"/>
        <v>0.76658400000000004</v>
      </c>
      <c r="Q62" s="48">
        <v>1.62</v>
      </c>
      <c r="R62" s="48">
        <v>1.1000000000000001</v>
      </c>
      <c r="S62" s="31">
        <v>-2.2000000000000002</v>
      </c>
      <c r="T62" s="31">
        <v>0.3</v>
      </c>
      <c r="U62" s="31">
        <v>0.7</v>
      </c>
      <c r="V62" s="122">
        <v>0.3</v>
      </c>
      <c r="W62" s="50">
        <v>0.3</v>
      </c>
      <c r="X62" s="51">
        <v>0.3</v>
      </c>
      <c r="Y62" s="51">
        <v>0.4</v>
      </c>
      <c r="Z62" s="49">
        <v>0.2</v>
      </c>
      <c r="AA62" s="50">
        <v>0.2</v>
      </c>
      <c r="AB62" s="50">
        <v>0.2</v>
      </c>
      <c r="AC62" s="50">
        <v>0.3</v>
      </c>
      <c r="AD62" s="53">
        <v>2.68</v>
      </c>
      <c r="AE62" s="68">
        <v>2.59</v>
      </c>
      <c r="AF62" s="68">
        <v>2.59</v>
      </c>
      <c r="AG62" s="53">
        <v>2.5499999999999998</v>
      </c>
      <c r="AH62" s="53">
        <v>2.61</v>
      </c>
      <c r="AI62" s="53">
        <v>2.7</v>
      </c>
      <c r="AJ62" s="53">
        <v>2.83</v>
      </c>
      <c r="AK62" s="53">
        <v>2.62</v>
      </c>
      <c r="AL62" s="53">
        <v>2.5299999999999998</v>
      </c>
      <c r="AM62" s="59">
        <f>(AL62-AJ62)</f>
        <v>-0.30000000000000027</v>
      </c>
      <c r="AN62" s="19" t="b">
        <f t="shared" si="37"/>
        <v>0</v>
      </c>
      <c r="AO62" s="19" t="b">
        <f t="shared" si="38"/>
        <v>1</v>
      </c>
      <c r="AP62" s="53">
        <v>-0.53</v>
      </c>
      <c r="AQ62" s="53">
        <v>-0.39</v>
      </c>
      <c r="AR62" s="53">
        <v>-0.56999999999999995</v>
      </c>
      <c r="AS62" s="53">
        <v>-0.48</v>
      </c>
      <c r="AT62" s="53">
        <v>-0.44</v>
      </c>
      <c r="AU62" s="53">
        <v>-0.69</v>
      </c>
      <c r="AV62" s="53">
        <v>-0.65</v>
      </c>
      <c r="AW62" s="53">
        <v>-0.66</v>
      </c>
      <c r="AX62" s="53">
        <v>-0.73</v>
      </c>
      <c r="AY62" s="53">
        <v>-0.96</v>
      </c>
      <c r="AZ62" s="53">
        <v>-0.93</v>
      </c>
      <c r="BA62" s="53">
        <f>(AZ62-AT62)</f>
        <v>-0.49000000000000005</v>
      </c>
      <c r="BB62" s="19" t="b">
        <f t="shared" si="39"/>
        <v>0</v>
      </c>
      <c r="BC62" s="56">
        <v>91.3</v>
      </c>
      <c r="BD62" s="56">
        <v>94.8</v>
      </c>
      <c r="BE62" s="55" t="s">
        <v>159</v>
      </c>
      <c r="BF62" s="56">
        <v>97.2</v>
      </c>
      <c r="BG62" s="56">
        <v>98.3</v>
      </c>
      <c r="BH62" s="56">
        <v>99.2</v>
      </c>
      <c r="BI62" s="109">
        <v>101.1</v>
      </c>
      <c r="BJ62" s="109">
        <v>100.6</v>
      </c>
      <c r="BK62" s="56">
        <f t="shared" si="43"/>
        <v>-3.3999999999999915</v>
      </c>
      <c r="BL62" s="43" t="s">
        <v>159</v>
      </c>
      <c r="BM62" s="43" t="s">
        <v>159</v>
      </c>
      <c r="BN62" s="43" t="s">
        <v>159</v>
      </c>
      <c r="BO62" s="102">
        <v>2.74</v>
      </c>
      <c r="BP62" s="101">
        <v>2.1800000000000002</v>
      </c>
      <c r="BQ62" s="127">
        <v>2.91</v>
      </c>
      <c r="BR62" s="43" t="s">
        <v>159</v>
      </c>
      <c r="BS62" s="43" t="s">
        <v>159</v>
      </c>
      <c r="BT62" s="43" t="s">
        <v>159</v>
      </c>
      <c r="BU62" s="43" t="s">
        <v>159</v>
      </c>
      <c r="BV62" s="98"/>
      <c r="BW62" s="98"/>
      <c r="BX62" s="98"/>
      <c r="BY62" s="98">
        <f t="shared" si="40"/>
        <v>0</v>
      </c>
      <c r="BZ62" s="28">
        <v>0</v>
      </c>
      <c r="CA62" s="98">
        <v>0</v>
      </c>
      <c r="CB62" s="28">
        <f t="shared" si="41"/>
        <v>0</v>
      </c>
      <c r="CC62" s="28"/>
      <c r="CD62" s="28"/>
      <c r="CE62" s="56"/>
      <c r="CF62" s="56">
        <v>0</v>
      </c>
      <c r="CG62" s="28"/>
      <c r="CH62" s="28"/>
      <c r="CI62" s="29"/>
      <c r="CJ62" s="25" t="s">
        <v>36</v>
      </c>
      <c r="CK62" s="27" t="s">
        <v>196</v>
      </c>
      <c r="CL62" s="27" t="s">
        <v>196</v>
      </c>
      <c r="CM62" s="27" t="s">
        <v>267</v>
      </c>
      <c r="CN62" s="27"/>
      <c r="CO62" s="27"/>
    </row>
    <row r="63" spans="1:118" ht="12.75" x14ac:dyDescent="0.2">
      <c r="A63" s="25" t="s">
        <v>108</v>
      </c>
      <c r="B63" s="26">
        <v>1</v>
      </c>
      <c r="C63" s="26">
        <v>2</v>
      </c>
      <c r="D63" s="27">
        <v>0</v>
      </c>
      <c r="E63" s="44">
        <v>14.15</v>
      </c>
      <c r="F63" s="27">
        <v>860</v>
      </c>
      <c r="G63" s="85">
        <v>1690</v>
      </c>
      <c r="H63" s="51">
        <f t="shared" si="33"/>
        <v>0.38127218934911244</v>
      </c>
      <c r="I63" s="48">
        <f t="shared" si="42"/>
        <v>2.6227981686971367</v>
      </c>
      <c r="J63" s="92">
        <v>40</v>
      </c>
      <c r="K63" s="44" t="s">
        <v>182</v>
      </c>
      <c r="L63" s="44" t="s">
        <v>182</v>
      </c>
      <c r="M63" s="85">
        <v>1490</v>
      </c>
      <c r="N63" s="48" t="s">
        <v>182</v>
      </c>
      <c r="O63" s="48" t="s">
        <v>182</v>
      </c>
      <c r="P63" s="48" t="s">
        <v>182</v>
      </c>
      <c r="Q63" s="48">
        <v>13.36</v>
      </c>
      <c r="R63" s="48">
        <v>0.5</v>
      </c>
      <c r="S63" s="31">
        <v>-4.8</v>
      </c>
      <c r="T63" s="31">
        <v>-5.0999999999999996</v>
      </c>
      <c r="U63" s="48">
        <v>2.7</v>
      </c>
      <c r="V63" s="121">
        <v>0.2</v>
      </c>
      <c r="W63" s="51">
        <v>0.2</v>
      </c>
      <c r="X63" s="51">
        <v>0.2</v>
      </c>
      <c r="Y63" s="51">
        <v>0.2</v>
      </c>
      <c r="Z63" s="49">
        <v>0.1</v>
      </c>
      <c r="AA63" s="50">
        <v>0</v>
      </c>
      <c r="AB63" s="50">
        <v>0</v>
      </c>
      <c r="AC63" s="50">
        <v>0</v>
      </c>
      <c r="AD63" s="53">
        <v>1.82</v>
      </c>
      <c r="AE63" s="68">
        <v>1.77</v>
      </c>
      <c r="AF63" s="68">
        <v>1.65</v>
      </c>
      <c r="AG63" s="53">
        <v>1.4</v>
      </c>
      <c r="AH63" s="53">
        <v>1.86</v>
      </c>
      <c r="AI63" s="53">
        <v>1.98</v>
      </c>
      <c r="AJ63" s="53">
        <v>2.19</v>
      </c>
      <c r="AK63" s="53">
        <v>2.23</v>
      </c>
      <c r="AL63" s="53">
        <v>2.2599999999999998</v>
      </c>
      <c r="AM63" s="61">
        <f>(AL63-AG63)</f>
        <v>0.85999999999999988</v>
      </c>
      <c r="AN63" s="19" t="b">
        <f t="shared" si="37"/>
        <v>0</v>
      </c>
      <c r="AO63" s="19" t="b">
        <f t="shared" si="38"/>
        <v>1</v>
      </c>
      <c r="AP63" s="53">
        <v>-1.1399999999999999</v>
      </c>
      <c r="AQ63" s="53">
        <v>-1.26</v>
      </c>
      <c r="AR63" s="53">
        <v>-1.24</v>
      </c>
      <c r="AS63" s="53">
        <v>-0.91</v>
      </c>
      <c r="AT63" s="53">
        <v>-1.1100000000000001</v>
      </c>
      <c r="AU63" s="53">
        <v>-1.2</v>
      </c>
      <c r="AV63" s="53">
        <v>-1.1599999999999999</v>
      </c>
      <c r="AW63" s="53">
        <v>-1.1200000000000001</v>
      </c>
      <c r="AX63" s="53">
        <v>-0.96</v>
      </c>
      <c r="AY63" s="53">
        <v>-0.79</v>
      </c>
      <c r="AZ63" s="53">
        <v>-0.69</v>
      </c>
      <c r="BA63" s="61">
        <f>(AZ63-AU63)</f>
        <v>0.51</v>
      </c>
      <c r="BB63" s="19" t="b">
        <f t="shared" si="39"/>
        <v>0</v>
      </c>
      <c r="BC63" s="56">
        <v>112.5</v>
      </c>
      <c r="BD63" s="56">
        <v>114</v>
      </c>
      <c r="BE63" s="55" t="s">
        <v>159</v>
      </c>
      <c r="BF63" s="56">
        <v>110.2</v>
      </c>
      <c r="BG63" s="56">
        <v>107.9</v>
      </c>
      <c r="BH63" s="56">
        <v>106.3</v>
      </c>
      <c r="BI63" s="109">
        <v>105.2</v>
      </c>
      <c r="BJ63" s="109">
        <v>102.8</v>
      </c>
      <c r="BK63" s="88">
        <f t="shared" si="43"/>
        <v>7.4000000000000057</v>
      </c>
      <c r="BL63" s="43" t="s">
        <v>159</v>
      </c>
      <c r="BM63" s="43" t="s">
        <v>159</v>
      </c>
      <c r="BN63" s="43" t="s">
        <v>159</v>
      </c>
      <c r="BO63" s="102">
        <v>2.25</v>
      </c>
      <c r="BP63" s="101">
        <v>2.02</v>
      </c>
      <c r="BQ63" s="105">
        <v>1.97</v>
      </c>
      <c r="BR63" s="43" t="s">
        <v>159</v>
      </c>
      <c r="BS63" s="43" t="s">
        <v>159</v>
      </c>
      <c r="BT63" s="43" t="s">
        <v>159</v>
      </c>
      <c r="BU63" s="43" t="s">
        <v>159</v>
      </c>
      <c r="BV63" s="98"/>
      <c r="BW63" s="98">
        <v>23.1</v>
      </c>
      <c r="BX63" s="98">
        <v>112.355</v>
      </c>
      <c r="BY63" s="98">
        <f t="shared" si="40"/>
        <v>16.938000000000017</v>
      </c>
      <c r="BZ63" s="98">
        <v>114.41</v>
      </c>
      <c r="CA63" s="98">
        <v>131.34800000000001</v>
      </c>
      <c r="CB63" s="28">
        <f t="shared" si="41"/>
        <v>25.578000000000003</v>
      </c>
      <c r="CC63" s="28">
        <v>75.83</v>
      </c>
      <c r="CD63" s="28">
        <v>101.408</v>
      </c>
      <c r="CE63" s="28">
        <v>25.577999999999999</v>
      </c>
      <c r="CF63" s="56"/>
      <c r="CG63" s="28"/>
      <c r="CH63" s="28">
        <f>(CE63+CF63+CG63)</f>
        <v>25.577999999999999</v>
      </c>
      <c r="CI63" s="29">
        <v>40.200000000000003</v>
      </c>
      <c r="CJ63" s="25" t="s">
        <v>108</v>
      </c>
      <c r="CK63" s="27" t="s">
        <v>263</v>
      </c>
      <c r="CL63" s="27" t="s">
        <v>196</v>
      </c>
      <c r="CM63" s="27" t="s">
        <v>267</v>
      </c>
      <c r="CN63" s="27"/>
      <c r="CO63" s="27"/>
    </row>
    <row r="64" spans="1:118" ht="12.75" x14ac:dyDescent="0.2">
      <c r="A64" s="25" t="s">
        <v>28</v>
      </c>
      <c r="B64" s="26">
        <v>1</v>
      </c>
      <c r="C64" s="26">
        <v>3</v>
      </c>
      <c r="D64" s="27">
        <v>1</v>
      </c>
      <c r="E64" s="44">
        <v>6.3330000000000002</v>
      </c>
      <c r="F64" s="27">
        <v>490</v>
      </c>
      <c r="G64" s="27">
        <v>1180</v>
      </c>
      <c r="H64" s="51">
        <f t="shared" si="33"/>
        <v>0.54605932203389829</v>
      </c>
      <c r="I64" s="48">
        <f t="shared" si="42"/>
        <v>1.8313028633506634</v>
      </c>
      <c r="J64" s="92">
        <v>40</v>
      </c>
      <c r="K64" s="44" t="s">
        <v>182</v>
      </c>
      <c r="L64" s="44" t="s">
        <v>182</v>
      </c>
      <c r="M64" s="85">
        <v>1130</v>
      </c>
      <c r="N64" s="48" t="s">
        <v>182</v>
      </c>
      <c r="O64" s="48" t="s">
        <v>182</v>
      </c>
      <c r="P64" s="48" t="s">
        <v>182</v>
      </c>
      <c r="Q64" s="48">
        <v>5.93</v>
      </c>
      <c r="R64" s="45">
        <v>10</v>
      </c>
      <c r="S64" s="31">
        <v>-2.8</v>
      </c>
      <c r="T64" s="31">
        <v>-2.8</v>
      </c>
      <c r="U64" s="31">
        <v>0.5</v>
      </c>
      <c r="V64" s="122">
        <v>0.4</v>
      </c>
      <c r="W64" s="50">
        <v>0.4</v>
      </c>
      <c r="X64" s="51">
        <v>0.5</v>
      </c>
      <c r="Y64" s="51">
        <v>0.4</v>
      </c>
      <c r="Z64" s="49">
        <v>0.3</v>
      </c>
      <c r="AA64" s="50">
        <v>0.4</v>
      </c>
      <c r="AB64" s="50">
        <v>0.4</v>
      </c>
      <c r="AC64" s="50">
        <v>0.22</v>
      </c>
      <c r="AD64" s="53">
        <v>2.5</v>
      </c>
      <c r="AE64" s="58">
        <v>2.4500000000000002</v>
      </c>
      <c r="AF64" s="58">
        <v>2.4300000000000002</v>
      </c>
      <c r="AG64" s="53">
        <v>2.34</v>
      </c>
      <c r="AH64" s="53">
        <v>2.21</v>
      </c>
      <c r="AI64" s="53">
        <v>2.21</v>
      </c>
      <c r="AJ64" s="53">
        <v>2.16</v>
      </c>
      <c r="AK64" s="53">
        <v>2.08</v>
      </c>
      <c r="AL64" s="53">
        <v>1.99</v>
      </c>
      <c r="AM64" s="59">
        <f>(AL64-AF64)</f>
        <v>-0.44000000000000017</v>
      </c>
      <c r="AN64" s="19" t="b">
        <f t="shared" si="37"/>
        <v>0</v>
      </c>
      <c r="AO64" s="19" t="b">
        <f t="shared" si="38"/>
        <v>1</v>
      </c>
      <c r="AP64" s="53">
        <v>-0.76</v>
      </c>
      <c r="AQ64" s="53">
        <v>-0.6</v>
      </c>
      <c r="AR64" s="53">
        <v>-0.78</v>
      </c>
      <c r="AS64" s="53">
        <v>-0.9</v>
      </c>
      <c r="AT64" s="53">
        <v>-1.02</v>
      </c>
      <c r="AU64" s="53">
        <v>-0.71</v>
      </c>
      <c r="AV64" s="53">
        <v>-0.67</v>
      </c>
      <c r="AW64" s="53">
        <v>-0.87</v>
      </c>
      <c r="AX64" s="53">
        <v>-0.77</v>
      </c>
      <c r="AY64" s="53">
        <v>-0.72</v>
      </c>
      <c r="AZ64" s="53">
        <v>-0.78</v>
      </c>
      <c r="BA64" s="53">
        <f>(AZ64-AW64)</f>
        <v>8.9999999999999969E-2</v>
      </c>
      <c r="BB64" s="19" t="b">
        <f t="shared" si="39"/>
        <v>0</v>
      </c>
      <c r="BC64" s="56">
        <v>87.4</v>
      </c>
      <c r="BD64" s="56">
        <v>90.3</v>
      </c>
      <c r="BE64" s="55" t="s">
        <v>159</v>
      </c>
      <c r="BF64" s="56">
        <v>93.3</v>
      </c>
      <c r="BG64" s="56">
        <v>93.6</v>
      </c>
      <c r="BH64" s="56">
        <v>94.5</v>
      </c>
      <c r="BI64" s="107">
        <v>95</v>
      </c>
      <c r="BJ64" s="107">
        <v>95.5</v>
      </c>
      <c r="BK64" s="56">
        <f t="shared" si="43"/>
        <v>-2.2000000000000028</v>
      </c>
      <c r="BL64" s="43" t="s">
        <v>159</v>
      </c>
      <c r="BM64" s="43" t="s">
        <v>159</v>
      </c>
      <c r="BN64" s="43" t="s">
        <v>159</v>
      </c>
      <c r="BO64" s="101">
        <v>1.92</v>
      </c>
      <c r="BP64" s="101">
        <v>1.98</v>
      </c>
      <c r="BQ64" s="105">
        <v>1.81</v>
      </c>
      <c r="BR64" s="43" t="s">
        <v>159</v>
      </c>
      <c r="BS64" s="43" t="s">
        <v>159</v>
      </c>
      <c r="BT64" s="43" t="s">
        <v>159</v>
      </c>
      <c r="BU64" s="43" t="s">
        <v>159</v>
      </c>
      <c r="BV64" s="98"/>
      <c r="BW64" s="98"/>
      <c r="BX64" s="98"/>
      <c r="BY64" s="98">
        <f t="shared" si="40"/>
        <v>0</v>
      </c>
      <c r="BZ64" s="28">
        <v>0</v>
      </c>
      <c r="CA64" s="98">
        <v>0</v>
      </c>
      <c r="CB64" s="28">
        <f t="shared" si="41"/>
        <v>0</v>
      </c>
      <c r="CC64" s="28"/>
      <c r="CD64" s="28"/>
      <c r="CE64" s="56"/>
      <c r="CF64" s="56">
        <v>0</v>
      </c>
      <c r="CG64" s="28"/>
      <c r="CH64" s="28"/>
      <c r="CI64" s="29"/>
      <c r="CJ64" s="25" t="s">
        <v>28</v>
      </c>
      <c r="CK64" s="27" t="s">
        <v>196</v>
      </c>
      <c r="CL64" s="27" t="s">
        <v>196</v>
      </c>
      <c r="CM64" s="27" t="s">
        <v>267</v>
      </c>
      <c r="CN64" s="27"/>
      <c r="CO64" s="27"/>
    </row>
    <row r="65" spans="1:118" ht="12.75" x14ac:dyDescent="0.2">
      <c r="A65" s="38" t="s">
        <v>174</v>
      </c>
      <c r="B65" s="19"/>
      <c r="C65" s="19"/>
      <c r="D65" s="19"/>
      <c r="E65" s="37">
        <f>SUM(E45:E64)</f>
        <v>399.94100000000009</v>
      </c>
      <c r="F65" s="37">
        <f>AVERAGE(F45:F64)</f>
        <v>601</v>
      </c>
      <c r="G65" s="37">
        <f>AVERAGE(G45:G64)</f>
        <v>1528.5</v>
      </c>
      <c r="H65" s="94">
        <f t="shared" si="33"/>
        <v>0.4215570821066405</v>
      </c>
      <c r="I65" s="63">
        <f t="shared" si="42"/>
        <v>2.3721579886707533</v>
      </c>
      <c r="J65" s="62">
        <f>((P65/Q65)*100)</f>
        <v>38.666478858181414</v>
      </c>
      <c r="K65" s="37">
        <f>AVERAGE(K45:K64)</f>
        <v>69.147777777777776</v>
      </c>
      <c r="L65" s="37">
        <f>AVERAGE(L45:L64)</f>
        <v>955.73292533333313</v>
      </c>
      <c r="M65" s="37">
        <f>AVERAGE(M45:M62)</f>
        <v>1405.5555555555557</v>
      </c>
      <c r="N65" s="94">
        <f>(L65/M65)</f>
        <v>0.67996808916996032</v>
      </c>
      <c r="O65" s="70">
        <f>AVERAGE(O45:O64)</f>
        <v>17.633333333333333</v>
      </c>
      <c r="P65" s="37">
        <f>SUM(P45:P64)</f>
        <v>144.666764</v>
      </c>
      <c r="Q65" s="37">
        <f>SUM(Q45:Q64)</f>
        <v>374.14000000000016</v>
      </c>
      <c r="R65" s="71">
        <f t="shared" ref="R65:AC65" si="45">AVERAGE(R45:R64)</f>
        <v>-0.54499999999999993</v>
      </c>
      <c r="S65" s="71">
        <f t="shared" si="45"/>
        <v>1.3649999999999991</v>
      </c>
      <c r="T65" s="71">
        <f t="shared" si="45"/>
        <v>2.16</v>
      </c>
      <c r="U65" s="71">
        <f>AVERAGE(U45:U64)</f>
        <v>3.17</v>
      </c>
      <c r="V65" s="73">
        <f>AVERAGE(V45:V64)</f>
        <v>0.625</v>
      </c>
      <c r="W65" s="73">
        <f>AVERAGE(W45:W64)</f>
        <v>0.63500000000000012</v>
      </c>
      <c r="X65" s="73">
        <f>AVERAGE(X45:X64)</f>
        <v>0.62000000000000011</v>
      </c>
      <c r="Y65" s="73">
        <f t="shared" si="45"/>
        <v>0.66000000000000014</v>
      </c>
      <c r="Z65" s="73">
        <f t="shared" si="45"/>
        <v>0.60500000000000009</v>
      </c>
      <c r="AA65" s="73">
        <f t="shared" si="45"/>
        <v>0.57000000000000006</v>
      </c>
      <c r="AB65" s="73">
        <f t="shared" si="45"/>
        <v>0.56499999999999995</v>
      </c>
      <c r="AC65" s="73">
        <f t="shared" si="45"/>
        <v>0.55100000000000005</v>
      </c>
      <c r="AD65" s="65">
        <f t="shared" ref="AD65:AM65" si="46">AVERAGE(AD45:AD64)</f>
        <v>3.2064999999999997</v>
      </c>
      <c r="AE65" s="65">
        <f t="shared" si="46"/>
        <v>3.2144999999999997</v>
      </c>
      <c r="AF65" s="65">
        <f t="shared" si="46"/>
        <v>3.2264999999999993</v>
      </c>
      <c r="AG65" s="65">
        <f t="shared" si="46"/>
        <v>3.21</v>
      </c>
      <c r="AH65" s="65">
        <f t="shared" si="46"/>
        <v>3.2439999999999998</v>
      </c>
      <c r="AI65" s="65">
        <f t="shared" si="46"/>
        <v>3.2599999999999993</v>
      </c>
      <c r="AJ65" s="65">
        <f t="shared" si="46"/>
        <v>3.2835000000000001</v>
      </c>
      <c r="AK65" s="65">
        <f t="shared" si="46"/>
        <v>3.2630000000000003</v>
      </c>
      <c r="AL65" s="65">
        <f t="shared" si="46"/>
        <v>3.2455000000000007</v>
      </c>
      <c r="AM65" s="65">
        <f t="shared" si="46"/>
        <v>1.6499999999999994E-2</v>
      </c>
      <c r="AN65" s="18"/>
      <c r="AO65" s="19"/>
      <c r="AP65" s="65">
        <f t="shared" ref="AP65:BJ65" si="47">AVERAGE(AP45:AP64)</f>
        <v>-0.65600000000000003</v>
      </c>
      <c r="AQ65" s="65">
        <f t="shared" si="47"/>
        <v>-0.68299999999999994</v>
      </c>
      <c r="AR65" s="65">
        <f t="shared" si="47"/>
        <v>-0.71150000000000002</v>
      </c>
      <c r="AS65" s="65">
        <f t="shared" si="47"/>
        <v>-0.54549999999999998</v>
      </c>
      <c r="AT65" s="65">
        <f t="shared" si="47"/>
        <v>-0.50600000000000001</v>
      </c>
      <c r="AU65" s="65">
        <f t="shared" si="47"/>
        <v>-0.55549999999999977</v>
      </c>
      <c r="AV65" s="65">
        <f t="shared" si="47"/>
        <v>-0.56000000000000005</v>
      </c>
      <c r="AW65" s="65">
        <f t="shared" si="47"/>
        <v>-0.61650000000000005</v>
      </c>
      <c r="AX65" s="65">
        <f t="shared" si="47"/>
        <v>-0.58499999999999996</v>
      </c>
      <c r="AY65" s="65">
        <f t="shared" si="47"/>
        <v>-0.59099999999999997</v>
      </c>
      <c r="AZ65" s="65">
        <f t="shared" si="47"/>
        <v>-0.61</v>
      </c>
      <c r="BA65" s="65">
        <f t="shared" si="47"/>
        <v>5.7000000000000009E-2</v>
      </c>
      <c r="BB65" s="18"/>
      <c r="BC65" s="66">
        <f t="shared" si="47"/>
        <v>88.655000000000001</v>
      </c>
      <c r="BD65" s="66">
        <f t="shared" si="47"/>
        <v>90.569999999999979</v>
      </c>
      <c r="BE65" s="66"/>
      <c r="BF65" s="66">
        <f t="shared" si="47"/>
        <v>91.1</v>
      </c>
      <c r="BG65" s="66">
        <f t="shared" si="47"/>
        <v>91.19</v>
      </c>
      <c r="BH65" s="66">
        <f t="shared" si="47"/>
        <v>90.205000000000013</v>
      </c>
      <c r="BI65" s="66">
        <f t="shared" si="47"/>
        <v>90.62</v>
      </c>
      <c r="BJ65" s="66">
        <f t="shared" si="47"/>
        <v>90.464999999999989</v>
      </c>
      <c r="BK65" s="70">
        <f t="shared" si="43"/>
        <v>0.63500000000000512</v>
      </c>
      <c r="BL65" s="26"/>
      <c r="BM65" s="26"/>
      <c r="BN65" s="26"/>
      <c r="BO65" s="65">
        <f>AVERAGE(BO45:BO64)</f>
        <v>1.6365000000000003</v>
      </c>
      <c r="BP65" s="65">
        <f>AVERAGE(BP45:BP64)</f>
        <v>1.4745000000000001</v>
      </c>
      <c r="BQ65" s="65">
        <f>AVERAGE(BQ45:BQ64)</f>
        <v>1.5695000000000001</v>
      </c>
      <c r="BR65" s="65"/>
      <c r="BS65" s="26"/>
      <c r="BT65" s="26"/>
      <c r="BU65" s="26"/>
      <c r="BV65" s="37">
        <f>SUM(BV45:BV64)</f>
        <v>471.827</v>
      </c>
      <c r="BW65" s="37">
        <f t="shared" ref="BW65:CI65" si="48">SUM(BW45:BW64)</f>
        <v>68.099999999999994</v>
      </c>
      <c r="BX65" s="37">
        <f t="shared" si="48"/>
        <v>2091.1869999999994</v>
      </c>
      <c r="BY65" s="37">
        <f t="shared" si="48"/>
        <v>535.17699999999979</v>
      </c>
      <c r="BZ65" s="37">
        <f t="shared" si="48"/>
        <v>1997.3290000000002</v>
      </c>
      <c r="CA65" s="37">
        <f t="shared" si="48"/>
        <v>2532.5059999999999</v>
      </c>
      <c r="CB65" s="37">
        <f t="shared" si="48"/>
        <v>533.245</v>
      </c>
      <c r="CC65" s="37">
        <f t="shared" si="48"/>
        <v>2007.3569999999997</v>
      </c>
      <c r="CD65" s="37">
        <f t="shared" si="48"/>
        <v>2540.6019999999999</v>
      </c>
      <c r="CE65" s="37">
        <f t="shared" si="48"/>
        <v>61.057000000000002</v>
      </c>
      <c r="CF65" s="37">
        <f t="shared" si="48"/>
        <v>420.351</v>
      </c>
      <c r="CG65" s="37">
        <f t="shared" si="48"/>
        <v>40.29</v>
      </c>
      <c r="CH65" s="37">
        <f t="shared" si="48"/>
        <v>521.69799999999998</v>
      </c>
      <c r="CI65" s="37">
        <f t="shared" si="48"/>
        <v>532.85200000000009</v>
      </c>
      <c r="CJ65" s="19"/>
      <c r="CK65" s="19"/>
      <c r="CL65" s="19"/>
      <c r="CM65" s="26"/>
      <c r="CN65" s="26"/>
      <c r="CO65" s="26"/>
    </row>
    <row r="66" spans="1:118" ht="14.25" x14ac:dyDescent="0.2">
      <c r="A66" s="81" t="s">
        <v>224</v>
      </c>
      <c r="B66" s="26"/>
      <c r="C66" s="26"/>
      <c r="D66" s="27"/>
      <c r="E66" s="85"/>
      <c r="F66" s="27"/>
      <c r="G66" s="27"/>
      <c r="H66" s="27"/>
      <c r="I66" s="27"/>
      <c r="J66" s="85"/>
      <c r="K66" s="85"/>
      <c r="L66" s="85"/>
      <c r="M66" s="85"/>
      <c r="N66" s="85"/>
      <c r="O66" s="44"/>
      <c r="P66" s="85"/>
      <c r="Q66" s="44"/>
      <c r="R66" s="44"/>
      <c r="S66" s="31"/>
      <c r="T66" s="31"/>
      <c r="U66" s="31"/>
      <c r="V66" s="122"/>
      <c r="W66" s="50"/>
      <c r="X66" s="31"/>
      <c r="Y66" s="57"/>
      <c r="Z66" s="49"/>
      <c r="AA66" s="50"/>
      <c r="AB66" s="50"/>
      <c r="AC66" s="50"/>
      <c r="AD66" s="53"/>
      <c r="AE66" s="58"/>
      <c r="AF66" s="58"/>
      <c r="AG66" s="53"/>
      <c r="AH66" s="53"/>
      <c r="AI66" s="53"/>
      <c r="AJ66" s="53"/>
      <c r="AK66" s="53"/>
      <c r="AL66" s="53"/>
      <c r="AM66" s="33"/>
      <c r="AN66" s="19"/>
      <c r="AO66" s="19"/>
      <c r="AP66" s="53"/>
      <c r="AQ66" s="53"/>
      <c r="AR66" s="53"/>
      <c r="AS66" s="53"/>
      <c r="AT66" s="53"/>
      <c r="AU66" s="53"/>
      <c r="AV66" s="53"/>
      <c r="AW66" s="53"/>
      <c r="AX66" s="53"/>
      <c r="AY66" s="53"/>
      <c r="AZ66" s="53"/>
      <c r="BA66" s="53"/>
      <c r="BB66" s="19"/>
      <c r="BC66" s="56"/>
      <c r="BD66" s="56"/>
      <c r="BE66" s="56"/>
      <c r="BF66" s="56"/>
      <c r="BG66" s="56"/>
      <c r="BH66" s="56"/>
      <c r="BI66" s="56"/>
      <c r="BJ66" s="56"/>
      <c r="BK66" s="19"/>
      <c r="BL66" s="19"/>
      <c r="BM66" s="19"/>
      <c r="BN66" s="19"/>
      <c r="BO66" s="19"/>
      <c r="BP66" s="19"/>
      <c r="BQ66" s="99"/>
      <c r="BR66" s="99"/>
      <c r="BS66" s="19"/>
      <c r="BT66" s="19"/>
      <c r="BU66" s="19"/>
      <c r="BV66" s="28"/>
      <c r="BW66" s="28"/>
      <c r="BX66" s="28"/>
      <c r="BY66" s="28"/>
      <c r="BZ66" s="28"/>
      <c r="CA66" s="28"/>
      <c r="CD66" s="19"/>
      <c r="CE66" s="19"/>
      <c r="CF66" s="19"/>
      <c r="CG66" s="28"/>
      <c r="CH66" s="19"/>
      <c r="CI66" s="28"/>
      <c r="CJ66" s="69"/>
      <c r="CK66" s="40"/>
      <c r="CL66" s="40"/>
      <c r="CM66" s="19"/>
      <c r="CN66" s="19"/>
      <c r="CO66" s="19"/>
    </row>
    <row r="67" spans="1:118" ht="12.75" x14ac:dyDescent="0.2">
      <c r="A67" s="25" t="s">
        <v>48</v>
      </c>
      <c r="B67" s="26">
        <v>1</v>
      </c>
      <c r="C67" s="26">
        <v>3</v>
      </c>
      <c r="D67" s="27">
        <v>1</v>
      </c>
      <c r="E67" s="44">
        <v>44.353999999999999</v>
      </c>
      <c r="F67" s="27">
        <v>1160</v>
      </c>
      <c r="G67" s="27">
        <v>2780</v>
      </c>
      <c r="H67" s="51">
        <f t="shared" si="33"/>
        <v>0.23178057553956835</v>
      </c>
      <c r="I67" s="48">
        <f>(G67/644.35)</f>
        <v>4.314425389927834</v>
      </c>
      <c r="J67" s="85">
        <v>23.57</v>
      </c>
      <c r="K67" s="85">
        <v>120.11</v>
      </c>
      <c r="L67" s="47">
        <f t="shared" ref="L67:L82" si="49">(K67*1.1518*12)</f>
        <v>1660.1123759999998</v>
      </c>
      <c r="M67" s="85">
        <v>2590</v>
      </c>
      <c r="N67" s="51">
        <f t="shared" ref="N67:N83" si="50">(L67/M67)</f>
        <v>0.64097002934362923</v>
      </c>
      <c r="O67" s="44">
        <v>13.5</v>
      </c>
      <c r="P67" s="28">
        <f t="shared" ref="P67:P82" si="51">((J67/100)*Q67)</f>
        <v>9.9064709999999998</v>
      </c>
      <c r="Q67" s="48">
        <v>42.03</v>
      </c>
      <c r="R67" s="48">
        <v>-1.3</v>
      </c>
      <c r="S67" s="31">
        <v>0.3</v>
      </c>
      <c r="T67" s="31">
        <v>1.4</v>
      </c>
      <c r="U67" s="31">
        <v>3.2</v>
      </c>
      <c r="V67" s="122">
        <v>0.6</v>
      </c>
      <c r="W67" s="50">
        <v>0.8</v>
      </c>
      <c r="X67" s="51">
        <v>0.6</v>
      </c>
      <c r="Y67" s="51">
        <v>0.8</v>
      </c>
      <c r="Z67" s="49">
        <v>0.7</v>
      </c>
      <c r="AA67" s="50">
        <v>0.6</v>
      </c>
      <c r="AB67" s="50">
        <v>0.7</v>
      </c>
      <c r="AC67" s="50">
        <v>0.7</v>
      </c>
      <c r="AD67" s="53">
        <v>3.6</v>
      </c>
      <c r="AE67" s="58">
        <v>3.65</v>
      </c>
      <c r="AF67" s="58">
        <v>3.63</v>
      </c>
      <c r="AG67" s="53">
        <v>3.58</v>
      </c>
      <c r="AH67" s="53">
        <v>3.74</v>
      </c>
      <c r="AI67" s="53">
        <v>3.79</v>
      </c>
      <c r="AJ67" s="53">
        <v>3.79</v>
      </c>
      <c r="AK67" s="53">
        <v>3.86</v>
      </c>
      <c r="AL67" s="53">
        <v>3.86</v>
      </c>
      <c r="AM67" s="61">
        <f>(AL67-AG67)</f>
        <v>0.2799999999999998</v>
      </c>
      <c r="AN67" s="19" t="b">
        <f t="shared" ref="AN67:AN82" si="52">OR(AND(V67&gt;65%, AL67&gt;3.35), (AL67&gt;3.41))</f>
        <v>1</v>
      </c>
      <c r="AO67" s="19" t="b">
        <f t="shared" ref="AO67:AO82" si="53">OR(AND(V67&lt;41%, AL67&lt;3.35), (AL67&lt;3.23))</f>
        <v>0</v>
      </c>
      <c r="AP67" s="53">
        <v>-1.28</v>
      </c>
      <c r="AQ67" s="53">
        <v>-1.07</v>
      </c>
      <c r="AR67" s="53">
        <v>-1.27</v>
      </c>
      <c r="AS67" s="53">
        <v>-1.1200000000000001</v>
      </c>
      <c r="AT67" s="53">
        <v>-1.27</v>
      </c>
      <c r="AU67" s="53">
        <v>-1.38</v>
      </c>
      <c r="AV67" s="53">
        <v>-1.43</v>
      </c>
      <c r="AW67" s="53">
        <v>-1.17</v>
      </c>
      <c r="AX67" s="53">
        <v>-1.24</v>
      </c>
      <c r="AY67" s="53">
        <v>-1.32</v>
      </c>
      <c r="AZ67" s="53">
        <v>-1.1499999999999999</v>
      </c>
      <c r="BA67" s="53">
        <f>(AZ67-AY67)</f>
        <v>0.17000000000000015</v>
      </c>
      <c r="BB67" s="19" t="b">
        <f t="shared" ref="BB67:BB82" si="54">OR(AND(AZ67 &lt; -1.14, AO67=TRUE), AZ67&lt;-1.75)</f>
        <v>0</v>
      </c>
      <c r="BC67" s="56">
        <v>93.4</v>
      </c>
      <c r="BD67" s="56">
        <v>101.4</v>
      </c>
      <c r="BE67" s="56"/>
      <c r="BF67" s="56">
        <v>100.7</v>
      </c>
      <c r="BG67" s="56">
        <v>98.7</v>
      </c>
      <c r="BH67" s="56">
        <v>98.4</v>
      </c>
      <c r="BI67" s="107">
        <v>99.6</v>
      </c>
      <c r="BJ67" s="107">
        <v>99</v>
      </c>
      <c r="BK67" s="56">
        <f t="shared" si="43"/>
        <v>1.7000000000000028</v>
      </c>
      <c r="BL67" s="43" t="s">
        <v>159</v>
      </c>
      <c r="BM67" s="43" t="s">
        <v>159</v>
      </c>
      <c r="BN67" s="43" t="s">
        <v>159</v>
      </c>
      <c r="BO67" s="43">
        <v>1.24</v>
      </c>
      <c r="BP67" s="53">
        <v>1</v>
      </c>
      <c r="BQ67" s="53">
        <v>1.36</v>
      </c>
      <c r="BR67" s="53"/>
      <c r="BS67" s="53"/>
      <c r="BT67" s="53"/>
      <c r="BU67" s="53"/>
      <c r="BV67" s="98">
        <v>95.861000000000004</v>
      </c>
      <c r="BW67" s="98"/>
      <c r="BX67" s="98">
        <v>483.08499999999998</v>
      </c>
      <c r="BY67" s="98">
        <f t="shared" ref="BY67:BY81" si="55">(CA67-BZ67)</f>
        <v>103.05399999999997</v>
      </c>
      <c r="BZ67" s="98">
        <v>347.91</v>
      </c>
      <c r="CA67" s="98">
        <v>450.964</v>
      </c>
      <c r="CB67" s="28">
        <f t="shared" ref="CB67:CB78" si="56">(CD67-CC67)</f>
        <v>92</v>
      </c>
      <c r="CC67" s="28">
        <v>546.91</v>
      </c>
      <c r="CD67" s="28">
        <v>638.91</v>
      </c>
      <c r="CE67" s="56"/>
      <c r="CF67" s="56">
        <v>75.813000000000002</v>
      </c>
      <c r="CG67" s="28"/>
      <c r="CH67" s="28">
        <f t="shared" ref="CH67:CH73" si="57">(CE67+CF67+CG67)</f>
        <v>75.813000000000002</v>
      </c>
      <c r="CI67" s="29">
        <v>76.88</v>
      </c>
      <c r="CJ67" s="25" t="s">
        <v>48</v>
      </c>
      <c r="CK67" s="27" t="s">
        <v>263</v>
      </c>
      <c r="CL67" s="27" t="s">
        <v>196</v>
      </c>
      <c r="CM67" s="27" t="s">
        <v>270</v>
      </c>
      <c r="CN67" s="27"/>
      <c r="CO67" s="27"/>
    </row>
    <row r="68" spans="1:118" ht="12.75" x14ac:dyDescent="0.2">
      <c r="A68" s="151" t="s">
        <v>82</v>
      </c>
      <c r="B68" s="26">
        <v>1</v>
      </c>
      <c r="C68" s="26">
        <v>3</v>
      </c>
      <c r="D68" s="27">
        <v>1</v>
      </c>
      <c r="E68" s="44">
        <v>14.132999999999999</v>
      </c>
      <c r="F68" s="27">
        <v>1050</v>
      </c>
      <c r="G68" s="27">
        <v>2210</v>
      </c>
      <c r="H68" s="51">
        <f t="shared" si="33"/>
        <v>0.29156108597285069</v>
      </c>
      <c r="I68" s="48">
        <f t="shared" ref="I68:I83" si="58">(G68/644.35)</f>
        <v>3.4298129898347169</v>
      </c>
      <c r="J68" s="85">
        <v>46.75</v>
      </c>
      <c r="K68" s="85">
        <v>63.75</v>
      </c>
      <c r="L68" s="47">
        <f t="shared" si="49"/>
        <v>881.12699999999995</v>
      </c>
      <c r="M68" s="85">
        <v>2140</v>
      </c>
      <c r="N68" s="51">
        <f t="shared" si="50"/>
        <v>0.41174158878504669</v>
      </c>
      <c r="O68" s="44">
        <v>16.399999999999999</v>
      </c>
      <c r="P68" s="28">
        <f t="shared" si="51"/>
        <v>6.2317750000000007</v>
      </c>
      <c r="Q68" s="48">
        <v>13.33</v>
      </c>
      <c r="R68" s="48">
        <v>-0.9</v>
      </c>
      <c r="S68" s="31">
        <v>1.8</v>
      </c>
      <c r="T68" s="31">
        <v>1.3</v>
      </c>
      <c r="U68" s="31">
        <v>1.2</v>
      </c>
      <c r="V68" s="122">
        <v>0.8</v>
      </c>
      <c r="W68" s="50">
        <v>0.7</v>
      </c>
      <c r="X68" s="51">
        <v>0.8</v>
      </c>
      <c r="Y68" s="51">
        <v>0.7</v>
      </c>
      <c r="Z68" s="49">
        <v>0.7</v>
      </c>
      <c r="AA68" s="50">
        <v>0.8</v>
      </c>
      <c r="AB68" s="50">
        <v>0.8</v>
      </c>
      <c r="AC68" s="50">
        <v>0.7</v>
      </c>
      <c r="AD68" s="53">
        <v>3.75</v>
      </c>
      <c r="AE68" s="58">
        <v>3.67</v>
      </c>
      <c r="AF68" s="58">
        <v>3.73</v>
      </c>
      <c r="AG68" s="53">
        <v>3.62</v>
      </c>
      <c r="AH68" s="53">
        <v>3.66</v>
      </c>
      <c r="AI68" s="53">
        <v>3.68</v>
      </c>
      <c r="AJ68" s="53">
        <v>3.78</v>
      </c>
      <c r="AK68" s="53">
        <v>3.82</v>
      </c>
      <c r="AL68" s="53">
        <v>3.82</v>
      </c>
      <c r="AM68" s="61">
        <f>(AL68-AG68)</f>
        <v>0.19999999999999973</v>
      </c>
      <c r="AN68" s="19" t="b">
        <f t="shared" si="52"/>
        <v>1</v>
      </c>
      <c r="AO68" s="19" t="b">
        <f t="shared" si="53"/>
        <v>0</v>
      </c>
      <c r="AP68" s="53">
        <v>-0.28999999999999998</v>
      </c>
      <c r="AQ68" s="53">
        <v>-0.02</v>
      </c>
      <c r="AR68" s="53">
        <v>-0.22</v>
      </c>
      <c r="AS68" s="53">
        <v>-0.28000000000000003</v>
      </c>
      <c r="AT68" s="53">
        <v>-0.25</v>
      </c>
      <c r="AU68" s="53">
        <v>-0.15</v>
      </c>
      <c r="AV68" s="53">
        <v>-0.2</v>
      </c>
      <c r="AW68" s="53">
        <v>-0.43</v>
      </c>
      <c r="AX68" s="53">
        <v>-0.3</v>
      </c>
      <c r="AY68" s="53">
        <v>-0.12</v>
      </c>
      <c r="AZ68" s="53">
        <v>-0.09</v>
      </c>
      <c r="BA68" s="53">
        <f>(AZ68-AW68)</f>
        <v>0.33999999999999997</v>
      </c>
      <c r="BB68" s="19" t="b">
        <f t="shared" si="54"/>
        <v>0</v>
      </c>
      <c r="BC68" s="56">
        <v>70.900000000000006</v>
      </c>
      <c r="BD68" s="56">
        <v>74.2</v>
      </c>
      <c r="BE68" s="56"/>
      <c r="BF68" s="56">
        <v>74.599999999999994</v>
      </c>
      <c r="BG68" s="56">
        <v>76.8</v>
      </c>
      <c r="BH68" s="56">
        <v>79.3</v>
      </c>
      <c r="BI68" s="56">
        <v>81.400000000000006</v>
      </c>
      <c r="BJ68" s="56">
        <v>82.8</v>
      </c>
      <c r="BK68" s="89">
        <f t="shared" si="43"/>
        <v>-8.2000000000000028</v>
      </c>
      <c r="BL68" s="19"/>
      <c r="BM68" s="19"/>
      <c r="BN68" s="19"/>
      <c r="BO68" s="19">
        <v>0.91</v>
      </c>
      <c r="BP68" s="19">
        <v>0.57999999999999996</v>
      </c>
      <c r="BQ68" s="99">
        <v>0.37</v>
      </c>
      <c r="BR68" s="99"/>
      <c r="BS68" s="19"/>
      <c r="BT68" s="19"/>
      <c r="BU68" s="19"/>
      <c r="BV68" s="28">
        <v>42</v>
      </c>
      <c r="BW68" s="28"/>
      <c r="BX68" s="28">
        <v>59.537999999999997</v>
      </c>
      <c r="BY68" s="98">
        <f t="shared" si="55"/>
        <v>47.751000000000005</v>
      </c>
      <c r="BZ68" s="28">
        <v>56.3</v>
      </c>
      <c r="CA68" s="28">
        <v>104.051</v>
      </c>
      <c r="CB68" s="28">
        <f t="shared" si="56"/>
        <v>49.994999999999997</v>
      </c>
      <c r="CC68" s="28">
        <v>55.49</v>
      </c>
      <c r="CD68" s="28">
        <v>105.485</v>
      </c>
      <c r="CE68" s="56"/>
      <c r="CF68" s="56">
        <v>44.6</v>
      </c>
      <c r="CG68" s="28"/>
      <c r="CH68" s="28">
        <f t="shared" si="57"/>
        <v>44.6</v>
      </c>
      <c r="CI68" s="29">
        <v>55.152999999999999</v>
      </c>
      <c r="CJ68" s="25" t="s">
        <v>82</v>
      </c>
      <c r="CK68" s="27" t="s">
        <v>196</v>
      </c>
      <c r="CL68" s="27" t="s">
        <v>196</v>
      </c>
      <c r="CM68" s="27" t="s">
        <v>270</v>
      </c>
      <c r="CN68" s="27"/>
      <c r="CO68" s="27"/>
    </row>
    <row r="69" spans="1:118" ht="12.75" x14ac:dyDescent="0.2">
      <c r="A69" s="25" t="s">
        <v>104</v>
      </c>
      <c r="B69" s="26">
        <v>2</v>
      </c>
      <c r="C69" s="26">
        <v>3</v>
      </c>
      <c r="D69" s="27">
        <v>1</v>
      </c>
      <c r="E69" s="44">
        <v>89.709000000000003</v>
      </c>
      <c r="F69" s="27">
        <v>1740</v>
      </c>
      <c r="G69" s="27">
        <v>5070</v>
      </c>
      <c r="H69" s="51">
        <f t="shared" si="33"/>
        <v>0.12709072978303748</v>
      </c>
      <c r="I69" s="48">
        <f t="shared" si="58"/>
        <v>7.86839450609141</v>
      </c>
      <c r="J69" s="85">
        <v>2.83</v>
      </c>
      <c r="K69" s="85">
        <v>162.19</v>
      </c>
      <c r="L69" s="47">
        <f t="shared" si="49"/>
        <v>2241.7253040000001</v>
      </c>
      <c r="M69" s="85">
        <v>4510</v>
      </c>
      <c r="N69" s="51">
        <f t="shared" si="50"/>
        <v>0.49705660842572064</v>
      </c>
      <c r="O69" s="44">
        <v>18.7</v>
      </c>
      <c r="P69" s="28">
        <f t="shared" si="51"/>
        <v>2.4858720000000001</v>
      </c>
      <c r="Q69" s="48">
        <v>87.84</v>
      </c>
      <c r="R69" s="48">
        <v>6.5</v>
      </c>
      <c r="S69" s="31">
        <v>5.5</v>
      </c>
      <c r="T69" s="31">
        <v>5.6</v>
      </c>
      <c r="U69" s="31">
        <v>4.8</v>
      </c>
      <c r="V69" s="122">
        <v>0.6</v>
      </c>
      <c r="W69" s="50">
        <v>0.8</v>
      </c>
      <c r="X69" s="51">
        <v>0.7</v>
      </c>
      <c r="Y69" s="51">
        <v>0.8</v>
      </c>
      <c r="Z69" s="49">
        <v>0.8</v>
      </c>
      <c r="AA69" s="50">
        <v>0.8</v>
      </c>
      <c r="AB69" s="50">
        <v>0.8</v>
      </c>
      <c r="AC69" s="50">
        <v>0.8</v>
      </c>
      <c r="AD69" s="53">
        <v>3.74</v>
      </c>
      <c r="AE69" s="58">
        <v>3.85</v>
      </c>
      <c r="AF69" s="58">
        <v>3.79</v>
      </c>
      <c r="AG69" s="53">
        <v>3.82</v>
      </c>
      <c r="AH69" s="53">
        <v>3.82</v>
      </c>
      <c r="AI69" s="53">
        <v>3.78</v>
      </c>
      <c r="AJ69" s="53">
        <v>3.73</v>
      </c>
      <c r="AK69" s="53">
        <v>3.75</v>
      </c>
      <c r="AL69" s="53">
        <v>3.79</v>
      </c>
      <c r="AM69" s="53">
        <f>(AL69-AJ69)</f>
        <v>6.0000000000000053E-2</v>
      </c>
      <c r="AN69" s="19" t="b">
        <f t="shared" si="52"/>
        <v>1</v>
      </c>
      <c r="AO69" s="19" t="b">
        <f t="shared" si="53"/>
        <v>0</v>
      </c>
      <c r="AP69" s="53">
        <v>0.1</v>
      </c>
      <c r="AQ69" s="53">
        <v>0.14000000000000001</v>
      </c>
      <c r="AR69" s="53">
        <v>0.46</v>
      </c>
      <c r="AS69" s="53">
        <v>0.37</v>
      </c>
      <c r="AT69" s="53">
        <v>0.21</v>
      </c>
      <c r="AU69" s="53">
        <v>0.14000000000000001</v>
      </c>
      <c r="AV69" s="53">
        <v>0.26</v>
      </c>
      <c r="AW69" s="53">
        <v>0.11</v>
      </c>
      <c r="AX69" s="53">
        <v>0.17</v>
      </c>
      <c r="AY69" s="53">
        <v>0.24</v>
      </c>
      <c r="AZ69" s="53">
        <v>0.22</v>
      </c>
      <c r="BA69" s="53">
        <f>(AZ69-AW69)</f>
        <v>0.11</v>
      </c>
      <c r="BB69" s="19" t="b">
        <f t="shared" si="54"/>
        <v>0</v>
      </c>
      <c r="BC69" s="56">
        <v>74.599999999999994</v>
      </c>
      <c r="BD69" s="56">
        <v>76.900000000000006</v>
      </c>
      <c r="BE69" s="56"/>
      <c r="BF69" s="56">
        <v>76.599999999999994</v>
      </c>
      <c r="BG69" s="56">
        <v>76.099999999999994</v>
      </c>
      <c r="BH69" s="56">
        <v>74</v>
      </c>
      <c r="BI69" s="56">
        <v>73.099999999999994</v>
      </c>
      <c r="BJ69" s="56">
        <v>72.7</v>
      </c>
      <c r="BK69" s="56">
        <f t="shared" si="43"/>
        <v>3.8999999999999915</v>
      </c>
      <c r="BL69" s="19"/>
      <c r="BM69" s="19"/>
      <c r="BN69" s="19"/>
      <c r="BO69" s="19">
        <v>0.98</v>
      </c>
      <c r="BP69" s="19">
        <v>0.85</v>
      </c>
      <c r="BQ69" s="99">
        <v>0.73</v>
      </c>
      <c r="BR69" s="99"/>
      <c r="BS69" s="19"/>
      <c r="BT69" s="19"/>
      <c r="BU69" s="19"/>
      <c r="BV69" s="28">
        <v>39.299999999999997</v>
      </c>
      <c r="BW69" s="28"/>
      <c r="BX69" s="28">
        <v>55.676000000000002</v>
      </c>
      <c r="BY69" s="98">
        <f t="shared" si="55"/>
        <v>31.659999999999997</v>
      </c>
      <c r="BZ69" s="28">
        <v>65.676000000000002</v>
      </c>
      <c r="CA69" s="28">
        <v>97.335999999999999</v>
      </c>
      <c r="CB69" s="28">
        <f t="shared" si="56"/>
        <v>33</v>
      </c>
      <c r="CC69" s="28">
        <v>66.977999999999994</v>
      </c>
      <c r="CD69" s="28">
        <v>99.977999999999994</v>
      </c>
      <c r="CE69" s="28">
        <v>18.463000000000001</v>
      </c>
      <c r="CF69" s="56">
        <v>22</v>
      </c>
      <c r="CG69" s="28"/>
      <c r="CH69" s="28">
        <f t="shared" si="57"/>
        <v>40.463000000000001</v>
      </c>
      <c r="CI69" s="29">
        <v>32.5</v>
      </c>
      <c r="CJ69" s="25" t="s">
        <v>104</v>
      </c>
      <c r="CK69" s="27" t="s">
        <v>196</v>
      </c>
      <c r="CL69" s="27" t="s">
        <v>196</v>
      </c>
      <c r="CM69" s="27" t="s">
        <v>270</v>
      </c>
      <c r="CN69" s="27"/>
      <c r="CO69" s="27"/>
    </row>
    <row r="70" spans="1:118" ht="12.75" x14ac:dyDescent="0.2">
      <c r="A70" s="151" t="s">
        <v>70</v>
      </c>
      <c r="B70" s="26">
        <v>3</v>
      </c>
      <c r="C70" s="26">
        <v>3</v>
      </c>
      <c r="D70" s="27">
        <v>1</v>
      </c>
      <c r="E70" s="44">
        <v>6.08</v>
      </c>
      <c r="F70" s="27">
        <v>1790</v>
      </c>
      <c r="G70" s="27">
        <v>4510</v>
      </c>
      <c r="H70" s="51">
        <f t="shared" si="33"/>
        <v>0.14287139689578715</v>
      </c>
      <c r="I70" s="48">
        <f t="shared" si="58"/>
        <v>6.9993016217893995</v>
      </c>
      <c r="J70" s="85">
        <v>6.76</v>
      </c>
      <c r="K70" s="85">
        <v>229.68</v>
      </c>
      <c r="L70" s="47">
        <f t="shared" si="49"/>
        <v>3174.5450879999999</v>
      </c>
      <c r="M70" s="85">
        <v>4110</v>
      </c>
      <c r="N70" s="51">
        <f t="shared" si="50"/>
        <v>0.77239539854014594</v>
      </c>
      <c r="O70" s="44">
        <v>13.9</v>
      </c>
      <c r="P70" s="28">
        <f t="shared" si="51"/>
        <v>0.39951599999999998</v>
      </c>
      <c r="Q70" s="48">
        <v>5.91</v>
      </c>
      <c r="R70" s="48">
        <v>0.4</v>
      </c>
      <c r="S70" s="31">
        <v>2.2999999999999998</v>
      </c>
      <c r="T70" s="31">
        <v>1.5</v>
      </c>
      <c r="U70" s="31">
        <v>3</v>
      </c>
      <c r="V70" s="122">
        <v>0.8</v>
      </c>
      <c r="W70" s="50">
        <v>0.7</v>
      </c>
      <c r="X70" s="51">
        <v>0.8</v>
      </c>
      <c r="Y70" s="51">
        <v>0.6</v>
      </c>
      <c r="Z70" s="49">
        <v>0.5</v>
      </c>
      <c r="AA70" s="50">
        <v>0.5</v>
      </c>
      <c r="AB70" s="50">
        <v>0.5</v>
      </c>
      <c r="AC70" s="50">
        <v>0.6</v>
      </c>
      <c r="AD70" s="53">
        <v>3.72</v>
      </c>
      <c r="AE70" s="58">
        <v>3.75</v>
      </c>
      <c r="AF70" s="58">
        <v>3.75</v>
      </c>
      <c r="AG70" s="53">
        <v>3.75</v>
      </c>
      <c r="AH70" s="53">
        <v>3.68</v>
      </c>
      <c r="AI70" s="53">
        <v>3.66</v>
      </c>
      <c r="AJ70" s="53">
        <v>3.68</v>
      </c>
      <c r="AK70" s="53">
        <v>3.71</v>
      </c>
      <c r="AL70" s="53">
        <v>3.76</v>
      </c>
      <c r="AM70" s="53">
        <f>(AL70-AI70)</f>
        <v>9.9999999999999645E-2</v>
      </c>
      <c r="AN70" s="19" t="b">
        <f t="shared" si="52"/>
        <v>1</v>
      </c>
      <c r="AO70" s="19" t="b">
        <f t="shared" si="53"/>
        <v>0</v>
      </c>
      <c r="AP70" s="53">
        <v>-0.39</v>
      </c>
      <c r="AQ70" s="53">
        <v>-0.35</v>
      </c>
      <c r="AR70" s="53">
        <v>-0.32</v>
      </c>
      <c r="AS70" s="53">
        <v>-0.26</v>
      </c>
      <c r="AT70" s="53">
        <v>-0.09</v>
      </c>
      <c r="AU70" s="53">
        <v>-0.21</v>
      </c>
      <c r="AV70" s="53">
        <v>-0.33</v>
      </c>
      <c r="AW70" s="53">
        <v>-0.51</v>
      </c>
      <c r="AX70" s="53">
        <v>-0.28000000000000003</v>
      </c>
      <c r="AY70" s="53">
        <v>-0.37</v>
      </c>
      <c r="AZ70" s="53">
        <v>-0.25</v>
      </c>
      <c r="BA70" s="53">
        <f>(AZ70-AW70)</f>
        <v>0.26</v>
      </c>
      <c r="BB70" s="19" t="b">
        <f t="shared" si="54"/>
        <v>0</v>
      </c>
      <c r="BC70" s="56">
        <v>81.7</v>
      </c>
      <c r="BD70" s="56">
        <v>82.6</v>
      </c>
      <c r="BE70" s="56"/>
      <c r="BF70" s="56">
        <v>82.5</v>
      </c>
      <c r="BG70" s="56">
        <v>81.2</v>
      </c>
      <c r="BH70" s="56">
        <v>79.599999999999994</v>
      </c>
      <c r="BI70" s="56">
        <v>79.2</v>
      </c>
      <c r="BJ70" s="56">
        <v>78.400000000000006</v>
      </c>
      <c r="BK70" s="56">
        <f t="shared" si="43"/>
        <v>4.0999999999999943</v>
      </c>
      <c r="BL70" s="26"/>
      <c r="BM70" s="26"/>
      <c r="BN70" s="26"/>
      <c r="BO70" s="26">
        <v>0.42</v>
      </c>
      <c r="BP70" s="26">
        <v>0.37</v>
      </c>
      <c r="BQ70" s="100">
        <v>0.4</v>
      </c>
      <c r="BR70" s="100"/>
      <c r="BS70" s="26"/>
      <c r="BT70" s="26"/>
      <c r="BU70" s="26"/>
      <c r="BV70" s="29">
        <v>9.6</v>
      </c>
      <c r="BW70" s="29"/>
      <c r="BX70" s="29"/>
      <c r="BY70" s="98">
        <f t="shared" si="55"/>
        <v>8.5990000000000002</v>
      </c>
      <c r="BZ70" s="29">
        <v>0</v>
      </c>
      <c r="CA70" s="29">
        <v>8.5990000000000002</v>
      </c>
      <c r="CB70" s="28">
        <f t="shared" si="56"/>
        <v>9.4</v>
      </c>
      <c r="CC70" s="28">
        <v>2.9</v>
      </c>
      <c r="CD70" s="28">
        <v>12.3</v>
      </c>
      <c r="CE70" s="56"/>
      <c r="CF70" s="56">
        <v>16.399999999999999</v>
      </c>
      <c r="CG70" s="28"/>
      <c r="CH70" s="28">
        <f t="shared" si="57"/>
        <v>16.399999999999999</v>
      </c>
      <c r="CI70" s="29">
        <v>27.344000000000001</v>
      </c>
      <c r="CJ70" s="25" t="s">
        <v>70</v>
      </c>
      <c r="CK70" s="27" t="s">
        <v>196</v>
      </c>
      <c r="CL70" s="27" t="s">
        <v>196</v>
      </c>
      <c r="CM70" s="27" t="s">
        <v>270</v>
      </c>
      <c r="CN70" s="27"/>
      <c r="CO70" s="27"/>
    </row>
    <row r="71" spans="1:118" ht="12.75" x14ac:dyDescent="0.2">
      <c r="A71" s="69" t="s">
        <v>41</v>
      </c>
      <c r="B71" s="26">
        <v>2</v>
      </c>
      <c r="C71" s="26">
        <v>3</v>
      </c>
      <c r="D71" s="27">
        <v>1</v>
      </c>
      <c r="E71" s="44">
        <v>1252.1400000000001</v>
      </c>
      <c r="F71" s="27">
        <v>1570</v>
      </c>
      <c r="G71" s="27">
        <v>5350</v>
      </c>
      <c r="H71" s="51">
        <f t="shared" si="33"/>
        <v>0.1204392523364486</v>
      </c>
      <c r="I71" s="48">
        <f t="shared" si="58"/>
        <v>8.3029409482424139</v>
      </c>
      <c r="J71" s="85">
        <v>24.44</v>
      </c>
      <c r="K71" s="85">
        <v>101.82</v>
      </c>
      <c r="L71" s="47">
        <f t="shared" si="49"/>
        <v>1407.3153119999997</v>
      </c>
      <c r="M71" s="85">
        <v>4840</v>
      </c>
      <c r="N71" s="51">
        <f t="shared" si="50"/>
        <v>0.29076762644628096</v>
      </c>
      <c r="O71" s="44">
        <v>20.7</v>
      </c>
      <c r="P71" s="28">
        <f t="shared" si="51"/>
        <v>298.451504</v>
      </c>
      <c r="Q71" s="48">
        <v>1221.1600000000001</v>
      </c>
      <c r="R71" s="48">
        <v>3.5</v>
      </c>
      <c r="S71" s="31">
        <v>4.9000000000000004</v>
      </c>
      <c r="T71" s="31">
        <v>6</v>
      </c>
      <c r="U71" s="31">
        <v>4.8</v>
      </c>
      <c r="V71" s="122">
        <v>0.7</v>
      </c>
      <c r="W71" s="50">
        <v>0.7</v>
      </c>
      <c r="X71" s="51">
        <v>0.7</v>
      </c>
      <c r="Y71" s="51">
        <v>0.7</v>
      </c>
      <c r="Z71" s="49">
        <v>0.7</v>
      </c>
      <c r="AA71" s="50">
        <v>0.7</v>
      </c>
      <c r="AB71" s="50">
        <v>0.7</v>
      </c>
      <c r="AC71" s="50">
        <v>0.8</v>
      </c>
      <c r="AD71" s="53">
        <v>3.77</v>
      </c>
      <c r="AE71" s="58">
        <v>3.81</v>
      </c>
      <c r="AF71" s="58">
        <v>3.85</v>
      </c>
      <c r="AG71" s="53">
        <v>3.81</v>
      </c>
      <c r="AH71" s="53">
        <v>3.77</v>
      </c>
      <c r="AI71" s="53">
        <v>3.74</v>
      </c>
      <c r="AJ71" s="53">
        <v>3.72</v>
      </c>
      <c r="AK71" s="53">
        <v>3.7</v>
      </c>
      <c r="AL71" s="53">
        <v>3.7</v>
      </c>
      <c r="AM71" s="53">
        <f>(AL71-AF71)</f>
        <v>-0.14999999999999991</v>
      </c>
      <c r="AN71" s="19" t="b">
        <f t="shared" si="52"/>
        <v>1</v>
      </c>
      <c r="AO71" s="19" t="b">
        <f t="shared" si="53"/>
        <v>0</v>
      </c>
      <c r="AP71" s="53">
        <v>-1.53</v>
      </c>
      <c r="AQ71" s="53">
        <v>-1.22</v>
      </c>
      <c r="AR71" s="53">
        <v>-0.99</v>
      </c>
      <c r="AS71" s="53">
        <v>-1.06</v>
      </c>
      <c r="AT71" s="53">
        <v>-1.1499999999999999</v>
      </c>
      <c r="AU71" s="53">
        <v>-1.1000000000000001</v>
      </c>
      <c r="AV71" s="53">
        <v>-1.33</v>
      </c>
      <c r="AW71" s="53">
        <v>-1.23</v>
      </c>
      <c r="AX71" s="53">
        <v>-1.3</v>
      </c>
      <c r="AY71" s="53">
        <v>-1.25</v>
      </c>
      <c r="AZ71" s="53">
        <v>-1.19</v>
      </c>
      <c r="BA71" s="53">
        <f>(AZ71-AV71)</f>
        <v>0.14000000000000012</v>
      </c>
      <c r="BB71" s="19" t="b">
        <f t="shared" si="54"/>
        <v>0</v>
      </c>
      <c r="BC71" s="56">
        <v>72.900000000000006</v>
      </c>
      <c r="BD71" s="56">
        <v>77.8</v>
      </c>
      <c r="BE71" s="56"/>
      <c r="BF71" s="56">
        <v>79.2</v>
      </c>
      <c r="BG71" s="56">
        <v>79.3</v>
      </c>
      <c r="BH71" s="56">
        <v>78</v>
      </c>
      <c r="BI71" s="56">
        <v>77.5</v>
      </c>
      <c r="BJ71" s="56">
        <v>76.900000000000006</v>
      </c>
      <c r="BK71" s="56">
        <f t="shared" si="43"/>
        <v>2.2999999999999972</v>
      </c>
      <c r="BL71" s="26"/>
      <c r="BM71" s="26"/>
      <c r="BN71" s="26"/>
      <c r="BO71" s="26">
        <v>0.88</v>
      </c>
      <c r="BP71" s="26">
        <v>0.89</v>
      </c>
      <c r="BQ71" s="100">
        <v>0.99</v>
      </c>
      <c r="BR71" s="100"/>
      <c r="BS71" s="26"/>
      <c r="BT71" s="26"/>
      <c r="BU71" s="26"/>
      <c r="BV71" s="29">
        <v>26</v>
      </c>
      <c r="BW71" s="29">
        <v>3</v>
      </c>
      <c r="BX71" s="29">
        <v>63.65</v>
      </c>
      <c r="BY71" s="98">
        <f t="shared" si="55"/>
        <v>15.286999999999992</v>
      </c>
      <c r="BZ71" s="29">
        <v>77.56</v>
      </c>
      <c r="CA71" s="29">
        <v>92.846999999999994</v>
      </c>
      <c r="CB71" s="28">
        <f t="shared" si="56"/>
        <v>18.5</v>
      </c>
      <c r="CC71" s="28">
        <v>83</v>
      </c>
      <c r="CD71" s="28">
        <v>101.5</v>
      </c>
      <c r="CE71" s="56"/>
      <c r="CF71" s="56">
        <v>26.5</v>
      </c>
      <c r="CG71" s="28"/>
      <c r="CH71" s="28">
        <f t="shared" si="57"/>
        <v>26.5</v>
      </c>
      <c r="CI71" s="29">
        <v>31.25</v>
      </c>
      <c r="CJ71" s="69" t="s">
        <v>41</v>
      </c>
      <c r="CK71" s="27" t="s">
        <v>196</v>
      </c>
      <c r="CL71" s="27" t="s">
        <v>196</v>
      </c>
      <c r="CM71" s="27" t="s">
        <v>270</v>
      </c>
      <c r="CN71" s="27"/>
      <c r="CO71" s="27"/>
    </row>
    <row r="72" spans="1:118" ht="12.75" x14ac:dyDescent="0.2">
      <c r="A72" s="151" t="s">
        <v>33</v>
      </c>
      <c r="B72" s="26">
        <v>1</v>
      </c>
      <c r="C72" s="26">
        <v>3</v>
      </c>
      <c r="D72" s="27">
        <v>1</v>
      </c>
      <c r="E72" s="44">
        <v>25.905000000000001</v>
      </c>
      <c r="F72" s="27">
        <v>1770</v>
      </c>
      <c r="G72" s="27">
        <v>3900</v>
      </c>
      <c r="H72" s="51">
        <f t="shared" si="33"/>
        <v>0.16521794871794873</v>
      </c>
      <c r="I72" s="48">
        <f t="shared" si="58"/>
        <v>6.0526111585318532</v>
      </c>
      <c r="J72" s="85">
        <v>23.66</v>
      </c>
      <c r="K72" s="85">
        <v>107.18</v>
      </c>
      <c r="L72" s="47">
        <f t="shared" si="49"/>
        <v>1481.3990879999999</v>
      </c>
      <c r="M72" s="85">
        <v>3340</v>
      </c>
      <c r="N72" s="51">
        <f t="shared" si="50"/>
        <v>0.44353266107784428</v>
      </c>
      <c r="O72" s="44">
        <v>15.1</v>
      </c>
      <c r="P72" s="28">
        <f t="shared" si="51"/>
        <v>5.8724119999999997</v>
      </c>
      <c r="Q72" s="48">
        <v>24.82</v>
      </c>
      <c r="R72" s="48">
        <v>1.6</v>
      </c>
      <c r="S72" s="31">
        <v>2.5</v>
      </c>
      <c r="T72" s="31">
        <v>3.2</v>
      </c>
      <c r="U72" s="31">
        <v>5.2</v>
      </c>
      <c r="V72" s="122">
        <v>0.8</v>
      </c>
      <c r="W72" s="50">
        <v>0.8</v>
      </c>
      <c r="X72" s="51">
        <v>0.9</v>
      </c>
      <c r="Y72" s="51">
        <v>0.8</v>
      </c>
      <c r="Z72" s="49">
        <v>0.7</v>
      </c>
      <c r="AA72" s="50">
        <v>0.7</v>
      </c>
      <c r="AB72" s="50">
        <v>0.8</v>
      </c>
      <c r="AC72" s="50">
        <v>0.9</v>
      </c>
      <c r="AD72" s="53">
        <v>3.85</v>
      </c>
      <c r="AE72" s="58">
        <v>3.93</v>
      </c>
      <c r="AF72" s="58">
        <v>3.95</v>
      </c>
      <c r="AG72" s="53">
        <v>3.89</v>
      </c>
      <c r="AH72" s="53">
        <v>3.84</v>
      </c>
      <c r="AI72" s="53">
        <v>3.88</v>
      </c>
      <c r="AJ72" s="53">
        <v>3.9</v>
      </c>
      <c r="AK72" s="53">
        <v>3.8</v>
      </c>
      <c r="AL72" s="53">
        <v>3.68</v>
      </c>
      <c r="AM72" s="59">
        <f>(AL72-AF72)</f>
        <v>-0.27</v>
      </c>
      <c r="AN72" s="19" t="b">
        <f t="shared" si="52"/>
        <v>1</v>
      </c>
      <c r="AO72" s="19" t="b">
        <f t="shared" si="53"/>
        <v>0</v>
      </c>
      <c r="AP72" s="53">
        <v>-0.02</v>
      </c>
      <c r="AQ72" s="53">
        <v>0.01</v>
      </c>
      <c r="AR72" s="53">
        <v>0.18</v>
      </c>
      <c r="AS72" s="53">
        <v>0.02</v>
      </c>
      <c r="AT72" s="53">
        <v>-0.06</v>
      </c>
      <c r="AU72" s="53">
        <v>-0.01</v>
      </c>
      <c r="AV72" s="53">
        <v>0.04</v>
      </c>
      <c r="AW72" s="53">
        <v>0.02</v>
      </c>
      <c r="AX72" s="53">
        <v>0.16</v>
      </c>
      <c r="AY72" s="53">
        <v>0.11</v>
      </c>
      <c r="AZ72" s="53">
        <v>0.02</v>
      </c>
      <c r="BA72" s="53">
        <f>(AZ72-AX72)</f>
        <v>-0.14000000000000001</v>
      </c>
      <c r="BB72" s="19" t="b">
        <f t="shared" si="54"/>
        <v>0</v>
      </c>
      <c r="BC72" s="56">
        <v>64.599999999999994</v>
      </c>
      <c r="BD72" s="56">
        <v>66.2</v>
      </c>
      <c r="BE72" s="56"/>
      <c r="BF72" s="56">
        <v>67.099999999999994</v>
      </c>
      <c r="BG72" s="56">
        <v>67.7</v>
      </c>
      <c r="BH72" s="56">
        <v>67.5</v>
      </c>
      <c r="BI72" s="56">
        <v>69.099999999999994</v>
      </c>
      <c r="BJ72" s="56">
        <v>70.7</v>
      </c>
      <c r="BK72" s="56">
        <f t="shared" si="43"/>
        <v>-3.6000000000000085</v>
      </c>
      <c r="BL72" s="26"/>
      <c r="BM72" s="26"/>
      <c r="BN72" s="26"/>
      <c r="BO72" s="26">
        <v>0.21</v>
      </c>
      <c r="BP72" s="26">
        <v>0.26</v>
      </c>
      <c r="BQ72" s="100">
        <v>0.37</v>
      </c>
      <c r="BR72" s="100"/>
      <c r="BS72" s="26"/>
      <c r="BT72" s="26"/>
      <c r="BU72" s="26"/>
      <c r="BV72" s="29">
        <v>89.823999999999998</v>
      </c>
      <c r="BW72" s="29"/>
      <c r="BX72" s="29">
        <v>72.17</v>
      </c>
      <c r="BY72" s="98">
        <f t="shared" si="55"/>
        <v>91.305999999999997</v>
      </c>
      <c r="BZ72" s="29">
        <v>68.239999999999995</v>
      </c>
      <c r="CA72" s="29">
        <v>159.54599999999999</v>
      </c>
      <c r="CB72" s="28">
        <f t="shared" si="56"/>
        <v>95.568000000000012</v>
      </c>
      <c r="CC72" s="28">
        <v>76</v>
      </c>
      <c r="CD72" s="28">
        <v>171.56800000000001</v>
      </c>
      <c r="CE72" s="56"/>
      <c r="CF72" s="56">
        <v>92.567999999999998</v>
      </c>
      <c r="CG72" s="28"/>
      <c r="CH72" s="28">
        <f t="shared" si="57"/>
        <v>92.567999999999998</v>
      </c>
      <c r="CI72" s="29">
        <v>72.122</v>
      </c>
      <c r="CJ72" s="69" t="s">
        <v>33</v>
      </c>
      <c r="CK72" s="27" t="s">
        <v>196</v>
      </c>
      <c r="CL72" s="27" t="s">
        <v>196</v>
      </c>
      <c r="CM72" s="27" t="s">
        <v>270</v>
      </c>
      <c r="CN72" s="27"/>
      <c r="CO72" s="27"/>
    </row>
    <row r="73" spans="1:118" ht="12.75" x14ac:dyDescent="0.2">
      <c r="A73" s="25" t="s">
        <v>155</v>
      </c>
      <c r="B73" s="26">
        <v>4</v>
      </c>
      <c r="C73" s="26">
        <v>3</v>
      </c>
      <c r="D73" s="27">
        <v>1</v>
      </c>
      <c r="E73" s="44">
        <v>5.72</v>
      </c>
      <c r="F73" s="27">
        <v>1210</v>
      </c>
      <c r="G73" s="27">
        <v>3080</v>
      </c>
      <c r="H73" s="51">
        <f t="shared" si="33"/>
        <v>0.20920454545454545</v>
      </c>
      <c r="I73" s="48">
        <f t="shared" si="58"/>
        <v>4.7800108636610537</v>
      </c>
      <c r="J73" s="85">
        <v>4.2300000000000004</v>
      </c>
      <c r="K73" s="85">
        <v>145.77000000000001</v>
      </c>
      <c r="L73" s="47">
        <f t="shared" si="49"/>
        <v>2014.7746320000001</v>
      </c>
      <c r="M73" s="85">
        <v>2610</v>
      </c>
      <c r="N73" s="51">
        <f t="shared" si="50"/>
        <v>0.77194430344827591</v>
      </c>
      <c r="O73" s="44">
        <v>19.899999999999999</v>
      </c>
      <c r="P73" s="28">
        <f t="shared" si="51"/>
        <v>0.233073</v>
      </c>
      <c r="Q73" s="48">
        <v>5.51</v>
      </c>
      <c r="R73" s="48">
        <v>-9.1999999999999993</v>
      </c>
      <c r="S73" s="31">
        <v>3</v>
      </c>
      <c r="T73" s="31">
        <v>2.9</v>
      </c>
      <c r="U73" s="31">
        <v>3.4</v>
      </c>
      <c r="V73" s="122">
        <v>0.7</v>
      </c>
      <c r="W73" s="50">
        <v>0.7</v>
      </c>
      <c r="X73" s="51">
        <v>0.6</v>
      </c>
      <c r="Y73" s="51">
        <v>0.6</v>
      </c>
      <c r="Z73" s="49">
        <v>0.6</v>
      </c>
      <c r="AA73" s="50">
        <v>0.7</v>
      </c>
      <c r="AB73" s="50">
        <v>0.7</v>
      </c>
      <c r="AC73" s="50">
        <v>0.7</v>
      </c>
      <c r="AD73" s="53">
        <v>3.51</v>
      </c>
      <c r="AE73" s="58">
        <v>3.6</v>
      </c>
      <c r="AF73" s="58">
        <v>3.67</v>
      </c>
      <c r="AG73" s="53">
        <v>3.73</v>
      </c>
      <c r="AH73" s="53">
        <v>3.65</v>
      </c>
      <c r="AI73" s="53">
        <v>3.65</v>
      </c>
      <c r="AJ73" s="53">
        <v>3.61</v>
      </c>
      <c r="AK73" s="53">
        <v>3.59</v>
      </c>
      <c r="AL73" s="53">
        <v>3.55</v>
      </c>
      <c r="AM73" s="53">
        <f>(AL73-AG73)</f>
        <v>-0.18000000000000016</v>
      </c>
      <c r="AN73" s="19" t="b">
        <f t="shared" si="52"/>
        <v>1</v>
      </c>
      <c r="AO73" s="19" t="b">
        <f t="shared" si="53"/>
        <v>0</v>
      </c>
      <c r="AP73" s="53">
        <v>-1.1499999999999999</v>
      </c>
      <c r="AQ73" s="53">
        <v>-1.17</v>
      </c>
      <c r="AR73" s="53">
        <v>-1.1299999999999999</v>
      </c>
      <c r="AS73" s="53">
        <v>-1.38</v>
      </c>
      <c r="AT73" s="53">
        <v>-1.01</v>
      </c>
      <c r="AU73" s="53">
        <v>-0.57999999999999996</v>
      </c>
      <c r="AV73" s="53">
        <v>-0.64</v>
      </c>
      <c r="AW73" s="53">
        <v>-1.03</v>
      </c>
      <c r="AX73" s="53">
        <v>-1.08</v>
      </c>
      <c r="AY73" s="53">
        <v>-0.9</v>
      </c>
      <c r="AZ73" s="53">
        <v>-0.91</v>
      </c>
      <c r="BA73" s="53">
        <f>(AZ73-AX73)</f>
        <v>0.17000000000000004</v>
      </c>
      <c r="BB73" s="19" t="b">
        <f t="shared" si="54"/>
        <v>0</v>
      </c>
      <c r="BC73" s="56">
        <v>88.8</v>
      </c>
      <c r="BD73" s="56">
        <v>89.1</v>
      </c>
      <c r="BE73" s="56"/>
      <c r="BF73" s="56">
        <v>88.4</v>
      </c>
      <c r="BG73" s="56">
        <v>91.8</v>
      </c>
      <c r="BH73" s="56">
        <v>87.4</v>
      </c>
      <c r="BI73" s="56">
        <v>85.7</v>
      </c>
      <c r="BJ73" s="56">
        <v>83.9</v>
      </c>
      <c r="BK73" s="88">
        <f t="shared" si="43"/>
        <v>4.5</v>
      </c>
      <c r="BL73" s="43" t="s">
        <v>159</v>
      </c>
      <c r="BM73" s="43"/>
      <c r="BN73" s="43"/>
      <c r="BO73" s="43">
        <v>0.56999999999999995</v>
      </c>
      <c r="BP73" s="43">
        <v>0.22</v>
      </c>
      <c r="BQ73" s="53">
        <v>0.25</v>
      </c>
      <c r="BR73" s="53"/>
      <c r="BS73" s="43"/>
      <c r="BT73" s="43"/>
      <c r="BU73" s="43"/>
      <c r="BV73" s="98"/>
      <c r="BW73" s="98">
        <v>37.679000000000002</v>
      </c>
      <c r="BX73" s="98">
        <v>3.75</v>
      </c>
      <c r="BY73" s="98">
        <f t="shared" si="55"/>
        <v>35.730999999999995</v>
      </c>
      <c r="BZ73" s="98">
        <v>4.282</v>
      </c>
      <c r="CA73" s="98">
        <v>40.012999999999998</v>
      </c>
      <c r="CB73" s="28">
        <f t="shared" si="56"/>
        <v>40.799999999999997</v>
      </c>
      <c r="CC73" s="28">
        <v>3.2</v>
      </c>
      <c r="CD73" s="28">
        <v>44</v>
      </c>
      <c r="CE73" s="56"/>
      <c r="CF73" s="56"/>
      <c r="CG73" s="28">
        <v>36.5</v>
      </c>
      <c r="CH73" s="28">
        <f t="shared" si="57"/>
        <v>36.5</v>
      </c>
      <c r="CI73" s="29">
        <v>46</v>
      </c>
      <c r="CJ73" s="25" t="s">
        <v>50</v>
      </c>
      <c r="CK73" s="27" t="s">
        <v>196</v>
      </c>
      <c r="CL73" s="27" t="s">
        <v>196</v>
      </c>
      <c r="CM73" s="27" t="s">
        <v>270</v>
      </c>
      <c r="CN73" s="27"/>
      <c r="CO73" s="27"/>
    </row>
    <row r="74" spans="1:118" ht="12.75" x14ac:dyDescent="0.2">
      <c r="A74" s="152" t="s">
        <v>54</v>
      </c>
      <c r="B74" s="40">
        <v>1</v>
      </c>
      <c r="C74" s="26">
        <v>3</v>
      </c>
      <c r="D74" s="27">
        <v>1</v>
      </c>
      <c r="E74" s="44">
        <v>2.0739999999999998</v>
      </c>
      <c r="F74" s="27">
        <v>1500</v>
      </c>
      <c r="G74" s="27">
        <v>3160</v>
      </c>
      <c r="H74" s="51">
        <f t="shared" si="33"/>
        <v>0.20390822784810128</v>
      </c>
      <c r="I74" s="48">
        <f t="shared" si="58"/>
        <v>4.9041669899899123</v>
      </c>
      <c r="J74" s="85">
        <v>47.09</v>
      </c>
      <c r="K74" s="85">
        <v>82.43</v>
      </c>
      <c r="L74" s="47">
        <f t="shared" si="49"/>
        <v>1139.314488</v>
      </c>
      <c r="M74" s="85">
        <v>2850</v>
      </c>
      <c r="N74" s="51">
        <f t="shared" si="50"/>
        <v>0.39975946947368418</v>
      </c>
      <c r="O74" s="44">
        <v>9.6</v>
      </c>
      <c r="P74" s="28">
        <f t="shared" si="51"/>
        <v>0.95592699999999997</v>
      </c>
      <c r="Q74" s="48">
        <v>2.0299999999999998</v>
      </c>
      <c r="R74" s="48">
        <v>2.2999999999999998</v>
      </c>
      <c r="S74" s="31">
        <v>2.5</v>
      </c>
      <c r="T74" s="31">
        <v>3.1</v>
      </c>
      <c r="U74" s="31">
        <v>4</v>
      </c>
      <c r="V74" s="122">
        <v>0.9</v>
      </c>
      <c r="W74" s="50">
        <v>0.8</v>
      </c>
      <c r="X74" s="51">
        <v>0.9</v>
      </c>
      <c r="Y74" s="51">
        <v>0.8</v>
      </c>
      <c r="Z74" s="49">
        <v>0.9</v>
      </c>
      <c r="AA74" s="50">
        <v>0.7</v>
      </c>
      <c r="AB74" s="50">
        <v>0.7</v>
      </c>
      <c r="AC74" s="50">
        <v>0.7</v>
      </c>
      <c r="AD74" s="53">
        <v>3.51</v>
      </c>
      <c r="AE74" s="58">
        <v>3.53</v>
      </c>
      <c r="AF74" s="58">
        <v>3.53</v>
      </c>
      <c r="AG74" s="53">
        <v>3.51</v>
      </c>
      <c r="AH74" s="53">
        <v>3.51</v>
      </c>
      <c r="AI74" s="53">
        <v>3.45</v>
      </c>
      <c r="AJ74" s="53">
        <v>3.43</v>
      </c>
      <c r="AK74" s="53">
        <v>3.48</v>
      </c>
      <c r="AL74" s="53">
        <v>3.47</v>
      </c>
      <c r="AM74" s="53">
        <f>(AL74-AG74)</f>
        <v>-3.9999999999999591E-2</v>
      </c>
      <c r="AN74" s="19" t="b">
        <f t="shared" si="52"/>
        <v>1</v>
      </c>
      <c r="AO74" s="19" t="b">
        <f t="shared" si="53"/>
        <v>0</v>
      </c>
      <c r="AP74" s="53">
        <v>7.0000000000000007E-2</v>
      </c>
      <c r="AQ74" s="53">
        <v>0.39</v>
      </c>
      <c r="AR74" s="53">
        <v>0.02</v>
      </c>
      <c r="AS74" s="53">
        <v>-0.13</v>
      </c>
      <c r="AT74" s="53">
        <v>-0.39</v>
      </c>
      <c r="AU74" s="53">
        <v>-0.22</v>
      </c>
      <c r="AV74" s="53">
        <v>0.34</v>
      </c>
      <c r="AW74" s="53">
        <v>0.47</v>
      </c>
      <c r="AX74" s="53">
        <v>0.38</v>
      </c>
      <c r="AY74" s="53">
        <v>0.25</v>
      </c>
      <c r="AZ74" s="53">
        <v>0.33</v>
      </c>
      <c r="BA74" s="53">
        <f>(AZ74-AY74)</f>
        <v>8.0000000000000016E-2</v>
      </c>
      <c r="BB74" s="19" t="b">
        <f t="shared" si="54"/>
        <v>0</v>
      </c>
      <c r="BC74" s="56">
        <v>81.7</v>
      </c>
      <c r="BD74" s="56">
        <v>81.8</v>
      </c>
      <c r="BE74" s="56"/>
      <c r="BF74" s="56">
        <v>82.2</v>
      </c>
      <c r="BG74" s="56">
        <v>80.400000000000006</v>
      </c>
      <c r="BH74" s="56">
        <v>79</v>
      </c>
      <c r="BI74" s="56">
        <v>79.400000000000006</v>
      </c>
      <c r="BJ74" s="56">
        <v>78.599999999999994</v>
      </c>
      <c r="BK74" s="56">
        <f t="shared" si="43"/>
        <v>3.6000000000000085</v>
      </c>
      <c r="BL74" s="26"/>
      <c r="BM74" s="26"/>
      <c r="BN74" s="26"/>
      <c r="BO74" s="100">
        <v>0</v>
      </c>
      <c r="BP74" s="26">
        <v>0.17</v>
      </c>
      <c r="BQ74" s="100">
        <v>-0.09</v>
      </c>
      <c r="BR74" s="100"/>
      <c r="BS74" s="26"/>
      <c r="BT74" s="26"/>
      <c r="BU74" s="26"/>
      <c r="BV74" s="29"/>
      <c r="BW74" s="29"/>
      <c r="BX74" s="29">
        <v>33.164999999999999</v>
      </c>
      <c r="BY74" s="98">
        <f t="shared" si="55"/>
        <v>0</v>
      </c>
      <c r="BZ74" s="29">
        <v>26.164999999999999</v>
      </c>
      <c r="CA74" s="29">
        <v>26.164999999999999</v>
      </c>
      <c r="CB74" s="28">
        <f t="shared" si="56"/>
        <v>0</v>
      </c>
      <c r="CC74" s="28">
        <v>28.05</v>
      </c>
      <c r="CD74" s="28">
        <v>28.05</v>
      </c>
      <c r="CE74" s="56"/>
      <c r="CF74" s="56">
        <v>0</v>
      </c>
      <c r="CG74" s="28"/>
      <c r="CH74" s="28"/>
      <c r="CI74" s="29"/>
      <c r="CJ74" s="69" t="s">
        <v>54</v>
      </c>
      <c r="CK74" s="27" t="s">
        <v>196</v>
      </c>
      <c r="CL74" s="27" t="s">
        <v>196</v>
      </c>
      <c r="CM74" s="27" t="s">
        <v>270</v>
      </c>
      <c r="CN74" s="27"/>
      <c r="CO74" s="27"/>
    </row>
    <row r="75" spans="1:118" ht="12.75" x14ac:dyDescent="0.2">
      <c r="A75" s="151" t="s">
        <v>107</v>
      </c>
      <c r="B75" s="26">
        <v>1</v>
      </c>
      <c r="C75" s="26">
        <v>3</v>
      </c>
      <c r="D75" s="27">
        <v>1</v>
      </c>
      <c r="E75" s="44">
        <v>14.539</v>
      </c>
      <c r="F75" s="27">
        <v>1810</v>
      </c>
      <c r="G75" s="27">
        <v>3810</v>
      </c>
      <c r="H75" s="51">
        <f t="shared" si="33"/>
        <v>0.16912073490813648</v>
      </c>
      <c r="I75" s="48">
        <f t="shared" si="58"/>
        <v>5.9129355164118875</v>
      </c>
      <c r="J75" s="85">
        <v>59.06</v>
      </c>
      <c r="K75" s="85">
        <v>70.3</v>
      </c>
      <c r="L75" s="47">
        <f t="shared" si="49"/>
        <v>971.65847999999983</v>
      </c>
      <c r="M75" s="85">
        <v>3380</v>
      </c>
      <c r="N75" s="51">
        <f t="shared" si="50"/>
        <v>0.28747292307692301</v>
      </c>
      <c r="O75" s="44">
        <v>9.9</v>
      </c>
      <c r="P75" s="28">
        <f t="shared" si="51"/>
        <v>8.0498780000000014</v>
      </c>
      <c r="Q75" s="48">
        <v>13.63</v>
      </c>
      <c r="R75" s="48">
        <v>-3.9</v>
      </c>
      <c r="S75" s="31">
        <v>1.9</v>
      </c>
      <c r="T75" s="31">
        <v>4.5999999999999996</v>
      </c>
      <c r="U75" s="31">
        <v>3.4</v>
      </c>
      <c r="V75" s="122">
        <v>0.8</v>
      </c>
      <c r="W75" s="50">
        <v>0.9</v>
      </c>
      <c r="X75" s="51">
        <v>1</v>
      </c>
      <c r="Y75" s="51">
        <v>0.8</v>
      </c>
      <c r="Z75" s="49">
        <v>1</v>
      </c>
      <c r="AA75" s="50">
        <v>1</v>
      </c>
      <c r="AB75" s="50">
        <v>1</v>
      </c>
      <c r="AC75" s="50">
        <v>1</v>
      </c>
      <c r="AD75" s="53">
        <v>3.32</v>
      </c>
      <c r="AE75" s="58">
        <v>3.4</v>
      </c>
      <c r="AF75" s="58">
        <v>3.48</v>
      </c>
      <c r="AG75" s="53">
        <v>3.51</v>
      </c>
      <c r="AH75" s="53">
        <v>3.43</v>
      </c>
      <c r="AI75" s="53">
        <v>3.44</v>
      </c>
      <c r="AJ75" s="53">
        <v>3.46</v>
      </c>
      <c r="AK75" s="53">
        <v>3.46</v>
      </c>
      <c r="AL75" s="53">
        <v>3.42</v>
      </c>
      <c r="AM75" s="53">
        <f>(AL75-AG75)</f>
        <v>-8.9999999999999858E-2</v>
      </c>
      <c r="AN75" s="19" t="b">
        <f t="shared" si="52"/>
        <v>1</v>
      </c>
      <c r="AO75" s="19" t="b">
        <f t="shared" si="53"/>
        <v>0</v>
      </c>
      <c r="AP75" s="53">
        <v>0.17</v>
      </c>
      <c r="AQ75" s="53">
        <v>0.15</v>
      </c>
      <c r="AR75" s="53">
        <v>7.0000000000000007E-2</v>
      </c>
      <c r="AS75" s="53">
        <v>0.36</v>
      </c>
      <c r="AT75" s="53">
        <v>0.34</v>
      </c>
      <c r="AU75" s="53">
        <v>0.46</v>
      </c>
      <c r="AV75" s="53">
        <v>0.53</v>
      </c>
      <c r="AW75" s="53">
        <v>0.46</v>
      </c>
      <c r="AX75" s="53">
        <v>0.47</v>
      </c>
      <c r="AY75" s="53">
        <v>0.61</v>
      </c>
      <c r="AZ75" s="53">
        <v>0.39</v>
      </c>
      <c r="BA75" s="53">
        <f>(AZ75-AY75)</f>
        <v>-0.21999999999999997</v>
      </c>
      <c r="BB75" s="19" t="b">
        <f t="shared" si="54"/>
        <v>0</v>
      </c>
      <c r="BC75" s="56">
        <v>81.599999999999994</v>
      </c>
      <c r="BD75" s="56">
        <v>84.2</v>
      </c>
      <c r="BE75" s="56"/>
      <c r="BF75" s="56">
        <v>83.9</v>
      </c>
      <c r="BG75" s="56">
        <v>83.8</v>
      </c>
      <c r="BH75" s="56">
        <v>85.9</v>
      </c>
      <c r="BI75" s="56">
        <v>86.6</v>
      </c>
      <c r="BJ75" s="56">
        <v>86.2</v>
      </c>
      <c r="BK75" s="56">
        <f t="shared" si="43"/>
        <v>-2.2999999999999972</v>
      </c>
      <c r="BL75" s="26"/>
      <c r="BM75" s="26"/>
      <c r="BN75" s="26"/>
      <c r="BO75" s="26">
        <v>1.37</v>
      </c>
      <c r="BP75" s="26">
        <v>1.25</v>
      </c>
      <c r="BQ75" s="100">
        <v>1.18</v>
      </c>
      <c r="BR75" s="100"/>
      <c r="BS75" s="26"/>
      <c r="BT75" s="26"/>
      <c r="BU75" s="26"/>
      <c r="BV75" s="29">
        <v>17</v>
      </c>
      <c r="BW75" s="29"/>
      <c r="BX75" s="29">
        <v>362.46100000000001</v>
      </c>
      <c r="BY75" s="98">
        <f t="shared" si="55"/>
        <v>36.783999999999992</v>
      </c>
      <c r="BZ75" s="29">
        <v>358.43</v>
      </c>
      <c r="CA75" s="29">
        <v>395.214</v>
      </c>
      <c r="CB75" s="28">
        <f t="shared" si="56"/>
        <v>28.72199999999998</v>
      </c>
      <c r="CC75" s="28">
        <v>340.74</v>
      </c>
      <c r="CD75" s="28">
        <v>369.46199999999999</v>
      </c>
      <c r="CE75" s="56"/>
      <c r="CF75" s="56">
        <v>36.225999999999999</v>
      </c>
      <c r="CG75" s="28"/>
      <c r="CH75" s="28">
        <f>(CE75+CF75+CG75)</f>
        <v>36.225999999999999</v>
      </c>
      <c r="CI75" s="29">
        <v>46.054000000000002</v>
      </c>
      <c r="CJ75" s="25" t="s">
        <v>107</v>
      </c>
      <c r="CK75" s="27" t="s">
        <v>196</v>
      </c>
      <c r="CL75" s="27" t="s">
        <v>196</v>
      </c>
      <c r="CM75" s="27" t="s">
        <v>270</v>
      </c>
      <c r="CN75" s="27"/>
      <c r="CO75" s="27"/>
    </row>
    <row r="76" spans="1:118" ht="12.75" x14ac:dyDescent="0.2">
      <c r="A76" s="25" t="s">
        <v>101</v>
      </c>
      <c r="B76" s="26">
        <v>4</v>
      </c>
      <c r="C76" s="26">
        <v>2</v>
      </c>
      <c r="D76" s="27">
        <v>1</v>
      </c>
      <c r="E76" s="44">
        <v>30.241</v>
      </c>
      <c r="F76" s="27">
        <v>1880</v>
      </c>
      <c r="G76" s="27">
        <v>5290</v>
      </c>
      <c r="H76" s="51">
        <f t="shared" si="33"/>
        <v>0.12180529300567108</v>
      </c>
      <c r="I76" s="48">
        <f t="shared" si="58"/>
        <v>8.2098238534957702</v>
      </c>
      <c r="J76" s="92">
        <v>5</v>
      </c>
      <c r="K76" s="44" t="s">
        <v>182</v>
      </c>
      <c r="L76" s="44" t="s">
        <v>182</v>
      </c>
      <c r="M76" s="85">
        <v>4590</v>
      </c>
      <c r="N76" s="48" t="s">
        <v>182</v>
      </c>
      <c r="O76" s="44">
        <v>19.5</v>
      </c>
      <c r="P76" s="28">
        <f t="shared" si="51"/>
        <v>1.4670000000000001</v>
      </c>
      <c r="Q76" s="48">
        <v>29.34</v>
      </c>
      <c r="R76" s="48">
        <v>-3.7</v>
      </c>
      <c r="S76" s="31">
        <v>3.8</v>
      </c>
      <c r="T76" s="31">
        <v>5.4</v>
      </c>
      <c r="U76" s="31">
        <v>5.5</v>
      </c>
      <c r="V76" s="122">
        <v>0.4</v>
      </c>
      <c r="W76" s="50">
        <v>0.3</v>
      </c>
      <c r="X76" s="51">
        <v>0.4</v>
      </c>
      <c r="Y76" s="51">
        <v>0.33</v>
      </c>
      <c r="Z76" s="49">
        <v>0.33</v>
      </c>
      <c r="AA76" s="50">
        <v>0.44</v>
      </c>
      <c r="AB76" s="50">
        <v>0.44</v>
      </c>
      <c r="AC76" s="50">
        <v>0.44</v>
      </c>
      <c r="AD76" s="53">
        <v>3</v>
      </c>
      <c r="AE76" s="58">
        <v>3</v>
      </c>
      <c r="AF76" s="58">
        <v>3.13</v>
      </c>
      <c r="AG76" s="53">
        <v>3.31</v>
      </c>
      <c r="AH76" s="53">
        <v>3.33</v>
      </c>
      <c r="AI76" s="53">
        <v>3.36</v>
      </c>
      <c r="AJ76" s="53">
        <v>3.38</v>
      </c>
      <c r="AK76" s="53">
        <v>3.38</v>
      </c>
      <c r="AL76" s="53">
        <v>3.38</v>
      </c>
      <c r="AM76" s="61">
        <f>(AL76-AF76)</f>
        <v>0.25</v>
      </c>
      <c r="AN76" s="19" t="b">
        <f t="shared" si="52"/>
        <v>0</v>
      </c>
      <c r="AO76" s="19" t="b">
        <f t="shared" si="53"/>
        <v>0</v>
      </c>
      <c r="AP76" s="53">
        <v>-1.35</v>
      </c>
      <c r="AQ76" s="53">
        <v>-1.44</v>
      </c>
      <c r="AR76" s="53">
        <v>-1.97</v>
      </c>
      <c r="AS76" s="53">
        <v>-1.79</v>
      </c>
      <c r="AT76" s="53">
        <v>-1.4</v>
      </c>
      <c r="AU76" s="53">
        <v>-1.25</v>
      </c>
      <c r="AV76" s="53">
        <v>-0.96</v>
      </c>
      <c r="AW76" s="53">
        <v>-0.73</v>
      </c>
      <c r="AX76" s="53">
        <v>-0.61</v>
      </c>
      <c r="AY76" s="53">
        <v>-0.52</v>
      </c>
      <c r="AZ76" s="53">
        <v>-0.55000000000000004</v>
      </c>
      <c r="BA76" s="61">
        <f>(AZ76-AR76)</f>
        <v>1.42</v>
      </c>
      <c r="BB76" s="19" t="b">
        <f t="shared" si="54"/>
        <v>0</v>
      </c>
      <c r="BC76" s="56">
        <v>93.4</v>
      </c>
      <c r="BD76" s="56">
        <v>92.8</v>
      </c>
      <c r="BE76" s="56"/>
      <c r="BF76" s="56">
        <v>90.5</v>
      </c>
      <c r="BG76" s="56">
        <v>88.3</v>
      </c>
      <c r="BH76" s="56">
        <v>87.5</v>
      </c>
      <c r="BI76" s="56">
        <v>86.9</v>
      </c>
      <c r="BJ76" s="56">
        <v>86.3</v>
      </c>
      <c r="BK76" s="56">
        <f t="shared" si="43"/>
        <v>4.2000000000000028</v>
      </c>
      <c r="BL76" s="26"/>
      <c r="BM76" s="26"/>
      <c r="BN76" s="26"/>
      <c r="BO76" s="26">
        <v>0.91</v>
      </c>
      <c r="BP76" s="100">
        <v>0.9</v>
      </c>
      <c r="BQ76" s="100">
        <v>0.5</v>
      </c>
      <c r="BR76" s="100"/>
      <c r="BS76" s="100"/>
      <c r="BT76" s="100"/>
      <c r="BU76" s="100"/>
      <c r="BV76" s="29">
        <v>5.5119999999999996</v>
      </c>
      <c r="BW76" s="29"/>
      <c r="BX76" s="29">
        <v>3</v>
      </c>
      <c r="BY76" s="98">
        <f t="shared" si="55"/>
        <v>4.641</v>
      </c>
      <c r="BZ76" s="29">
        <v>3.0449999999999999</v>
      </c>
      <c r="CA76" s="29">
        <v>7.6859999999999999</v>
      </c>
      <c r="CB76" s="28">
        <f t="shared" si="56"/>
        <v>7.5399999999999991</v>
      </c>
      <c r="CC76" s="28">
        <v>3</v>
      </c>
      <c r="CD76" s="28">
        <v>10.54</v>
      </c>
      <c r="CE76" s="56"/>
      <c r="CF76" s="56"/>
      <c r="CG76" s="28">
        <v>8.25</v>
      </c>
      <c r="CH76" s="28">
        <f>(CE76+CF76+CG76)</f>
        <v>8.25</v>
      </c>
      <c r="CI76" s="29">
        <v>8.25</v>
      </c>
      <c r="CJ76" s="25" t="s">
        <v>101</v>
      </c>
      <c r="CK76" s="27" t="s">
        <v>196</v>
      </c>
      <c r="CL76" s="27" t="s">
        <v>196</v>
      </c>
      <c r="CM76" s="27" t="s">
        <v>271</v>
      </c>
      <c r="CN76" s="27"/>
      <c r="CO76" s="27"/>
    </row>
    <row r="77" spans="1:118" ht="12.75" x14ac:dyDescent="0.2">
      <c r="A77" s="25" t="s">
        <v>51</v>
      </c>
      <c r="B77" s="26">
        <v>2</v>
      </c>
      <c r="C77" s="26">
        <v>3</v>
      </c>
      <c r="D77" s="27">
        <v>1</v>
      </c>
      <c r="E77" s="44">
        <v>6.77</v>
      </c>
      <c r="F77" s="27">
        <v>1450</v>
      </c>
      <c r="G77" s="27">
        <v>4550</v>
      </c>
      <c r="H77" s="51">
        <f t="shared" si="33"/>
        <v>0.14161538461538462</v>
      </c>
      <c r="I77" s="48">
        <f t="shared" si="58"/>
        <v>7.0613796849538293</v>
      </c>
      <c r="J77" s="85">
        <v>16.850000000000001</v>
      </c>
      <c r="K77" s="85">
        <v>99.19</v>
      </c>
      <c r="L77" s="47">
        <f t="shared" si="49"/>
        <v>1370.964504</v>
      </c>
      <c r="M77" s="85">
        <v>3840</v>
      </c>
      <c r="N77" s="51">
        <f t="shared" si="50"/>
        <v>0.35702200625000002</v>
      </c>
      <c r="O77" s="44">
        <v>19.100000000000001</v>
      </c>
      <c r="P77" s="28">
        <f t="shared" si="51"/>
        <v>1.0986199999999999</v>
      </c>
      <c r="Q77" s="48">
        <v>6.52</v>
      </c>
      <c r="R77" s="48">
        <v>3.7</v>
      </c>
      <c r="S77" s="31">
        <v>4.4000000000000004</v>
      </c>
      <c r="T77" s="31">
        <v>5.3</v>
      </c>
      <c r="U77" s="31">
        <v>5.7</v>
      </c>
      <c r="V77" s="122">
        <v>0.4</v>
      </c>
      <c r="W77" s="50">
        <v>0.2</v>
      </c>
      <c r="X77" s="51">
        <v>0.2</v>
      </c>
      <c r="Y77" s="51">
        <v>0.2</v>
      </c>
      <c r="Z77" s="49">
        <v>0.4</v>
      </c>
      <c r="AA77" s="50">
        <v>0.4</v>
      </c>
      <c r="AB77" s="50">
        <v>0.4</v>
      </c>
      <c r="AC77" s="50">
        <v>0.2</v>
      </c>
      <c r="AD77" s="53">
        <v>2.98</v>
      </c>
      <c r="AE77" s="58">
        <v>3.08</v>
      </c>
      <c r="AF77" s="58">
        <v>3.14</v>
      </c>
      <c r="AG77" s="53">
        <v>3.28</v>
      </c>
      <c r="AH77" s="53">
        <v>3.2</v>
      </c>
      <c r="AI77" s="53">
        <v>3.28</v>
      </c>
      <c r="AJ77" s="53">
        <v>3.36</v>
      </c>
      <c r="AK77" s="53">
        <v>3.4</v>
      </c>
      <c r="AL77" s="53">
        <v>3.36</v>
      </c>
      <c r="AM77" s="84">
        <f>(AL77-AH77)</f>
        <v>0.1599999999999997</v>
      </c>
      <c r="AN77" s="19" t="b">
        <f t="shared" si="52"/>
        <v>0</v>
      </c>
      <c r="AO77" s="19" t="b">
        <f t="shared" si="53"/>
        <v>0</v>
      </c>
      <c r="AP77" s="53">
        <v>-1.28</v>
      </c>
      <c r="AQ77" s="53">
        <v>-0.57999999999999996</v>
      </c>
      <c r="AR77" s="53">
        <v>-0.48</v>
      </c>
      <c r="AS77" s="53">
        <v>-0.08</v>
      </c>
      <c r="AT77" s="53">
        <v>-0.17</v>
      </c>
      <c r="AU77" s="53">
        <v>0.02</v>
      </c>
      <c r="AV77" s="53">
        <v>-0.17</v>
      </c>
      <c r="AW77" s="53">
        <v>-0.27</v>
      </c>
      <c r="AX77" s="53">
        <v>-0.06</v>
      </c>
      <c r="AY77" s="53">
        <v>0.03</v>
      </c>
      <c r="AZ77" s="53">
        <v>0.06</v>
      </c>
      <c r="BA77" s="53">
        <f>(AZ77-AW77)</f>
        <v>0.33</v>
      </c>
      <c r="BB77" s="19" t="b">
        <f t="shared" si="54"/>
        <v>0</v>
      </c>
      <c r="BC77" s="56">
        <v>88.7</v>
      </c>
      <c r="BD77" s="56">
        <v>89</v>
      </c>
      <c r="BE77" s="56"/>
      <c r="BF77" s="56">
        <v>88.7</v>
      </c>
      <c r="BG77" s="56">
        <v>86.7</v>
      </c>
      <c r="BH77" s="56">
        <v>85.5</v>
      </c>
      <c r="BI77" s="56">
        <v>83.7</v>
      </c>
      <c r="BJ77" s="56">
        <v>84.3</v>
      </c>
      <c r="BK77" s="56">
        <f t="shared" si="43"/>
        <v>4.4000000000000057</v>
      </c>
      <c r="BL77" s="26"/>
      <c r="BM77" s="26"/>
      <c r="BN77" s="26"/>
      <c r="BO77" s="103">
        <v>2.11</v>
      </c>
      <c r="BP77" s="103">
        <v>1.95</v>
      </c>
      <c r="BQ77" s="128">
        <v>1.82</v>
      </c>
      <c r="BR77" s="128"/>
      <c r="BS77" s="103"/>
      <c r="BT77" s="103"/>
      <c r="BU77" s="103"/>
      <c r="BV77" s="29">
        <v>4</v>
      </c>
      <c r="BW77" s="29"/>
      <c r="BX77" s="29"/>
      <c r="BY77" s="98">
        <f t="shared" si="55"/>
        <v>1.29</v>
      </c>
      <c r="BZ77" s="98">
        <v>0</v>
      </c>
      <c r="CA77" s="29">
        <v>1.29</v>
      </c>
      <c r="CB77" s="28">
        <f t="shared" si="56"/>
        <v>1.35</v>
      </c>
      <c r="CC77" s="28"/>
      <c r="CD77" s="28">
        <v>1.35</v>
      </c>
      <c r="CE77" s="56"/>
      <c r="CF77" s="56">
        <v>1.4550000000000001</v>
      </c>
      <c r="CG77" s="56"/>
      <c r="CH77" s="28">
        <f>(CE77+CF77+CG77)</f>
        <v>1.4550000000000001</v>
      </c>
      <c r="CI77" s="29">
        <v>0.51300000000000001</v>
      </c>
      <c r="CJ77" s="25" t="s">
        <v>51</v>
      </c>
      <c r="CK77" s="27" t="s">
        <v>196</v>
      </c>
      <c r="CL77" s="27" t="s">
        <v>196</v>
      </c>
      <c r="CM77" s="27" t="s">
        <v>271</v>
      </c>
      <c r="CN77" s="27"/>
      <c r="CO77" s="27"/>
      <c r="CP77" s="19"/>
      <c r="CQ77" s="19"/>
      <c r="CR77" s="19"/>
      <c r="CS77" s="19"/>
    </row>
    <row r="78" spans="1:118" ht="12.75" x14ac:dyDescent="0.2">
      <c r="A78" s="25" t="s">
        <v>62</v>
      </c>
      <c r="B78" s="26">
        <v>1</v>
      </c>
      <c r="C78" s="26">
        <v>3</v>
      </c>
      <c r="D78" s="27">
        <v>1</v>
      </c>
      <c r="E78" s="44">
        <v>3.89</v>
      </c>
      <c r="F78" s="27">
        <v>1060</v>
      </c>
      <c r="G78" s="27">
        <v>2850</v>
      </c>
      <c r="H78" s="51">
        <f t="shared" si="33"/>
        <v>0.22608771929824562</v>
      </c>
      <c r="I78" s="48">
        <f t="shared" si="58"/>
        <v>4.4230620004655856</v>
      </c>
      <c r="J78" s="85">
        <v>17.850000000000001</v>
      </c>
      <c r="K78" s="85">
        <v>114.27</v>
      </c>
      <c r="L78" s="47">
        <f t="shared" si="49"/>
        <v>1579.3942320000001</v>
      </c>
      <c r="M78" s="85">
        <v>2610</v>
      </c>
      <c r="N78" s="51">
        <f t="shared" si="50"/>
        <v>0.60513188965517251</v>
      </c>
      <c r="O78" s="44">
        <v>16.5</v>
      </c>
      <c r="P78" s="28">
        <f t="shared" si="51"/>
        <v>0.66045000000000009</v>
      </c>
      <c r="Q78" s="48">
        <v>3.7</v>
      </c>
      <c r="R78" s="48">
        <v>0.4</v>
      </c>
      <c r="S78" s="31">
        <v>0.8</v>
      </c>
      <c r="T78" s="31">
        <v>0.9</v>
      </c>
      <c r="U78" s="31">
        <v>4</v>
      </c>
      <c r="V78" s="122">
        <v>0.5</v>
      </c>
      <c r="W78" s="50">
        <v>0.5</v>
      </c>
      <c r="X78" s="51">
        <v>0.4</v>
      </c>
      <c r="Y78" s="51">
        <v>0.3</v>
      </c>
      <c r="Z78" s="49">
        <v>0.7</v>
      </c>
      <c r="AA78" s="50">
        <v>0.6</v>
      </c>
      <c r="AB78" s="50">
        <v>1</v>
      </c>
      <c r="AC78" s="50">
        <v>0.9</v>
      </c>
      <c r="AD78" s="53">
        <v>3.16</v>
      </c>
      <c r="AE78" s="58">
        <v>3.28</v>
      </c>
      <c r="AF78" s="58">
        <v>3.38</v>
      </c>
      <c r="AG78" s="53">
        <v>3.33</v>
      </c>
      <c r="AH78" s="53">
        <v>3.23</v>
      </c>
      <c r="AI78" s="53">
        <v>3.18</v>
      </c>
      <c r="AJ78" s="53">
        <v>3.2</v>
      </c>
      <c r="AK78" s="53">
        <v>3.23</v>
      </c>
      <c r="AL78" s="53">
        <v>3.29</v>
      </c>
      <c r="AM78" s="84">
        <f>(AL78-AI78)</f>
        <v>0.10999999999999988</v>
      </c>
      <c r="AN78" s="19" t="b">
        <f t="shared" si="52"/>
        <v>0</v>
      </c>
      <c r="AO78" s="19" t="b">
        <f t="shared" si="53"/>
        <v>0</v>
      </c>
      <c r="AP78" s="53">
        <v>0.03</v>
      </c>
      <c r="AQ78" s="53">
        <v>-0.1</v>
      </c>
      <c r="AR78" s="53">
        <v>-0.24</v>
      </c>
      <c r="AS78" s="53">
        <v>0.22</v>
      </c>
      <c r="AT78" s="53">
        <v>-0.27</v>
      </c>
      <c r="AU78" s="53">
        <v>-0.65</v>
      </c>
      <c r="AV78" s="53">
        <v>-0.88</v>
      </c>
      <c r="AW78" s="53">
        <v>-1.08</v>
      </c>
      <c r="AX78" s="53">
        <v>-1.17</v>
      </c>
      <c r="AY78" s="53">
        <v>-1.1299999999999999</v>
      </c>
      <c r="AZ78" s="53">
        <v>-1.02</v>
      </c>
      <c r="BA78" s="53">
        <f>(AZ78-AX78)</f>
        <v>0.14999999999999991</v>
      </c>
      <c r="BB78" s="19" t="b">
        <f t="shared" si="54"/>
        <v>0</v>
      </c>
      <c r="BC78" s="56">
        <v>86.1</v>
      </c>
      <c r="BD78" s="56">
        <v>88.7</v>
      </c>
      <c r="BE78" s="56"/>
      <c r="BF78" s="56">
        <v>89.1</v>
      </c>
      <c r="BG78" s="56">
        <v>88</v>
      </c>
      <c r="BH78" s="56">
        <v>87.6</v>
      </c>
      <c r="BI78" s="107">
        <v>91.7</v>
      </c>
      <c r="BJ78" s="107">
        <v>93</v>
      </c>
      <c r="BK78" s="56">
        <f t="shared" si="43"/>
        <v>-3.9000000000000057</v>
      </c>
      <c r="BL78" s="43"/>
      <c r="BM78" s="43" t="s">
        <v>159</v>
      </c>
      <c r="BN78" s="43" t="s">
        <v>159</v>
      </c>
      <c r="BO78" s="101">
        <v>1.75</v>
      </c>
      <c r="BP78" s="101">
        <v>1.68</v>
      </c>
      <c r="BQ78" s="105">
        <v>1.82</v>
      </c>
      <c r="BR78" s="105"/>
      <c r="BS78" s="101"/>
      <c r="BT78" s="101"/>
      <c r="BU78" s="101"/>
      <c r="BV78" s="98">
        <v>2</v>
      </c>
      <c r="BW78" s="98"/>
      <c r="BX78" s="98"/>
      <c r="BY78" s="98">
        <f t="shared" si="55"/>
        <v>1.907</v>
      </c>
      <c r="BZ78" s="98">
        <v>0</v>
      </c>
      <c r="CA78" s="98">
        <v>1.907</v>
      </c>
      <c r="CB78" s="28">
        <f t="shared" si="56"/>
        <v>0</v>
      </c>
      <c r="CD78" s="28"/>
      <c r="CE78" s="28"/>
      <c r="CF78" s="56">
        <v>0</v>
      </c>
      <c r="CG78" s="56"/>
      <c r="CH78" s="28"/>
      <c r="CI78" s="29">
        <v>1.1990000000000001</v>
      </c>
      <c r="CJ78" s="25" t="s">
        <v>62</v>
      </c>
      <c r="CK78" s="27" t="s">
        <v>196</v>
      </c>
      <c r="CL78" s="27" t="s">
        <v>196</v>
      </c>
      <c r="CM78" s="27" t="s">
        <v>271</v>
      </c>
      <c r="CN78" s="27"/>
      <c r="CO78" s="27"/>
      <c r="CP78" s="19"/>
      <c r="CQ78" s="19"/>
      <c r="CR78" s="19"/>
      <c r="CS78" s="19"/>
    </row>
    <row r="79" spans="1:118" ht="12.75" x14ac:dyDescent="0.2">
      <c r="A79" s="25" t="s">
        <v>74</v>
      </c>
      <c r="B79" s="26">
        <v>2</v>
      </c>
      <c r="C79" s="26"/>
      <c r="D79" s="27">
        <v>2</v>
      </c>
      <c r="E79" s="44">
        <v>7.3209999999999997</v>
      </c>
      <c r="F79" s="27">
        <v>2010</v>
      </c>
      <c r="G79" s="27">
        <v>2430</v>
      </c>
      <c r="H79" s="51">
        <f t="shared" si="33"/>
        <v>0.26516460905349798</v>
      </c>
      <c r="I79" s="48">
        <f t="shared" si="58"/>
        <v>3.771242337239078</v>
      </c>
      <c r="J79" s="85">
        <v>13.1</v>
      </c>
      <c r="K79" s="85">
        <v>185.24</v>
      </c>
      <c r="L79" s="47">
        <f t="shared" si="49"/>
        <v>2560.3131840000001</v>
      </c>
      <c r="M79" s="85">
        <v>2180</v>
      </c>
      <c r="N79" s="51">
        <f t="shared" si="50"/>
        <v>1.1744555889908257</v>
      </c>
      <c r="O79" s="44">
        <v>12.3</v>
      </c>
      <c r="P79" s="28">
        <f t="shared" si="51"/>
        <v>0.91830999999999996</v>
      </c>
      <c r="Q79" s="48">
        <v>7.01</v>
      </c>
      <c r="R79" s="48">
        <v>5.5</v>
      </c>
      <c r="S79" s="31">
        <v>-1.5</v>
      </c>
      <c r="T79" s="31">
        <v>1.5</v>
      </c>
      <c r="U79" s="31">
        <v>5.2</v>
      </c>
      <c r="V79" s="122">
        <v>0.6</v>
      </c>
      <c r="W79" s="50">
        <v>0.7</v>
      </c>
      <c r="X79" s="51">
        <v>0.8</v>
      </c>
      <c r="Y79" s="49">
        <v>0.7</v>
      </c>
      <c r="Z79" s="49">
        <v>0.5</v>
      </c>
      <c r="AA79" s="50">
        <v>0.6</v>
      </c>
      <c r="AB79" s="50">
        <v>0.8</v>
      </c>
      <c r="AC79" s="50">
        <v>0.78</v>
      </c>
      <c r="AD79" s="53">
        <v>3.11</v>
      </c>
      <c r="AE79" s="68">
        <v>3.14</v>
      </c>
      <c r="AF79" s="68">
        <v>3.32</v>
      </c>
      <c r="AG79" s="53">
        <v>3.25</v>
      </c>
      <c r="AH79" s="53">
        <v>3.25</v>
      </c>
      <c r="AI79" s="53">
        <v>3.3</v>
      </c>
      <c r="AJ79" s="53">
        <v>3.3</v>
      </c>
      <c r="AK79" s="53">
        <v>3.3</v>
      </c>
      <c r="AL79" s="53">
        <v>3.25</v>
      </c>
      <c r="AM79" s="84">
        <f>(AL79-AI79)</f>
        <v>-4.9999999999999822E-2</v>
      </c>
      <c r="AN79" s="19" t="b">
        <f t="shared" si="52"/>
        <v>0</v>
      </c>
      <c r="AO79" s="19" t="b">
        <f t="shared" si="53"/>
        <v>0</v>
      </c>
      <c r="AP79" s="53">
        <v>-0.61</v>
      </c>
      <c r="AQ79" s="53">
        <v>-0.61</v>
      </c>
      <c r="AR79" s="53">
        <v>-0.97</v>
      </c>
      <c r="AS79" s="53">
        <v>-0.9</v>
      </c>
      <c r="AT79" s="53">
        <v>-0.78</v>
      </c>
      <c r="AU79" s="53">
        <v>-0.63</v>
      </c>
      <c r="AV79" s="53">
        <v>-0.81</v>
      </c>
      <c r="AW79" s="53">
        <v>-0.84</v>
      </c>
      <c r="AX79" s="53">
        <v>-0.78</v>
      </c>
      <c r="AY79" s="53">
        <v>-0.62</v>
      </c>
      <c r="AZ79" s="53">
        <v>-0.52</v>
      </c>
      <c r="BA79" s="53">
        <f>(AZ79-AW79)</f>
        <v>0.31999999999999995</v>
      </c>
      <c r="BB79" s="19" t="b">
        <f t="shared" si="54"/>
        <v>0</v>
      </c>
      <c r="BC79" s="56">
        <v>84.6</v>
      </c>
      <c r="BD79" s="56">
        <v>84.1</v>
      </c>
      <c r="BE79" s="55" t="s">
        <v>159</v>
      </c>
      <c r="BF79" s="56">
        <v>83.9</v>
      </c>
      <c r="BG79" s="48">
        <v>84.2</v>
      </c>
      <c r="BH79" s="48">
        <v>83.7</v>
      </c>
      <c r="BI79" s="48">
        <v>84.9</v>
      </c>
      <c r="BJ79" s="48">
        <v>84.1</v>
      </c>
      <c r="BK79" s="56">
        <f t="shared" si="43"/>
        <v>-0.19999999999998863</v>
      </c>
      <c r="BL79" s="19"/>
      <c r="BM79" s="19"/>
      <c r="BN79" s="19"/>
      <c r="BO79" s="19">
        <v>1.22</v>
      </c>
      <c r="BP79" s="19">
        <v>1.46</v>
      </c>
      <c r="BQ79" s="99">
        <v>1.41</v>
      </c>
      <c r="BR79" s="99"/>
      <c r="BS79" s="19"/>
      <c r="BT79" s="19"/>
      <c r="BU79" s="19"/>
      <c r="BV79" s="28"/>
      <c r="BW79" s="28"/>
      <c r="BX79" s="28">
        <v>6.4530000000000003</v>
      </c>
      <c r="BY79" s="98">
        <f t="shared" si="55"/>
        <v>0</v>
      </c>
      <c r="BZ79" s="28">
        <v>4.8529999999999998</v>
      </c>
      <c r="CA79" s="28">
        <v>4.8529999999999998</v>
      </c>
      <c r="CD79" s="19"/>
      <c r="CE79" s="56"/>
      <c r="CF79" s="56"/>
      <c r="CG79" s="56"/>
      <c r="CH79" s="56"/>
      <c r="CI79" s="28"/>
      <c r="CJ79" s="25" t="s">
        <v>74</v>
      </c>
      <c r="CK79" s="27" t="s">
        <v>196</v>
      </c>
      <c r="CL79" s="27" t="s">
        <v>196</v>
      </c>
      <c r="CM79" s="27" t="s">
        <v>271</v>
      </c>
      <c r="CN79" s="27"/>
      <c r="CO79" s="27"/>
      <c r="CP79" t="s">
        <v>234</v>
      </c>
      <c r="CQ79" s="148">
        <v>57.01</v>
      </c>
      <c r="CR79" s="148" t="s">
        <v>235</v>
      </c>
      <c r="CS79" s="148" t="s">
        <v>235</v>
      </c>
      <c r="CT79" s="148">
        <v>51.66</v>
      </c>
      <c r="CU79" s="148" t="s">
        <v>235</v>
      </c>
      <c r="CV79" s="148" t="s">
        <v>235</v>
      </c>
      <c r="CW79" s="148">
        <v>38.270000000000003</v>
      </c>
      <c r="CX79" s="148" t="s">
        <v>235</v>
      </c>
      <c r="CY79" s="148" t="s">
        <v>235</v>
      </c>
      <c r="CZ79" s="148">
        <v>35.9</v>
      </c>
      <c r="DA79" s="148" t="s">
        <v>235</v>
      </c>
      <c r="DB79" s="148" t="s">
        <v>235</v>
      </c>
      <c r="DC79" s="148">
        <v>27.34</v>
      </c>
      <c r="DD79" s="148" t="s">
        <v>235</v>
      </c>
      <c r="DE79" s="148" t="s">
        <v>235</v>
      </c>
      <c r="DF79" s="148">
        <v>16.7</v>
      </c>
      <c r="DG79" s="148" t="s">
        <v>235</v>
      </c>
      <c r="DH79" s="148" t="s">
        <v>235</v>
      </c>
      <c r="DI79" s="148">
        <v>13.72</v>
      </c>
      <c r="DJ79" s="148" t="s">
        <v>235</v>
      </c>
      <c r="DK79" s="148">
        <v>10.29</v>
      </c>
      <c r="DL79" s="148">
        <v>7.93</v>
      </c>
      <c r="DM79" s="148" t="s">
        <v>235</v>
      </c>
      <c r="DN79" s="148" t="s">
        <v>235</v>
      </c>
    </row>
    <row r="80" spans="1:118" ht="12.75" x14ac:dyDescent="0.2">
      <c r="A80" s="25" t="s">
        <v>14</v>
      </c>
      <c r="B80" s="26">
        <v>1</v>
      </c>
      <c r="C80" s="26">
        <v>3</v>
      </c>
      <c r="D80" s="27">
        <v>1</v>
      </c>
      <c r="E80" s="44">
        <v>22.524000000000001</v>
      </c>
      <c r="F80" s="27">
        <v>1290</v>
      </c>
      <c r="G80" s="27">
        <v>2770</v>
      </c>
      <c r="H80" s="51">
        <f t="shared" si="33"/>
        <v>0.23261732851985562</v>
      </c>
      <c r="I80" s="48">
        <f t="shared" si="58"/>
        <v>4.298905874136727</v>
      </c>
      <c r="J80" s="85">
        <v>19.47</v>
      </c>
      <c r="K80" s="85">
        <v>112.17</v>
      </c>
      <c r="L80" s="47">
        <f t="shared" si="49"/>
        <v>1550.368872</v>
      </c>
      <c r="M80" s="85">
        <v>2580</v>
      </c>
      <c r="N80" s="51">
        <f t="shared" si="50"/>
        <v>0.60091816744186044</v>
      </c>
      <c r="O80" s="44">
        <v>16.399999999999999</v>
      </c>
      <c r="P80" s="28">
        <f t="shared" si="51"/>
        <v>4.1198519999999998</v>
      </c>
      <c r="Q80" s="48">
        <v>21.16</v>
      </c>
      <c r="R80" s="48">
        <v>-3.5</v>
      </c>
      <c r="S80" s="31">
        <v>1.3</v>
      </c>
      <c r="T80" s="31">
        <v>0.7</v>
      </c>
      <c r="U80" s="31">
        <v>2.5</v>
      </c>
      <c r="V80" s="122">
        <v>0.3</v>
      </c>
      <c r="W80" s="50">
        <v>0.3</v>
      </c>
      <c r="X80" s="51">
        <v>0.3</v>
      </c>
      <c r="Y80" s="51">
        <v>0.3</v>
      </c>
      <c r="Z80" s="49">
        <v>0.3</v>
      </c>
      <c r="AA80" s="50">
        <v>0.2</v>
      </c>
      <c r="AB80" s="50">
        <v>0.2</v>
      </c>
      <c r="AC80" s="50">
        <v>0.2</v>
      </c>
      <c r="AD80" s="53">
        <v>3.29</v>
      </c>
      <c r="AE80" s="68">
        <v>3.22</v>
      </c>
      <c r="AF80" s="68">
        <v>3.23</v>
      </c>
      <c r="AG80" s="53">
        <v>3.21</v>
      </c>
      <c r="AH80" s="53">
        <v>3.21</v>
      </c>
      <c r="AI80" s="53">
        <v>3.17</v>
      </c>
      <c r="AJ80" s="53">
        <v>3.18</v>
      </c>
      <c r="AK80" s="53">
        <v>3.23</v>
      </c>
      <c r="AL80" s="53">
        <v>3.23</v>
      </c>
      <c r="AM80" s="84">
        <f>(AL80-AI80)</f>
        <v>6.0000000000000053E-2</v>
      </c>
      <c r="AN80" s="19" t="b">
        <f t="shared" si="52"/>
        <v>0</v>
      </c>
      <c r="AO80" s="19" t="b">
        <f t="shared" si="53"/>
        <v>1</v>
      </c>
      <c r="AP80" s="53">
        <v>-0.47</v>
      </c>
      <c r="AQ80" s="53">
        <v>-0.4</v>
      </c>
      <c r="AR80" s="53">
        <v>-0.18</v>
      </c>
      <c r="AS80" s="53">
        <v>-0.26</v>
      </c>
      <c r="AT80" s="53">
        <v>-0.34</v>
      </c>
      <c r="AU80" s="53">
        <v>-0.55000000000000004</v>
      </c>
      <c r="AV80" s="53">
        <v>-0.48</v>
      </c>
      <c r="AW80" s="53">
        <v>-0.73</v>
      </c>
      <c r="AX80" s="53">
        <v>-0.66</v>
      </c>
      <c r="AY80" s="53">
        <v>-0.57999999999999996</v>
      </c>
      <c r="AZ80" s="53">
        <v>-0.52</v>
      </c>
      <c r="BA80" s="53">
        <f>(AZ80-AW80)</f>
        <v>0.20999999999999996</v>
      </c>
      <c r="BB80" s="19" t="b">
        <f t="shared" si="54"/>
        <v>0</v>
      </c>
      <c r="BC80" s="56">
        <v>91.2</v>
      </c>
      <c r="BD80" s="56">
        <v>95.3</v>
      </c>
      <c r="BE80" s="56"/>
      <c r="BF80" s="56">
        <v>95.4</v>
      </c>
      <c r="BG80" s="56">
        <v>94.6</v>
      </c>
      <c r="BH80" s="56">
        <v>93.1</v>
      </c>
      <c r="BI80" s="107">
        <v>93.5</v>
      </c>
      <c r="BJ80" s="107">
        <v>93.1</v>
      </c>
      <c r="BK80" s="56">
        <f t="shared" si="43"/>
        <v>2.3000000000000114</v>
      </c>
      <c r="BL80" s="43" t="s">
        <v>159</v>
      </c>
      <c r="BM80" s="43" t="s">
        <v>159</v>
      </c>
      <c r="BN80" s="43" t="s">
        <v>159</v>
      </c>
      <c r="BO80" s="105">
        <v>1.7</v>
      </c>
      <c r="BP80" s="101">
        <v>1.71</v>
      </c>
      <c r="BQ80" s="105">
        <v>1.66</v>
      </c>
      <c r="BR80" s="105"/>
      <c r="BS80" s="101"/>
      <c r="BT80" s="101"/>
      <c r="BU80" s="101"/>
      <c r="BV80" s="98"/>
      <c r="BW80" s="98"/>
      <c r="BX80" s="98">
        <v>39.075000000000003</v>
      </c>
      <c r="BY80" s="98">
        <f t="shared" si="55"/>
        <v>0</v>
      </c>
      <c r="BZ80" s="98">
        <v>25.324999999999999</v>
      </c>
      <c r="CA80" s="98">
        <v>25.324999999999999</v>
      </c>
      <c r="CB80" s="28">
        <f>(CD80-CC80)</f>
        <v>0</v>
      </c>
      <c r="CC80" s="28">
        <v>12.75</v>
      </c>
      <c r="CD80" s="28">
        <v>12.75</v>
      </c>
      <c r="CE80" s="56"/>
      <c r="CF80" s="56">
        <v>0</v>
      </c>
      <c r="CG80" s="56"/>
      <c r="CH80" s="28"/>
      <c r="CI80" s="29">
        <v>1.3440000000000001</v>
      </c>
      <c r="CJ80" s="25" t="s">
        <v>14</v>
      </c>
      <c r="CK80" s="27" t="s">
        <v>196</v>
      </c>
      <c r="CL80" s="27" t="s">
        <v>196</v>
      </c>
      <c r="CM80" s="27" t="s">
        <v>267</v>
      </c>
      <c r="CN80" s="27"/>
      <c r="CO80" s="27"/>
      <c r="CP80" t="s">
        <v>236</v>
      </c>
      <c r="CQ80" s="148">
        <v>12.18</v>
      </c>
      <c r="CR80" s="148" t="s">
        <v>235</v>
      </c>
      <c r="CS80" s="148" t="s">
        <v>235</v>
      </c>
      <c r="CT80" s="148">
        <v>11.88</v>
      </c>
      <c r="CU80" s="148" t="s">
        <v>235</v>
      </c>
      <c r="CV80" s="148" t="s">
        <v>235</v>
      </c>
      <c r="CW80" s="148">
        <v>10.53</v>
      </c>
      <c r="CX80" s="148" t="s">
        <v>235</v>
      </c>
      <c r="CY80" s="148" t="s">
        <v>235</v>
      </c>
      <c r="CZ80" s="148">
        <v>10.95</v>
      </c>
      <c r="DA80" s="148" t="s">
        <v>235</v>
      </c>
      <c r="DB80" s="148" t="s">
        <v>235</v>
      </c>
      <c r="DC80" s="148">
        <v>10.220000000000001</v>
      </c>
      <c r="DD80" s="148" t="s">
        <v>235</v>
      </c>
      <c r="DE80" s="148" t="s">
        <v>235</v>
      </c>
      <c r="DF80" s="148">
        <v>7.34</v>
      </c>
      <c r="DG80" s="148" t="s">
        <v>235</v>
      </c>
      <c r="DH80" s="148" t="s">
        <v>235</v>
      </c>
      <c r="DI80" s="148">
        <v>5.37</v>
      </c>
      <c r="DJ80" s="148" t="s">
        <v>235</v>
      </c>
      <c r="DK80" s="148">
        <v>4.76</v>
      </c>
      <c r="DL80" s="148">
        <v>4.63</v>
      </c>
      <c r="DM80" s="148" t="s">
        <v>235</v>
      </c>
      <c r="DN80" s="148" t="s">
        <v>235</v>
      </c>
    </row>
    <row r="81" spans="1:118" ht="12.75" x14ac:dyDescent="0.2">
      <c r="A81" s="69" t="s">
        <v>19</v>
      </c>
      <c r="B81" s="26">
        <v>1</v>
      </c>
      <c r="C81" s="26">
        <v>2</v>
      </c>
      <c r="D81" s="27">
        <v>0</v>
      </c>
      <c r="E81" s="44">
        <v>20.315999999999999</v>
      </c>
      <c r="F81" s="27">
        <v>1450</v>
      </c>
      <c r="G81" s="27">
        <v>3090</v>
      </c>
      <c r="H81" s="51">
        <f t="shared" si="33"/>
        <v>0.2085275080906149</v>
      </c>
      <c r="I81" s="48">
        <f t="shared" si="58"/>
        <v>4.7955303794521607</v>
      </c>
      <c r="J81" s="85">
        <v>28.64</v>
      </c>
      <c r="K81" s="85">
        <v>96.89</v>
      </c>
      <c r="L81" s="47">
        <f t="shared" si="49"/>
        <v>1339.1748239999999</v>
      </c>
      <c r="M81" s="85">
        <v>2600</v>
      </c>
      <c r="N81" s="51">
        <f t="shared" si="50"/>
        <v>0.51506723999999993</v>
      </c>
      <c r="O81" s="44">
        <v>14.8</v>
      </c>
      <c r="P81" s="28">
        <f t="shared" si="51"/>
        <v>5.5532959999999996</v>
      </c>
      <c r="Q81" s="48">
        <v>19.39</v>
      </c>
      <c r="R81" s="48">
        <v>1.1000000000000001</v>
      </c>
      <c r="S81" s="31">
        <v>-1</v>
      </c>
      <c r="T81" s="31">
        <v>-0.5</v>
      </c>
      <c r="U81" s="31">
        <v>4.2</v>
      </c>
      <c r="V81" s="122">
        <v>0.5</v>
      </c>
      <c r="W81" s="50">
        <v>0.3</v>
      </c>
      <c r="X81" s="51">
        <v>0.2</v>
      </c>
      <c r="Y81" s="51">
        <v>0.3</v>
      </c>
      <c r="Z81" s="49">
        <v>0.3</v>
      </c>
      <c r="AA81" s="50">
        <v>0.1</v>
      </c>
      <c r="AB81" s="50">
        <v>0.3</v>
      </c>
      <c r="AC81" s="50">
        <v>0.2</v>
      </c>
      <c r="AD81" s="53">
        <v>2.4900000000000002</v>
      </c>
      <c r="AE81" s="58">
        <v>2.4500000000000002</v>
      </c>
      <c r="AF81" s="58">
        <v>2.5499999999999998</v>
      </c>
      <c r="AG81" s="53">
        <v>2.66</v>
      </c>
      <c r="AH81" s="53">
        <v>2.79</v>
      </c>
      <c r="AI81" s="53">
        <v>2.7</v>
      </c>
      <c r="AJ81" s="53">
        <v>2.87</v>
      </c>
      <c r="AK81" s="53">
        <v>3.07</v>
      </c>
      <c r="AL81" s="53">
        <v>3.18</v>
      </c>
      <c r="AM81" s="61">
        <f>(AL81-AI81)</f>
        <v>0.48</v>
      </c>
      <c r="AN81" s="19" t="b">
        <f t="shared" si="52"/>
        <v>0</v>
      </c>
      <c r="AO81" s="19" t="b">
        <f t="shared" si="53"/>
        <v>1</v>
      </c>
      <c r="AP81" s="53">
        <v>-1.84</v>
      </c>
      <c r="AQ81" s="53">
        <v>-2.16</v>
      </c>
      <c r="AR81" s="53">
        <v>-2.2999999999999998</v>
      </c>
      <c r="AS81" s="53">
        <v>-1.89</v>
      </c>
      <c r="AT81" s="53">
        <v>-1.89</v>
      </c>
      <c r="AU81" s="53">
        <v>-1.82</v>
      </c>
      <c r="AV81" s="53">
        <v>-1.28</v>
      </c>
      <c r="AW81" s="53">
        <v>-1.57</v>
      </c>
      <c r="AX81" s="53">
        <v>-1.4</v>
      </c>
      <c r="AY81" s="53">
        <v>-1.26</v>
      </c>
      <c r="AZ81" s="53">
        <v>-1.05</v>
      </c>
      <c r="BA81" s="61">
        <f>(AZ81-AU81)</f>
        <v>0.77</v>
      </c>
      <c r="BB81" s="19" t="b">
        <f t="shared" si="54"/>
        <v>0</v>
      </c>
      <c r="BC81" s="54">
        <v>104.6</v>
      </c>
      <c r="BD81" s="54">
        <v>102.5</v>
      </c>
      <c r="BE81" s="55" t="s">
        <v>159</v>
      </c>
      <c r="BF81" s="54">
        <v>101.2</v>
      </c>
      <c r="BG81" s="54">
        <v>102.8</v>
      </c>
      <c r="BH81" s="54">
        <v>103.6</v>
      </c>
      <c r="BI81" s="108">
        <v>103.5</v>
      </c>
      <c r="BJ81" s="108">
        <v>101.7</v>
      </c>
      <c r="BK81" s="56">
        <f t="shared" si="43"/>
        <v>-0.5</v>
      </c>
      <c r="BL81" s="43" t="s">
        <v>159</v>
      </c>
      <c r="BM81" s="43" t="s">
        <v>159</v>
      </c>
      <c r="BN81" s="43" t="s">
        <v>159</v>
      </c>
      <c r="BO81" s="102">
        <v>2.41</v>
      </c>
      <c r="BP81" s="102">
        <v>2.4300000000000002</v>
      </c>
      <c r="BQ81" s="105">
        <v>2.14</v>
      </c>
      <c r="BR81" s="43" t="s">
        <v>159</v>
      </c>
      <c r="BS81" s="43" t="s">
        <v>159</v>
      </c>
      <c r="BT81" s="43" t="s">
        <v>159</v>
      </c>
      <c r="BU81" s="43" t="s">
        <v>159</v>
      </c>
      <c r="BV81" s="98"/>
      <c r="BW81" s="98">
        <v>8</v>
      </c>
      <c r="BX81" s="98">
        <v>135.26900000000001</v>
      </c>
      <c r="BY81" s="98">
        <f t="shared" si="55"/>
        <v>9.7479999999999905</v>
      </c>
      <c r="BZ81" s="98">
        <v>135.26900000000001</v>
      </c>
      <c r="CA81" s="98">
        <v>145.017</v>
      </c>
      <c r="CB81" s="28">
        <f>(CD81-CC81)</f>
        <v>14.715000000000003</v>
      </c>
      <c r="CC81" s="28">
        <v>118.30500000000001</v>
      </c>
      <c r="CD81" s="28">
        <v>133.02000000000001</v>
      </c>
      <c r="CE81" s="28">
        <v>14.715</v>
      </c>
      <c r="CF81" s="56"/>
      <c r="CG81" s="56"/>
      <c r="CH81" s="28">
        <f>(CE81+CF81+CG81)</f>
        <v>14.715</v>
      </c>
      <c r="CI81" s="29"/>
      <c r="CJ81" s="69" t="s">
        <v>19</v>
      </c>
      <c r="CK81" s="27" t="s">
        <v>196</v>
      </c>
      <c r="CL81" s="27" t="s">
        <v>263</v>
      </c>
      <c r="CM81" s="27" t="s">
        <v>267</v>
      </c>
      <c r="CN81" s="27"/>
      <c r="CO81" s="27"/>
      <c r="CP81" t="s">
        <v>237</v>
      </c>
      <c r="CQ81" s="148">
        <v>5.77</v>
      </c>
      <c r="CR81" s="148" t="s">
        <v>235</v>
      </c>
      <c r="CS81" s="148" t="s">
        <v>235</v>
      </c>
      <c r="CT81" s="148">
        <v>5.33</v>
      </c>
      <c r="CU81" s="148" t="s">
        <v>235</v>
      </c>
      <c r="CV81" s="148" t="s">
        <v>235</v>
      </c>
      <c r="CW81" s="148">
        <v>4.78</v>
      </c>
      <c r="CX81" s="148" t="s">
        <v>235</v>
      </c>
      <c r="CY81" s="148" t="s">
        <v>235</v>
      </c>
      <c r="CZ81" s="148">
        <v>4.78</v>
      </c>
      <c r="DA81" s="148" t="s">
        <v>235</v>
      </c>
      <c r="DB81" s="148" t="s">
        <v>235</v>
      </c>
      <c r="DC81" s="148">
        <v>3.83</v>
      </c>
      <c r="DD81" s="148" t="s">
        <v>235</v>
      </c>
      <c r="DE81" s="148" t="s">
        <v>235</v>
      </c>
      <c r="DF81" s="148">
        <v>2.99</v>
      </c>
      <c r="DG81" s="148" t="s">
        <v>235</v>
      </c>
      <c r="DH81" s="148" t="s">
        <v>235</v>
      </c>
      <c r="DI81" s="148">
        <v>2.0499999999999998</v>
      </c>
      <c r="DJ81" s="148" t="s">
        <v>235</v>
      </c>
      <c r="DK81" s="148">
        <v>1.69</v>
      </c>
      <c r="DL81" s="148">
        <v>1.69</v>
      </c>
      <c r="DM81" s="148" t="s">
        <v>235</v>
      </c>
      <c r="DN81" s="148" t="s">
        <v>235</v>
      </c>
    </row>
    <row r="82" spans="1:118" ht="12.75" x14ac:dyDescent="0.2">
      <c r="A82" s="69" t="s">
        <v>23</v>
      </c>
      <c r="B82" s="26">
        <v>1</v>
      </c>
      <c r="C82" s="26">
        <v>3</v>
      </c>
      <c r="D82" s="27">
        <v>1</v>
      </c>
      <c r="E82" s="44">
        <v>0.873</v>
      </c>
      <c r="F82" s="92">
        <v>1270</v>
      </c>
      <c r="G82" s="92">
        <v>2450</v>
      </c>
      <c r="H82" s="51">
        <f t="shared" si="33"/>
        <v>0.26300000000000001</v>
      </c>
      <c r="I82" s="48">
        <f t="shared" si="58"/>
        <v>3.8022813688212929</v>
      </c>
      <c r="J82" s="85">
        <v>8.89</v>
      </c>
      <c r="K82" s="85">
        <v>151.46</v>
      </c>
      <c r="L82" s="47">
        <f t="shared" si="49"/>
        <v>2093.4195359999999</v>
      </c>
      <c r="M82" s="92">
        <v>2450</v>
      </c>
      <c r="N82" s="51">
        <f t="shared" si="50"/>
        <v>0.85445695346938766</v>
      </c>
      <c r="O82" s="44">
        <v>16.5</v>
      </c>
      <c r="P82" s="28">
        <f t="shared" si="51"/>
        <v>7.5565000000000007E-2</v>
      </c>
      <c r="Q82" s="48">
        <v>0.85</v>
      </c>
      <c r="R82" s="48">
        <v>-5.2</v>
      </c>
      <c r="S82" s="31">
        <v>0.6</v>
      </c>
      <c r="T82" s="31">
        <v>2.2999999999999998</v>
      </c>
      <c r="U82" s="31">
        <v>4</v>
      </c>
      <c r="V82" s="122">
        <v>0.5</v>
      </c>
      <c r="W82" s="50">
        <v>0.6</v>
      </c>
      <c r="X82" s="51">
        <v>0.5</v>
      </c>
      <c r="Y82" s="51">
        <v>0.4</v>
      </c>
      <c r="Z82" s="49">
        <v>0.4</v>
      </c>
      <c r="AA82" s="50">
        <v>0.3</v>
      </c>
      <c r="AB82" s="50">
        <v>0.3</v>
      </c>
      <c r="AC82" s="50">
        <v>0.1</v>
      </c>
      <c r="AD82" s="53">
        <v>3.14</v>
      </c>
      <c r="AE82" s="58">
        <v>3.06</v>
      </c>
      <c r="AF82" s="58">
        <v>3.08</v>
      </c>
      <c r="AG82" s="53">
        <v>3.12</v>
      </c>
      <c r="AH82" s="53">
        <v>3.17</v>
      </c>
      <c r="AI82" s="53">
        <v>3.15</v>
      </c>
      <c r="AJ82" s="53">
        <v>3.18</v>
      </c>
      <c r="AK82" s="53">
        <v>3.09</v>
      </c>
      <c r="AL82" s="53">
        <v>3.09</v>
      </c>
      <c r="AM82" s="84">
        <f>(AL82-AJ82)</f>
        <v>-9.0000000000000302E-2</v>
      </c>
      <c r="AN82" s="19" t="b">
        <f t="shared" si="52"/>
        <v>0</v>
      </c>
      <c r="AO82" s="19" t="b">
        <f t="shared" si="53"/>
        <v>1</v>
      </c>
      <c r="AP82" s="53">
        <v>-0.96</v>
      </c>
      <c r="AQ82" s="53">
        <v>-0.32</v>
      </c>
      <c r="AR82" s="53">
        <v>-0.78</v>
      </c>
      <c r="AS82" s="53">
        <v>-0.22</v>
      </c>
      <c r="AT82" s="53">
        <v>-0.06</v>
      </c>
      <c r="AU82" s="53">
        <v>0.3</v>
      </c>
      <c r="AV82" s="53">
        <v>0.5</v>
      </c>
      <c r="AW82" s="125">
        <v>0.26</v>
      </c>
      <c r="AX82" s="125">
        <v>0.18</v>
      </c>
      <c r="AY82" s="125">
        <v>0.17</v>
      </c>
      <c r="AZ82" s="125">
        <v>-0.12</v>
      </c>
      <c r="BA82" s="59">
        <f>(AZ82-AV82)</f>
        <v>-0.62</v>
      </c>
      <c r="BB82" s="19" t="b">
        <f t="shared" si="54"/>
        <v>0</v>
      </c>
      <c r="BC82" s="56">
        <v>80</v>
      </c>
      <c r="BD82" s="56">
        <v>80.599999999999994</v>
      </c>
      <c r="BE82" s="56"/>
      <c r="BF82" s="56">
        <v>81.900000000000006</v>
      </c>
      <c r="BG82" s="56">
        <v>82.6</v>
      </c>
      <c r="BH82" s="56">
        <v>83.8</v>
      </c>
      <c r="BI82" s="56">
        <v>85.5</v>
      </c>
      <c r="BJ82" s="56">
        <v>87.1</v>
      </c>
      <c r="BK82" s="89">
        <f t="shared" si="43"/>
        <v>-5.1999999999999886</v>
      </c>
      <c r="BL82" s="19"/>
      <c r="BM82" s="19"/>
      <c r="BN82" s="19"/>
      <c r="BO82" s="19">
        <v>1.1399999999999999</v>
      </c>
      <c r="BP82" s="19">
        <v>1.1599999999999999</v>
      </c>
      <c r="BQ82" s="99">
        <v>1.45</v>
      </c>
      <c r="BR82" s="43" t="s">
        <v>159</v>
      </c>
      <c r="BS82" s="19"/>
      <c r="BT82" s="19"/>
      <c r="BU82" s="19"/>
      <c r="BV82" s="28">
        <v>1.3839999999999999</v>
      </c>
      <c r="BW82" s="28"/>
      <c r="BX82" s="28">
        <v>1.8</v>
      </c>
      <c r="BY82" s="28">
        <v>1.911</v>
      </c>
      <c r="BZ82" s="28">
        <v>1.8</v>
      </c>
      <c r="CA82" s="28">
        <v>3.7109999999999999</v>
      </c>
      <c r="CB82" s="28">
        <f>(CD82-CC82)</f>
        <v>1.5999999999999999</v>
      </c>
      <c r="CC82" s="28">
        <v>1.8</v>
      </c>
      <c r="CD82" s="28">
        <v>3.4</v>
      </c>
      <c r="CE82" s="56"/>
      <c r="CF82" s="56">
        <v>4</v>
      </c>
      <c r="CG82" s="56"/>
      <c r="CH82" s="28">
        <f>(CE82+CF82+CG82)</f>
        <v>4</v>
      </c>
      <c r="CI82" s="29">
        <v>6.5419999999999998</v>
      </c>
      <c r="CJ82" s="69" t="s">
        <v>23</v>
      </c>
      <c r="CK82" s="27" t="s">
        <v>196</v>
      </c>
      <c r="CL82" s="27" t="s">
        <v>196</v>
      </c>
      <c r="CM82" s="27" t="s">
        <v>267</v>
      </c>
      <c r="CN82" s="27"/>
      <c r="CO82" s="27"/>
      <c r="CP82" t="s">
        <v>238</v>
      </c>
      <c r="CQ82" s="148">
        <v>54.09</v>
      </c>
      <c r="CR82" s="148" t="s">
        <v>235</v>
      </c>
      <c r="CS82" s="148" t="s">
        <v>235</v>
      </c>
      <c r="CT82" s="148">
        <v>52.07</v>
      </c>
      <c r="CU82" s="148" t="s">
        <v>235</v>
      </c>
      <c r="CV82" s="148" t="s">
        <v>235</v>
      </c>
      <c r="CW82" s="148">
        <v>48.55</v>
      </c>
      <c r="CX82" s="148" t="s">
        <v>235</v>
      </c>
      <c r="CY82" s="148" t="s">
        <v>235</v>
      </c>
      <c r="CZ82" s="148">
        <v>44.96</v>
      </c>
      <c r="DA82" s="148" t="s">
        <v>235</v>
      </c>
      <c r="DB82" s="148" t="s">
        <v>235</v>
      </c>
      <c r="DC82" s="148">
        <v>44.1</v>
      </c>
      <c r="DD82" s="148" t="s">
        <v>235</v>
      </c>
      <c r="DE82" s="148" t="s">
        <v>235</v>
      </c>
      <c r="DF82" s="148">
        <v>39.28</v>
      </c>
      <c r="DG82" s="148" t="s">
        <v>235</v>
      </c>
      <c r="DH82" s="148" t="s">
        <v>235</v>
      </c>
      <c r="DI82" s="148">
        <v>34.049999999999997</v>
      </c>
      <c r="DJ82" s="148" t="s">
        <v>235</v>
      </c>
      <c r="DK82" s="148">
        <v>28.96</v>
      </c>
      <c r="DL82" s="148">
        <v>24.5</v>
      </c>
      <c r="DM82" s="148" t="s">
        <v>235</v>
      </c>
      <c r="DN82" s="148" t="s">
        <v>235</v>
      </c>
    </row>
    <row r="83" spans="1:118" ht="12.75" x14ac:dyDescent="0.2">
      <c r="A83" s="38" t="s">
        <v>174</v>
      </c>
      <c r="B83" s="19"/>
      <c r="C83" s="19"/>
      <c r="D83" s="19"/>
      <c r="E83" s="37">
        <f>SUM(E67:E82)</f>
        <v>1546.5890000000002</v>
      </c>
      <c r="F83" s="37">
        <f>AVERAGE(F67:F82)</f>
        <v>1500.625</v>
      </c>
      <c r="G83" s="37">
        <f>AVERAGE(G67:G82)</f>
        <v>3581.25</v>
      </c>
      <c r="H83" s="94">
        <f t="shared" si="33"/>
        <v>0.17992321116928447</v>
      </c>
      <c r="I83" s="63">
        <f t="shared" si="58"/>
        <v>5.5579265926903076</v>
      </c>
      <c r="J83" s="62">
        <f>((P83/Q83)*100)</f>
        <v>23.033679756420224</v>
      </c>
      <c r="K83" s="37">
        <f>AVERAGE(K67:K82)</f>
        <v>122.83000000000001</v>
      </c>
      <c r="L83" s="37">
        <f>AVERAGE(L67:L82)</f>
        <v>1697.7071279999998</v>
      </c>
      <c r="M83" s="37">
        <f>AVERAGE(M67:M82)</f>
        <v>3201.25</v>
      </c>
      <c r="N83" s="94">
        <f t="shared" si="50"/>
        <v>0.53032631878172587</v>
      </c>
      <c r="O83" s="70">
        <f>AVERAGE(O67:O82)</f>
        <v>15.8</v>
      </c>
      <c r="P83" s="37">
        <f>SUM(P67:P82)</f>
        <v>346.47952099999992</v>
      </c>
      <c r="Q83" s="37">
        <f>SUM(Q67:Q82)</f>
        <v>1504.23</v>
      </c>
      <c r="R83" s="71">
        <f t="shared" ref="R83:AC83" si="59">AVERAGE(R67:R82)</f>
        <v>-0.16875000000000004</v>
      </c>
      <c r="S83" s="71">
        <f t="shared" si="59"/>
        <v>2.0687499999999996</v>
      </c>
      <c r="T83" s="71">
        <f t="shared" si="59"/>
        <v>2.8249999999999997</v>
      </c>
      <c r="U83" s="71">
        <f>AVERAGE(U67:U82)</f>
        <v>4.0062500000000005</v>
      </c>
      <c r="V83" s="73">
        <f>AVERAGE(V67:V82)</f>
        <v>0.61875000000000002</v>
      </c>
      <c r="W83" s="73">
        <f>AVERAGE(W67:W82)</f>
        <v>0.61250000000000004</v>
      </c>
      <c r="X83" s="73">
        <f>AVERAGE(X67:X82)</f>
        <v>0.61250000000000004</v>
      </c>
      <c r="Y83" s="73">
        <f t="shared" si="59"/>
        <v>0.57062500000000005</v>
      </c>
      <c r="Z83" s="73">
        <f t="shared" si="59"/>
        <v>0.59562500000000018</v>
      </c>
      <c r="AA83" s="73">
        <f t="shared" si="59"/>
        <v>0.57125000000000004</v>
      </c>
      <c r="AB83" s="73">
        <f t="shared" si="59"/>
        <v>0.63375000000000015</v>
      </c>
      <c r="AC83" s="73">
        <f t="shared" si="59"/>
        <v>0.60749999999999993</v>
      </c>
      <c r="AD83" s="65">
        <f>AVERAGE(AD67:AD82)</f>
        <v>3.3712499999999999</v>
      </c>
      <c r="AE83" s="65">
        <f t="shared" ref="AE83:AM83" si="60">AVERAGE(AE67:AE82)</f>
        <v>3.4012500000000006</v>
      </c>
      <c r="AF83" s="65">
        <f t="shared" si="60"/>
        <v>3.4506249999999996</v>
      </c>
      <c r="AG83" s="65">
        <f t="shared" si="60"/>
        <v>3.4612500000000002</v>
      </c>
      <c r="AH83" s="65">
        <f t="shared" si="60"/>
        <v>3.4550000000000001</v>
      </c>
      <c r="AI83" s="65">
        <f t="shared" si="60"/>
        <v>3.4506249999999996</v>
      </c>
      <c r="AJ83" s="65">
        <f t="shared" si="60"/>
        <v>3.4731249999999996</v>
      </c>
      <c r="AK83" s="65">
        <f t="shared" si="60"/>
        <v>3.4918749999999994</v>
      </c>
      <c r="AL83" s="65">
        <f t="shared" si="60"/>
        <v>3.4893749999999999</v>
      </c>
      <c r="AM83" s="65">
        <f t="shared" si="60"/>
        <v>5.1874999999999949E-2</v>
      </c>
      <c r="AN83" s="72"/>
      <c r="AO83" s="72"/>
      <c r="AP83" s="65">
        <f t="shared" ref="AP83:BA83" si="61">AVERAGE(AP67:AP82)</f>
        <v>-0.67500000000000004</v>
      </c>
      <c r="AQ83" s="65">
        <f t="shared" si="61"/>
        <v>-0.546875</v>
      </c>
      <c r="AR83" s="65">
        <f t="shared" si="61"/>
        <v>-0.63249999999999995</v>
      </c>
      <c r="AS83" s="65">
        <f t="shared" si="61"/>
        <v>-0.52500000000000013</v>
      </c>
      <c r="AT83" s="65">
        <f t="shared" si="61"/>
        <v>-0.53625</v>
      </c>
      <c r="AU83" s="65">
        <f t="shared" si="61"/>
        <v>-0.47687500000000005</v>
      </c>
      <c r="AV83" s="65">
        <f t="shared" si="61"/>
        <v>-0.42750000000000005</v>
      </c>
      <c r="AW83" s="65">
        <f t="shared" si="61"/>
        <v>-0.51687499999999997</v>
      </c>
      <c r="AX83" s="65">
        <f t="shared" si="61"/>
        <v>-0.47000000000000008</v>
      </c>
      <c r="AY83" s="65">
        <f t="shared" si="61"/>
        <v>-0.41625000000000001</v>
      </c>
      <c r="AZ83" s="65">
        <f t="shared" si="61"/>
        <v>-0.39687499999999998</v>
      </c>
      <c r="BA83" s="65">
        <f t="shared" si="61"/>
        <v>0.21812499999999996</v>
      </c>
      <c r="BB83" s="18"/>
      <c r="BC83" s="66">
        <f>AVERAGE(BC67:BC82)</f>
        <v>83.674999999999997</v>
      </c>
      <c r="BD83" s="66">
        <f>AVERAGE(BD67:BD82)</f>
        <v>85.449999999999989</v>
      </c>
      <c r="BE83" s="66"/>
      <c r="BF83" s="66">
        <f>AVERAGE(BF67:BF82)</f>
        <v>85.36875000000002</v>
      </c>
      <c r="BG83" s="66">
        <f>AVERAGE(BG67:BG82)</f>
        <v>85.187499999999986</v>
      </c>
      <c r="BH83" s="66">
        <f>AVERAGE(BH67:BH82)</f>
        <v>84.618749999999977</v>
      </c>
      <c r="BI83" s="66">
        <f>AVERAGE(BI67:BI82)</f>
        <v>85.081250000000011</v>
      </c>
      <c r="BJ83" s="66">
        <f>AVERAGE(BJ67:BJ82)</f>
        <v>84.924999999999983</v>
      </c>
      <c r="BK83" s="70">
        <f t="shared" si="43"/>
        <v>0.44375000000003695</v>
      </c>
      <c r="BL83" s="19"/>
      <c r="BM83" s="19"/>
      <c r="BN83" s="19"/>
      <c r="BO83" s="65">
        <f>AVERAGE(BO67:BO82)</f>
        <v>1.11375</v>
      </c>
      <c r="BP83" s="65">
        <f>AVERAGE(BP67:BP82)</f>
        <v>1.0549999999999999</v>
      </c>
      <c r="BQ83" s="65">
        <f>AVERAGE(BQ67:BQ82)</f>
        <v>1.0225</v>
      </c>
      <c r="BR83" s="65"/>
      <c r="BS83" s="19"/>
      <c r="BT83" s="19"/>
      <c r="BU83" s="19"/>
      <c r="BV83" s="37">
        <f>SUM(BV67:BV82)</f>
        <v>332.48099999999999</v>
      </c>
      <c r="BW83" s="37">
        <f t="shared" ref="BW83:CI83" si="62">SUM(BW67:BW82)</f>
        <v>48.679000000000002</v>
      </c>
      <c r="BX83" s="37">
        <f t="shared" si="62"/>
        <v>1319.0919999999999</v>
      </c>
      <c r="BY83" s="37">
        <f t="shared" si="62"/>
        <v>389.66899999999993</v>
      </c>
      <c r="BZ83" s="37">
        <f t="shared" si="62"/>
        <v>1174.855</v>
      </c>
      <c r="CA83" s="37">
        <f t="shared" si="62"/>
        <v>1564.5240000000001</v>
      </c>
      <c r="CB83" s="37">
        <f t="shared" si="62"/>
        <v>393.19000000000005</v>
      </c>
      <c r="CC83" s="37">
        <f t="shared" si="62"/>
        <v>1339.123</v>
      </c>
      <c r="CD83" s="37">
        <f t="shared" si="62"/>
        <v>1732.3129999999999</v>
      </c>
      <c r="CE83" s="37">
        <f t="shared" si="62"/>
        <v>33.177999999999997</v>
      </c>
      <c r="CF83" s="37">
        <f t="shared" si="62"/>
        <v>319.56200000000001</v>
      </c>
      <c r="CG83" s="37">
        <f t="shared" si="62"/>
        <v>44.75</v>
      </c>
      <c r="CH83" s="37">
        <f t="shared" si="62"/>
        <v>397.48999999999995</v>
      </c>
      <c r="CI83" s="37">
        <f t="shared" si="62"/>
        <v>405.15099999999995</v>
      </c>
      <c r="CJ83" s="19"/>
      <c r="CK83" s="19"/>
      <c r="CL83" s="19"/>
      <c r="CM83" s="19"/>
      <c r="CN83" s="19"/>
      <c r="CO83" s="19"/>
      <c r="CP83" t="s">
        <v>239</v>
      </c>
      <c r="CQ83" s="148">
        <v>56.64</v>
      </c>
      <c r="CR83" s="148" t="s">
        <v>235</v>
      </c>
      <c r="CS83" s="148" t="s">
        <v>235</v>
      </c>
      <c r="CT83" s="148">
        <v>60.85</v>
      </c>
      <c r="CU83" s="148" t="s">
        <v>235</v>
      </c>
      <c r="CV83" s="148" t="s">
        <v>235</v>
      </c>
      <c r="CW83" s="148">
        <v>59.72</v>
      </c>
      <c r="CX83" s="148" t="s">
        <v>235</v>
      </c>
      <c r="CY83" s="148" t="s">
        <v>235</v>
      </c>
      <c r="CZ83" s="148">
        <v>59.34</v>
      </c>
      <c r="DA83" s="148" t="s">
        <v>235</v>
      </c>
      <c r="DB83" s="148" t="s">
        <v>235</v>
      </c>
      <c r="DC83" s="148">
        <v>57.11</v>
      </c>
      <c r="DD83" s="148" t="s">
        <v>235</v>
      </c>
      <c r="DE83" s="148" t="s">
        <v>235</v>
      </c>
      <c r="DF83" s="148">
        <v>52.75</v>
      </c>
      <c r="DG83" s="148" t="s">
        <v>235</v>
      </c>
      <c r="DH83" s="148" t="s">
        <v>235</v>
      </c>
      <c r="DI83" s="148">
        <v>49.66</v>
      </c>
      <c r="DJ83" s="148" t="s">
        <v>235</v>
      </c>
      <c r="DK83" s="148">
        <v>48.19</v>
      </c>
      <c r="DL83" s="148">
        <v>46.81</v>
      </c>
      <c r="DM83" s="148" t="s">
        <v>235</v>
      </c>
      <c r="DN83" s="148" t="s">
        <v>235</v>
      </c>
    </row>
    <row r="84" spans="1:118" ht="14.25" x14ac:dyDescent="0.2">
      <c r="A84" s="82" t="s">
        <v>198</v>
      </c>
      <c r="B84" s="19"/>
      <c r="C84" s="19"/>
      <c r="D84" s="19"/>
      <c r="E84" s="28"/>
      <c r="F84" s="19"/>
      <c r="G84" s="19"/>
      <c r="H84" s="19"/>
      <c r="I84" s="19"/>
      <c r="J84" s="28"/>
      <c r="K84" s="28"/>
      <c r="L84" s="28"/>
      <c r="M84" s="85"/>
      <c r="N84" s="85"/>
      <c r="O84" s="44"/>
      <c r="P84" s="28"/>
      <c r="Q84" s="28"/>
      <c r="R84" s="28"/>
      <c r="S84" s="20"/>
      <c r="T84" s="20"/>
      <c r="U84" s="20"/>
      <c r="V84" s="49"/>
      <c r="W84" s="111"/>
      <c r="X84" s="20"/>
      <c r="Y84" s="20"/>
      <c r="Z84" s="49"/>
      <c r="AA84" s="20"/>
      <c r="AB84" s="20"/>
      <c r="AC84" s="20"/>
      <c r="AD84" s="20"/>
      <c r="AE84" s="20"/>
      <c r="AF84" s="20"/>
      <c r="AG84" s="20"/>
      <c r="AH84" s="20"/>
      <c r="AI84" s="20"/>
      <c r="AJ84" s="20"/>
      <c r="AK84" s="20"/>
      <c r="AL84" s="20"/>
      <c r="AM84" s="20"/>
      <c r="AN84" s="20"/>
      <c r="AO84" s="20"/>
      <c r="AP84" s="19"/>
      <c r="AQ84" s="19"/>
      <c r="AR84" s="19"/>
      <c r="AS84" s="19"/>
      <c r="AT84" s="19"/>
      <c r="AU84" s="19"/>
      <c r="AV84" s="19"/>
      <c r="AW84" s="19"/>
      <c r="AX84" s="19"/>
      <c r="AY84" s="19"/>
      <c r="AZ84" s="19"/>
      <c r="BA84" s="19"/>
      <c r="BB84" s="19"/>
      <c r="BC84" s="19"/>
      <c r="BD84" s="19"/>
      <c r="BE84" s="19"/>
      <c r="BF84" s="19"/>
      <c r="BG84" s="19"/>
      <c r="BH84" s="19"/>
      <c r="BI84" s="19"/>
      <c r="BJ84" s="19"/>
      <c r="BK84" s="19"/>
      <c r="BL84" s="26"/>
      <c r="BM84" s="26"/>
      <c r="BN84" s="26"/>
      <c r="BO84" s="26"/>
      <c r="BP84" s="26"/>
      <c r="BQ84" s="100"/>
      <c r="BR84" s="100"/>
      <c r="BS84" s="26"/>
      <c r="BT84" s="26"/>
      <c r="BU84" s="26"/>
      <c r="BV84" s="29"/>
      <c r="BW84" s="29"/>
      <c r="BX84" s="29"/>
      <c r="BY84" s="29"/>
      <c r="BZ84" s="29"/>
      <c r="CA84" s="29"/>
      <c r="CD84" s="19"/>
      <c r="CE84" s="19"/>
      <c r="CF84" s="19"/>
      <c r="CG84" s="19"/>
      <c r="CH84" s="19"/>
      <c r="CI84" s="28"/>
      <c r="CJ84" s="19"/>
      <c r="CK84" s="19"/>
      <c r="CL84" s="19"/>
      <c r="CM84" s="26"/>
      <c r="CN84" s="26"/>
      <c r="CO84" s="26"/>
      <c r="CP84" t="s">
        <v>240</v>
      </c>
      <c r="CQ84" s="148">
        <v>36.4</v>
      </c>
      <c r="CR84" s="148" t="s">
        <v>235</v>
      </c>
      <c r="CS84" s="148" t="s">
        <v>235</v>
      </c>
      <c r="CT84" s="148">
        <v>35.1</v>
      </c>
      <c r="CU84" s="148" t="s">
        <v>235</v>
      </c>
      <c r="CV84" s="148" t="s">
        <v>235</v>
      </c>
      <c r="CW84" s="148">
        <v>30.4</v>
      </c>
      <c r="CX84" s="148" t="s">
        <v>235</v>
      </c>
      <c r="CY84" s="148" t="s">
        <v>235</v>
      </c>
      <c r="CZ84" s="148">
        <v>29.1</v>
      </c>
      <c r="DA84" s="148" t="s">
        <v>235</v>
      </c>
      <c r="DB84" s="148" t="s">
        <v>235</v>
      </c>
      <c r="DC84" s="148">
        <v>26.1</v>
      </c>
      <c r="DD84" s="148" t="s">
        <v>235</v>
      </c>
      <c r="DE84" s="148" t="s">
        <v>235</v>
      </c>
      <c r="DF84" s="148">
        <v>21.1</v>
      </c>
      <c r="DG84" s="148" t="s">
        <v>235</v>
      </c>
      <c r="DH84" s="148" t="s">
        <v>235</v>
      </c>
      <c r="DI84" s="148">
        <v>18.600000000000001</v>
      </c>
      <c r="DJ84" s="148" t="s">
        <v>235</v>
      </c>
      <c r="DK84" s="148">
        <v>16.3</v>
      </c>
      <c r="DL84" s="148">
        <v>14.5</v>
      </c>
      <c r="DM84" s="148" t="s">
        <v>235</v>
      </c>
      <c r="DN84" s="148" t="s">
        <v>235</v>
      </c>
    </row>
    <row r="85" spans="1:118" ht="12.75" x14ac:dyDescent="0.2">
      <c r="A85" s="151" t="s">
        <v>32</v>
      </c>
      <c r="B85" s="26">
        <v>4</v>
      </c>
      <c r="C85" s="26">
        <v>9</v>
      </c>
      <c r="D85" s="27">
        <v>1</v>
      </c>
      <c r="E85" s="44">
        <v>4.4770000000000003</v>
      </c>
      <c r="F85" s="27">
        <v>3570</v>
      </c>
      <c r="G85" s="27">
        <v>7040</v>
      </c>
      <c r="H85" s="51">
        <f t="shared" ref="H85:H104" si="63">(644.35/G85)</f>
        <v>9.1526988636363646E-2</v>
      </c>
      <c r="I85" s="48">
        <f>(G85/644.35)</f>
        <v>10.925739116939551</v>
      </c>
      <c r="J85" s="85">
        <v>14.6</v>
      </c>
      <c r="K85" s="85">
        <v>137.9</v>
      </c>
      <c r="L85" s="47">
        <f t="shared" ref="L85:L94" si="64">(K85*1.1518*12)</f>
        <v>1905.9986400000003</v>
      </c>
      <c r="M85" s="85">
        <v>6140</v>
      </c>
      <c r="N85" s="51">
        <f t="shared" ref="N85:N94" si="65">(L85/M85)</f>
        <v>0.31042323127035837</v>
      </c>
      <c r="O85" s="44">
        <v>15.5</v>
      </c>
      <c r="P85" s="28">
        <f t="shared" ref="P85:P103" si="66">((J85/100)*Q85)</f>
        <v>0.65407999999999999</v>
      </c>
      <c r="Q85" s="48">
        <v>4.4800000000000004</v>
      </c>
      <c r="R85" s="48" t="s">
        <v>182</v>
      </c>
      <c r="S85" s="31">
        <v>7</v>
      </c>
      <c r="T85" s="31">
        <v>6.2</v>
      </c>
      <c r="U85" s="31">
        <v>5.7</v>
      </c>
      <c r="V85" s="122">
        <v>1</v>
      </c>
      <c r="W85" s="50">
        <v>1</v>
      </c>
      <c r="X85" s="51">
        <v>0.8</v>
      </c>
      <c r="Y85" s="51">
        <v>0.8</v>
      </c>
      <c r="Z85" s="49">
        <v>0.9</v>
      </c>
      <c r="AA85" s="50">
        <v>0.9</v>
      </c>
      <c r="AB85" s="50">
        <v>0.8</v>
      </c>
      <c r="AC85" s="50">
        <v>0.9</v>
      </c>
      <c r="AD85" s="53">
        <v>3.83</v>
      </c>
      <c r="AE85" s="58">
        <v>4.12</v>
      </c>
      <c r="AF85" s="58">
        <v>4.26</v>
      </c>
      <c r="AG85" s="53">
        <v>4.42</v>
      </c>
      <c r="AH85" s="53">
        <v>4.42</v>
      </c>
      <c r="AI85" s="53">
        <v>4.4400000000000004</v>
      </c>
      <c r="AJ85" s="53">
        <v>4.42</v>
      </c>
      <c r="AK85" s="53">
        <v>4.4400000000000004</v>
      </c>
      <c r="AL85" s="53">
        <v>4.4400000000000004</v>
      </c>
      <c r="AM85" s="84">
        <f>(AL85-AG85)</f>
        <v>2.0000000000000462E-2</v>
      </c>
      <c r="AN85" s="19" t="b">
        <f>OR(AND(V85&gt;65%, AL85&gt;3.35), (AL85&gt;3.41))</f>
        <v>1</v>
      </c>
      <c r="AO85" s="19" t="b">
        <f>OR(AND(V85&lt;41%, AL85&lt;3.35), (AL85&lt;3.23))</f>
        <v>0</v>
      </c>
      <c r="AP85" s="53">
        <v>-1.35</v>
      </c>
      <c r="AQ85" s="53">
        <v>-0.86</v>
      </c>
      <c r="AR85" s="53">
        <v>-0.68</v>
      </c>
      <c r="AS85" s="53">
        <v>-0.94</v>
      </c>
      <c r="AT85" s="53">
        <v>-0.62</v>
      </c>
      <c r="AU85" s="53">
        <v>-0.91</v>
      </c>
      <c r="AV85" s="53">
        <v>-0.94</v>
      </c>
      <c r="AW85" s="53">
        <v>-0.72</v>
      </c>
      <c r="AX85" s="53">
        <v>-0.66</v>
      </c>
      <c r="AY85" s="53">
        <v>-0.67</v>
      </c>
      <c r="AZ85" s="53">
        <v>-0.46</v>
      </c>
      <c r="BA85" s="53">
        <f>(AZ85-AV85)</f>
        <v>0.47999999999999993</v>
      </c>
      <c r="BB85" s="19" t="b">
        <f t="shared" ref="BB85:BB103" si="67">OR(AND(AZ85 &lt; -1.14, AO85=TRUE), AZ85&lt;-1.75)</f>
        <v>0</v>
      </c>
      <c r="BC85" s="56">
        <v>83.8</v>
      </c>
      <c r="BD85" s="56">
        <v>91.8</v>
      </c>
      <c r="BE85" s="56"/>
      <c r="BF85" s="56">
        <v>90.4</v>
      </c>
      <c r="BG85" s="56">
        <v>86.4</v>
      </c>
      <c r="BH85" s="56">
        <v>84.8</v>
      </c>
      <c r="BI85" s="56">
        <v>84.2</v>
      </c>
      <c r="BJ85" s="56">
        <v>82.7</v>
      </c>
      <c r="BK85" s="88">
        <f t="shared" si="43"/>
        <v>7.7000000000000028</v>
      </c>
      <c r="BL85" s="43" t="s">
        <v>159</v>
      </c>
      <c r="BM85" s="43"/>
      <c r="BN85" s="43"/>
      <c r="BO85" s="43">
        <v>-0.59</v>
      </c>
      <c r="BP85" s="43">
        <v>-0.84</v>
      </c>
      <c r="BQ85" s="53">
        <v>-0.34</v>
      </c>
      <c r="BR85" s="53"/>
      <c r="BS85" s="43"/>
      <c r="BT85" s="43"/>
      <c r="BU85" s="43"/>
      <c r="BV85" s="98"/>
      <c r="BW85" s="98">
        <v>39.042999999999999</v>
      </c>
      <c r="BX85" s="98"/>
      <c r="BY85" s="98">
        <f t="shared" ref="BY85:BY94" si="68">(CA85-BZ85)</f>
        <v>29.961999999999996</v>
      </c>
      <c r="BZ85" s="98">
        <v>3.6640000000000001</v>
      </c>
      <c r="CA85" s="98">
        <v>33.625999999999998</v>
      </c>
      <c r="CB85" s="28">
        <f t="shared" ref="CB85:CB103" si="69">(CD85-CC85)</f>
        <v>2</v>
      </c>
      <c r="CC85" s="28"/>
      <c r="CD85" s="28">
        <v>2</v>
      </c>
      <c r="CE85" s="56"/>
      <c r="CF85" s="56">
        <v>6.1980000000000004</v>
      </c>
      <c r="CG85" s="56"/>
      <c r="CH85" s="28">
        <f t="shared" ref="CH85:CH99" si="70">(CE85+CF85+CG85)</f>
        <v>6.1980000000000004</v>
      </c>
      <c r="CI85" s="29">
        <v>7.5</v>
      </c>
      <c r="CJ85" s="25" t="s">
        <v>32</v>
      </c>
      <c r="CK85" s="27" t="s">
        <v>263</v>
      </c>
      <c r="CL85" s="27" t="s">
        <v>196</v>
      </c>
      <c r="CM85" s="27" t="s">
        <v>270</v>
      </c>
      <c r="CN85" s="27"/>
      <c r="CO85" s="27"/>
      <c r="CP85" t="s">
        <v>241</v>
      </c>
      <c r="CQ85" s="148">
        <v>44.69</v>
      </c>
      <c r="CR85" s="148" t="s">
        <v>235</v>
      </c>
      <c r="CS85" s="148" t="s">
        <v>235</v>
      </c>
      <c r="CT85" s="148">
        <v>49.32</v>
      </c>
      <c r="CU85" s="148" t="s">
        <v>235</v>
      </c>
      <c r="CV85" s="148" t="s">
        <v>235</v>
      </c>
      <c r="CW85" s="148">
        <v>49.3</v>
      </c>
      <c r="CX85" s="148" t="s">
        <v>235</v>
      </c>
      <c r="CY85" s="148" t="s">
        <v>235</v>
      </c>
      <c r="CZ85" s="148">
        <v>49.58</v>
      </c>
      <c r="DA85" s="148" t="s">
        <v>235</v>
      </c>
      <c r="DB85" s="148" t="s">
        <v>235</v>
      </c>
      <c r="DC85" s="148">
        <v>47.68</v>
      </c>
      <c r="DD85" s="148" t="s">
        <v>235</v>
      </c>
      <c r="DE85" s="148" t="s">
        <v>235</v>
      </c>
      <c r="DF85" s="148">
        <v>45.43</v>
      </c>
      <c r="DG85" s="148" t="s">
        <v>235</v>
      </c>
      <c r="DH85" s="148" t="s">
        <v>235</v>
      </c>
      <c r="DI85" s="148">
        <v>43.52</v>
      </c>
      <c r="DJ85" s="148" t="s">
        <v>235</v>
      </c>
      <c r="DK85" s="148">
        <v>43.07</v>
      </c>
      <c r="DL85" s="148">
        <v>42.72</v>
      </c>
      <c r="DM85" s="148" t="s">
        <v>235</v>
      </c>
      <c r="DN85" s="148" t="s">
        <v>235</v>
      </c>
    </row>
    <row r="86" spans="1:118" ht="12.75" x14ac:dyDescent="0.2">
      <c r="A86" s="151" t="s">
        <v>2</v>
      </c>
      <c r="B86" s="26">
        <v>4</v>
      </c>
      <c r="C86" s="26">
        <v>3</v>
      </c>
      <c r="D86" s="27">
        <v>1</v>
      </c>
      <c r="E86" s="44">
        <v>2.9769999999999999</v>
      </c>
      <c r="F86" s="27">
        <v>3800</v>
      </c>
      <c r="G86" s="27">
        <v>8180</v>
      </c>
      <c r="H86" s="51">
        <f t="shared" si="63"/>
        <v>7.877139364303179E-2</v>
      </c>
      <c r="I86" s="48">
        <f t="shared" ref="I86:I104" si="71">(G86/644.35)</f>
        <v>12.694963917125785</v>
      </c>
      <c r="J86" s="85">
        <v>1.51</v>
      </c>
      <c r="K86" s="85">
        <v>149.66999999999999</v>
      </c>
      <c r="L86" s="47">
        <f t="shared" si="64"/>
        <v>2068.6788719999995</v>
      </c>
      <c r="M86" s="85">
        <v>7050</v>
      </c>
      <c r="N86" s="51">
        <f t="shared" si="65"/>
        <v>0.29342962723404248</v>
      </c>
      <c r="O86" s="44">
        <v>21.7</v>
      </c>
      <c r="P86" s="28">
        <f t="shared" si="66"/>
        <v>4.4696E-2</v>
      </c>
      <c r="Q86" s="48">
        <v>2.96</v>
      </c>
      <c r="R86" s="45">
        <v>2.6</v>
      </c>
      <c r="S86" s="31">
        <v>10</v>
      </c>
      <c r="T86" s="31">
        <v>8.5</v>
      </c>
      <c r="U86" s="31">
        <v>4.2</v>
      </c>
      <c r="V86" s="122">
        <v>0.9</v>
      </c>
      <c r="W86" s="50">
        <v>0.8</v>
      </c>
      <c r="X86" s="51">
        <v>0.7</v>
      </c>
      <c r="Y86" s="51">
        <v>0.7</v>
      </c>
      <c r="Z86" s="49">
        <v>0.6</v>
      </c>
      <c r="AA86" s="50">
        <v>0.6</v>
      </c>
      <c r="AB86" s="50">
        <v>0.6</v>
      </c>
      <c r="AC86" s="50">
        <v>0.6</v>
      </c>
      <c r="AD86" s="53">
        <v>4.33</v>
      </c>
      <c r="AE86" s="58">
        <v>4.3099999999999996</v>
      </c>
      <c r="AF86" s="58">
        <v>4.3499999999999996</v>
      </c>
      <c r="AG86" s="53">
        <v>4.37</v>
      </c>
      <c r="AH86" s="53">
        <v>4.24</v>
      </c>
      <c r="AI86" s="53">
        <v>4.12</v>
      </c>
      <c r="AJ86" s="53">
        <v>4.07</v>
      </c>
      <c r="AK86" s="53">
        <v>4.13</v>
      </c>
      <c r="AL86" s="53">
        <v>4.13</v>
      </c>
      <c r="AM86" s="84">
        <f>(AL86-AJ86)</f>
        <v>5.9999999999999609E-2</v>
      </c>
      <c r="AN86" s="19" t="b">
        <f>OR(AND(V86&gt;65%, AL86&gt;3.35), (AL86&gt;3.41))</f>
        <v>1</v>
      </c>
      <c r="AO86" s="19" t="b">
        <f>OR(AND(V86&lt;41%, AL86&lt;3.35), (AL86&lt;3.23))</f>
        <v>0</v>
      </c>
      <c r="AP86" s="53">
        <v>0.21</v>
      </c>
      <c r="AQ86" s="53">
        <v>-0.12</v>
      </c>
      <c r="AR86" s="53">
        <v>-0.06</v>
      </c>
      <c r="AS86" s="53">
        <v>-0.28000000000000003</v>
      </c>
      <c r="AT86" s="53">
        <v>0.11</v>
      </c>
      <c r="AU86" s="53">
        <v>-0.02</v>
      </c>
      <c r="AV86" s="53">
        <v>0.23</v>
      </c>
      <c r="AW86" s="53">
        <v>0.03</v>
      </c>
      <c r="AX86" s="53">
        <v>-0.09</v>
      </c>
      <c r="AY86" s="53">
        <v>0.11</v>
      </c>
      <c r="AZ86" s="53">
        <v>7.0000000000000007E-2</v>
      </c>
      <c r="BA86" s="53">
        <f>(AZ86-AX86)</f>
        <v>0.16</v>
      </c>
      <c r="BB86" s="19" t="b">
        <f t="shared" si="67"/>
        <v>0</v>
      </c>
      <c r="BC86" s="56">
        <v>70.7</v>
      </c>
      <c r="BD86" s="56">
        <v>74.3</v>
      </c>
      <c r="BE86" s="56"/>
      <c r="BF86" s="56">
        <v>74.099999999999994</v>
      </c>
      <c r="BG86" s="56">
        <v>72.3</v>
      </c>
      <c r="BH86" s="56">
        <v>72.2</v>
      </c>
      <c r="BI86" s="56">
        <v>71.3</v>
      </c>
      <c r="BJ86" s="56">
        <v>71.3</v>
      </c>
      <c r="BK86" s="56">
        <f t="shared" ref="BK86:BK103" si="72">BF86-BJ86</f>
        <v>2.7999999999999972</v>
      </c>
      <c r="BL86" s="19"/>
      <c r="BM86" s="19"/>
      <c r="BN86" s="19"/>
      <c r="BO86" s="19">
        <v>0.17</v>
      </c>
      <c r="BP86" s="19">
        <v>-0.02</v>
      </c>
      <c r="BQ86" s="99">
        <v>-0.06</v>
      </c>
      <c r="BR86" s="99"/>
      <c r="BS86" s="19"/>
      <c r="BT86" s="19"/>
      <c r="BU86" s="19"/>
      <c r="BV86" s="28"/>
      <c r="BW86" s="28">
        <v>23.474</v>
      </c>
      <c r="BX86" s="28"/>
      <c r="BY86" s="98">
        <f t="shared" si="68"/>
        <v>27.218</v>
      </c>
      <c r="BZ86" s="28">
        <v>2.3860000000000001</v>
      </c>
      <c r="CA86" s="28">
        <v>29.603999999999999</v>
      </c>
      <c r="CB86" s="28">
        <f t="shared" si="69"/>
        <v>8</v>
      </c>
      <c r="CC86" s="28"/>
      <c r="CD86" s="28">
        <v>8</v>
      </c>
      <c r="CE86" s="28"/>
      <c r="CF86" s="56">
        <v>14.741</v>
      </c>
      <c r="CG86" s="56"/>
      <c r="CH86" s="28">
        <f t="shared" si="70"/>
        <v>14.741</v>
      </c>
      <c r="CI86" s="29">
        <v>9.9</v>
      </c>
      <c r="CJ86" s="25" t="s">
        <v>2</v>
      </c>
      <c r="CK86" s="27" t="s">
        <v>263</v>
      </c>
      <c r="CL86" s="27" t="s">
        <v>196</v>
      </c>
      <c r="CM86" s="27" t="s">
        <v>270</v>
      </c>
      <c r="CN86" s="27"/>
      <c r="CO86" s="27"/>
      <c r="CP86" t="s">
        <v>242</v>
      </c>
      <c r="CQ86" s="148">
        <v>65.97</v>
      </c>
      <c r="CR86" s="148" t="s">
        <v>235</v>
      </c>
      <c r="CS86" s="148" t="s">
        <v>235</v>
      </c>
      <c r="CT86" s="148">
        <v>67.09</v>
      </c>
      <c r="CU86" s="148" t="s">
        <v>235</v>
      </c>
      <c r="CV86" s="148" t="s">
        <v>235</v>
      </c>
      <c r="CW86" s="148">
        <v>65.2</v>
      </c>
      <c r="CX86" s="148" t="s">
        <v>235</v>
      </c>
      <c r="CY86" s="148" t="s">
        <v>235</v>
      </c>
      <c r="CZ86" s="148">
        <v>64.239999999999995</v>
      </c>
      <c r="DA86" s="148" t="s">
        <v>235</v>
      </c>
      <c r="DB86" s="148" t="s">
        <v>235</v>
      </c>
      <c r="DC86" s="148">
        <v>61.14</v>
      </c>
      <c r="DD86" s="148" t="s">
        <v>235</v>
      </c>
      <c r="DE86" s="148" t="s">
        <v>235</v>
      </c>
      <c r="DF86" s="148">
        <v>55.84</v>
      </c>
      <c r="DG86" s="148" t="s">
        <v>235</v>
      </c>
      <c r="DH86" s="148" t="s">
        <v>235</v>
      </c>
      <c r="DI86" s="148">
        <v>51.49</v>
      </c>
      <c r="DJ86" s="148" t="s">
        <v>235</v>
      </c>
      <c r="DK86" s="148">
        <v>48.6</v>
      </c>
      <c r="DL86" s="148">
        <v>46.83</v>
      </c>
      <c r="DM86" s="148" t="s">
        <v>235</v>
      </c>
      <c r="DN86" s="148" t="s">
        <v>235</v>
      </c>
    </row>
    <row r="87" spans="1:118" ht="12.75" x14ac:dyDescent="0.2">
      <c r="A87" s="151" t="s">
        <v>64</v>
      </c>
      <c r="B87" s="40">
        <v>4</v>
      </c>
      <c r="C87" s="26">
        <v>3</v>
      </c>
      <c r="D87" s="27">
        <v>1</v>
      </c>
      <c r="E87" s="44">
        <v>3.5590000000000002</v>
      </c>
      <c r="F87" s="27">
        <v>2470</v>
      </c>
      <c r="G87" s="27">
        <v>5180</v>
      </c>
      <c r="H87" s="51">
        <f t="shared" si="63"/>
        <v>0.1243918918918919</v>
      </c>
      <c r="I87" s="48">
        <f t="shared" si="71"/>
        <v>8.0391091797935896</v>
      </c>
      <c r="J87" s="85">
        <v>0.15</v>
      </c>
      <c r="K87" s="85">
        <v>242.79</v>
      </c>
      <c r="L87" s="47">
        <f t="shared" si="64"/>
        <v>3355.7462639999994</v>
      </c>
      <c r="M87" s="85">
        <v>4520</v>
      </c>
      <c r="N87" s="51">
        <f t="shared" si="65"/>
        <v>0.74242173982300874</v>
      </c>
      <c r="O87" s="44">
        <v>21.4</v>
      </c>
      <c r="P87" s="28">
        <f t="shared" si="66"/>
        <v>5.3400000000000001E-3</v>
      </c>
      <c r="Q87" s="48">
        <v>3.56</v>
      </c>
      <c r="R87" s="48">
        <v>-10.7</v>
      </c>
      <c r="S87" s="31">
        <v>3.5</v>
      </c>
      <c r="T87" s="31">
        <v>5.4</v>
      </c>
      <c r="U87" s="31">
        <v>4.7</v>
      </c>
      <c r="V87" s="122">
        <v>0.9</v>
      </c>
      <c r="W87" s="50">
        <v>0.8</v>
      </c>
      <c r="X87" s="51">
        <v>0.9</v>
      </c>
      <c r="Y87" s="51">
        <v>0.8</v>
      </c>
      <c r="Z87" s="49">
        <v>1</v>
      </c>
      <c r="AA87" s="50">
        <v>0.9</v>
      </c>
      <c r="AB87" s="50">
        <v>0.7</v>
      </c>
      <c r="AC87" s="50">
        <v>0.8</v>
      </c>
      <c r="AD87" s="53">
        <v>3.5</v>
      </c>
      <c r="AE87" s="58">
        <v>3.65</v>
      </c>
      <c r="AF87" s="58">
        <v>3.78</v>
      </c>
      <c r="AG87" s="53">
        <v>3.81</v>
      </c>
      <c r="AH87" s="53">
        <v>3.7</v>
      </c>
      <c r="AI87" s="53">
        <v>3.73</v>
      </c>
      <c r="AJ87" s="53">
        <v>3.78</v>
      </c>
      <c r="AK87" s="53">
        <v>3.82</v>
      </c>
      <c r="AL87" s="53">
        <v>3.86</v>
      </c>
      <c r="AM87" s="84">
        <f>(AL87-AH87)</f>
        <v>0.1599999999999997</v>
      </c>
      <c r="AN87" s="19" t="b">
        <f>OR(AND(V87&gt;65%, AL87&gt;3.35), (AL87&gt;3.41))</f>
        <v>1</v>
      </c>
      <c r="AO87" s="19" t="b">
        <f>OR(AND(V87&lt;41%, AL87&lt;3.35), (AL87&lt;3.23))</f>
        <v>0</v>
      </c>
      <c r="AP87" s="53">
        <v>-0.18</v>
      </c>
      <c r="AQ87" s="53">
        <v>-0.27</v>
      </c>
      <c r="AR87" s="53">
        <v>-0.44</v>
      </c>
      <c r="AS87" s="53">
        <v>-0.4</v>
      </c>
      <c r="AT87" s="53">
        <v>-0.05</v>
      </c>
      <c r="AU87" s="53">
        <v>-0.27</v>
      </c>
      <c r="AV87" s="53">
        <v>-0.59</v>
      </c>
      <c r="AW87" s="53">
        <v>-0.39</v>
      </c>
      <c r="AX87" s="53">
        <v>-7.0000000000000007E-2</v>
      </c>
      <c r="AY87" s="53">
        <v>0.02</v>
      </c>
      <c r="AZ87" s="53">
        <v>-0.03</v>
      </c>
      <c r="BA87" s="61">
        <f>(AZ87-AV87)</f>
        <v>0.55999999999999994</v>
      </c>
      <c r="BB87" s="19" t="b">
        <f t="shared" si="67"/>
        <v>0</v>
      </c>
      <c r="BC87" s="56">
        <v>85.7</v>
      </c>
      <c r="BD87" s="56">
        <v>85.1</v>
      </c>
      <c r="BE87" s="56"/>
      <c r="BF87" s="56">
        <v>83.8</v>
      </c>
      <c r="BG87" s="56">
        <v>81.2</v>
      </c>
      <c r="BH87" s="56">
        <v>78.7</v>
      </c>
      <c r="BI87" s="56">
        <v>76.5</v>
      </c>
      <c r="BJ87" s="56">
        <v>75.099999999999994</v>
      </c>
      <c r="BK87" s="88">
        <f t="shared" si="72"/>
        <v>8.7000000000000028</v>
      </c>
      <c r="BL87" s="19"/>
      <c r="BM87" s="19"/>
      <c r="BN87" s="19"/>
      <c r="BO87" s="19">
        <v>-0.51</v>
      </c>
      <c r="BP87" s="19">
        <v>-0.75</v>
      </c>
      <c r="BQ87" s="99">
        <v>-0.59</v>
      </c>
      <c r="BR87" s="99"/>
      <c r="BS87" s="19"/>
      <c r="BT87" s="19"/>
      <c r="BU87" s="19"/>
      <c r="BV87" s="28"/>
      <c r="BW87" s="28">
        <v>14.05</v>
      </c>
      <c r="BX87" s="28"/>
      <c r="BY87" s="98">
        <f t="shared" si="68"/>
        <v>15.393000000000001</v>
      </c>
      <c r="BZ87" s="98">
        <v>0</v>
      </c>
      <c r="CA87" s="28">
        <v>15.393000000000001</v>
      </c>
      <c r="CB87" s="28">
        <f t="shared" si="69"/>
        <v>21</v>
      </c>
      <c r="CC87" s="28"/>
      <c r="CD87" s="28">
        <v>21</v>
      </c>
      <c r="CE87" s="56"/>
      <c r="CF87" s="56"/>
      <c r="CG87" s="56">
        <v>19.5</v>
      </c>
      <c r="CH87" s="28">
        <f t="shared" si="70"/>
        <v>19.5</v>
      </c>
      <c r="CI87" s="29">
        <v>19</v>
      </c>
      <c r="CJ87" s="25" t="s">
        <v>64</v>
      </c>
      <c r="CK87" s="27" t="s">
        <v>263</v>
      </c>
      <c r="CL87" s="27" t="s">
        <v>196</v>
      </c>
      <c r="CM87" s="27" t="s">
        <v>270</v>
      </c>
      <c r="CN87" s="27"/>
      <c r="CO87" s="27"/>
      <c r="CP87" t="s">
        <v>243</v>
      </c>
      <c r="CQ87" s="148">
        <v>47.11</v>
      </c>
      <c r="CR87" s="148" t="s">
        <v>235</v>
      </c>
      <c r="CS87" s="148" t="s">
        <v>235</v>
      </c>
      <c r="CT87" s="148">
        <v>45.81</v>
      </c>
      <c r="CU87" s="148" t="s">
        <v>235</v>
      </c>
      <c r="CV87" s="148" t="s">
        <v>235</v>
      </c>
      <c r="CW87" s="148">
        <v>43.63</v>
      </c>
      <c r="CX87" s="148" t="s">
        <v>235</v>
      </c>
      <c r="CY87" s="148" t="s">
        <v>235</v>
      </c>
      <c r="CZ87" s="148">
        <v>40.200000000000003</v>
      </c>
      <c r="DA87" s="148" t="s">
        <v>235</v>
      </c>
      <c r="DB87" s="148" t="s">
        <v>235</v>
      </c>
      <c r="DC87" s="148">
        <v>37.31</v>
      </c>
      <c r="DD87" s="148" t="s">
        <v>235</v>
      </c>
      <c r="DE87" s="148" t="s">
        <v>235</v>
      </c>
      <c r="DF87" s="148">
        <v>32.72</v>
      </c>
      <c r="DG87" s="148" t="s">
        <v>235</v>
      </c>
      <c r="DH87" s="148" t="s">
        <v>235</v>
      </c>
      <c r="DI87" s="148">
        <v>29.05</v>
      </c>
      <c r="DJ87" s="148" t="s">
        <v>235</v>
      </c>
      <c r="DK87" s="148">
        <v>25.15</v>
      </c>
      <c r="DL87" s="148">
        <v>22.05</v>
      </c>
      <c r="DM87" s="148" t="s">
        <v>235</v>
      </c>
      <c r="DN87" s="148" t="s">
        <v>235</v>
      </c>
    </row>
    <row r="88" spans="1:118" ht="12.75" x14ac:dyDescent="0.2">
      <c r="A88" s="151" t="s">
        <v>139</v>
      </c>
      <c r="B88" s="26">
        <v>1</v>
      </c>
      <c r="C88" s="26">
        <v>3</v>
      </c>
      <c r="D88" s="27">
        <v>1</v>
      </c>
      <c r="E88" s="44">
        <v>0.499</v>
      </c>
      <c r="F88" s="27">
        <v>3620</v>
      </c>
      <c r="G88" s="27">
        <v>6210</v>
      </c>
      <c r="H88" s="51">
        <f t="shared" si="63"/>
        <v>0.10376006441223833</v>
      </c>
      <c r="I88" s="48">
        <f t="shared" si="71"/>
        <v>9.6376193062776441</v>
      </c>
      <c r="J88" s="85">
        <v>2.56</v>
      </c>
      <c r="K88" s="85">
        <v>220.59</v>
      </c>
      <c r="L88" s="47">
        <f t="shared" si="64"/>
        <v>3048.9067439999999</v>
      </c>
      <c r="M88" s="85">
        <v>5960</v>
      </c>
      <c r="N88" s="51">
        <f t="shared" si="65"/>
        <v>0.51156153422818795</v>
      </c>
      <c r="O88" s="44">
        <v>15.3</v>
      </c>
      <c r="P88" s="28">
        <f t="shared" si="66"/>
        <v>1.2800000000000001E-2</v>
      </c>
      <c r="Q88" s="48">
        <v>0.5</v>
      </c>
      <c r="R88" s="48">
        <v>2.9</v>
      </c>
      <c r="S88" s="31">
        <v>5.6</v>
      </c>
      <c r="T88" s="31">
        <v>4.4000000000000004</v>
      </c>
      <c r="U88" s="31">
        <v>1.8</v>
      </c>
      <c r="V88" s="122">
        <v>0.8</v>
      </c>
      <c r="W88" s="50">
        <v>0.8</v>
      </c>
      <c r="X88" s="51">
        <v>0.8</v>
      </c>
      <c r="Y88" s="51">
        <v>0.8</v>
      </c>
      <c r="Z88" s="49">
        <v>0.7</v>
      </c>
      <c r="AA88" s="50">
        <v>0.7</v>
      </c>
      <c r="AB88" s="50">
        <v>0.5</v>
      </c>
      <c r="AC88" s="50">
        <v>0.5</v>
      </c>
      <c r="AD88" s="53">
        <v>4.09</v>
      </c>
      <c r="AE88" s="58">
        <v>4.09</v>
      </c>
      <c r="AF88" s="58">
        <v>4.16</v>
      </c>
      <c r="AG88" s="53">
        <v>4.16</v>
      </c>
      <c r="AH88" s="53">
        <v>4.16</v>
      </c>
      <c r="AI88" s="53">
        <v>4.12</v>
      </c>
      <c r="AJ88" s="53">
        <v>4.01</v>
      </c>
      <c r="AK88" s="53">
        <v>3.92</v>
      </c>
      <c r="AL88" s="53">
        <v>3.94</v>
      </c>
      <c r="AM88" s="59">
        <f>(AL88-AH88)</f>
        <v>-0.2200000000000002</v>
      </c>
      <c r="AN88" s="19" t="b">
        <f>OR(AND(V88&gt;65%, AL88&gt;3.35), (AL88&gt;3.41))</f>
        <v>1</v>
      </c>
      <c r="AO88" s="19" t="b">
        <f>OR(AND(V88&lt;41%, AL88&lt;3.35), (AL88&lt;3.23))</f>
        <v>0</v>
      </c>
      <c r="AP88" s="53">
        <v>0.91</v>
      </c>
      <c r="AQ88" s="53">
        <v>1.07</v>
      </c>
      <c r="AR88" s="53">
        <v>0.78</v>
      </c>
      <c r="AS88" s="53">
        <v>0.97</v>
      </c>
      <c r="AT88" s="53">
        <v>0.9</v>
      </c>
      <c r="AU88" s="53">
        <v>0.83</v>
      </c>
      <c r="AV88" s="53">
        <v>0.84</v>
      </c>
      <c r="AW88" s="53">
        <v>0.86</v>
      </c>
      <c r="AX88" s="53">
        <v>0.72</v>
      </c>
      <c r="AY88" s="53">
        <v>0.81</v>
      </c>
      <c r="AZ88" s="53">
        <v>0.81</v>
      </c>
      <c r="BA88" s="53">
        <f>(AZ88-AY88)</f>
        <v>0</v>
      </c>
      <c r="BB88" s="19" t="b">
        <f t="shared" si="67"/>
        <v>0</v>
      </c>
      <c r="BC88" s="56">
        <v>80.7</v>
      </c>
      <c r="BD88" s="56">
        <v>78.5</v>
      </c>
      <c r="BE88" s="56"/>
      <c r="BF88" s="56">
        <v>77.2</v>
      </c>
      <c r="BG88" s="56">
        <v>75.8</v>
      </c>
      <c r="BH88" s="56">
        <v>74.7</v>
      </c>
      <c r="BI88" s="56">
        <v>73.7</v>
      </c>
      <c r="BJ88" s="56">
        <v>74.099999999999994</v>
      </c>
      <c r="BK88" s="56">
        <f t="shared" si="72"/>
        <v>3.1000000000000085</v>
      </c>
      <c r="BL88" s="26"/>
      <c r="BM88" s="26"/>
      <c r="BN88" s="26"/>
      <c r="BO88" s="48" t="s">
        <v>112</v>
      </c>
      <c r="BP88" s="48" t="s">
        <v>112</v>
      </c>
      <c r="BQ88" s="48" t="s">
        <v>112</v>
      </c>
      <c r="BR88" s="48"/>
      <c r="BS88" s="48"/>
      <c r="BT88" s="48"/>
      <c r="BU88" s="48"/>
      <c r="BV88" s="47"/>
      <c r="BW88" s="47"/>
      <c r="BX88" s="47"/>
      <c r="BY88" s="98">
        <f t="shared" si="68"/>
        <v>0</v>
      </c>
      <c r="BZ88" s="98">
        <v>0</v>
      </c>
      <c r="CA88" s="29">
        <v>0</v>
      </c>
      <c r="CB88" s="28">
        <f t="shared" si="69"/>
        <v>19.039000000000001</v>
      </c>
      <c r="CC88" s="28"/>
      <c r="CD88" s="28">
        <v>19.039000000000001</v>
      </c>
      <c r="CE88" s="28">
        <v>2.2810000000000001</v>
      </c>
      <c r="CF88" s="56">
        <v>19.039000000000001</v>
      </c>
      <c r="CG88" s="56"/>
      <c r="CH88" s="28">
        <f t="shared" si="70"/>
        <v>21.32</v>
      </c>
      <c r="CI88" s="29">
        <v>22.545999999999999</v>
      </c>
      <c r="CJ88" s="25" t="s">
        <v>139</v>
      </c>
      <c r="CK88" s="27" t="s">
        <v>196</v>
      </c>
      <c r="CL88" s="27" t="s">
        <v>196</v>
      </c>
      <c r="CM88" s="27" t="s">
        <v>270</v>
      </c>
      <c r="CN88" s="27"/>
      <c r="CO88" s="27"/>
      <c r="CP88" t="s">
        <v>244</v>
      </c>
      <c r="CQ88" s="148">
        <v>40.21</v>
      </c>
      <c r="CR88" s="148" t="s">
        <v>235</v>
      </c>
      <c r="CS88" s="148" t="s">
        <v>235</v>
      </c>
      <c r="CT88" s="148">
        <v>36.409999999999997</v>
      </c>
      <c r="CU88" s="148" t="s">
        <v>235</v>
      </c>
      <c r="CV88" s="148" t="s">
        <v>235</v>
      </c>
      <c r="CW88" s="148">
        <v>25.63</v>
      </c>
      <c r="CX88" s="148" t="s">
        <v>235</v>
      </c>
      <c r="CY88" s="148" t="s">
        <v>235</v>
      </c>
      <c r="CZ88" s="148">
        <v>24.83</v>
      </c>
      <c r="DA88" s="148" t="s">
        <v>235</v>
      </c>
      <c r="DB88" s="148" t="s">
        <v>235</v>
      </c>
      <c r="DC88" s="148">
        <v>20.010000000000002</v>
      </c>
      <c r="DD88" s="148" t="s">
        <v>235</v>
      </c>
      <c r="DE88" s="148" t="s">
        <v>235</v>
      </c>
      <c r="DF88" s="148">
        <v>11.88</v>
      </c>
      <c r="DG88" s="148" t="s">
        <v>235</v>
      </c>
      <c r="DH88" s="148" t="s">
        <v>235</v>
      </c>
      <c r="DI88" s="148">
        <v>8.83</v>
      </c>
      <c r="DJ88" s="148" t="s">
        <v>235</v>
      </c>
      <c r="DK88" s="148">
        <v>6.78</v>
      </c>
      <c r="DL88" s="148">
        <v>5.04</v>
      </c>
      <c r="DM88" s="148" t="s">
        <v>235</v>
      </c>
      <c r="DN88" s="148" t="s">
        <v>235</v>
      </c>
    </row>
    <row r="89" spans="1:118" ht="12.75" x14ac:dyDescent="0.2">
      <c r="A89" s="151" t="s">
        <v>66</v>
      </c>
      <c r="B89" s="26">
        <v>5</v>
      </c>
      <c r="C89" s="26">
        <v>3</v>
      </c>
      <c r="D89" s="27">
        <v>1</v>
      </c>
      <c r="E89" s="44">
        <v>33.008000000000003</v>
      </c>
      <c r="F89" s="27">
        <v>3020</v>
      </c>
      <c r="G89" s="27">
        <v>7000</v>
      </c>
      <c r="H89" s="51">
        <f t="shared" si="63"/>
        <v>9.2050000000000007E-2</v>
      </c>
      <c r="I89" s="48">
        <f t="shared" si="71"/>
        <v>10.863661053775122</v>
      </c>
      <c r="J89" s="85">
        <v>1.3</v>
      </c>
      <c r="K89" s="85">
        <v>224.1</v>
      </c>
      <c r="L89" s="47">
        <f t="shared" si="64"/>
        <v>3097.42056</v>
      </c>
      <c r="M89" s="85">
        <v>6490</v>
      </c>
      <c r="N89" s="51">
        <f t="shared" si="65"/>
        <v>0.47726048690292761</v>
      </c>
      <c r="O89" s="44">
        <v>17</v>
      </c>
      <c r="P89" s="28">
        <f t="shared" si="66"/>
        <v>0.41678000000000004</v>
      </c>
      <c r="Q89" s="48">
        <v>32.06</v>
      </c>
      <c r="R89" s="48">
        <v>1</v>
      </c>
      <c r="S89" s="31">
        <v>2.8</v>
      </c>
      <c r="T89" s="31">
        <v>3.9</v>
      </c>
      <c r="U89" s="31">
        <v>3.2</v>
      </c>
      <c r="V89" s="122">
        <v>0.8</v>
      </c>
      <c r="W89" s="50">
        <v>0.6</v>
      </c>
      <c r="X89" s="51">
        <v>0.7</v>
      </c>
      <c r="Y89" s="51">
        <v>0.9</v>
      </c>
      <c r="Z89" s="49">
        <v>0.9</v>
      </c>
      <c r="AA89" s="50">
        <v>0.8</v>
      </c>
      <c r="AB89" s="50">
        <v>0.8</v>
      </c>
      <c r="AC89" s="50">
        <v>0.5</v>
      </c>
      <c r="AD89" s="48" t="s">
        <v>112</v>
      </c>
      <c r="AE89" s="48" t="s">
        <v>112</v>
      </c>
      <c r="AF89" s="48" t="s">
        <v>112</v>
      </c>
      <c r="AG89" s="48" t="s">
        <v>112</v>
      </c>
      <c r="AH89" s="48" t="s">
        <v>112</v>
      </c>
      <c r="AI89" s="48" t="s">
        <v>112</v>
      </c>
      <c r="AJ89" s="48" t="s">
        <v>112</v>
      </c>
      <c r="AK89" s="48" t="s">
        <v>112</v>
      </c>
      <c r="AL89" s="48"/>
      <c r="AM89" s="48" t="s">
        <v>112</v>
      </c>
      <c r="AN89" s="19" t="b">
        <f>(V89&gt;51%)</f>
        <v>1</v>
      </c>
      <c r="AO89" s="19" t="b">
        <f>(V89&lt;41%)</f>
        <v>0</v>
      </c>
      <c r="AP89" s="53">
        <v>-0.42</v>
      </c>
      <c r="AQ89" s="53">
        <v>-0.31</v>
      </c>
      <c r="AR89" s="53">
        <v>-0.55000000000000004</v>
      </c>
      <c r="AS89" s="53">
        <v>-0.47</v>
      </c>
      <c r="AT89" s="53">
        <v>-0.51</v>
      </c>
      <c r="AU89" s="53">
        <v>-0.6</v>
      </c>
      <c r="AV89" s="53">
        <v>-0.41</v>
      </c>
      <c r="AW89" s="53">
        <v>-0.38</v>
      </c>
      <c r="AX89" s="53">
        <v>-0.39</v>
      </c>
      <c r="AY89" s="53">
        <v>-0.46</v>
      </c>
      <c r="AZ89" s="53">
        <v>-0.5</v>
      </c>
      <c r="BA89" s="53">
        <f>(AZ89-AW89)</f>
        <v>-0.12</v>
      </c>
      <c r="BB89" s="19" t="b">
        <f t="shared" si="67"/>
        <v>0</v>
      </c>
      <c r="BC89" s="48">
        <v>75.8</v>
      </c>
      <c r="BD89" s="48">
        <v>77.099999999999994</v>
      </c>
      <c r="BE89" s="48"/>
      <c r="BF89" s="48">
        <v>77</v>
      </c>
      <c r="BG89" s="48">
        <v>76.3</v>
      </c>
      <c r="BH89" s="48">
        <v>76.099999999999994</v>
      </c>
      <c r="BI89" s="48">
        <v>74.3</v>
      </c>
      <c r="BJ89" s="48">
        <v>74.400000000000006</v>
      </c>
      <c r="BK89" s="56">
        <f t="shared" si="72"/>
        <v>2.5999999999999943</v>
      </c>
      <c r="BL89" s="43"/>
      <c r="BM89" s="43"/>
      <c r="BN89" s="43"/>
      <c r="BO89" s="43">
        <v>-0.18</v>
      </c>
      <c r="BP89" s="43">
        <v>-0.03</v>
      </c>
      <c r="BQ89" s="53">
        <v>-0.27</v>
      </c>
      <c r="BR89" s="53"/>
      <c r="BS89" s="43"/>
      <c r="BT89" s="43"/>
      <c r="BU89" s="43"/>
      <c r="BV89" s="98">
        <v>19.675999999999998</v>
      </c>
      <c r="BW89" s="98"/>
      <c r="BX89" s="98"/>
      <c r="BY89" s="98">
        <f t="shared" si="68"/>
        <v>18.649000000000001</v>
      </c>
      <c r="BZ89" s="98">
        <v>0</v>
      </c>
      <c r="CA89" s="98">
        <v>18.649000000000001</v>
      </c>
      <c r="CB89" s="28">
        <f t="shared" si="69"/>
        <v>66.731999999999999</v>
      </c>
      <c r="CC89" s="28">
        <v>0.45</v>
      </c>
      <c r="CD89" s="28">
        <v>67.182000000000002</v>
      </c>
      <c r="CE89" s="28"/>
      <c r="CF89" s="56"/>
      <c r="CG89" s="56">
        <v>65.8</v>
      </c>
      <c r="CH89" s="28">
        <f t="shared" si="70"/>
        <v>65.8</v>
      </c>
      <c r="CI89" s="29">
        <v>59</v>
      </c>
      <c r="CJ89" s="25" t="s">
        <v>66</v>
      </c>
      <c r="CK89" s="27" t="s">
        <v>196</v>
      </c>
      <c r="CL89" s="27" t="s">
        <v>196</v>
      </c>
      <c r="CM89" s="27" t="s">
        <v>270</v>
      </c>
      <c r="CN89" s="27"/>
      <c r="CO89" s="27"/>
      <c r="CP89" s="19"/>
      <c r="CQ89" s="19"/>
      <c r="CR89" s="19"/>
      <c r="CS89" s="19"/>
    </row>
    <row r="90" spans="1:118" ht="12.75" x14ac:dyDescent="0.2">
      <c r="A90" s="151" t="s">
        <v>77</v>
      </c>
      <c r="B90" s="26">
        <v>2</v>
      </c>
      <c r="C90" s="26">
        <v>3</v>
      </c>
      <c r="D90" s="27">
        <v>1</v>
      </c>
      <c r="E90" s="44">
        <v>98.394000000000005</v>
      </c>
      <c r="F90" s="27">
        <v>3270</v>
      </c>
      <c r="G90" s="27">
        <v>7840</v>
      </c>
      <c r="H90" s="51">
        <f t="shared" si="63"/>
        <v>8.2187499999999997E-2</v>
      </c>
      <c r="I90" s="48">
        <f t="shared" si="71"/>
        <v>12.167300380228136</v>
      </c>
      <c r="J90" s="85">
        <v>9.91</v>
      </c>
      <c r="K90" s="85">
        <v>153.51</v>
      </c>
      <c r="L90" s="47">
        <f t="shared" si="64"/>
        <v>2121.7538159999999</v>
      </c>
      <c r="M90" s="85">
        <v>6850</v>
      </c>
      <c r="N90" s="51">
        <f t="shared" si="65"/>
        <v>0.3097450826277372</v>
      </c>
      <c r="O90" s="44">
        <v>15.3</v>
      </c>
      <c r="P90" s="28">
        <f t="shared" si="66"/>
        <v>9.419455000000001</v>
      </c>
      <c r="Q90" s="48">
        <v>95.05</v>
      </c>
      <c r="R90" s="48">
        <v>0.4</v>
      </c>
      <c r="S90" s="31">
        <v>1.9</v>
      </c>
      <c r="T90" s="31">
        <v>2.8</v>
      </c>
      <c r="U90" s="31">
        <v>4.2</v>
      </c>
      <c r="V90" s="122">
        <v>0.8</v>
      </c>
      <c r="W90" s="50">
        <v>0.6</v>
      </c>
      <c r="X90" s="51">
        <v>0.7</v>
      </c>
      <c r="Y90" s="51">
        <v>0.8</v>
      </c>
      <c r="Z90" s="49">
        <v>0.6</v>
      </c>
      <c r="AA90" s="50">
        <v>0.7</v>
      </c>
      <c r="AB90" s="50">
        <v>0.8</v>
      </c>
      <c r="AC90" s="50">
        <v>0.8</v>
      </c>
      <c r="AD90" s="48" t="s">
        <v>112</v>
      </c>
      <c r="AE90" s="48" t="s">
        <v>112</v>
      </c>
      <c r="AF90" s="48" t="s">
        <v>112</v>
      </c>
      <c r="AG90" s="48" t="s">
        <v>112</v>
      </c>
      <c r="AH90" s="48" t="s">
        <v>112</v>
      </c>
      <c r="AI90" s="48" t="s">
        <v>112</v>
      </c>
      <c r="AJ90" s="48" t="s">
        <v>112</v>
      </c>
      <c r="AK90" s="48" t="s">
        <v>112</v>
      </c>
      <c r="AL90" s="48"/>
      <c r="AM90" s="48" t="s">
        <v>112</v>
      </c>
      <c r="AN90" s="19" t="b">
        <f>(V90&gt;51%)</f>
        <v>1</v>
      </c>
      <c r="AO90" s="19" t="b">
        <f>(V90&lt;41%)</f>
        <v>0</v>
      </c>
      <c r="AP90" s="53">
        <v>-1.58</v>
      </c>
      <c r="AQ90" s="53">
        <v>-1.68</v>
      </c>
      <c r="AR90" s="53">
        <v>-1.22</v>
      </c>
      <c r="AS90" s="53">
        <v>-1.65</v>
      </c>
      <c r="AT90" s="53">
        <v>-1.63</v>
      </c>
      <c r="AU90" s="53">
        <v>-1.77</v>
      </c>
      <c r="AV90" s="53">
        <v>-1.71</v>
      </c>
      <c r="AW90" s="53">
        <v>-1.63</v>
      </c>
      <c r="AX90" s="53">
        <v>-1.38</v>
      </c>
      <c r="AY90" s="53">
        <v>-1.1599999999999999</v>
      </c>
      <c r="AZ90" s="53">
        <v>-1.06</v>
      </c>
      <c r="BA90" s="61">
        <f>(AZ90-AU90)</f>
        <v>0.71</v>
      </c>
      <c r="BB90" s="19" t="b">
        <f t="shared" si="67"/>
        <v>0</v>
      </c>
      <c r="BC90" s="48">
        <v>83.4</v>
      </c>
      <c r="BD90" s="48">
        <v>85.8</v>
      </c>
      <c r="BE90" s="48"/>
      <c r="BF90" s="48">
        <v>87.1</v>
      </c>
      <c r="BG90" s="48">
        <v>85</v>
      </c>
      <c r="BH90" s="48">
        <v>83.2</v>
      </c>
      <c r="BI90" s="48">
        <v>82.8</v>
      </c>
      <c r="BJ90" s="48">
        <v>85.3</v>
      </c>
      <c r="BK90" s="56">
        <f t="shared" si="72"/>
        <v>1.7999999999999972</v>
      </c>
      <c r="BL90" s="26"/>
      <c r="BM90" s="26"/>
      <c r="BN90" s="26"/>
      <c r="BO90" s="26">
        <v>0.48</v>
      </c>
      <c r="BP90" s="26">
        <v>0.32</v>
      </c>
      <c r="BQ90" s="100">
        <v>0.21</v>
      </c>
      <c r="BR90" s="100"/>
      <c r="BS90" s="26"/>
      <c r="BT90" s="26"/>
      <c r="BU90" s="26"/>
      <c r="BV90" s="29">
        <v>95.182000000000002</v>
      </c>
      <c r="BW90" s="29"/>
      <c r="BX90" s="29">
        <v>31.2</v>
      </c>
      <c r="BY90" s="98">
        <f t="shared" si="68"/>
        <v>85.754999999999995</v>
      </c>
      <c r="BZ90" s="29">
        <v>32.81</v>
      </c>
      <c r="CA90" s="29">
        <v>118.565</v>
      </c>
      <c r="CB90" s="28">
        <f t="shared" si="69"/>
        <v>16</v>
      </c>
      <c r="CC90" s="28"/>
      <c r="CD90" s="28">
        <v>16</v>
      </c>
      <c r="CE90" s="28"/>
      <c r="CF90" s="56"/>
      <c r="CG90" s="56">
        <v>20</v>
      </c>
      <c r="CH90" s="28">
        <f t="shared" si="70"/>
        <v>20</v>
      </c>
      <c r="CI90" s="29">
        <v>22</v>
      </c>
      <c r="CJ90" s="25" t="s">
        <v>77</v>
      </c>
      <c r="CK90" s="27" t="s">
        <v>263</v>
      </c>
      <c r="CL90" s="27" t="s">
        <v>196</v>
      </c>
      <c r="CM90" s="27" t="s">
        <v>270</v>
      </c>
      <c r="CN90" s="27"/>
      <c r="CO90" s="27"/>
      <c r="CP90" s="19"/>
      <c r="CQ90" s="19"/>
      <c r="CR90" s="19"/>
      <c r="CS90" s="19"/>
    </row>
    <row r="91" spans="1:118" ht="12.75" x14ac:dyDescent="0.2">
      <c r="A91" s="25" t="s">
        <v>7</v>
      </c>
      <c r="B91" s="26">
        <v>3</v>
      </c>
      <c r="C91" s="26">
        <v>3</v>
      </c>
      <c r="D91" s="27">
        <v>1</v>
      </c>
      <c r="E91" s="44">
        <v>10.670999999999999</v>
      </c>
      <c r="F91" s="27">
        <v>2550</v>
      </c>
      <c r="G91" s="27">
        <v>5750</v>
      </c>
      <c r="H91" s="51">
        <f t="shared" si="63"/>
        <v>0.11206086956521739</v>
      </c>
      <c r="I91" s="48">
        <f t="shared" si="71"/>
        <v>8.923721579886708</v>
      </c>
      <c r="J91" s="85">
        <v>7.1</v>
      </c>
      <c r="K91" s="85">
        <v>313.57</v>
      </c>
      <c r="L91" s="47">
        <f t="shared" si="64"/>
        <v>4334.0391119999995</v>
      </c>
      <c r="M91" s="85">
        <v>5200</v>
      </c>
      <c r="N91" s="51">
        <f t="shared" si="65"/>
        <v>0.83346905999999987</v>
      </c>
      <c r="O91" s="44">
        <v>12.3</v>
      </c>
      <c r="P91" s="28">
        <f t="shared" si="66"/>
        <v>0.73271999999999993</v>
      </c>
      <c r="Q91" s="48">
        <v>10.32</v>
      </c>
      <c r="R91" s="48">
        <v>1.8</v>
      </c>
      <c r="S91" s="31">
        <v>1.3</v>
      </c>
      <c r="T91" s="31">
        <v>2</v>
      </c>
      <c r="U91" s="31">
        <v>3.6</v>
      </c>
      <c r="V91" s="122">
        <v>0.7</v>
      </c>
      <c r="W91" s="50">
        <v>0.5</v>
      </c>
      <c r="X91" s="51">
        <v>0.5</v>
      </c>
      <c r="Y91" s="51">
        <v>0.7</v>
      </c>
      <c r="Z91" s="49">
        <v>0.6</v>
      </c>
      <c r="AA91" s="50">
        <v>0.6</v>
      </c>
      <c r="AB91" s="50">
        <v>0.5</v>
      </c>
      <c r="AC91" s="50">
        <v>0.6</v>
      </c>
      <c r="AD91" s="53">
        <v>3.71</v>
      </c>
      <c r="AE91" s="58">
        <v>3.73</v>
      </c>
      <c r="AF91" s="58">
        <v>3.73</v>
      </c>
      <c r="AG91" s="53">
        <v>3.78</v>
      </c>
      <c r="AH91" s="53">
        <v>3.78</v>
      </c>
      <c r="AI91" s="53">
        <v>3.73</v>
      </c>
      <c r="AJ91" s="53">
        <v>3.6</v>
      </c>
      <c r="AK91" s="53">
        <v>3.63</v>
      </c>
      <c r="AL91" s="53">
        <v>3.56</v>
      </c>
      <c r="AM91" s="59">
        <f>(AL91-AH91)</f>
        <v>-0.21999999999999975</v>
      </c>
      <c r="AN91" s="19" t="b">
        <f>OR(AND(V91&gt;65%, AL91&gt;3.35), (AL91&gt;3.41))</f>
        <v>1</v>
      </c>
      <c r="AO91" s="19" t="b">
        <f>OR(AND(V91&lt;41%, AL91&lt;3.35), (AL91&lt;3.23))</f>
        <v>0</v>
      </c>
      <c r="AP91" s="53">
        <v>-0.86</v>
      </c>
      <c r="AQ91" s="53">
        <v>-0.69</v>
      </c>
      <c r="AR91" s="53">
        <v>-0.98</v>
      </c>
      <c r="AS91" s="53">
        <v>-0.82</v>
      </c>
      <c r="AT91" s="53">
        <v>-0.84</v>
      </c>
      <c r="AU91" s="53">
        <v>-0.71</v>
      </c>
      <c r="AV91" s="53">
        <v>-0.53</v>
      </c>
      <c r="AW91" s="53">
        <v>-0.44</v>
      </c>
      <c r="AX91" s="53">
        <v>-0.44</v>
      </c>
      <c r="AY91" s="53">
        <v>-0.5</v>
      </c>
      <c r="AZ91" s="53">
        <v>-0.35</v>
      </c>
      <c r="BA91" s="61">
        <f>(AZ91-AR91)</f>
        <v>0.63</v>
      </c>
      <c r="BB91" s="19" t="b">
        <f t="shared" si="67"/>
        <v>0</v>
      </c>
      <c r="BC91" s="56">
        <v>84.2</v>
      </c>
      <c r="BD91" s="56">
        <v>86.3</v>
      </c>
      <c r="BE91" s="56"/>
      <c r="BF91" s="56">
        <v>84.9</v>
      </c>
      <c r="BG91" s="56">
        <v>82.9</v>
      </c>
      <c r="BH91" s="56">
        <v>82.1</v>
      </c>
      <c r="BI91" s="56">
        <v>80.8</v>
      </c>
      <c r="BJ91" s="56">
        <v>78.900000000000006</v>
      </c>
      <c r="BK91" s="88">
        <f t="shared" si="72"/>
        <v>6</v>
      </c>
      <c r="BL91" s="19"/>
      <c r="BM91" s="19"/>
      <c r="BN91" s="19"/>
      <c r="BO91" s="19">
        <v>0.91</v>
      </c>
      <c r="BP91" s="99">
        <v>0.6</v>
      </c>
      <c r="BQ91" s="99">
        <v>0.56000000000000005</v>
      </c>
      <c r="BR91" s="99"/>
      <c r="BS91" s="99"/>
      <c r="BT91" s="99"/>
      <c r="BU91" s="99"/>
      <c r="BV91" s="28"/>
      <c r="BW91" s="28"/>
      <c r="BX91" s="28"/>
      <c r="BY91" s="98">
        <f t="shared" si="68"/>
        <v>0</v>
      </c>
      <c r="BZ91" s="98">
        <v>0</v>
      </c>
      <c r="CA91" s="28">
        <v>0</v>
      </c>
      <c r="CB91" s="28">
        <f t="shared" si="69"/>
        <v>46.324999999999996</v>
      </c>
      <c r="CC91" s="28">
        <v>17.600000000000001</v>
      </c>
      <c r="CD91" s="28">
        <v>63.924999999999997</v>
      </c>
      <c r="CE91" s="28"/>
      <c r="CF91" s="56">
        <v>49.325000000000003</v>
      </c>
      <c r="CG91" s="56"/>
      <c r="CH91" s="28">
        <f t="shared" si="70"/>
        <v>49.325000000000003</v>
      </c>
      <c r="CI91" s="29">
        <v>38.725999999999999</v>
      </c>
      <c r="CJ91" s="25" t="s">
        <v>7</v>
      </c>
      <c r="CK91" s="27" t="s">
        <v>196</v>
      </c>
      <c r="CL91" s="27" t="s">
        <v>196</v>
      </c>
      <c r="CM91" s="27" t="s">
        <v>270</v>
      </c>
      <c r="CN91" s="27"/>
      <c r="CO91" s="27"/>
      <c r="CP91" s="19"/>
      <c r="CQ91" s="19"/>
      <c r="CR91" s="19"/>
      <c r="CS91" s="19"/>
    </row>
    <row r="92" spans="1:118" ht="12.75" x14ac:dyDescent="0.2">
      <c r="A92" s="69" t="s">
        <v>87</v>
      </c>
      <c r="B92" s="26">
        <v>2</v>
      </c>
      <c r="C92" s="26">
        <v>2</v>
      </c>
      <c r="D92" s="27">
        <v>1</v>
      </c>
      <c r="E92" s="44">
        <v>20.483000000000001</v>
      </c>
      <c r="F92" s="27">
        <v>3170</v>
      </c>
      <c r="G92" s="27">
        <v>9470</v>
      </c>
      <c r="H92" s="51">
        <f t="shared" si="63"/>
        <v>6.8041182682154172E-2</v>
      </c>
      <c r="I92" s="48">
        <f t="shared" si="71"/>
        <v>14.69698145417863</v>
      </c>
      <c r="J92" s="85">
        <v>0.73</v>
      </c>
      <c r="K92" s="85">
        <v>190.2</v>
      </c>
      <c r="L92" s="47">
        <f t="shared" si="64"/>
        <v>2628.8683199999996</v>
      </c>
      <c r="M92" s="85">
        <v>8020</v>
      </c>
      <c r="N92" s="51">
        <f t="shared" si="65"/>
        <v>0.32778906733167079</v>
      </c>
      <c r="O92" s="44">
        <v>19.100000000000001</v>
      </c>
      <c r="P92" s="28">
        <f t="shared" si="66"/>
        <v>0.15235100000000001</v>
      </c>
      <c r="Q92" s="48">
        <v>20.87</v>
      </c>
      <c r="R92" s="48">
        <v>4.4000000000000004</v>
      </c>
      <c r="S92" s="31">
        <v>3.7</v>
      </c>
      <c r="T92" s="31">
        <v>3.9</v>
      </c>
      <c r="U92" s="31">
        <v>6.1</v>
      </c>
      <c r="V92" s="122">
        <v>0.6</v>
      </c>
      <c r="W92" s="50">
        <v>0.6</v>
      </c>
      <c r="X92" s="51">
        <v>0.7</v>
      </c>
      <c r="Y92" s="51">
        <v>0.7</v>
      </c>
      <c r="Z92" s="49">
        <v>0.7</v>
      </c>
      <c r="AA92" s="50">
        <v>0.5</v>
      </c>
      <c r="AB92" s="50">
        <v>0.5</v>
      </c>
      <c r="AC92" s="50">
        <v>0.8</v>
      </c>
      <c r="AD92" s="53">
        <v>3.62</v>
      </c>
      <c r="AE92" s="58">
        <v>3.55</v>
      </c>
      <c r="AF92" s="58">
        <v>3.46</v>
      </c>
      <c r="AG92" s="53">
        <v>3.44</v>
      </c>
      <c r="AH92" s="53">
        <v>3.51</v>
      </c>
      <c r="AI92" s="53">
        <v>3.53</v>
      </c>
      <c r="AJ92" s="53">
        <v>3.54</v>
      </c>
      <c r="AK92" s="53">
        <v>3.54</v>
      </c>
      <c r="AL92" s="53">
        <v>3.52</v>
      </c>
      <c r="AM92" s="84">
        <f>(AL92-AJ92)</f>
        <v>-2.0000000000000018E-2</v>
      </c>
      <c r="AN92" s="19" t="b">
        <f>OR(AND(V92&gt;65%, AL92&gt;3.35), (AL92&gt;3.41))</f>
        <v>1</v>
      </c>
      <c r="AO92" s="19" t="b">
        <f>OR(AND(V92&lt;41%, AL92&lt;3.35), (AL92&lt;3.23))</f>
        <v>0</v>
      </c>
      <c r="AP92" s="53">
        <v>-0.88</v>
      </c>
      <c r="AQ92" s="53">
        <v>-1.06</v>
      </c>
      <c r="AR92" s="53">
        <v>-1.19</v>
      </c>
      <c r="AS92" s="53">
        <v>-1.43</v>
      </c>
      <c r="AT92" s="53">
        <v>-1.74</v>
      </c>
      <c r="AU92" s="53">
        <v>-1.8</v>
      </c>
      <c r="AV92" s="53">
        <v>-1.35</v>
      </c>
      <c r="AW92" s="53">
        <v>-0.92</v>
      </c>
      <c r="AX92" s="53">
        <v>-0.7</v>
      </c>
      <c r="AY92" s="53">
        <v>-0.7</v>
      </c>
      <c r="AZ92" s="53">
        <v>-0.61</v>
      </c>
      <c r="BA92" s="61">
        <f>(AZ92-AU92)</f>
        <v>1.19</v>
      </c>
      <c r="BB92" s="19" t="b">
        <f t="shared" si="67"/>
        <v>0</v>
      </c>
      <c r="BC92" s="56">
        <v>95.6</v>
      </c>
      <c r="BD92" s="56">
        <v>96.7</v>
      </c>
      <c r="BE92" s="56"/>
      <c r="BF92" s="56">
        <v>95.7</v>
      </c>
      <c r="BG92" s="56">
        <v>93.1</v>
      </c>
      <c r="BH92" s="56">
        <v>92.2</v>
      </c>
      <c r="BI92" s="107">
        <v>92.9</v>
      </c>
      <c r="BJ92" s="107">
        <v>92.6</v>
      </c>
      <c r="BK92" s="56">
        <f t="shared" si="72"/>
        <v>3.1000000000000085</v>
      </c>
      <c r="BL92" s="43" t="s">
        <v>159</v>
      </c>
      <c r="BM92" s="43" t="s">
        <v>159</v>
      </c>
      <c r="BN92" s="43" t="s">
        <v>159</v>
      </c>
      <c r="BO92" s="43">
        <v>0.12</v>
      </c>
      <c r="BP92" s="43">
        <v>-0.01</v>
      </c>
      <c r="BQ92" s="53">
        <v>-0.25</v>
      </c>
      <c r="BR92" s="53"/>
      <c r="BS92" s="43"/>
      <c r="BT92" s="43"/>
      <c r="BU92" s="43"/>
      <c r="BV92" s="98">
        <v>4</v>
      </c>
      <c r="BW92" s="98"/>
      <c r="BX92" s="98"/>
      <c r="BY92" s="98">
        <f t="shared" si="68"/>
        <v>5.0090000000000003</v>
      </c>
      <c r="BZ92" s="98">
        <v>0</v>
      </c>
      <c r="CA92" s="98">
        <v>5.0090000000000003</v>
      </c>
      <c r="CB92" s="28">
        <f t="shared" si="69"/>
        <v>6.5000000000000018</v>
      </c>
      <c r="CC92" s="28">
        <v>14.1</v>
      </c>
      <c r="CD92" s="28">
        <v>20.6</v>
      </c>
      <c r="CE92" s="56"/>
      <c r="CF92" s="56">
        <v>10.35</v>
      </c>
      <c r="CG92" s="56"/>
      <c r="CH92" s="28">
        <f t="shared" si="70"/>
        <v>10.35</v>
      </c>
      <c r="CI92" s="29">
        <v>35.247999999999998</v>
      </c>
      <c r="CJ92" s="69" t="s">
        <v>87</v>
      </c>
      <c r="CK92" s="27" t="s">
        <v>196</v>
      </c>
      <c r="CL92" s="27" t="s">
        <v>196</v>
      </c>
      <c r="CM92" s="27" t="s">
        <v>270</v>
      </c>
      <c r="CN92" s="27"/>
      <c r="CO92" s="27"/>
      <c r="CP92" s="19"/>
      <c r="CQ92" s="19"/>
      <c r="CR92" s="19"/>
      <c r="CS92" s="19"/>
    </row>
    <row r="93" spans="1:118" ht="12.75" x14ac:dyDescent="0.2">
      <c r="A93" s="151" t="s">
        <v>42</v>
      </c>
      <c r="B93" s="26">
        <v>2</v>
      </c>
      <c r="C93" s="26">
        <v>8</v>
      </c>
      <c r="D93" s="27">
        <v>1</v>
      </c>
      <c r="E93" s="44">
        <v>249.86600000000001</v>
      </c>
      <c r="F93" s="27">
        <v>3580</v>
      </c>
      <c r="G93" s="27">
        <v>9270</v>
      </c>
      <c r="H93" s="51">
        <f t="shared" si="63"/>
        <v>6.9509169363538292E-2</v>
      </c>
      <c r="I93" s="48">
        <f t="shared" si="71"/>
        <v>14.386591138356483</v>
      </c>
      <c r="J93" s="85">
        <v>12.63</v>
      </c>
      <c r="K93" s="85">
        <v>126.19</v>
      </c>
      <c r="L93" s="47">
        <f t="shared" si="64"/>
        <v>1744.147704</v>
      </c>
      <c r="M93" s="85">
        <v>8190</v>
      </c>
      <c r="N93" s="51">
        <f t="shared" si="65"/>
        <v>0.21296064761904762</v>
      </c>
      <c r="O93" s="44">
        <v>19</v>
      </c>
      <c r="P93" s="28">
        <f t="shared" si="66"/>
        <v>30.79194</v>
      </c>
      <c r="Q93" s="48">
        <v>243.8</v>
      </c>
      <c r="R93" s="48">
        <v>5.7</v>
      </c>
      <c r="S93" s="31">
        <v>0.9</v>
      </c>
      <c r="T93" s="31">
        <v>3.8</v>
      </c>
      <c r="U93" s="31">
        <v>4.7</v>
      </c>
      <c r="V93" s="122">
        <v>0.6</v>
      </c>
      <c r="W93" s="50">
        <v>0.5</v>
      </c>
      <c r="X93" s="49">
        <v>0.5</v>
      </c>
      <c r="Y93" s="49">
        <v>0.5</v>
      </c>
      <c r="Z93" s="49">
        <v>0.5</v>
      </c>
      <c r="AA93" s="50">
        <v>0.5</v>
      </c>
      <c r="AB93" s="50">
        <v>0.6</v>
      </c>
      <c r="AC93" s="50">
        <v>0.6</v>
      </c>
      <c r="AD93" s="53">
        <v>3.65</v>
      </c>
      <c r="AE93" s="58">
        <v>3.68</v>
      </c>
      <c r="AF93" s="48" t="s">
        <v>112</v>
      </c>
      <c r="AG93" s="48" t="s">
        <v>112</v>
      </c>
      <c r="AH93" s="48" t="s">
        <v>112</v>
      </c>
      <c r="AI93" s="48" t="s">
        <v>112</v>
      </c>
      <c r="AJ93" s="48" t="s">
        <v>112</v>
      </c>
      <c r="AK93" s="48" t="s">
        <v>112</v>
      </c>
      <c r="AL93" s="48"/>
      <c r="AM93" s="48" t="s">
        <v>112</v>
      </c>
      <c r="AN93" s="19" t="b">
        <f>(V93&gt;51%)</f>
        <v>1</v>
      </c>
      <c r="AO93" s="19" t="b">
        <f>(V93&lt;41%)</f>
        <v>0</v>
      </c>
      <c r="AP93" s="53">
        <v>-2.12</v>
      </c>
      <c r="AQ93" s="53">
        <v>-1.87</v>
      </c>
      <c r="AR93" s="53">
        <v>-1.48</v>
      </c>
      <c r="AS93" s="53">
        <v>-1.4</v>
      </c>
      <c r="AT93" s="53">
        <v>-1.2</v>
      </c>
      <c r="AU93" s="53">
        <v>-1.0900000000000001</v>
      </c>
      <c r="AV93" s="53">
        <v>-0.76</v>
      </c>
      <c r="AW93" s="53">
        <v>-0.85</v>
      </c>
      <c r="AX93" s="53">
        <v>-0.77</v>
      </c>
      <c r="AY93" s="53">
        <v>-0.57999999999999996</v>
      </c>
      <c r="AZ93" s="53">
        <v>-0.5</v>
      </c>
      <c r="BA93" s="61">
        <f>(AZ93-AP93)</f>
        <v>1.62</v>
      </c>
      <c r="BB93" s="19" t="b">
        <f t="shared" si="67"/>
        <v>0</v>
      </c>
      <c r="BC93" s="56">
        <v>83.3</v>
      </c>
      <c r="BD93" s="56">
        <v>84.1</v>
      </c>
      <c r="BE93" s="56"/>
      <c r="BF93" s="56">
        <v>83.1</v>
      </c>
      <c r="BG93" s="56">
        <v>81.599999999999994</v>
      </c>
      <c r="BH93" s="56">
        <v>80.599999999999994</v>
      </c>
      <c r="BI93" s="56">
        <v>78.2</v>
      </c>
      <c r="BJ93" s="56">
        <v>76.8</v>
      </c>
      <c r="BK93" s="88">
        <f t="shared" si="72"/>
        <v>6.2999999999999972</v>
      </c>
      <c r="BL93" s="43" t="s">
        <v>159</v>
      </c>
      <c r="BM93" s="43"/>
      <c r="BN93" s="43"/>
      <c r="BO93" s="53">
        <v>0.3</v>
      </c>
      <c r="BP93" s="43">
        <v>0.32</v>
      </c>
      <c r="BQ93" s="53">
        <v>0.34</v>
      </c>
      <c r="BR93" s="53"/>
      <c r="BS93" s="43"/>
      <c r="BT93" s="43"/>
      <c r="BU93" s="43"/>
      <c r="BV93" s="98">
        <v>108.639</v>
      </c>
      <c r="BW93" s="98"/>
      <c r="BX93" s="98">
        <v>40</v>
      </c>
      <c r="BY93" s="98">
        <f t="shared" si="68"/>
        <v>94.929000000000002</v>
      </c>
      <c r="BZ93" s="98">
        <v>41.514000000000003</v>
      </c>
      <c r="CA93" s="98">
        <v>136.44300000000001</v>
      </c>
      <c r="CB93" s="28">
        <f t="shared" si="69"/>
        <v>105</v>
      </c>
      <c r="CC93" s="28">
        <v>44.5</v>
      </c>
      <c r="CD93" s="28">
        <v>149.5</v>
      </c>
      <c r="CE93" s="28"/>
      <c r="CF93" s="56">
        <v>123.995</v>
      </c>
      <c r="CG93" s="56"/>
      <c r="CH93" s="28">
        <f t="shared" si="70"/>
        <v>123.995</v>
      </c>
      <c r="CI93" s="29">
        <v>138.5</v>
      </c>
      <c r="CJ93" s="25" t="s">
        <v>42</v>
      </c>
      <c r="CK93" s="27" t="s">
        <v>196</v>
      </c>
      <c r="CL93" s="27" t="s">
        <v>196</v>
      </c>
      <c r="CM93" s="27" t="s">
        <v>270</v>
      </c>
      <c r="CN93" s="27"/>
      <c r="CO93" s="27"/>
      <c r="CP93" s="19"/>
      <c r="CQ93" s="19"/>
      <c r="CR93" s="19"/>
      <c r="CS93" s="19"/>
    </row>
    <row r="94" spans="1:118" ht="12.75" x14ac:dyDescent="0.2">
      <c r="A94" s="152" t="s">
        <v>27</v>
      </c>
      <c r="B94" s="26">
        <v>3</v>
      </c>
      <c r="C94" s="26">
        <v>3</v>
      </c>
      <c r="D94" s="27">
        <v>1</v>
      </c>
      <c r="E94" s="44">
        <v>6.34</v>
      </c>
      <c r="F94" s="27">
        <v>3720</v>
      </c>
      <c r="G94" s="27">
        <v>7490</v>
      </c>
      <c r="H94" s="51">
        <f t="shared" si="63"/>
        <v>8.6028037383177575E-2</v>
      </c>
      <c r="I94" s="48">
        <f t="shared" si="71"/>
        <v>11.624117327539381</v>
      </c>
      <c r="J94" s="85">
        <v>3.32</v>
      </c>
      <c r="K94" s="85">
        <v>235.19</v>
      </c>
      <c r="L94" s="47">
        <f t="shared" si="64"/>
        <v>3250.702104</v>
      </c>
      <c r="M94" s="85">
        <v>7150</v>
      </c>
      <c r="N94" s="51">
        <f t="shared" si="65"/>
        <v>0.45464365090909092</v>
      </c>
      <c r="O94" s="44">
        <v>15.9</v>
      </c>
      <c r="P94" s="28">
        <f t="shared" si="66"/>
        <v>0.20783199999999999</v>
      </c>
      <c r="Q94" s="48">
        <v>6.26</v>
      </c>
      <c r="R94" s="48">
        <v>4</v>
      </c>
      <c r="S94" s="31">
        <v>2.4</v>
      </c>
      <c r="T94" s="31">
        <v>1.4</v>
      </c>
      <c r="U94" s="31">
        <v>1.2</v>
      </c>
      <c r="V94" s="122">
        <v>0.6</v>
      </c>
      <c r="W94" s="50">
        <v>0.6</v>
      </c>
      <c r="X94" s="51">
        <v>0.6</v>
      </c>
      <c r="Y94" s="51">
        <v>0.7</v>
      </c>
      <c r="Z94" s="49">
        <v>0.6</v>
      </c>
      <c r="AA94" s="50">
        <v>0.6</v>
      </c>
      <c r="AB94" s="50">
        <v>0.6</v>
      </c>
      <c r="AC94" s="50">
        <v>0.5</v>
      </c>
      <c r="AD94" s="48" t="s">
        <v>112</v>
      </c>
      <c r="AE94" s="48" t="s">
        <v>112</v>
      </c>
      <c r="AF94" s="48" t="s">
        <v>112</v>
      </c>
      <c r="AG94" s="48" t="s">
        <v>112</v>
      </c>
      <c r="AH94" s="48" t="s">
        <v>112</v>
      </c>
      <c r="AI94" s="48" t="s">
        <v>112</v>
      </c>
      <c r="AJ94" s="48" t="s">
        <v>112</v>
      </c>
      <c r="AK94" s="48" t="s">
        <v>112</v>
      </c>
      <c r="AL94" s="48"/>
      <c r="AM94" s="48" t="s">
        <v>112</v>
      </c>
      <c r="AN94" s="19" t="b">
        <f>(V94&gt;51%)</f>
        <v>1</v>
      </c>
      <c r="AO94" s="19" t="b">
        <f>(V94&lt;41%)</f>
        <v>0</v>
      </c>
      <c r="AP94" s="53">
        <v>-0.2</v>
      </c>
      <c r="AQ94" s="53">
        <v>-7.0000000000000007E-2</v>
      </c>
      <c r="AR94" s="53">
        <v>-0.03</v>
      </c>
      <c r="AS94" s="53">
        <v>-0.15</v>
      </c>
      <c r="AT94" s="53">
        <v>0</v>
      </c>
      <c r="AU94" s="53">
        <v>0.05</v>
      </c>
      <c r="AV94" s="53">
        <v>-0.02</v>
      </c>
      <c r="AW94" s="53">
        <v>0.06</v>
      </c>
      <c r="AX94" s="53">
        <v>0.11</v>
      </c>
      <c r="AY94" s="53">
        <v>0.22</v>
      </c>
      <c r="AZ94" s="53">
        <v>-0.04</v>
      </c>
      <c r="BA94" s="53">
        <f>(AZ94-AY94)</f>
        <v>-0.26</v>
      </c>
      <c r="BB94" s="19" t="b">
        <f t="shared" si="67"/>
        <v>0</v>
      </c>
      <c r="BC94" s="48">
        <v>75.5</v>
      </c>
      <c r="BD94" s="48">
        <v>77.2</v>
      </c>
      <c r="BE94" s="48"/>
      <c r="BF94" s="48">
        <v>78.099999999999994</v>
      </c>
      <c r="BG94" s="48">
        <v>76</v>
      </c>
      <c r="BH94" s="48">
        <v>74.400000000000006</v>
      </c>
      <c r="BI94" s="48">
        <v>73.2</v>
      </c>
      <c r="BJ94" s="48">
        <v>72</v>
      </c>
      <c r="BK94" s="88">
        <f t="shared" si="72"/>
        <v>6.0999999999999943</v>
      </c>
      <c r="BL94" s="19"/>
      <c r="BM94" s="19"/>
      <c r="BN94" s="19"/>
      <c r="BO94" s="19">
        <v>-0.56000000000000005</v>
      </c>
      <c r="BP94" s="19">
        <v>-0.48</v>
      </c>
      <c r="BQ94" s="99">
        <v>-0.34</v>
      </c>
      <c r="BR94" s="99"/>
      <c r="BS94" s="19"/>
      <c r="BT94" s="19"/>
      <c r="BU94" s="19"/>
      <c r="BV94" s="28">
        <v>39</v>
      </c>
      <c r="BW94" s="28"/>
      <c r="BX94" s="28"/>
      <c r="BY94" s="98">
        <f t="shared" si="68"/>
        <v>24.78</v>
      </c>
      <c r="BZ94" s="98">
        <v>0</v>
      </c>
      <c r="CA94" s="28">
        <v>24.78</v>
      </c>
      <c r="CB94" s="28">
        <f t="shared" si="69"/>
        <v>25.904</v>
      </c>
      <c r="CC94" s="28"/>
      <c r="CD94" s="28">
        <v>25.904</v>
      </c>
      <c r="CE94" s="28"/>
      <c r="CF94" s="56">
        <v>23.904</v>
      </c>
      <c r="CG94" s="56"/>
      <c r="CH94" s="28">
        <f t="shared" si="70"/>
        <v>23.904</v>
      </c>
      <c r="CI94" s="29">
        <v>48.904000000000003</v>
      </c>
      <c r="CJ94" s="69" t="s">
        <v>27</v>
      </c>
      <c r="CK94" s="27" t="s">
        <v>196</v>
      </c>
      <c r="CL94" s="27" t="s">
        <v>196</v>
      </c>
      <c r="CM94" s="27" t="s">
        <v>270</v>
      </c>
      <c r="CN94" s="27"/>
      <c r="CO94" s="27"/>
      <c r="CP94" s="19"/>
      <c r="CQ94" s="19"/>
      <c r="CR94" s="19"/>
      <c r="CS94" s="19"/>
    </row>
    <row r="95" spans="1:118" ht="12.75" x14ac:dyDescent="0.2">
      <c r="A95" s="25" t="s">
        <v>126</v>
      </c>
      <c r="B95" s="26">
        <v>4</v>
      </c>
      <c r="C95" s="26">
        <v>12</v>
      </c>
      <c r="D95" s="27">
        <v>0</v>
      </c>
      <c r="E95" s="44">
        <v>1.8240000000000001</v>
      </c>
      <c r="F95" s="27">
        <v>3940</v>
      </c>
      <c r="G95" s="85">
        <v>9090</v>
      </c>
      <c r="H95" s="51">
        <f t="shared" si="63"/>
        <v>7.0885588558855891E-2</v>
      </c>
      <c r="I95" s="48">
        <f t="shared" si="71"/>
        <v>14.107239854116552</v>
      </c>
      <c r="J95" s="92">
        <v>2</v>
      </c>
      <c r="K95" s="44" t="s">
        <v>182</v>
      </c>
      <c r="L95" s="44" t="s">
        <v>182</v>
      </c>
      <c r="M95" s="47">
        <v>8420</v>
      </c>
      <c r="N95" s="48" t="s">
        <v>182</v>
      </c>
      <c r="O95" s="48" t="s">
        <v>182</v>
      </c>
      <c r="P95" s="48" t="s">
        <v>182</v>
      </c>
      <c r="Q95" s="48">
        <v>1.79</v>
      </c>
      <c r="R95" s="48" t="s">
        <v>182</v>
      </c>
      <c r="S95" s="48" t="s">
        <v>182</v>
      </c>
      <c r="T95" s="48">
        <v>3.6</v>
      </c>
      <c r="U95" s="48">
        <v>2.9</v>
      </c>
      <c r="V95" s="121">
        <v>0.38</v>
      </c>
      <c r="W95" s="51">
        <v>0.38</v>
      </c>
      <c r="X95" s="49">
        <v>0.38</v>
      </c>
      <c r="Y95" s="49">
        <v>0.38</v>
      </c>
      <c r="Z95" s="49">
        <v>0.5</v>
      </c>
      <c r="AA95" s="50">
        <v>0.33</v>
      </c>
      <c r="AB95" s="48" t="s">
        <v>182</v>
      </c>
      <c r="AC95" s="48" t="s">
        <v>182</v>
      </c>
      <c r="AD95" s="48" t="s">
        <v>112</v>
      </c>
      <c r="AE95" s="48" t="s">
        <v>112</v>
      </c>
      <c r="AF95" s="48" t="s">
        <v>112</v>
      </c>
      <c r="AG95" s="48" t="s">
        <v>112</v>
      </c>
      <c r="AH95" s="53">
        <v>3.43</v>
      </c>
      <c r="AI95" s="53">
        <v>3.43</v>
      </c>
      <c r="AJ95" s="53">
        <v>3.43</v>
      </c>
      <c r="AK95" s="53">
        <v>3.51</v>
      </c>
      <c r="AL95" s="53">
        <v>3.59</v>
      </c>
      <c r="AM95" s="53">
        <f>(AL95-AH95)</f>
        <v>0.1599999999999997</v>
      </c>
      <c r="AN95" s="19" t="b">
        <f t="shared" ref="AN95:AN103" si="73">OR(AND(V95&gt;65%, AL95&gt;3.35), (AL95&gt;3.41))</f>
        <v>1</v>
      </c>
      <c r="AO95" s="19" t="b">
        <f>OR(AND(V95&lt;41%, AL95&lt;3.35), (AL95&lt;3.23))</f>
        <v>0</v>
      </c>
      <c r="AP95" s="48" t="s">
        <v>112</v>
      </c>
      <c r="AQ95" s="48" t="s">
        <v>112</v>
      </c>
      <c r="AR95" s="48" t="s">
        <v>112</v>
      </c>
      <c r="AS95" s="48" t="s">
        <v>112</v>
      </c>
      <c r="AT95" s="48" t="s">
        <v>112</v>
      </c>
      <c r="AU95" s="53">
        <v>1.04</v>
      </c>
      <c r="AV95" s="52">
        <v>0.47</v>
      </c>
      <c r="AW95" s="52">
        <v>-1.1299999999999999</v>
      </c>
      <c r="AX95" s="52">
        <v>-1.1000000000000001</v>
      </c>
      <c r="AY95" s="52">
        <v>-1.0900000000000001</v>
      </c>
      <c r="AZ95" s="52">
        <v>-0.98</v>
      </c>
      <c r="BA95" s="53">
        <f>(AZ95-AW95)</f>
        <v>0.14999999999999991</v>
      </c>
      <c r="BB95" s="19" t="b">
        <f t="shared" si="67"/>
        <v>0</v>
      </c>
      <c r="BC95" s="48" t="s">
        <v>112</v>
      </c>
      <c r="BD95" s="48" t="s">
        <v>112</v>
      </c>
      <c r="BE95" s="48"/>
      <c r="BF95" s="48" t="s">
        <v>112</v>
      </c>
      <c r="BG95" s="48" t="s">
        <v>112</v>
      </c>
      <c r="BH95" s="48" t="s">
        <v>112</v>
      </c>
      <c r="BI95" s="48" t="s">
        <v>112</v>
      </c>
      <c r="BJ95" s="48" t="s">
        <v>112</v>
      </c>
      <c r="BK95" s="48" t="s">
        <v>112</v>
      </c>
      <c r="BL95" s="43" t="s">
        <v>159</v>
      </c>
      <c r="BM95" s="43" t="s">
        <v>159</v>
      </c>
      <c r="BN95" s="43" t="s">
        <v>159</v>
      </c>
      <c r="BO95" s="43">
        <v>0.69</v>
      </c>
      <c r="BP95" s="43">
        <v>0.79</v>
      </c>
      <c r="BQ95" s="53">
        <v>0.43</v>
      </c>
      <c r="BR95" s="53"/>
      <c r="BS95" s="43" t="s">
        <v>159</v>
      </c>
      <c r="BT95" s="43" t="s">
        <v>159</v>
      </c>
      <c r="BU95" s="43" t="s">
        <v>159</v>
      </c>
      <c r="BV95" s="98"/>
      <c r="BW95" s="98">
        <v>39.270000000000003</v>
      </c>
      <c r="BX95" s="98"/>
      <c r="BY95" s="98">
        <v>43.238999999999997</v>
      </c>
      <c r="BZ95" s="98">
        <v>0</v>
      </c>
      <c r="CA95" s="98">
        <v>43</v>
      </c>
      <c r="CB95" s="28">
        <f t="shared" si="69"/>
        <v>63</v>
      </c>
      <c r="CC95" s="28"/>
      <c r="CD95" s="28">
        <v>63</v>
      </c>
      <c r="CE95" s="47"/>
      <c r="CF95" s="48"/>
      <c r="CG95" s="48">
        <v>79</v>
      </c>
      <c r="CH95" s="28">
        <f t="shared" si="70"/>
        <v>79</v>
      </c>
      <c r="CI95" s="47">
        <v>95</v>
      </c>
      <c r="CJ95" s="25" t="s">
        <v>126</v>
      </c>
      <c r="CK95" s="27" t="s">
        <v>196</v>
      </c>
      <c r="CL95" s="27" t="s">
        <v>196</v>
      </c>
      <c r="CM95" s="27" t="s">
        <v>270</v>
      </c>
      <c r="CN95" s="27"/>
      <c r="CO95" s="27"/>
      <c r="CP95" s="19"/>
      <c r="CQ95" s="19"/>
      <c r="CR95" s="19"/>
      <c r="CS95" s="19"/>
    </row>
    <row r="96" spans="1:118" ht="12.75" x14ac:dyDescent="0.2">
      <c r="A96" s="151" t="s">
        <v>65</v>
      </c>
      <c r="B96" s="19">
        <v>4</v>
      </c>
      <c r="C96" s="26">
        <v>3</v>
      </c>
      <c r="D96" s="27">
        <v>1</v>
      </c>
      <c r="E96" s="44">
        <v>2.839</v>
      </c>
      <c r="F96" s="27">
        <v>3770</v>
      </c>
      <c r="G96" s="27">
        <v>8810</v>
      </c>
      <c r="H96" s="51">
        <f t="shared" si="63"/>
        <v>7.3138479001135071E-2</v>
      </c>
      <c r="I96" s="48">
        <f t="shared" si="71"/>
        <v>13.672693411965547</v>
      </c>
      <c r="J96" s="92">
        <v>3</v>
      </c>
      <c r="K96" s="44" t="s">
        <v>182</v>
      </c>
      <c r="L96" s="44" t="s">
        <v>182</v>
      </c>
      <c r="M96" s="85">
        <v>6770</v>
      </c>
      <c r="N96" s="48" t="s">
        <v>182</v>
      </c>
      <c r="O96" s="44">
        <v>18.3</v>
      </c>
      <c r="P96" s="28">
        <f t="shared" si="66"/>
        <v>8.249999999999999E-2</v>
      </c>
      <c r="Q96" s="48">
        <v>2.75</v>
      </c>
      <c r="R96" s="48">
        <v>-3</v>
      </c>
      <c r="S96" s="31">
        <v>4.2</v>
      </c>
      <c r="T96" s="31">
        <v>5.2</v>
      </c>
      <c r="U96" s="31">
        <v>8.6999999999999993</v>
      </c>
      <c r="V96" s="122">
        <v>0.5</v>
      </c>
      <c r="W96" s="50">
        <v>0.6</v>
      </c>
      <c r="X96" s="51">
        <v>0.7</v>
      </c>
      <c r="Y96" s="51">
        <v>1</v>
      </c>
      <c r="Z96" s="49">
        <v>0.8</v>
      </c>
      <c r="AA96" s="50">
        <v>0.9</v>
      </c>
      <c r="AB96" s="50">
        <v>1</v>
      </c>
      <c r="AC96" s="50">
        <v>1</v>
      </c>
      <c r="AD96" s="53">
        <v>3.44</v>
      </c>
      <c r="AE96" s="58">
        <v>3.38</v>
      </c>
      <c r="AF96" s="58">
        <v>3.41</v>
      </c>
      <c r="AG96" s="53">
        <v>3.28</v>
      </c>
      <c r="AH96" s="53">
        <v>3.35</v>
      </c>
      <c r="AI96" s="53">
        <v>3.41</v>
      </c>
      <c r="AJ96" s="53">
        <v>3.48</v>
      </c>
      <c r="AK96" s="53">
        <v>3.44</v>
      </c>
      <c r="AL96" s="53">
        <v>3.36</v>
      </c>
      <c r="AM96" s="84">
        <f>(AL96-AJ96)</f>
        <v>-0.12000000000000011</v>
      </c>
      <c r="AN96" s="19" t="b">
        <f t="shared" si="73"/>
        <v>0</v>
      </c>
      <c r="AO96" s="19" t="b">
        <f>OR(AND(V96&lt;41%, AL96&lt;3.35), (AL96&lt;3.23))</f>
        <v>0</v>
      </c>
      <c r="AP96" s="53">
        <v>0.96</v>
      </c>
      <c r="AQ96" s="53">
        <v>0.73</v>
      </c>
      <c r="AR96" s="53">
        <v>0.88</v>
      </c>
      <c r="AS96" s="53">
        <v>0.68</v>
      </c>
      <c r="AT96" s="53">
        <v>0.68</v>
      </c>
      <c r="AU96" s="53">
        <v>0.56999999999999995</v>
      </c>
      <c r="AV96" s="53">
        <v>0.6</v>
      </c>
      <c r="AW96" s="53">
        <v>0.59</v>
      </c>
      <c r="AX96" s="53">
        <v>0.6</v>
      </c>
      <c r="AY96" s="53">
        <v>0.47</v>
      </c>
      <c r="AZ96" s="53">
        <v>0.5</v>
      </c>
      <c r="BA96" s="53">
        <f>(AZ96-AV96)</f>
        <v>-9.9999999999999978E-2</v>
      </c>
      <c r="BB96" s="19" t="b">
        <f t="shared" si="67"/>
        <v>0</v>
      </c>
      <c r="BC96" s="56">
        <v>57.8</v>
      </c>
      <c r="BD96" s="56">
        <v>61.9</v>
      </c>
      <c r="BE96" s="56"/>
      <c r="BF96" s="56">
        <v>60.1</v>
      </c>
      <c r="BG96" s="56">
        <v>59.6</v>
      </c>
      <c r="BH96" s="56">
        <v>58.7</v>
      </c>
      <c r="BI96" s="56">
        <v>57.8</v>
      </c>
      <c r="BJ96" s="56">
        <v>58.1</v>
      </c>
      <c r="BK96" s="56">
        <f t="shared" si="72"/>
        <v>2</v>
      </c>
      <c r="BL96" s="26"/>
      <c r="BM96" s="26"/>
      <c r="BN96" s="26"/>
      <c r="BO96" s="26">
        <v>0.06</v>
      </c>
      <c r="BP96" s="26">
        <v>0.01</v>
      </c>
      <c r="BQ96" s="100">
        <v>-0.52</v>
      </c>
      <c r="BR96" s="100"/>
      <c r="BS96" s="26"/>
      <c r="BT96" s="26"/>
      <c r="BU96" s="26"/>
      <c r="BV96" s="29">
        <v>6</v>
      </c>
      <c r="BW96" s="29"/>
      <c r="BX96" s="29"/>
      <c r="BY96" s="98">
        <f t="shared" ref="BY96:BY103" si="74">(CA96-BZ96)</f>
        <v>5.1589999999999998</v>
      </c>
      <c r="BZ96" s="98">
        <v>0</v>
      </c>
      <c r="CA96" s="29">
        <v>5.1589999999999998</v>
      </c>
      <c r="CB96" s="28">
        <f t="shared" si="69"/>
        <v>80.2</v>
      </c>
      <c r="CC96" s="28">
        <v>33.799999999999997</v>
      </c>
      <c r="CD96" s="28">
        <v>114</v>
      </c>
      <c r="CE96" s="28"/>
      <c r="CF96" s="56">
        <v>79.055000000000007</v>
      </c>
      <c r="CG96" s="56"/>
      <c r="CH96" s="28">
        <f t="shared" si="70"/>
        <v>79.055000000000007</v>
      </c>
      <c r="CI96" s="29">
        <v>70.31</v>
      </c>
      <c r="CJ96" s="25" t="s">
        <v>65</v>
      </c>
      <c r="CK96" s="27" t="s">
        <v>196</v>
      </c>
      <c r="CL96" s="27" t="s">
        <v>196</v>
      </c>
      <c r="CM96" s="27" t="s">
        <v>271</v>
      </c>
      <c r="CN96" s="27"/>
      <c r="CO96" s="27"/>
      <c r="CP96" s="19"/>
      <c r="CQ96" s="19"/>
      <c r="CR96" s="19"/>
      <c r="CS96" s="19"/>
    </row>
    <row r="97" spans="1:97" ht="12.75" x14ac:dyDescent="0.2">
      <c r="A97" s="25" t="s">
        <v>37</v>
      </c>
      <c r="B97" s="26">
        <v>3</v>
      </c>
      <c r="C97" s="26">
        <v>3</v>
      </c>
      <c r="D97" s="27">
        <v>1</v>
      </c>
      <c r="E97" s="44">
        <v>0.8</v>
      </c>
      <c r="F97" s="85">
        <v>3750</v>
      </c>
      <c r="G97" s="85">
        <v>6610</v>
      </c>
      <c r="H97" s="51">
        <f t="shared" si="63"/>
        <v>9.7481089258698944E-2</v>
      </c>
      <c r="I97" s="48">
        <f t="shared" si="71"/>
        <v>10.258399937921936</v>
      </c>
      <c r="J97" s="85">
        <v>7.57</v>
      </c>
      <c r="K97" s="85">
        <v>231.65</v>
      </c>
      <c r="L97" s="47">
        <f t="shared" ref="L97:L103" si="75">(K97*1.1518*12)</f>
        <v>3201.7736399999994</v>
      </c>
      <c r="M97" s="85">
        <v>5790</v>
      </c>
      <c r="N97" s="51">
        <f t="shared" ref="N97:N104" si="76">(L97/M97)</f>
        <v>0.55298335751295324</v>
      </c>
      <c r="O97" s="44">
        <v>14.3</v>
      </c>
      <c r="P97" s="28">
        <f t="shared" si="66"/>
        <v>5.9803000000000002E-2</v>
      </c>
      <c r="Q97" s="48">
        <v>0.79</v>
      </c>
      <c r="R97" s="48">
        <v>7.1</v>
      </c>
      <c r="S97" s="31">
        <v>0.9</v>
      </c>
      <c r="T97" s="31">
        <v>1.8</v>
      </c>
      <c r="U97" s="31">
        <v>4</v>
      </c>
      <c r="V97" s="122">
        <v>0.5</v>
      </c>
      <c r="W97" s="50">
        <v>0.5</v>
      </c>
      <c r="X97" s="51">
        <v>0.7</v>
      </c>
      <c r="Y97" s="51">
        <v>0.6</v>
      </c>
      <c r="Z97" s="49">
        <v>0.7</v>
      </c>
      <c r="AA97" s="50">
        <v>0.9</v>
      </c>
      <c r="AB97" s="50">
        <v>0.8</v>
      </c>
      <c r="AC97" s="50">
        <v>0.7</v>
      </c>
      <c r="AD97" s="53">
        <v>3.35</v>
      </c>
      <c r="AE97" s="58">
        <v>3.42</v>
      </c>
      <c r="AF97" s="58">
        <v>3.42</v>
      </c>
      <c r="AG97" s="53">
        <v>3.44</v>
      </c>
      <c r="AH97" s="53">
        <v>3.4</v>
      </c>
      <c r="AI97" s="53">
        <v>3.39</v>
      </c>
      <c r="AJ97" s="53">
        <v>3.33</v>
      </c>
      <c r="AK97" s="53">
        <v>3.33</v>
      </c>
      <c r="AL97" s="53">
        <v>3.35</v>
      </c>
      <c r="AM97" s="84">
        <f>(AL97-AG97)</f>
        <v>-8.9999999999999858E-2</v>
      </c>
      <c r="AN97" s="19" t="b">
        <f t="shared" si="73"/>
        <v>0</v>
      </c>
      <c r="AO97" s="19" t="b">
        <f>OR(AND(V97&lt;41%, AL97&lt;3.35), (AL97&lt;3.23))</f>
        <v>0</v>
      </c>
      <c r="AP97" s="53">
        <v>-0.48</v>
      </c>
      <c r="AQ97" s="53">
        <v>-0.55000000000000004</v>
      </c>
      <c r="AR97" s="53">
        <v>-0.45</v>
      </c>
      <c r="AS97" s="53">
        <v>-0.76</v>
      </c>
      <c r="AT97" s="53">
        <v>-0.55000000000000004</v>
      </c>
      <c r="AU97" s="53">
        <v>-0.65</v>
      </c>
      <c r="AV97" s="53">
        <v>-0.62</v>
      </c>
      <c r="AW97" s="53">
        <v>-0.44</v>
      </c>
      <c r="AX97" s="53">
        <v>-0.43</v>
      </c>
      <c r="AY97" s="53">
        <v>-0.48</v>
      </c>
      <c r="AZ97" s="53">
        <v>-0.44</v>
      </c>
      <c r="BA97" s="53">
        <f>(AZ97-AU97)</f>
        <v>0.21000000000000002</v>
      </c>
      <c r="BB97" s="19" t="b">
        <f t="shared" si="67"/>
        <v>0</v>
      </c>
      <c r="BC97" s="56">
        <v>72.2</v>
      </c>
      <c r="BD97" s="56">
        <v>73</v>
      </c>
      <c r="BE97" s="56"/>
      <c r="BF97" s="56">
        <v>73</v>
      </c>
      <c r="BG97" s="56">
        <v>72.599999999999994</v>
      </c>
      <c r="BH97" s="56">
        <v>71.2</v>
      </c>
      <c r="BI97" s="56">
        <v>70.8</v>
      </c>
      <c r="BJ97" s="56">
        <v>71</v>
      </c>
      <c r="BK97" s="56">
        <f t="shared" si="72"/>
        <v>2</v>
      </c>
      <c r="BL97" s="19"/>
      <c r="BM97" s="19"/>
      <c r="BN97" s="19"/>
      <c r="BO97" s="19">
        <v>-0.15</v>
      </c>
      <c r="BP97" s="19">
        <v>-0.01</v>
      </c>
      <c r="BQ97" s="99">
        <v>-0.37</v>
      </c>
      <c r="BR97" s="99"/>
      <c r="BS97" s="19"/>
      <c r="BT97" s="19"/>
      <c r="BU97" s="19"/>
      <c r="BV97" s="28"/>
      <c r="BW97" s="28"/>
      <c r="BX97" s="28">
        <v>5.6660000000000004</v>
      </c>
      <c r="BY97" s="98">
        <f t="shared" si="74"/>
        <v>0</v>
      </c>
      <c r="BZ97" s="98">
        <v>0</v>
      </c>
      <c r="CA97" s="28">
        <v>0</v>
      </c>
      <c r="CB97" s="28">
        <f t="shared" si="69"/>
        <v>40</v>
      </c>
      <c r="CC97" s="28"/>
      <c r="CD97" s="28">
        <v>40</v>
      </c>
      <c r="CE97" s="28"/>
      <c r="CF97" s="56"/>
      <c r="CG97" s="56">
        <v>39.725000000000001</v>
      </c>
      <c r="CH97" s="28">
        <f t="shared" si="70"/>
        <v>39.725000000000001</v>
      </c>
      <c r="CI97" s="29">
        <v>41</v>
      </c>
      <c r="CJ97" s="25" t="s">
        <v>37</v>
      </c>
      <c r="CK97" s="27" t="s">
        <v>196</v>
      </c>
      <c r="CL97" s="27" t="s">
        <v>196</v>
      </c>
      <c r="CM97" s="27" t="s">
        <v>271</v>
      </c>
      <c r="CN97" s="27"/>
      <c r="CO97" s="27"/>
      <c r="CP97" s="19"/>
      <c r="CQ97" s="19"/>
      <c r="CR97" s="19"/>
      <c r="CS97" s="19"/>
    </row>
    <row r="98" spans="1:97" ht="12.75" x14ac:dyDescent="0.2">
      <c r="A98" s="25" t="s">
        <v>75</v>
      </c>
      <c r="B98" s="26">
        <v>3</v>
      </c>
      <c r="C98" s="26">
        <v>3</v>
      </c>
      <c r="D98" s="27">
        <v>1</v>
      </c>
      <c r="E98" s="44">
        <v>6.8019999999999996</v>
      </c>
      <c r="F98" s="27">
        <v>4010</v>
      </c>
      <c r="G98" s="27">
        <v>7670</v>
      </c>
      <c r="H98" s="51">
        <f t="shared" si="63"/>
        <v>8.4009126466753584E-2</v>
      </c>
      <c r="I98" s="48">
        <f t="shared" si="71"/>
        <v>11.903468611779312</v>
      </c>
      <c r="J98" s="85">
        <v>4.34</v>
      </c>
      <c r="K98" s="85">
        <v>409.31</v>
      </c>
      <c r="L98" s="47">
        <f t="shared" si="75"/>
        <v>5657.3190959999993</v>
      </c>
      <c r="M98" s="85">
        <v>6820</v>
      </c>
      <c r="N98" s="51">
        <f t="shared" si="76"/>
        <v>0.82951892903225799</v>
      </c>
      <c r="O98" s="44">
        <v>12.8</v>
      </c>
      <c r="P98" s="28">
        <f t="shared" si="66"/>
        <v>0.285138</v>
      </c>
      <c r="Q98" s="48">
        <v>6.57</v>
      </c>
      <c r="R98" s="48">
        <v>1.3</v>
      </c>
      <c r="S98" s="31">
        <v>-0.6</v>
      </c>
      <c r="T98" s="31">
        <v>1.5</v>
      </c>
      <c r="U98" s="31">
        <v>3.1</v>
      </c>
      <c r="V98" s="122">
        <v>0.5</v>
      </c>
      <c r="W98" s="50">
        <v>0.4</v>
      </c>
      <c r="X98" s="51">
        <v>0.5</v>
      </c>
      <c r="Y98" s="51">
        <v>0.6</v>
      </c>
      <c r="Z98" s="49">
        <v>0.3</v>
      </c>
      <c r="AA98" s="50">
        <v>0.3</v>
      </c>
      <c r="AB98" s="50">
        <v>0.5</v>
      </c>
      <c r="AC98" s="50">
        <v>0.4</v>
      </c>
      <c r="AD98" s="48" t="s">
        <v>112</v>
      </c>
      <c r="AE98" s="48" t="s">
        <v>112</v>
      </c>
      <c r="AF98" s="48" t="s">
        <v>112</v>
      </c>
      <c r="AG98" s="48" t="s">
        <v>112</v>
      </c>
      <c r="AH98" s="48" t="s">
        <v>112</v>
      </c>
      <c r="AI98" s="48" t="s">
        <v>112</v>
      </c>
      <c r="AJ98" s="48" t="s">
        <v>112</v>
      </c>
      <c r="AK98" s="48" t="s">
        <v>112</v>
      </c>
      <c r="AL98" s="48"/>
      <c r="AM98" s="48" t="s">
        <v>112</v>
      </c>
      <c r="AN98" s="19" t="b">
        <f>(V98&gt;51%)</f>
        <v>0</v>
      </c>
      <c r="AO98" s="19" t="b">
        <f>(V98&lt;41%)</f>
        <v>0</v>
      </c>
      <c r="AP98" s="53">
        <v>-0.79</v>
      </c>
      <c r="AQ98" s="53">
        <v>-0.53</v>
      </c>
      <c r="AR98" s="53">
        <v>-0.65</v>
      </c>
      <c r="AS98" s="53">
        <v>-0.74</v>
      </c>
      <c r="AT98" s="53">
        <v>-0.68</v>
      </c>
      <c r="AU98" s="53">
        <v>-0.68</v>
      </c>
      <c r="AV98" s="53">
        <v>-0.87</v>
      </c>
      <c r="AW98" s="53">
        <v>-0.81</v>
      </c>
      <c r="AX98" s="53">
        <v>-0.67</v>
      </c>
      <c r="AY98" s="53">
        <v>-0.83</v>
      </c>
      <c r="AZ98" s="53">
        <v>-0.67</v>
      </c>
      <c r="BA98" s="53">
        <f>(AZ98-AV98)</f>
        <v>0.19999999999999996</v>
      </c>
      <c r="BB98" s="19" t="b">
        <f t="shared" si="67"/>
        <v>0</v>
      </c>
      <c r="BC98" s="56">
        <v>72.3</v>
      </c>
      <c r="BD98" s="56">
        <v>72</v>
      </c>
      <c r="BE98" s="56"/>
      <c r="BF98" s="56">
        <v>72.099999999999994</v>
      </c>
      <c r="BG98" s="56">
        <v>72.400000000000006</v>
      </c>
      <c r="BH98" s="56">
        <v>70.900000000000006</v>
      </c>
      <c r="BI98" s="56">
        <v>71.8</v>
      </c>
      <c r="BJ98" s="56">
        <v>71.599999999999994</v>
      </c>
      <c r="BK98" s="56">
        <f t="shared" si="72"/>
        <v>0.5</v>
      </c>
      <c r="BL98" s="54"/>
      <c r="BM98" s="54"/>
      <c r="BN98" s="54"/>
      <c r="BO98" s="100">
        <v>-0.04</v>
      </c>
      <c r="BP98" s="100">
        <v>-7.0000000000000007E-2</v>
      </c>
      <c r="BQ98" s="100">
        <v>-0.1</v>
      </c>
      <c r="BR98" s="100"/>
      <c r="BS98" s="100"/>
      <c r="BT98" s="100"/>
      <c r="BU98" s="100"/>
      <c r="BV98" s="29">
        <v>10</v>
      </c>
      <c r="BW98" s="29"/>
      <c r="BX98" s="29"/>
      <c r="BY98" s="98">
        <f t="shared" si="74"/>
        <v>4.7770000000000001</v>
      </c>
      <c r="BZ98" s="98">
        <v>0</v>
      </c>
      <c r="CA98" s="29">
        <v>4.7770000000000001</v>
      </c>
      <c r="CB98" s="28">
        <f t="shared" si="69"/>
        <v>2.5</v>
      </c>
      <c r="CC98" s="28"/>
      <c r="CD98" s="28">
        <v>2.5</v>
      </c>
      <c r="CE98" s="28"/>
      <c r="CF98" s="56">
        <v>5.5</v>
      </c>
      <c r="CG98" s="56"/>
      <c r="CH98" s="28">
        <f t="shared" si="70"/>
        <v>5.5</v>
      </c>
      <c r="CI98" s="29">
        <v>8.2870000000000008</v>
      </c>
      <c r="CJ98" s="25" t="s">
        <v>75</v>
      </c>
      <c r="CK98" s="27" t="s">
        <v>196</v>
      </c>
      <c r="CL98" s="27" t="s">
        <v>196</v>
      </c>
      <c r="CM98" s="27" t="s">
        <v>271</v>
      </c>
      <c r="CN98" s="27"/>
      <c r="CO98" s="27"/>
      <c r="CP98" s="19"/>
      <c r="CQ98" s="19"/>
      <c r="CR98" s="19"/>
      <c r="CS98" s="19"/>
    </row>
    <row r="99" spans="1:97" ht="12.75" x14ac:dyDescent="0.2">
      <c r="A99" s="25" t="s">
        <v>113</v>
      </c>
      <c r="B99" s="26">
        <v>2</v>
      </c>
      <c r="C99" s="26">
        <v>3</v>
      </c>
      <c r="D99" s="27">
        <v>1</v>
      </c>
      <c r="E99" s="44">
        <v>1.1779999999999999</v>
      </c>
      <c r="F99" s="92">
        <v>3940</v>
      </c>
      <c r="G99" s="85">
        <v>7670</v>
      </c>
      <c r="H99" s="51">
        <f t="shared" si="63"/>
        <v>8.4009126466753584E-2</v>
      </c>
      <c r="I99" s="48">
        <f t="shared" si="71"/>
        <v>11.903468611779312</v>
      </c>
      <c r="J99" s="85">
        <v>34.909999999999997</v>
      </c>
      <c r="K99" s="85">
        <v>65.83</v>
      </c>
      <c r="L99" s="47">
        <f t="shared" si="75"/>
        <v>909.87592799999993</v>
      </c>
      <c r="M99" s="85">
        <v>8160</v>
      </c>
      <c r="N99" s="51">
        <f t="shared" si="76"/>
        <v>0.11150440294117646</v>
      </c>
      <c r="O99" s="44">
        <v>21.9</v>
      </c>
      <c r="P99" s="28">
        <f t="shared" si="66"/>
        <v>0.39099200000000001</v>
      </c>
      <c r="Q99" s="48">
        <v>1.1200000000000001</v>
      </c>
      <c r="R99" s="48" t="s">
        <v>182</v>
      </c>
      <c r="S99" s="45">
        <v>-0.3</v>
      </c>
      <c r="T99" s="31">
        <v>2.9</v>
      </c>
      <c r="U99" s="31">
        <v>6.1</v>
      </c>
      <c r="V99" s="122">
        <v>0.5</v>
      </c>
      <c r="W99" s="50">
        <v>0.3</v>
      </c>
      <c r="X99" s="51">
        <v>0.3</v>
      </c>
      <c r="Y99" s="51">
        <v>0.33</v>
      </c>
      <c r="Z99" s="49">
        <v>0.3</v>
      </c>
      <c r="AA99" s="50">
        <v>0.4</v>
      </c>
      <c r="AB99" s="50">
        <v>0.5</v>
      </c>
      <c r="AC99" s="50">
        <v>0.67</v>
      </c>
      <c r="AD99" s="48" t="s">
        <v>112</v>
      </c>
      <c r="AE99" s="58">
        <v>2.68</v>
      </c>
      <c r="AF99" s="58">
        <v>2.7</v>
      </c>
      <c r="AG99" s="53">
        <v>2.81</v>
      </c>
      <c r="AH99" s="53">
        <v>2.92</v>
      </c>
      <c r="AI99" s="53">
        <v>2.98</v>
      </c>
      <c r="AJ99" s="53">
        <v>3.02</v>
      </c>
      <c r="AK99" s="53">
        <v>3.02</v>
      </c>
      <c r="AL99" s="53">
        <v>3.06</v>
      </c>
      <c r="AM99" s="61">
        <f>(AL99-AE99)</f>
        <v>0.37999999999999989</v>
      </c>
      <c r="AN99" s="19" t="b">
        <f t="shared" si="73"/>
        <v>0</v>
      </c>
      <c r="AO99" s="19" t="b">
        <f>OR(AND(V99&lt;41%, AL99&lt;3.35), (AL99&lt;3.23))</f>
        <v>1</v>
      </c>
      <c r="AP99" s="53">
        <v>-0.32</v>
      </c>
      <c r="AQ99" s="53">
        <v>-0.2</v>
      </c>
      <c r="AR99" s="53">
        <v>-0.7</v>
      </c>
      <c r="AS99" s="53">
        <v>-1.1399999999999999</v>
      </c>
      <c r="AT99" s="53">
        <v>-1.1100000000000001</v>
      </c>
      <c r="AU99" s="53">
        <v>-0.82</v>
      </c>
      <c r="AV99" s="53">
        <v>-0.57999999999999996</v>
      </c>
      <c r="AW99" s="53">
        <v>-0.49</v>
      </c>
      <c r="AX99" s="53">
        <v>-0.47</v>
      </c>
      <c r="AY99" s="53">
        <v>-0.27</v>
      </c>
      <c r="AZ99" s="53">
        <v>-0.39</v>
      </c>
      <c r="BA99" s="61">
        <f>(AZ99-AS99)</f>
        <v>0.74999999999999989</v>
      </c>
      <c r="BB99" s="19" t="b">
        <f t="shared" si="67"/>
        <v>0</v>
      </c>
      <c r="BC99" s="56">
        <v>93.8</v>
      </c>
      <c r="BD99" s="56">
        <v>97.2</v>
      </c>
      <c r="BE99" s="55" t="s">
        <v>159</v>
      </c>
      <c r="BF99" s="56">
        <v>98.2</v>
      </c>
      <c r="BG99" s="56">
        <v>94.9</v>
      </c>
      <c r="BH99" s="56">
        <v>92.7</v>
      </c>
      <c r="BI99" s="107">
        <v>91.5</v>
      </c>
      <c r="BJ99" s="107">
        <v>91</v>
      </c>
      <c r="BK99" s="88">
        <f t="shared" si="72"/>
        <v>7.2000000000000028</v>
      </c>
      <c r="BL99" s="43" t="s">
        <v>159</v>
      </c>
      <c r="BM99" s="43" t="s">
        <v>159</v>
      </c>
      <c r="BN99" s="43" t="s">
        <v>159</v>
      </c>
      <c r="BO99" s="43">
        <v>1.29</v>
      </c>
      <c r="BP99" s="43">
        <v>1.36</v>
      </c>
      <c r="BQ99" s="53">
        <v>0.83</v>
      </c>
      <c r="BR99" s="43" t="s">
        <v>159</v>
      </c>
      <c r="BS99" s="43" t="s">
        <v>159</v>
      </c>
      <c r="BT99" s="43" t="s">
        <v>159</v>
      </c>
      <c r="BU99" s="43" t="s">
        <v>159</v>
      </c>
      <c r="BV99" s="98">
        <v>13.2</v>
      </c>
      <c r="BW99" s="98"/>
      <c r="BX99" s="98">
        <v>2</v>
      </c>
      <c r="BY99" s="98">
        <f t="shared" si="74"/>
        <v>10.032</v>
      </c>
      <c r="BZ99" s="98">
        <v>2.0129999999999999</v>
      </c>
      <c r="CA99" s="98">
        <v>12.045</v>
      </c>
      <c r="CB99" s="28">
        <f t="shared" si="69"/>
        <v>10.5</v>
      </c>
      <c r="CC99" s="28">
        <v>3</v>
      </c>
      <c r="CD99" s="28">
        <v>13.5</v>
      </c>
      <c r="CE99" s="28">
        <v>2.9940000000000002</v>
      </c>
      <c r="CF99" s="56">
        <v>11.138999999999999</v>
      </c>
      <c r="CG99" s="56"/>
      <c r="CH99" s="28">
        <f t="shared" si="70"/>
        <v>14.132999999999999</v>
      </c>
      <c r="CI99" s="29">
        <v>23.2</v>
      </c>
      <c r="CJ99" s="25" t="s">
        <v>113</v>
      </c>
      <c r="CK99" s="27" t="s">
        <v>196</v>
      </c>
      <c r="CL99" s="27" t="s">
        <v>196</v>
      </c>
      <c r="CM99" s="27" t="s">
        <v>267</v>
      </c>
      <c r="CN99" s="27"/>
      <c r="CO99" s="27"/>
      <c r="CP99" s="19"/>
      <c r="CQ99" s="19"/>
      <c r="CR99" s="19"/>
      <c r="CS99" s="19"/>
    </row>
    <row r="100" spans="1:97" ht="12.75" x14ac:dyDescent="0.2">
      <c r="A100" s="25" t="s">
        <v>89</v>
      </c>
      <c r="B100" s="26">
        <v>1</v>
      </c>
      <c r="C100" s="26">
        <v>3</v>
      </c>
      <c r="D100" s="27">
        <v>1</v>
      </c>
      <c r="E100" s="44">
        <v>1.25</v>
      </c>
      <c r="F100" s="27">
        <v>2990</v>
      </c>
      <c r="G100" s="27">
        <v>6060</v>
      </c>
      <c r="H100" s="51">
        <f t="shared" si="63"/>
        <v>0.10632838283828383</v>
      </c>
      <c r="I100" s="48">
        <f t="shared" si="71"/>
        <v>9.4048265694110338</v>
      </c>
      <c r="J100" s="85">
        <v>28.34</v>
      </c>
      <c r="K100" s="85">
        <v>128.33000000000001</v>
      </c>
      <c r="L100" s="47">
        <f t="shared" si="75"/>
        <v>1773.7259280000001</v>
      </c>
      <c r="M100" s="85">
        <v>5970</v>
      </c>
      <c r="N100" s="51">
        <f t="shared" si="76"/>
        <v>0.29710652060301507</v>
      </c>
      <c r="O100" s="44">
        <v>11.4</v>
      </c>
      <c r="P100" s="28">
        <f t="shared" si="66"/>
        <v>0.342914</v>
      </c>
      <c r="Q100" s="48">
        <v>1.21</v>
      </c>
      <c r="R100" s="48">
        <v>0.9</v>
      </c>
      <c r="S100" s="31">
        <v>1.2</v>
      </c>
      <c r="T100" s="31">
        <v>1.1000000000000001</v>
      </c>
      <c r="U100" s="31">
        <v>0.3</v>
      </c>
      <c r="V100" s="122">
        <v>0.4</v>
      </c>
      <c r="W100" s="50">
        <v>0.3</v>
      </c>
      <c r="X100" s="51">
        <v>0.3</v>
      </c>
      <c r="Y100" s="51">
        <v>0.4</v>
      </c>
      <c r="Z100" s="49">
        <v>0.4</v>
      </c>
      <c r="AA100" s="50">
        <v>0.4</v>
      </c>
      <c r="AB100" s="50">
        <v>0.2</v>
      </c>
      <c r="AC100" s="50">
        <v>0.1</v>
      </c>
      <c r="AD100" s="48" t="s">
        <v>112</v>
      </c>
      <c r="AE100" s="48" t="s">
        <v>112</v>
      </c>
      <c r="AF100" s="48" t="s">
        <v>112</v>
      </c>
      <c r="AG100" s="48" t="s">
        <v>112</v>
      </c>
      <c r="AH100" s="48" t="s">
        <v>112</v>
      </c>
      <c r="AI100" s="48" t="s">
        <v>112</v>
      </c>
      <c r="AJ100" s="48" t="s">
        <v>112</v>
      </c>
      <c r="AK100" s="48" t="s">
        <v>112</v>
      </c>
      <c r="AL100" s="48"/>
      <c r="AM100" s="48" t="s">
        <v>112</v>
      </c>
      <c r="AN100" s="19" t="b">
        <f>(V100&gt;51%)</f>
        <v>0</v>
      </c>
      <c r="AO100" s="19" t="b">
        <f>(V100&lt;41%)</f>
        <v>1</v>
      </c>
      <c r="AP100" s="53">
        <v>0.04</v>
      </c>
      <c r="AQ100" s="53">
        <v>0.02</v>
      </c>
      <c r="AR100" s="53">
        <v>-0.37</v>
      </c>
      <c r="AS100" s="53">
        <v>-0.28999999999999998</v>
      </c>
      <c r="AT100" s="53">
        <v>0.04</v>
      </c>
      <c r="AU100" s="53">
        <v>-0.08</v>
      </c>
      <c r="AV100" s="53">
        <v>0.01</v>
      </c>
      <c r="AW100" s="53">
        <v>-0.04</v>
      </c>
      <c r="AX100" s="53">
        <v>-0.49</v>
      </c>
      <c r="AY100" s="53">
        <v>-0.42</v>
      </c>
      <c r="AZ100" s="53">
        <v>-0.44</v>
      </c>
      <c r="BA100" s="53">
        <f>(AZ100-AV100)</f>
        <v>-0.45</v>
      </c>
      <c r="BB100" s="19" t="b">
        <f t="shared" si="67"/>
        <v>0</v>
      </c>
      <c r="BC100" s="56">
        <v>80</v>
      </c>
      <c r="BD100" s="56">
        <v>82.4</v>
      </c>
      <c r="BE100" s="56"/>
      <c r="BF100" s="56">
        <v>82.8</v>
      </c>
      <c r="BG100" s="56">
        <v>82.5</v>
      </c>
      <c r="BH100" s="56">
        <v>83.5</v>
      </c>
      <c r="BI100" s="56">
        <v>85.6</v>
      </c>
      <c r="BJ100" s="56">
        <v>85.8</v>
      </c>
      <c r="BK100" s="56">
        <f t="shared" si="72"/>
        <v>-3</v>
      </c>
      <c r="BL100" s="19"/>
      <c r="BM100" s="19"/>
      <c r="BN100" s="19"/>
      <c r="BO100" s="19">
        <v>1.02</v>
      </c>
      <c r="BP100" s="19">
        <v>1.19</v>
      </c>
      <c r="BQ100" s="99">
        <v>1.23</v>
      </c>
      <c r="BR100" s="99"/>
      <c r="BS100" s="19"/>
      <c r="BT100" s="19"/>
      <c r="BU100" s="19"/>
      <c r="BV100" s="28"/>
      <c r="BW100" s="28"/>
      <c r="BX100" s="28">
        <v>43.054000000000002</v>
      </c>
      <c r="BY100" s="98">
        <f t="shared" si="74"/>
        <v>0</v>
      </c>
      <c r="BZ100" s="28">
        <v>26.053999999999998</v>
      </c>
      <c r="CA100" s="28">
        <v>26.053999999999998</v>
      </c>
      <c r="CB100" s="28">
        <f t="shared" si="69"/>
        <v>0</v>
      </c>
      <c r="CC100" s="28">
        <v>37.6</v>
      </c>
      <c r="CD100" s="28">
        <v>37.6</v>
      </c>
      <c r="CE100" s="28"/>
      <c r="CF100" s="56">
        <v>0</v>
      </c>
      <c r="CG100" s="56"/>
      <c r="CH100" s="28"/>
      <c r="CI100" s="29"/>
      <c r="CJ100" s="25" t="s">
        <v>89</v>
      </c>
      <c r="CK100" s="27" t="s">
        <v>196</v>
      </c>
      <c r="CL100" s="27" t="s">
        <v>196</v>
      </c>
      <c r="CM100" s="27" t="s">
        <v>267</v>
      </c>
      <c r="CN100" s="27"/>
      <c r="CO100" s="27"/>
      <c r="CP100" s="19"/>
      <c r="CQ100" s="19"/>
      <c r="CR100" s="19"/>
      <c r="CS100" s="19"/>
    </row>
    <row r="101" spans="1:97" ht="12.75" x14ac:dyDescent="0.2">
      <c r="A101" s="151" t="s">
        <v>39</v>
      </c>
      <c r="B101" s="26">
        <v>3</v>
      </c>
      <c r="C101" s="26">
        <v>3</v>
      </c>
      <c r="D101" s="27">
        <v>1</v>
      </c>
      <c r="E101" s="44">
        <v>8.0980000000000008</v>
      </c>
      <c r="F101" s="27">
        <v>2180</v>
      </c>
      <c r="G101" s="27">
        <v>4270</v>
      </c>
      <c r="H101" s="51">
        <f t="shared" si="63"/>
        <v>0.15090163934426229</v>
      </c>
      <c r="I101" s="48">
        <f t="shared" si="71"/>
        <v>6.6268332428028245</v>
      </c>
      <c r="J101" s="85">
        <v>15.61</v>
      </c>
      <c r="K101" s="85">
        <v>234.14</v>
      </c>
      <c r="L101" s="47">
        <f t="shared" si="75"/>
        <v>3236.1894239999992</v>
      </c>
      <c r="M101" s="85">
        <v>4110</v>
      </c>
      <c r="N101" s="51">
        <f t="shared" si="76"/>
        <v>0.78739402043795603</v>
      </c>
      <c r="O101" s="44">
        <v>9.1</v>
      </c>
      <c r="P101" s="28">
        <f t="shared" si="66"/>
        <v>1.214458</v>
      </c>
      <c r="Q101" s="48">
        <v>7.78</v>
      </c>
      <c r="R101" s="48">
        <v>0.9</v>
      </c>
      <c r="S101" s="31">
        <v>2</v>
      </c>
      <c r="T101" s="31">
        <v>2.1</v>
      </c>
      <c r="U101" s="31">
        <v>1.2</v>
      </c>
      <c r="V101" s="122">
        <v>0.3</v>
      </c>
      <c r="W101" s="50">
        <v>0.3</v>
      </c>
      <c r="X101" s="51">
        <v>0.8</v>
      </c>
      <c r="Y101" s="51">
        <v>0.8</v>
      </c>
      <c r="Z101" s="49">
        <v>0.6</v>
      </c>
      <c r="AA101" s="50">
        <v>0.6</v>
      </c>
      <c r="AB101" s="50">
        <v>0.6</v>
      </c>
      <c r="AC101" s="50">
        <v>0.6</v>
      </c>
      <c r="AD101" s="53">
        <v>3.91</v>
      </c>
      <c r="AE101" s="58">
        <v>3.88</v>
      </c>
      <c r="AF101" s="58">
        <v>3.84</v>
      </c>
      <c r="AG101" s="53">
        <v>3.68</v>
      </c>
      <c r="AH101" s="53">
        <v>3.54</v>
      </c>
      <c r="AI101" s="53">
        <v>3.58</v>
      </c>
      <c r="AJ101" s="53">
        <v>3.63</v>
      </c>
      <c r="AK101" s="53">
        <v>3.49</v>
      </c>
      <c r="AL101" s="53">
        <v>3.32</v>
      </c>
      <c r="AM101" s="59">
        <f>(AL101-AJ101)</f>
        <v>-0.31000000000000005</v>
      </c>
      <c r="AN101" s="19" t="b">
        <f t="shared" si="73"/>
        <v>0</v>
      </c>
      <c r="AO101" s="19" t="b">
        <f>OR(AND(V101&lt;41%, AL101&lt;3.35), (AL101&lt;3.23))</f>
        <v>1</v>
      </c>
      <c r="AP101" s="53">
        <v>-0.41</v>
      </c>
      <c r="AQ101" s="53">
        <v>-0.42</v>
      </c>
      <c r="AR101" s="53">
        <v>-0.65</v>
      </c>
      <c r="AS101" s="53">
        <v>-0.67</v>
      </c>
      <c r="AT101" s="53">
        <v>-0.44</v>
      </c>
      <c r="AU101" s="53">
        <v>-0.54</v>
      </c>
      <c r="AV101" s="53">
        <v>-0.33</v>
      </c>
      <c r="AW101" s="53">
        <v>-0.54</v>
      </c>
      <c r="AX101" s="53">
        <v>-0.43</v>
      </c>
      <c r="AY101" s="53">
        <v>-0.41</v>
      </c>
      <c r="AZ101" s="53">
        <v>-0.47</v>
      </c>
      <c r="BA101" s="53">
        <f>(AZ101-AY101)</f>
        <v>-0.06</v>
      </c>
      <c r="BB101" s="19" t="b">
        <f t="shared" si="67"/>
        <v>0</v>
      </c>
      <c r="BC101" s="56">
        <v>74.900000000000006</v>
      </c>
      <c r="BD101" s="56">
        <v>77.2</v>
      </c>
      <c r="BE101" s="56"/>
      <c r="BF101" s="56">
        <v>80</v>
      </c>
      <c r="BG101" s="56">
        <v>78.3</v>
      </c>
      <c r="BH101" s="56">
        <v>78.5</v>
      </c>
      <c r="BI101" s="56">
        <v>78.3</v>
      </c>
      <c r="BJ101" s="56">
        <v>77.900000000000006</v>
      </c>
      <c r="BK101" s="56">
        <f t="shared" si="72"/>
        <v>2.0999999999999943</v>
      </c>
      <c r="BL101" s="26"/>
      <c r="BM101" s="26"/>
      <c r="BN101" s="26"/>
      <c r="BO101" s="26">
        <v>0.14000000000000001</v>
      </c>
      <c r="BP101" s="26">
        <v>-0.04</v>
      </c>
      <c r="BQ101" s="100">
        <v>0.33</v>
      </c>
      <c r="BR101" s="100"/>
      <c r="BS101" s="26"/>
      <c r="BT101" s="26"/>
      <c r="BU101" s="26"/>
      <c r="BV101" s="29">
        <v>46.826000000000001</v>
      </c>
      <c r="BW101" s="29"/>
      <c r="BX101" s="29"/>
      <c r="BY101" s="98">
        <f t="shared" si="74"/>
        <v>42.927999999999997</v>
      </c>
      <c r="BZ101" s="29">
        <v>3.5779999999999998</v>
      </c>
      <c r="CA101" s="29">
        <v>46.506</v>
      </c>
      <c r="CB101" s="28">
        <f t="shared" si="69"/>
        <v>46.265999999999998</v>
      </c>
      <c r="CC101" s="28">
        <v>9</v>
      </c>
      <c r="CD101" s="28">
        <v>55.265999999999998</v>
      </c>
      <c r="CE101" s="56"/>
      <c r="CF101" s="56">
        <v>42.265999999999998</v>
      </c>
      <c r="CG101" s="56"/>
      <c r="CH101" s="28">
        <f>(CE101+CF101+CG101)</f>
        <v>42.265999999999998</v>
      </c>
      <c r="CI101" s="29">
        <v>37.491</v>
      </c>
      <c r="CJ101" s="25" t="s">
        <v>39</v>
      </c>
      <c r="CK101" s="27" t="s">
        <v>196</v>
      </c>
      <c r="CL101" s="27" t="s">
        <v>196</v>
      </c>
      <c r="CM101" s="27" t="s">
        <v>267</v>
      </c>
      <c r="CN101" s="27"/>
      <c r="CO101" s="27"/>
      <c r="CP101" s="19"/>
      <c r="CQ101" s="19"/>
      <c r="CR101" s="19"/>
      <c r="CS101" s="19"/>
    </row>
    <row r="102" spans="1:97" ht="12.75" x14ac:dyDescent="0.2">
      <c r="A102" s="25" t="s">
        <v>34</v>
      </c>
      <c r="B102" s="26">
        <v>3</v>
      </c>
      <c r="C102" s="26">
        <v>3</v>
      </c>
      <c r="D102" s="27">
        <v>1</v>
      </c>
      <c r="E102" s="44">
        <v>15.468</v>
      </c>
      <c r="F102" s="27">
        <v>3340</v>
      </c>
      <c r="G102" s="27">
        <v>7130</v>
      </c>
      <c r="H102" s="51">
        <f t="shared" si="63"/>
        <v>9.037166900420758E-2</v>
      </c>
      <c r="I102" s="48">
        <f t="shared" si="71"/>
        <v>11.065414759059516</v>
      </c>
      <c r="J102" s="85">
        <v>9.31</v>
      </c>
      <c r="K102" s="85">
        <v>227.22</v>
      </c>
      <c r="L102" s="47">
        <f t="shared" si="75"/>
        <v>3140.543952</v>
      </c>
      <c r="M102" s="85">
        <v>6720</v>
      </c>
      <c r="N102" s="51">
        <f t="shared" si="76"/>
        <v>0.46734284999999998</v>
      </c>
      <c r="O102" s="44">
        <v>11.6</v>
      </c>
      <c r="P102" s="28">
        <f t="shared" si="66"/>
        <v>1.3695010000000001</v>
      </c>
      <c r="Q102" s="48">
        <v>14.71</v>
      </c>
      <c r="R102" s="48">
        <v>1.3</v>
      </c>
      <c r="S102" s="31">
        <v>1.07</v>
      </c>
      <c r="T102" s="31">
        <v>0.8</v>
      </c>
      <c r="U102" s="31">
        <v>1.1000000000000001</v>
      </c>
      <c r="V102" s="122">
        <v>0.3</v>
      </c>
      <c r="W102" s="50">
        <v>0.5</v>
      </c>
      <c r="X102" s="51">
        <v>0.5</v>
      </c>
      <c r="Y102" s="51">
        <v>0.6</v>
      </c>
      <c r="Z102" s="49">
        <v>0.3</v>
      </c>
      <c r="AA102" s="50">
        <v>0.3</v>
      </c>
      <c r="AB102" s="50">
        <v>0.2</v>
      </c>
      <c r="AC102" s="50">
        <v>0.4</v>
      </c>
      <c r="AD102" s="48" t="s">
        <v>112</v>
      </c>
      <c r="AE102" s="48" t="s">
        <v>112</v>
      </c>
      <c r="AF102" s="48" t="s">
        <v>112</v>
      </c>
      <c r="AG102" s="48" t="s">
        <v>112</v>
      </c>
      <c r="AH102" s="48" t="s">
        <v>112</v>
      </c>
      <c r="AI102" s="48" t="s">
        <v>112</v>
      </c>
      <c r="AJ102" s="48" t="s">
        <v>112</v>
      </c>
      <c r="AK102" s="48" t="s">
        <v>112</v>
      </c>
      <c r="AL102" s="48"/>
      <c r="AM102" s="48" t="s">
        <v>112</v>
      </c>
      <c r="AN102" s="19" t="b">
        <f>(V102&gt;51%)</f>
        <v>0</v>
      </c>
      <c r="AO102" s="19" t="b">
        <f>(V102&lt;41%)</f>
        <v>1</v>
      </c>
      <c r="AP102" s="53">
        <v>-0.82</v>
      </c>
      <c r="AQ102" s="53">
        <v>-0.84</v>
      </c>
      <c r="AR102" s="53">
        <v>-0.86</v>
      </c>
      <c r="AS102" s="53">
        <v>-0.74</v>
      </c>
      <c r="AT102" s="53">
        <v>-0.77</v>
      </c>
      <c r="AU102" s="53">
        <v>-0.73</v>
      </c>
      <c r="AV102" s="53">
        <v>-0.94</v>
      </c>
      <c r="AW102" s="53">
        <v>-0.87</v>
      </c>
      <c r="AX102" s="53">
        <v>-0.77</v>
      </c>
      <c r="AY102" s="53">
        <v>-0.66</v>
      </c>
      <c r="AZ102" s="53">
        <v>-0.69</v>
      </c>
      <c r="BA102" s="53">
        <f>(AZ102-AV102)</f>
        <v>0.25</v>
      </c>
      <c r="BB102" s="19" t="b">
        <f t="shared" si="67"/>
        <v>0</v>
      </c>
      <c r="BC102" s="48">
        <v>80.599999999999994</v>
      </c>
      <c r="BD102" s="48">
        <v>80.599999999999994</v>
      </c>
      <c r="BE102" s="48"/>
      <c r="BF102" s="48">
        <v>81.2</v>
      </c>
      <c r="BG102" s="48">
        <v>80.099999999999994</v>
      </c>
      <c r="BH102" s="48">
        <v>79.400000000000006</v>
      </c>
      <c r="BI102" s="48">
        <v>80.7</v>
      </c>
      <c r="BJ102" s="48">
        <v>80.3</v>
      </c>
      <c r="BK102" s="56">
        <f t="shared" si="72"/>
        <v>0.90000000000000568</v>
      </c>
      <c r="BL102" s="43" t="s">
        <v>159</v>
      </c>
      <c r="BM102" s="43"/>
      <c r="BN102" s="43"/>
      <c r="BO102" s="53">
        <v>0.5</v>
      </c>
      <c r="BP102" s="43">
        <v>0.41</v>
      </c>
      <c r="BQ102" s="53">
        <v>0.51</v>
      </c>
      <c r="BR102" s="53"/>
      <c r="BS102" s="43"/>
      <c r="BT102" s="43"/>
      <c r="BU102" s="43"/>
      <c r="BV102" s="98">
        <v>64.5</v>
      </c>
      <c r="BW102" s="98"/>
      <c r="BX102" s="98">
        <v>14</v>
      </c>
      <c r="BY102" s="98">
        <f t="shared" si="74"/>
        <v>44.860999999999997</v>
      </c>
      <c r="BZ102" s="98">
        <v>16.795999999999999</v>
      </c>
      <c r="CA102" s="98">
        <v>61.656999999999996</v>
      </c>
      <c r="CB102" s="28">
        <f t="shared" si="69"/>
        <v>0</v>
      </c>
      <c r="CC102" s="28">
        <v>10.525</v>
      </c>
      <c r="CD102" s="28">
        <v>10.525</v>
      </c>
      <c r="CE102" s="28"/>
      <c r="CF102" s="56">
        <v>3</v>
      </c>
      <c r="CG102" s="56"/>
      <c r="CH102" s="28">
        <f>(CE102+CF102+CG102)</f>
        <v>3</v>
      </c>
      <c r="CI102" s="29">
        <v>4.8090000000000002</v>
      </c>
      <c r="CJ102" s="25" t="s">
        <v>34</v>
      </c>
      <c r="CK102" s="27" t="s">
        <v>196</v>
      </c>
      <c r="CL102" s="27" t="s">
        <v>196</v>
      </c>
      <c r="CM102" s="27" t="s">
        <v>267</v>
      </c>
      <c r="CN102" s="27"/>
      <c r="CO102" s="27"/>
      <c r="CP102" s="19"/>
      <c r="CQ102" s="19"/>
      <c r="CR102" s="19"/>
      <c r="CS102" s="19"/>
    </row>
    <row r="103" spans="1:97" ht="12.75" x14ac:dyDescent="0.2">
      <c r="A103" s="69" t="s">
        <v>137</v>
      </c>
      <c r="B103" s="26">
        <v>1</v>
      </c>
      <c r="C103" s="26">
        <v>3</v>
      </c>
      <c r="D103" s="27">
        <v>1</v>
      </c>
      <c r="E103" s="44">
        <v>4.4480000000000004</v>
      </c>
      <c r="F103" s="27">
        <v>2590</v>
      </c>
      <c r="G103" s="27">
        <v>4600</v>
      </c>
      <c r="H103" s="51">
        <f t="shared" si="63"/>
        <v>0.14007608695652174</v>
      </c>
      <c r="I103" s="48">
        <f t="shared" si="71"/>
        <v>7.138977263909366</v>
      </c>
      <c r="J103" s="85">
        <v>24.26</v>
      </c>
      <c r="K103" s="85">
        <v>100.62</v>
      </c>
      <c r="L103" s="47">
        <f t="shared" si="75"/>
        <v>1390.729392</v>
      </c>
      <c r="M103" s="85">
        <v>4140</v>
      </c>
      <c r="N103" s="51">
        <f t="shared" si="76"/>
        <v>0.33592497391304349</v>
      </c>
      <c r="O103" s="44">
        <v>14.7</v>
      </c>
      <c r="P103" s="28">
        <f t="shared" si="66"/>
        <v>1.0261980000000002</v>
      </c>
      <c r="Q103" s="48">
        <v>4.2300000000000004</v>
      </c>
      <c r="R103" s="48">
        <v>-1.6</v>
      </c>
      <c r="S103" s="31">
        <v>0.7</v>
      </c>
      <c r="T103" s="31">
        <v>1.8</v>
      </c>
      <c r="U103" s="31">
        <v>2.9</v>
      </c>
      <c r="V103" s="122">
        <v>0.2</v>
      </c>
      <c r="W103" s="50">
        <v>0.2</v>
      </c>
      <c r="X103" s="51">
        <v>0.2</v>
      </c>
      <c r="Y103" s="51">
        <v>0.2</v>
      </c>
      <c r="Z103" s="49">
        <v>0.2</v>
      </c>
      <c r="AA103" s="50">
        <v>0.2</v>
      </c>
      <c r="AB103" s="50">
        <v>0.2</v>
      </c>
      <c r="AC103" s="50">
        <v>0.2</v>
      </c>
      <c r="AD103" s="53">
        <v>2.79</v>
      </c>
      <c r="AE103" s="68">
        <v>2.77</v>
      </c>
      <c r="AF103" s="68">
        <v>2.66</v>
      </c>
      <c r="AG103" s="53">
        <v>2.74</v>
      </c>
      <c r="AH103" s="53">
        <v>2.83</v>
      </c>
      <c r="AI103" s="53">
        <v>2.89</v>
      </c>
      <c r="AJ103" s="53">
        <v>3</v>
      </c>
      <c r="AK103" s="53">
        <v>3</v>
      </c>
      <c r="AL103" s="53">
        <v>3.04</v>
      </c>
      <c r="AM103" s="61">
        <f>(AL103-AF103)</f>
        <v>0.37999999999999989</v>
      </c>
      <c r="AN103" s="19" t="b">
        <f t="shared" si="73"/>
        <v>0</v>
      </c>
      <c r="AO103" s="19" t="b">
        <f>OR(AND(V103&lt;41%, AL103&lt;3.35), (AL103&lt;3.23))</f>
        <v>1</v>
      </c>
      <c r="AP103" s="53">
        <v>-1.2</v>
      </c>
      <c r="AQ103" s="53">
        <v>-1.1399999999999999</v>
      </c>
      <c r="AR103" s="53">
        <v>-1.1599999999999999</v>
      </c>
      <c r="AS103" s="53">
        <v>-0.94</v>
      </c>
      <c r="AT103" s="53">
        <v>-0.76</v>
      </c>
      <c r="AU103" s="53">
        <v>-0.71</v>
      </c>
      <c r="AV103" s="53">
        <v>-0.28000000000000003</v>
      </c>
      <c r="AW103" s="53">
        <v>-0.33</v>
      </c>
      <c r="AX103" s="53">
        <v>-0.36</v>
      </c>
      <c r="AY103" s="53">
        <v>-0.49</v>
      </c>
      <c r="AZ103" s="53">
        <v>-0.47</v>
      </c>
      <c r="BA103" s="53">
        <f>(AZ103-AV103)</f>
        <v>-0.18999999999999995</v>
      </c>
      <c r="BB103" s="19" t="b">
        <f t="shared" si="67"/>
        <v>0</v>
      </c>
      <c r="BC103" s="56">
        <v>93.4</v>
      </c>
      <c r="BD103" s="56">
        <v>93.1</v>
      </c>
      <c r="BE103" s="55" t="s">
        <v>159</v>
      </c>
      <c r="BF103" s="56">
        <v>92.5</v>
      </c>
      <c r="BG103" s="56">
        <v>91.4</v>
      </c>
      <c r="BH103" s="56">
        <v>90.1</v>
      </c>
      <c r="BI103" s="107">
        <v>90</v>
      </c>
      <c r="BJ103" s="56">
        <v>89.6</v>
      </c>
      <c r="BK103" s="56">
        <f t="shared" si="72"/>
        <v>2.9000000000000057</v>
      </c>
      <c r="BL103" s="43" t="s">
        <v>159</v>
      </c>
      <c r="BM103" s="43" t="s">
        <v>159</v>
      </c>
      <c r="BN103" s="43" t="s">
        <v>159</v>
      </c>
      <c r="BO103" s="101">
        <v>2.21</v>
      </c>
      <c r="BP103" s="101">
        <v>2.06</v>
      </c>
      <c r="BQ103" s="105">
        <v>2.2400000000000002</v>
      </c>
      <c r="BR103" s="43" t="s">
        <v>159</v>
      </c>
      <c r="BS103" s="43" t="s">
        <v>159</v>
      </c>
      <c r="BT103" s="43" t="s">
        <v>159</v>
      </c>
      <c r="BU103" s="43"/>
      <c r="BV103" s="98"/>
      <c r="BW103" s="98"/>
      <c r="BX103" s="98"/>
      <c r="BY103" s="98">
        <f t="shared" si="74"/>
        <v>0</v>
      </c>
      <c r="BZ103" s="98">
        <v>0</v>
      </c>
      <c r="CA103" s="98">
        <v>0</v>
      </c>
      <c r="CB103" s="28">
        <f t="shared" si="69"/>
        <v>0</v>
      </c>
      <c r="CD103" s="28"/>
      <c r="CE103" s="28"/>
      <c r="CF103" s="56">
        <v>0</v>
      </c>
      <c r="CG103" s="56"/>
      <c r="CH103" s="28"/>
      <c r="CI103" s="29"/>
      <c r="CJ103" s="69" t="s">
        <v>137</v>
      </c>
      <c r="CK103" s="27" t="s">
        <v>196</v>
      </c>
      <c r="CL103" s="27" t="s">
        <v>196</v>
      </c>
      <c r="CM103" s="27" t="s">
        <v>267</v>
      </c>
      <c r="CN103" s="27"/>
      <c r="CO103" s="27"/>
      <c r="CP103" s="19"/>
      <c r="CQ103" s="19"/>
      <c r="CR103" s="19"/>
      <c r="CS103" s="19"/>
    </row>
    <row r="104" spans="1:97" ht="12.75" x14ac:dyDescent="0.2">
      <c r="A104" s="38" t="s">
        <v>174</v>
      </c>
      <c r="B104" s="19"/>
      <c r="C104" s="19"/>
      <c r="D104" s="19"/>
      <c r="E104" s="37">
        <f>SUM(E85:E103)</f>
        <v>472.98100000000005</v>
      </c>
      <c r="F104" s="37">
        <f>AVERAGE(F85:F103)</f>
        <v>3330.5263157894738</v>
      </c>
      <c r="G104" s="37">
        <f>AVERAGE(G85:G103)</f>
        <v>7123.1578947368425</v>
      </c>
      <c r="H104" s="94">
        <f t="shared" si="63"/>
        <v>9.0458474951972803E-2</v>
      </c>
      <c r="I104" s="63">
        <f t="shared" si="71"/>
        <v>11.054796142991918</v>
      </c>
      <c r="J104" s="62">
        <f>((P104/Q104)*100)</f>
        <v>10.244894425034182</v>
      </c>
      <c r="K104" s="37">
        <f>AVERAGE(K85:K103)</f>
        <v>199.45941176470586</v>
      </c>
      <c r="L104" s="37">
        <f>AVERAGE(L85:L103)</f>
        <v>2756.8482056470584</v>
      </c>
      <c r="M104" s="37">
        <f>AVERAGE(M85:M103)</f>
        <v>6445.7894736842109</v>
      </c>
      <c r="N104" s="94">
        <f t="shared" si="76"/>
        <v>0.42769752516774806</v>
      </c>
      <c r="O104" s="70">
        <f>AVERAGE(O85:O103)</f>
        <v>15.922222222222226</v>
      </c>
      <c r="P104" s="37">
        <f>SUM(P85:P103)</f>
        <v>47.209498000000011</v>
      </c>
      <c r="Q104" s="37">
        <f>SUM(Q85:Q103)</f>
        <v>460.81</v>
      </c>
      <c r="R104" s="71">
        <f t="shared" ref="R104:AD104" si="77">AVERAGE(R85:R103)</f>
        <v>1.1875</v>
      </c>
      <c r="S104" s="71">
        <f t="shared" si="77"/>
        <v>2.6816666666666671</v>
      </c>
      <c r="T104" s="71">
        <f t="shared" si="77"/>
        <v>3.3210526315789473</v>
      </c>
      <c r="U104" s="71">
        <f t="shared" si="77"/>
        <v>3.668421052631579</v>
      </c>
      <c r="V104" s="73">
        <f t="shared" si="77"/>
        <v>0.5936842105263157</v>
      </c>
      <c r="W104" s="73">
        <f t="shared" si="77"/>
        <v>0.54105263157894734</v>
      </c>
      <c r="X104" s="73">
        <f t="shared" si="77"/>
        <v>0.59368421052631581</v>
      </c>
      <c r="Y104" s="73">
        <f t="shared" si="77"/>
        <v>0.6478947368421053</v>
      </c>
      <c r="Z104" s="73">
        <f t="shared" si="77"/>
        <v>0.58947368421052637</v>
      </c>
      <c r="AA104" s="73">
        <f t="shared" si="77"/>
        <v>0.58578947368421053</v>
      </c>
      <c r="AB104" s="73">
        <f t="shared" si="77"/>
        <v>0.57777777777777761</v>
      </c>
      <c r="AC104" s="73">
        <f t="shared" si="77"/>
        <v>0.59277777777777763</v>
      </c>
      <c r="AD104" s="65">
        <f t="shared" si="77"/>
        <v>3.6563636363636367</v>
      </c>
      <c r="AE104" s="65">
        <f t="shared" ref="AE104:AM104" si="78">AVERAGE(AE85:AE103)</f>
        <v>3.6050000000000004</v>
      </c>
      <c r="AF104" s="65">
        <f t="shared" si="78"/>
        <v>3.6154545454545453</v>
      </c>
      <c r="AG104" s="65">
        <f t="shared" si="78"/>
        <v>3.6300000000000008</v>
      </c>
      <c r="AH104" s="65">
        <f t="shared" si="78"/>
        <v>3.6066666666666669</v>
      </c>
      <c r="AI104" s="65">
        <f t="shared" si="78"/>
        <v>3.6124999999999994</v>
      </c>
      <c r="AJ104" s="65">
        <f t="shared" si="78"/>
        <v>3.6091666666666673</v>
      </c>
      <c r="AK104" s="65">
        <f t="shared" si="78"/>
        <v>3.6058333333333343</v>
      </c>
      <c r="AL104" s="65">
        <f t="shared" si="78"/>
        <v>3.5975000000000001</v>
      </c>
      <c r="AM104" s="65">
        <f t="shared" si="78"/>
        <v>1.4999999999999939E-2</v>
      </c>
      <c r="AN104" s="18"/>
      <c r="AO104" s="18"/>
      <c r="AP104" s="65">
        <f t="shared" ref="AP104:AZ104" si="79">AVERAGE(AP85:AP103)</f>
        <v>-0.52722222222222226</v>
      </c>
      <c r="AQ104" s="65">
        <f t="shared" si="79"/>
        <v>-0.4883333333333334</v>
      </c>
      <c r="AR104" s="65">
        <f t="shared" si="79"/>
        <v>-0.54500000000000015</v>
      </c>
      <c r="AS104" s="65">
        <f t="shared" si="79"/>
        <v>-0.62055555555555553</v>
      </c>
      <c r="AT104" s="65">
        <f t="shared" si="79"/>
        <v>-0.50944444444444448</v>
      </c>
      <c r="AU104" s="65">
        <f t="shared" si="79"/>
        <v>-0.46789473684210531</v>
      </c>
      <c r="AV104" s="65">
        <f t="shared" si="79"/>
        <v>-0.40947368421052643</v>
      </c>
      <c r="AW104" s="65">
        <f t="shared" si="79"/>
        <v>-0.44421052631578944</v>
      </c>
      <c r="AX104" s="65">
        <f t="shared" si="79"/>
        <v>-0.41</v>
      </c>
      <c r="AY104" s="65">
        <f t="shared" si="79"/>
        <v>-0.37315789473684208</v>
      </c>
      <c r="AZ104" s="65">
        <f t="shared" si="79"/>
        <v>-0.35368421052631577</v>
      </c>
      <c r="BA104" s="65">
        <f t="shared" ref="BA104:BF104" si="80">AVERAGE(BA85:BA103)</f>
        <v>0.30157894736842106</v>
      </c>
      <c r="BB104" s="18"/>
      <c r="BC104" s="66">
        <f t="shared" si="80"/>
        <v>80.205555555555563</v>
      </c>
      <c r="BD104" s="66">
        <f t="shared" si="80"/>
        <v>81.905555555555566</v>
      </c>
      <c r="BE104" s="66"/>
      <c r="BF104" s="66">
        <f t="shared" si="80"/>
        <v>81.738888888888894</v>
      </c>
      <c r="BG104" s="66">
        <f>AVERAGE(BG85:BG103)</f>
        <v>80.13333333333334</v>
      </c>
      <c r="BH104" s="66">
        <f>AVERAGE(BH85:BH103)</f>
        <v>79.111111111111114</v>
      </c>
      <c r="BI104" s="66">
        <f>AVERAGE(BI85:BI103)</f>
        <v>78.577777777777769</v>
      </c>
      <c r="BJ104" s="66">
        <f>AVERAGE(BJ85:BJ103)</f>
        <v>78.25</v>
      </c>
      <c r="BK104" s="66">
        <f>AVERAGE(BK85:BK103)</f>
        <v>3.4888888888888894</v>
      </c>
      <c r="BL104" s="19"/>
      <c r="BM104" s="19"/>
      <c r="BN104" s="19"/>
      <c r="BO104" s="65">
        <f>AVERAGE(BO85:BO103)</f>
        <v>0.3255555555555556</v>
      </c>
      <c r="BP104" s="65">
        <f>AVERAGE(BP85:BP103)</f>
        <v>0.26722222222222225</v>
      </c>
      <c r="BQ104" s="65">
        <f>AVERAGE(BQ85:BQ103)</f>
        <v>0.21333333333333332</v>
      </c>
      <c r="BR104" s="65"/>
      <c r="BS104" s="19"/>
      <c r="BT104" s="19"/>
      <c r="BU104" s="19"/>
      <c r="BV104" s="37">
        <f>SUM(BV85:BV103)</f>
        <v>407.02300000000002</v>
      </c>
      <c r="BW104" s="37">
        <f t="shared" ref="BW104:CI104" si="81">SUM(BW85:BW103)</f>
        <v>115.83699999999999</v>
      </c>
      <c r="BX104" s="37">
        <f t="shared" si="81"/>
        <v>135.92000000000002</v>
      </c>
      <c r="BY104" s="37">
        <f t="shared" si="81"/>
        <v>452.69099999999986</v>
      </c>
      <c r="BZ104" s="37">
        <f t="shared" si="81"/>
        <v>128.815</v>
      </c>
      <c r="CA104" s="37">
        <f t="shared" si="81"/>
        <v>581.26699999999994</v>
      </c>
      <c r="CB104" s="37">
        <f t="shared" si="81"/>
        <v>558.96600000000001</v>
      </c>
      <c r="CC104" s="37">
        <f t="shared" si="81"/>
        <v>170.57500000000002</v>
      </c>
      <c r="CD104" s="37">
        <f t="shared" si="81"/>
        <v>729.54099999999994</v>
      </c>
      <c r="CE104" s="37">
        <f t="shared" si="81"/>
        <v>5.2750000000000004</v>
      </c>
      <c r="CF104" s="37">
        <f t="shared" si="81"/>
        <v>388.512</v>
      </c>
      <c r="CG104" s="37">
        <f t="shared" si="81"/>
        <v>224.02500000000001</v>
      </c>
      <c r="CH104" s="37">
        <f t="shared" si="81"/>
        <v>617.81200000000013</v>
      </c>
      <c r="CI104" s="37">
        <f t="shared" si="81"/>
        <v>681.42100000000005</v>
      </c>
      <c r="CJ104" s="19"/>
      <c r="CK104" s="19"/>
      <c r="CL104" s="19"/>
      <c r="CM104" s="19"/>
      <c r="CN104" s="19"/>
      <c r="CO104" s="19"/>
      <c r="CP104" s="19"/>
      <c r="CQ104" s="19"/>
      <c r="CR104" s="19"/>
      <c r="CS104" s="19"/>
    </row>
    <row r="105" spans="1:97" ht="12.75" x14ac:dyDescent="0.2">
      <c r="A105" s="104"/>
      <c r="B105" s="19"/>
      <c r="C105" s="19"/>
      <c r="D105" s="19"/>
      <c r="E105" s="28"/>
      <c r="F105" s="19"/>
      <c r="G105" s="19"/>
      <c r="H105" s="19"/>
      <c r="I105" s="19"/>
      <c r="J105" s="28"/>
      <c r="K105" s="28"/>
      <c r="L105" s="28"/>
      <c r="M105" s="85"/>
      <c r="N105" s="85"/>
      <c r="O105" s="44"/>
      <c r="P105" s="28"/>
      <c r="Q105" s="56"/>
      <c r="R105" s="56"/>
      <c r="S105" s="20"/>
      <c r="T105" s="20"/>
      <c r="U105" s="20"/>
      <c r="V105" s="49"/>
      <c r="W105" s="111"/>
      <c r="X105" s="20"/>
      <c r="Y105" s="20"/>
      <c r="Z105" s="20"/>
      <c r="AA105" s="20"/>
      <c r="AB105" s="20"/>
      <c r="AC105" s="20"/>
      <c r="AD105" s="20"/>
      <c r="AE105" s="20"/>
      <c r="AF105" s="20"/>
      <c r="AG105" s="20"/>
      <c r="AH105" s="20"/>
      <c r="AI105" s="20"/>
      <c r="AJ105" s="20"/>
      <c r="AK105" s="20"/>
      <c r="AL105" s="20"/>
      <c r="AM105" s="20"/>
      <c r="AN105" s="20"/>
      <c r="AO105" s="20"/>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99"/>
      <c r="BR105" s="99"/>
      <c r="BS105" s="19"/>
      <c r="BT105" s="19"/>
      <c r="BU105" s="19"/>
      <c r="BV105" s="28"/>
      <c r="BW105" s="28"/>
      <c r="BX105" s="28"/>
      <c r="BY105" s="28"/>
      <c r="BZ105" s="28"/>
      <c r="CA105" s="28"/>
      <c r="CD105" s="19"/>
      <c r="CE105" s="19"/>
      <c r="CF105" s="19"/>
      <c r="CG105" s="19"/>
      <c r="CH105" s="19"/>
      <c r="CI105" s="19"/>
      <c r="CJ105" s="19"/>
      <c r="CK105" s="19"/>
      <c r="CL105" s="19"/>
      <c r="CM105" s="19"/>
      <c r="CN105" s="19"/>
      <c r="CO105" s="19"/>
      <c r="CP105" s="19"/>
      <c r="CQ105" s="19"/>
      <c r="CR105" s="19"/>
      <c r="CS105" s="19"/>
    </row>
    <row r="106" spans="1:97" ht="14.25" x14ac:dyDescent="0.2">
      <c r="A106" s="83" t="s">
        <v>197</v>
      </c>
      <c r="B106" s="26"/>
      <c r="C106" s="26"/>
      <c r="D106" s="27"/>
      <c r="E106" s="85"/>
      <c r="F106" s="27"/>
      <c r="G106" s="27"/>
      <c r="H106" s="27"/>
      <c r="I106" s="27"/>
      <c r="J106" s="85"/>
      <c r="K106" s="85"/>
      <c r="L106" s="85"/>
      <c r="M106" s="85"/>
      <c r="N106" s="85"/>
      <c r="O106" s="44"/>
      <c r="P106" s="85"/>
      <c r="Q106" s="44"/>
      <c r="R106" s="44"/>
      <c r="S106" s="31"/>
      <c r="T106" s="31"/>
      <c r="U106" s="31"/>
      <c r="V106" s="122"/>
      <c r="W106" s="50"/>
      <c r="X106" s="31"/>
      <c r="Y106" s="57"/>
      <c r="Z106" s="49"/>
      <c r="AA106" s="50"/>
      <c r="AB106" s="50"/>
      <c r="AC106" s="50"/>
      <c r="AD106" s="48"/>
      <c r="AE106" s="48"/>
      <c r="AF106" s="48"/>
      <c r="AG106" s="48"/>
      <c r="AH106" s="48"/>
      <c r="AI106" s="48"/>
      <c r="AJ106" s="48"/>
      <c r="AK106" s="48"/>
      <c r="AL106" s="48"/>
      <c r="AM106" s="48"/>
      <c r="AN106" s="19"/>
      <c r="AO106" s="19"/>
      <c r="AP106" s="53"/>
      <c r="AQ106" s="53"/>
      <c r="AR106" s="53"/>
      <c r="AS106" s="53"/>
      <c r="AT106" s="53"/>
      <c r="AU106" s="53"/>
      <c r="AV106" s="53"/>
      <c r="AW106" s="53"/>
      <c r="AX106" s="53"/>
      <c r="AY106" s="53"/>
      <c r="AZ106" s="53"/>
      <c r="BA106" s="53"/>
      <c r="BB106" s="48"/>
      <c r="BC106" s="48"/>
      <c r="BD106" s="48"/>
      <c r="BE106" s="48"/>
      <c r="BF106" s="48"/>
      <c r="BG106" s="48"/>
      <c r="BH106" s="48"/>
      <c r="BI106" s="48"/>
      <c r="BJ106" s="48"/>
      <c r="BK106" s="19"/>
      <c r="BL106" s="19"/>
      <c r="BM106" s="19"/>
      <c r="BN106" s="19"/>
      <c r="BO106" s="19"/>
      <c r="BP106" s="19"/>
      <c r="BQ106" s="99"/>
      <c r="BR106" s="99"/>
      <c r="BS106" s="19"/>
      <c r="BT106" s="19"/>
      <c r="BU106" s="19"/>
      <c r="BV106" s="28"/>
      <c r="BW106" s="28"/>
      <c r="BX106" s="28"/>
      <c r="BY106" s="28"/>
      <c r="BZ106" s="28"/>
      <c r="CA106" s="28"/>
      <c r="CD106" s="19"/>
      <c r="CE106" s="19"/>
      <c r="CF106" s="19"/>
      <c r="CG106" s="19"/>
      <c r="CH106" s="19"/>
      <c r="CI106" s="47"/>
      <c r="CJ106" s="40"/>
      <c r="CK106" s="40"/>
      <c r="CL106" s="40"/>
      <c r="CM106" s="19"/>
      <c r="CN106" s="19"/>
      <c r="CO106" s="19"/>
      <c r="CP106" s="19"/>
      <c r="CQ106" s="19"/>
      <c r="CR106" s="19"/>
      <c r="CS106" s="19"/>
    </row>
    <row r="107" spans="1:97" ht="12.75" x14ac:dyDescent="0.2">
      <c r="A107" s="25" t="s">
        <v>1</v>
      </c>
      <c r="B107" s="26">
        <v>1</v>
      </c>
      <c r="C107" s="26">
        <v>3</v>
      </c>
      <c r="D107" s="27">
        <v>1</v>
      </c>
      <c r="E107" s="44">
        <v>21.472000000000001</v>
      </c>
      <c r="F107" s="27">
        <v>5170</v>
      </c>
      <c r="G107" s="27">
        <v>7000</v>
      </c>
      <c r="H107" s="51">
        <f t="shared" ref="H107:H128" si="82">(644.35/G107)</f>
        <v>9.2050000000000007E-2</v>
      </c>
      <c r="I107" s="48">
        <f>(G107/644.35)</f>
        <v>10.863661053775122</v>
      </c>
      <c r="J107" s="85">
        <v>24.96</v>
      </c>
      <c r="K107" s="85">
        <v>105.66</v>
      </c>
      <c r="L107" s="47">
        <f t="shared" ref="L107:L127" si="83">(K107*1.1518*12)</f>
        <v>1460.3902559999999</v>
      </c>
      <c r="M107" s="85">
        <v>6340</v>
      </c>
      <c r="N107" s="51">
        <f t="shared" ref="N107:N128" si="84">(L107/M107)</f>
        <v>0.23034546624605676</v>
      </c>
      <c r="O107" s="44">
        <v>15</v>
      </c>
      <c r="P107" s="28">
        <f t="shared" ref="P107:P127" si="85">((J107/100)*Q107)</f>
        <v>5.0369280000000005</v>
      </c>
      <c r="Q107" s="48">
        <v>20.18</v>
      </c>
      <c r="R107" s="48">
        <v>-2.9</v>
      </c>
      <c r="S107" s="31">
        <v>4.8</v>
      </c>
      <c r="T107" s="31">
        <v>7.6</v>
      </c>
      <c r="U107" s="31">
        <v>2.5</v>
      </c>
      <c r="V107" s="122"/>
      <c r="W107" s="48" t="s">
        <v>112</v>
      </c>
      <c r="X107" s="48" t="s">
        <v>112</v>
      </c>
      <c r="Y107" s="51">
        <v>0.2</v>
      </c>
      <c r="Z107" s="49">
        <v>0.2</v>
      </c>
      <c r="AA107" s="50">
        <v>0.2</v>
      </c>
      <c r="AB107" s="50">
        <v>0.2</v>
      </c>
      <c r="AC107" s="50">
        <v>0.3</v>
      </c>
      <c r="AD107" s="53">
        <v>2.58</v>
      </c>
      <c r="AE107" s="58">
        <v>2.65</v>
      </c>
      <c r="AF107" s="58">
        <v>2.73</v>
      </c>
      <c r="AG107" s="53">
        <v>2.73</v>
      </c>
      <c r="AH107" s="53">
        <v>2.78</v>
      </c>
      <c r="AI107" s="53">
        <v>2.76</v>
      </c>
      <c r="AJ107" s="53">
        <v>2.69</v>
      </c>
      <c r="AK107" s="53">
        <v>2.67</v>
      </c>
      <c r="AL107" s="53">
        <v>2.67</v>
      </c>
      <c r="AM107" s="53">
        <f>(AL107-AH107)</f>
        <v>-0.10999999999999988</v>
      </c>
      <c r="AN107" s="19" t="b">
        <f>OR(AND(V107&gt;65%, AL107&gt;3.35), (AL107&gt;3.41))</f>
        <v>0</v>
      </c>
      <c r="AO107" s="19" t="b">
        <f>OR(AND(V107&lt;41%, AL107&lt;3.35), (AL107&lt;3.23))</f>
        <v>1</v>
      </c>
      <c r="AP107" s="53">
        <v>-1.03</v>
      </c>
      <c r="AQ107" s="53">
        <v>-1.04</v>
      </c>
      <c r="AR107" s="53">
        <v>-0.89</v>
      </c>
      <c r="AS107" s="53">
        <v>-0.54</v>
      </c>
      <c r="AT107" s="53">
        <v>-0.7</v>
      </c>
      <c r="AU107" s="53">
        <v>-0.35</v>
      </c>
      <c r="AV107" s="53">
        <v>-0.37</v>
      </c>
      <c r="AW107" s="53">
        <v>-0.22</v>
      </c>
      <c r="AX107" s="53">
        <v>-0.36</v>
      </c>
      <c r="AY107" s="53">
        <v>-0.38</v>
      </c>
      <c r="AZ107" s="53">
        <v>-0.37</v>
      </c>
      <c r="BA107" s="53">
        <f>(AZ107-AT107)</f>
        <v>0.32999999999999996</v>
      </c>
      <c r="BB107" s="19" t="b">
        <f t="shared" ref="BB107:BB127" si="86">OR(AND(AZ107 &lt; -1.14, AO107=TRUE), AZ107&lt;-1.75)</f>
        <v>0</v>
      </c>
      <c r="BC107" s="56">
        <v>83.8</v>
      </c>
      <c r="BD107" s="56">
        <v>85</v>
      </c>
      <c r="BE107" s="55" t="s">
        <v>159</v>
      </c>
      <c r="BF107" s="56">
        <v>83.7</v>
      </c>
      <c r="BG107" s="56">
        <v>84.6</v>
      </c>
      <c r="BH107" s="56">
        <v>85.1</v>
      </c>
      <c r="BI107" s="56">
        <v>87.1</v>
      </c>
      <c r="BJ107" s="56">
        <v>87.4</v>
      </c>
      <c r="BK107" s="56">
        <f t="shared" ref="BK107:BK122" si="87">BF107-BJ107</f>
        <v>-3.7000000000000028</v>
      </c>
      <c r="BL107" s="43" t="s">
        <v>159</v>
      </c>
      <c r="BM107" s="43" t="s">
        <v>159</v>
      </c>
      <c r="BN107" s="43"/>
      <c r="BO107" s="101">
        <v>1.97</v>
      </c>
      <c r="BP107" s="101">
        <v>1.93</v>
      </c>
      <c r="BQ107" s="105">
        <v>1.57</v>
      </c>
      <c r="BR107" s="43" t="s">
        <v>159</v>
      </c>
      <c r="BS107" s="43" t="s">
        <v>159</v>
      </c>
      <c r="BT107" s="43" t="s">
        <v>196</v>
      </c>
      <c r="BU107" s="43"/>
      <c r="BV107" s="98"/>
      <c r="BW107" s="98"/>
      <c r="BX107" s="98">
        <v>49.991</v>
      </c>
      <c r="BY107" s="98">
        <f t="shared" ref="BY107:BY127" si="88">(CA107-BZ107)</f>
        <v>0</v>
      </c>
      <c r="BZ107" s="98">
        <v>49.555999999999997</v>
      </c>
      <c r="CA107" s="98">
        <v>49.555999999999997</v>
      </c>
      <c r="CB107" s="28">
        <f t="shared" ref="CB107:CB126" si="89">(CD107-CC107)</f>
        <v>1</v>
      </c>
      <c r="CC107" s="28">
        <v>50.8</v>
      </c>
      <c r="CD107" s="28">
        <v>51.8</v>
      </c>
      <c r="CE107" s="56"/>
      <c r="CF107" s="56">
        <v>2.2999999999999998</v>
      </c>
      <c r="CG107" s="56"/>
      <c r="CH107" s="28">
        <f t="shared" ref="CH107:CH118" si="90">(CE107+CF107+CG107)</f>
        <v>2.2999999999999998</v>
      </c>
      <c r="CI107" s="29">
        <v>20.192</v>
      </c>
      <c r="CJ107" s="40" t="s">
        <v>1</v>
      </c>
      <c r="CK107" s="27" t="s">
        <v>196</v>
      </c>
      <c r="CL107" s="27" t="s">
        <v>196</v>
      </c>
      <c r="CM107" s="27" t="s">
        <v>267</v>
      </c>
      <c r="CN107" s="27"/>
      <c r="CO107" s="27"/>
      <c r="CP107" s="19"/>
      <c r="CQ107" s="19"/>
      <c r="CR107" s="19"/>
      <c r="CS107" s="19"/>
    </row>
    <row r="108" spans="1:97" ht="12.75" x14ac:dyDescent="0.2">
      <c r="A108" s="151" t="s">
        <v>68</v>
      </c>
      <c r="B108" s="26">
        <v>1</v>
      </c>
      <c r="C108" s="26">
        <v>3</v>
      </c>
      <c r="D108" s="27">
        <v>1</v>
      </c>
      <c r="E108" s="44">
        <v>2.3029999999999999</v>
      </c>
      <c r="F108" s="27">
        <v>5870</v>
      </c>
      <c r="G108" s="27">
        <v>9490</v>
      </c>
      <c r="H108" s="51">
        <f t="shared" si="82"/>
        <v>6.7897787144362495E-2</v>
      </c>
      <c r="I108" s="48">
        <f t="shared" ref="I108:I128" si="91">(G108/644.35)</f>
        <v>14.728020485760844</v>
      </c>
      <c r="J108" s="85">
        <v>19.239999999999998</v>
      </c>
      <c r="K108" s="85">
        <v>213.8</v>
      </c>
      <c r="L108" s="47">
        <f t="shared" si="83"/>
        <v>2955.0580799999998</v>
      </c>
      <c r="M108" s="85">
        <v>8440</v>
      </c>
      <c r="N108" s="51">
        <f t="shared" si="84"/>
        <v>0.35012536492890994</v>
      </c>
      <c r="O108" s="44">
        <v>8.9</v>
      </c>
      <c r="P108" s="28">
        <f t="shared" si="85"/>
        <v>0.42712800000000001</v>
      </c>
      <c r="Q108" s="48">
        <v>2.2200000000000002</v>
      </c>
      <c r="R108" s="48">
        <v>0.7</v>
      </c>
      <c r="S108" s="31">
        <v>2.8</v>
      </c>
      <c r="T108" s="31">
        <v>3.1</v>
      </c>
      <c r="U108" s="31">
        <v>2.8</v>
      </c>
      <c r="V108" s="122"/>
      <c r="W108" s="48" t="s">
        <v>112</v>
      </c>
      <c r="X108" s="48" t="s">
        <v>112</v>
      </c>
      <c r="Y108" s="48" t="s">
        <v>112</v>
      </c>
      <c r="Z108" s="48" t="s">
        <v>112</v>
      </c>
      <c r="AA108" s="48" t="s">
        <v>112</v>
      </c>
      <c r="AB108" s="48" t="s">
        <v>112</v>
      </c>
      <c r="AC108" s="48" t="s">
        <v>112</v>
      </c>
      <c r="AD108" s="48" t="s">
        <v>112</v>
      </c>
      <c r="AE108" s="48" t="s">
        <v>112</v>
      </c>
      <c r="AF108" s="48" t="s">
        <v>112</v>
      </c>
      <c r="AG108" s="48" t="s">
        <v>112</v>
      </c>
      <c r="AH108" s="48" t="s">
        <v>112</v>
      </c>
      <c r="AI108" s="48" t="s">
        <v>112</v>
      </c>
      <c r="AJ108" s="48" t="s">
        <v>112</v>
      </c>
      <c r="AK108" s="48" t="s">
        <v>112</v>
      </c>
      <c r="AL108" s="48"/>
      <c r="AM108" s="48" t="s">
        <v>112</v>
      </c>
      <c r="AN108" s="48" t="s">
        <v>112</v>
      </c>
      <c r="AO108" s="48" t="s">
        <v>112</v>
      </c>
      <c r="AP108" s="53">
        <v>0.44</v>
      </c>
      <c r="AQ108" s="53">
        <v>0.65</v>
      </c>
      <c r="AR108" s="53">
        <v>0.6</v>
      </c>
      <c r="AS108" s="53">
        <v>0.79</v>
      </c>
      <c r="AT108" s="53">
        <v>1.02</v>
      </c>
      <c r="AU108" s="53">
        <v>1.19</v>
      </c>
      <c r="AV108" s="53">
        <v>0.9</v>
      </c>
      <c r="AW108" s="53">
        <v>0.81</v>
      </c>
      <c r="AX108" s="53">
        <v>0.89</v>
      </c>
      <c r="AY108" s="53">
        <v>0.94</v>
      </c>
      <c r="AZ108" s="53">
        <v>0.93</v>
      </c>
      <c r="BA108" s="53">
        <f>(AZ108-AW108)</f>
        <v>0.12</v>
      </c>
      <c r="BB108" s="19" t="b">
        <f t="shared" si="86"/>
        <v>0</v>
      </c>
      <c r="BC108" s="48">
        <v>72.900000000000006</v>
      </c>
      <c r="BD108" s="48">
        <v>75.599999999999994</v>
      </c>
      <c r="BE108" s="48"/>
      <c r="BF108" s="48">
        <v>74.5</v>
      </c>
      <c r="BG108" s="48">
        <v>71.7</v>
      </c>
      <c r="BH108" s="48">
        <v>71</v>
      </c>
      <c r="BI108" s="48">
        <v>70.400000000000006</v>
      </c>
      <c r="BJ108" s="48">
        <v>71.5</v>
      </c>
      <c r="BK108" s="56">
        <f t="shared" si="87"/>
        <v>3</v>
      </c>
      <c r="BL108" s="26"/>
      <c r="BM108" s="26"/>
      <c r="BN108" s="26"/>
      <c r="BO108" s="26"/>
      <c r="BP108" s="26">
        <v>0.06</v>
      </c>
      <c r="BQ108" s="100">
        <v>0.21</v>
      </c>
      <c r="BR108" s="100"/>
      <c r="BS108" s="26"/>
      <c r="BT108" s="26"/>
      <c r="BU108" s="26"/>
      <c r="BV108" s="29"/>
      <c r="BW108" s="29"/>
      <c r="BX108" s="29">
        <v>42.877000000000002</v>
      </c>
      <c r="BY108" s="98">
        <f t="shared" si="88"/>
        <v>0</v>
      </c>
      <c r="BZ108" s="29">
        <v>77.876999999999995</v>
      </c>
      <c r="CA108" s="29">
        <v>77.876999999999995</v>
      </c>
      <c r="CB108" s="28">
        <f t="shared" si="89"/>
        <v>0</v>
      </c>
      <c r="CC108" s="28">
        <v>90.808999999999997</v>
      </c>
      <c r="CD108" s="28">
        <v>90.808999999999997</v>
      </c>
      <c r="CE108" s="56"/>
      <c r="CF108" s="56">
        <v>0</v>
      </c>
      <c r="CG108" s="56"/>
      <c r="CH108" s="28">
        <f t="shared" si="90"/>
        <v>0</v>
      </c>
      <c r="CI108" s="29"/>
      <c r="CJ108" s="25" t="s">
        <v>68</v>
      </c>
      <c r="CK108" s="27" t="s">
        <v>196</v>
      </c>
      <c r="CL108" s="27" t="s">
        <v>196</v>
      </c>
      <c r="CM108" s="27" t="s">
        <v>272</v>
      </c>
      <c r="CN108" s="27"/>
      <c r="CO108" s="27"/>
      <c r="CP108" s="19"/>
      <c r="CQ108" s="19"/>
      <c r="CR108" s="19"/>
      <c r="CS108" s="19"/>
    </row>
    <row r="109" spans="1:97" ht="12.75" x14ac:dyDescent="0.2">
      <c r="A109" s="25" t="s">
        <v>115</v>
      </c>
      <c r="B109" s="26">
        <v>1</v>
      </c>
      <c r="C109" s="26">
        <v>3</v>
      </c>
      <c r="D109" s="27">
        <v>1</v>
      </c>
      <c r="E109" s="44">
        <v>52.981999999999999</v>
      </c>
      <c r="F109" s="27">
        <v>7190</v>
      </c>
      <c r="G109" s="27">
        <v>12240</v>
      </c>
      <c r="H109" s="51">
        <f t="shared" si="82"/>
        <v>5.2642973856209155E-2</v>
      </c>
      <c r="I109" s="48">
        <f t="shared" si="91"/>
        <v>18.995887328315355</v>
      </c>
      <c r="J109" s="85">
        <v>2.09</v>
      </c>
      <c r="K109" s="85">
        <v>469.56</v>
      </c>
      <c r="L109" s="47">
        <f t="shared" si="83"/>
        <v>6490.0704960000003</v>
      </c>
      <c r="M109" s="85">
        <v>11640</v>
      </c>
      <c r="N109" s="51">
        <f t="shared" si="84"/>
        <v>0.55756619381443306</v>
      </c>
      <c r="O109" s="44">
        <v>6.7</v>
      </c>
      <c r="P109" s="28">
        <f t="shared" si="85"/>
        <v>1.0780219999999998</v>
      </c>
      <c r="Q109" s="48">
        <v>51.58</v>
      </c>
      <c r="R109" s="48">
        <v>-0.7</v>
      </c>
      <c r="S109" s="31">
        <v>1.5</v>
      </c>
      <c r="T109" s="31">
        <v>2</v>
      </c>
      <c r="U109" s="31">
        <v>1.8</v>
      </c>
      <c r="V109" s="122"/>
      <c r="W109" s="48" t="s">
        <v>112</v>
      </c>
      <c r="X109" s="48" t="s">
        <v>112</v>
      </c>
      <c r="Y109" s="48" t="s">
        <v>112</v>
      </c>
      <c r="Z109" s="48" t="s">
        <v>112</v>
      </c>
      <c r="AA109" s="48" t="s">
        <v>112</v>
      </c>
      <c r="AB109" s="48" t="s">
        <v>112</v>
      </c>
      <c r="AC109" s="48" t="s">
        <v>112</v>
      </c>
      <c r="AD109" s="48" t="s">
        <v>112</v>
      </c>
      <c r="AE109" s="48" t="s">
        <v>112</v>
      </c>
      <c r="AF109" s="48" t="s">
        <v>112</v>
      </c>
      <c r="AG109" s="48" t="s">
        <v>112</v>
      </c>
      <c r="AH109" s="48" t="s">
        <v>112</v>
      </c>
      <c r="AI109" s="48" t="s">
        <v>112</v>
      </c>
      <c r="AJ109" s="48" t="s">
        <v>112</v>
      </c>
      <c r="AK109" s="48" t="s">
        <v>112</v>
      </c>
      <c r="AL109" s="48"/>
      <c r="AM109" s="48" t="s">
        <v>112</v>
      </c>
      <c r="AN109" s="48" t="s">
        <v>112</v>
      </c>
      <c r="AO109" s="48" t="s">
        <v>112</v>
      </c>
      <c r="AP109" s="53">
        <v>-0.33</v>
      </c>
      <c r="AQ109" s="53">
        <v>-0.12</v>
      </c>
      <c r="AR109" s="53">
        <v>-0.15</v>
      </c>
      <c r="AS109" s="53">
        <v>0.05</v>
      </c>
      <c r="AT109" s="52">
        <v>0.2</v>
      </c>
      <c r="AU109" s="52">
        <v>0.04</v>
      </c>
      <c r="AV109" s="52">
        <v>-0.11</v>
      </c>
      <c r="AW109" s="52">
        <v>-0.02</v>
      </c>
      <c r="AX109" s="52">
        <v>0.03</v>
      </c>
      <c r="AY109" s="52">
        <v>-0.02</v>
      </c>
      <c r="AZ109" s="52">
        <v>-0.06</v>
      </c>
      <c r="BA109" s="53">
        <f>(AZ109-AX109)</f>
        <v>-0.09</v>
      </c>
      <c r="BB109" s="19" t="b">
        <f t="shared" si="86"/>
        <v>0</v>
      </c>
      <c r="BC109" s="48">
        <v>62.7</v>
      </c>
      <c r="BD109" s="48">
        <v>67.400000000000006</v>
      </c>
      <c r="BE109" s="48"/>
      <c r="BF109" s="48">
        <v>67.900000000000006</v>
      </c>
      <c r="BG109" s="48">
        <v>67.599999999999994</v>
      </c>
      <c r="BH109" s="48">
        <v>66.8</v>
      </c>
      <c r="BI109" s="48">
        <v>67.599999999999994</v>
      </c>
      <c r="BJ109" s="48">
        <v>66.599999999999994</v>
      </c>
      <c r="BK109" s="56">
        <f t="shared" si="87"/>
        <v>1.3000000000000114</v>
      </c>
      <c r="BL109" s="26"/>
      <c r="BM109" s="26"/>
      <c r="BN109" s="26"/>
      <c r="BO109" s="26"/>
      <c r="BP109" s="26"/>
      <c r="BQ109" s="100">
        <v>-0.57999999999999996</v>
      </c>
      <c r="BR109" s="100"/>
      <c r="BS109" s="26"/>
      <c r="BT109" s="26"/>
      <c r="BU109" s="26"/>
      <c r="BV109" s="29">
        <v>16.2</v>
      </c>
      <c r="BW109" s="29"/>
      <c r="BX109" s="29">
        <v>416.33499999999998</v>
      </c>
      <c r="BY109" s="98">
        <f t="shared" si="88"/>
        <v>16.475000000000023</v>
      </c>
      <c r="BZ109" s="29">
        <v>489.34399999999999</v>
      </c>
      <c r="CA109" s="29">
        <v>505.81900000000002</v>
      </c>
      <c r="CB109" s="28">
        <f t="shared" si="89"/>
        <v>14.732999999999947</v>
      </c>
      <c r="CC109" s="28">
        <v>481.97</v>
      </c>
      <c r="CD109" s="28">
        <v>496.70299999999997</v>
      </c>
      <c r="CE109" s="56"/>
      <c r="CF109" s="56">
        <v>15.734</v>
      </c>
      <c r="CG109" s="56"/>
      <c r="CH109" s="28">
        <f t="shared" si="90"/>
        <v>15.734</v>
      </c>
      <c r="CI109" s="29">
        <v>13.941000000000001</v>
      </c>
      <c r="CJ109" s="25" t="s">
        <v>115</v>
      </c>
      <c r="CK109" s="27" t="s">
        <v>263</v>
      </c>
      <c r="CL109" s="27" t="s">
        <v>196</v>
      </c>
      <c r="CM109" s="26"/>
      <c r="CN109" s="26"/>
      <c r="CO109" s="26"/>
      <c r="CP109" s="19"/>
      <c r="CQ109" s="19"/>
      <c r="CR109" s="19"/>
      <c r="CS109" s="19"/>
    </row>
    <row r="110" spans="1:97" ht="12.75" x14ac:dyDescent="0.2">
      <c r="A110" s="25" t="s">
        <v>8</v>
      </c>
      <c r="B110" s="26">
        <v>1</v>
      </c>
      <c r="C110" s="26">
        <v>3</v>
      </c>
      <c r="D110" s="27">
        <v>1</v>
      </c>
      <c r="E110" s="44">
        <v>2.0209999999999999</v>
      </c>
      <c r="F110" s="27">
        <v>7770</v>
      </c>
      <c r="G110" s="27">
        <v>15640</v>
      </c>
      <c r="H110" s="51">
        <f t="shared" si="82"/>
        <v>4.1198849104859339E-2</v>
      </c>
      <c r="I110" s="48">
        <f t="shared" si="91"/>
        <v>24.272522697291844</v>
      </c>
      <c r="J110" s="85">
        <v>11.31</v>
      </c>
      <c r="K110" s="85">
        <v>285.37</v>
      </c>
      <c r="L110" s="47">
        <f t="shared" si="83"/>
        <v>3944.269992</v>
      </c>
      <c r="M110" s="85">
        <v>13950</v>
      </c>
      <c r="N110" s="51">
        <f t="shared" si="84"/>
        <v>0.28274336860215055</v>
      </c>
      <c r="O110" s="44">
        <v>8.5</v>
      </c>
      <c r="P110" s="28">
        <f t="shared" si="85"/>
        <v>0.22506900000000002</v>
      </c>
      <c r="Q110" s="48">
        <v>1.99</v>
      </c>
      <c r="R110" s="48">
        <v>0.9</v>
      </c>
      <c r="S110" s="31">
        <v>4.5</v>
      </c>
      <c r="T110" s="31">
        <v>2.6</v>
      </c>
      <c r="U110" s="31">
        <v>3.7</v>
      </c>
      <c r="V110" s="122"/>
      <c r="W110" s="48" t="s">
        <v>112</v>
      </c>
      <c r="X110" s="48" t="s">
        <v>112</v>
      </c>
      <c r="Y110" s="48" t="s">
        <v>112</v>
      </c>
      <c r="Z110" s="48" t="s">
        <v>112</v>
      </c>
      <c r="AA110" s="48" t="s">
        <v>112</v>
      </c>
      <c r="AB110" s="48" t="s">
        <v>112</v>
      </c>
      <c r="AC110" s="48" t="s">
        <v>112</v>
      </c>
      <c r="AD110" s="48" t="s">
        <v>112</v>
      </c>
      <c r="AE110" s="48" t="s">
        <v>112</v>
      </c>
      <c r="AF110" s="48" t="s">
        <v>112</v>
      </c>
      <c r="AG110" s="48" t="s">
        <v>112</v>
      </c>
      <c r="AH110" s="48" t="s">
        <v>112</v>
      </c>
      <c r="AI110" s="48" t="s">
        <v>112</v>
      </c>
      <c r="AJ110" s="48" t="s">
        <v>112</v>
      </c>
      <c r="AK110" s="48" t="s">
        <v>112</v>
      </c>
      <c r="AL110" s="48"/>
      <c r="AM110" s="48" t="s">
        <v>112</v>
      </c>
      <c r="AN110" s="48" t="s">
        <v>112</v>
      </c>
      <c r="AO110" s="48" t="s">
        <v>112</v>
      </c>
      <c r="AP110" s="53">
        <v>1.08</v>
      </c>
      <c r="AQ110" s="53">
        <v>0.89</v>
      </c>
      <c r="AR110" s="53">
        <v>1.06</v>
      </c>
      <c r="AS110" s="53">
        <v>0.96</v>
      </c>
      <c r="AT110" s="52">
        <v>0.98</v>
      </c>
      <c r="AU110" s="52">
        <v>0.98</v>
      </c>
      <c r="AV110" s="52">
        <v>0.93</v>
      </c>
      <c r="AW110" s="52">
        <v>0.96</v>
      </c>
      <c r="AX110" s="52">
        <v>1.05</v>
      </c>
      <c r="AY110" s="52">
        <v>1.08</v>
      </c>
      <c r="AZ110" s="52">
        <v>1.06</v>
      </c>
      <c r="BA110" s="53">
        <f>(AZ110-AV110)</f>
        <v>0.13</v>
      </c>
      <c r="BB110" s="19" t="b">
        <f t="shared" si="86"/>
        <v>0</v>
      </c>
      <c r="BC110" s="48">
        <v>65.900000000000006</v>
      </c>
      <c r="BD110" s="48">
        <v>68.8</v>
      </c>
      <c r="BE110" s="48"/>
      <c r="BF110" s="48">
        <v>68.599999999999994</v>
      </c>
      <c r="BG110" s="48">
        <v>67.900000000000006</v>
      </c>
      <c r="BH110" s="48">
        <v>66.5</v>
      </c>
      <c r="BI110" s="48">
        <v>64</v>
      </c>
      <c r="BJ110" s="48">
        <v>64.5</v>
      </c>
      <c r="BK110" s="56">
        <f t="shared" si="87"/>
        <v>4.0999999999999943</v>
      </c>
      <c r="BL110" s="26"/>
      <c r="BM110" s="26"/>
      <c r="BN110" s="26"/>
      <c r="BO110" s="26"/>
      <c r="BP110" s="26"/>
      <c r="BQ110" s="100"/>
      <c r="BR110" s="100"/>
      <c r="BS110" s="26"/>
      <c r="BT110" s="26"/>
      <c r="BU110" s="26"/>
      <c r="BV110" s="29"/>
      <c r="BW110" s="29"/>
      <c r="BX110" s="29">
        <v>53.506999999999998</v>
      </c>
      <c r="BY110" s="98">
        <f t="shared" si="88"/>
        <v>0</v>
      </c>
      <c r="BZ110" s="29">
        <v>61.293999999999997</v>
      </c>
      <c r="CA110" s="29">
        <v>61.293999999999997</v>
      </c>
      <c r="CB110" s="28">
        <f t="shared" si="89"/>
        <v>0</v>
      </c>
      <c r="CC110" s="28">
        <v>66</v>
      </c>
      <c r="CD110" s="28">
        <v>66</v>
      </c>
      <c r="CE110" s="56"/>
      <c r="CF110" s="56">
        <v>0</v>
      </c>
      <c r="CG110" s="56"/>
      <c r="CH110" s="28">
        <f t="shared" si="90"/>
        <v>0</v>
      </c>
      <c r="CI110" s="29"/>
      <c r="CJ110" s="40" t="s">
        <v>8</v>
      </c>
      <c r="CK110" s="27" t="s">
        <v>196</v>
      </c>
      <c r="CL110" s="27" t="s">
        <v>196</v>
      </c>
      <c r="CM110" s="26"/>
      <c r="CN110" s="26"/>
      <c r="CO110" s="26"/>
      <c r="CP110" s="19"/>
      <c r="CQ110" s="19"/>
      <c r="CR110" s="19"/>
      <c r="CS110" s="19"/>
    </row>
    <row r="111" spans="1:97" ht="12.75" x14ac:dyDescent="0.2">
      <c r="A111" s="69" t="s">
        <v>93</v>
      </c>
      <c r="B111" s="26">
        <v>2</v>
      </c>
      <c r="C111" s="26">
        <v>3</v>
      </c>
      <c r="D111" s="27">
        <v>1</v>
      </c>
      <c r="E111" s="44">
        <v>67.010999999999996</v>
      </c>
      <c r="F111" s="27">
        <v>5340</v>
      </c>
      <c r="G111" s="27">
        <v>13430</v>
      </c>
      <c r="H111" s="51">
        <f t="shared" si="82"/>
        <v>4.7978406552494419E-2</v>
      </c>
      <c r="I111" s="48">
        <f t="shared" si="91"/>
        <v>20.842709707457125</v>
      </c>
      <c r="J111" s="85">
        <v>7.0000000000000007E-2</v>
      </c>
      <c r="K111" s="85">
        <v>326.56</v>
      </c>
      <c r="L111" s="47">
        <f t="shared" si="83"/>
        <v>4513.5816959999993</v>
      </c>
      <c r="M111" s="85">
        <v>12340</v>
      </c>
      <c r="N111" s="51">
        <f t="shared" si="84"/>
        <v>0.36576837082658015</v>
      </c>
      <c r="O111" s="44">
        <v>17.3</v>
      </c>
      <c r="P111" s="28">
        <f t="shared" si="85"/>
        <v>4.6606000000000009E-2</v>
      </c>
      <c r="Q111" s="48">
        <v>66.58</v>
      </c>
      <c r="R111" s="48">
        <v>7.2</v>
      </c>
      <c r="S111" s="31">
        <v>1.6</v>
      </c>
      <c r="T111" s="31">
        <v>3.7</v>
      </c>
      <c r="U111" s="31">
        <v>3.2</v>
      </c>
      <c r="V111" s="122"/>
      <c r="W111" s="48" t="s">
        <v>112</v>
      </c>
      <c r="X111" s="48" t="s">
        <v>112</v>
      </c>
      <c r="Y111" s="48" t="s">
        <v>112</v>
      </c>
      <c r="Z111" s="49">
        <v>0.9</v>
      </c>
      <c r="AA111" s="50">
        <v>0.9</v>
      </c>
      <c r="AB111" s="50">
        <v>0.8</v>
      </c>
      <c r="AC111" s="50">
        <v>0.9</v>
      </c>
      <c r="AD111" s="48" t="s">
        <v>112</v>
      </c>
      <c r="AE111" s="48" t="s">
        <v>112</v>
      </c>
      <c r="AF111" s="48" t="s">
        <v>112</v>
      </c>
      <c r="AG111" s="48" t="s">
        <v>112</v>
      </c>
      <c r="AH111" s="48" t="s">
        <v>112</v>
      </c>
      <c r="AI111" s="48" t="s">
        <v>112</v>
      </c>
      <c r="AJ111" s="48" t="s">
        <v>112</v>
      </c>
      <c r="AK111" s="48" t="s">
        <v>112</v>
      </c>
      <c r="AL111" s="48"/>
      <c r="AM111" s="48" t="s">
        <v>112</v>
      </c>
      <c r="AN111" s="48" t="s">
        <v>112</v>
      </c>
      <c r="AO111" s="48" t="s">
        <v>112</v>
      </c>
      <c r="AP111" s="53">
        <v>-0.15</v>
      </c>
      <c r="AQ111" s="53">
        <v>-0.69</v>
      </c>
      <c r="AR111" s="53">
        <v>-0.85</v>
      </c>
      <c r="AS111" s="53">
        <v>-1.1399999999999999</v>
      </c>
      <c r="AT111" s="53">
        <v>-1.1499999999999999</v>
      </c>
      <c r="AU111" s="53">
        <v>-1.28</v>
      </c>
      <c r="AV111" s="53">
        <v>-1.42</v>
      </c>
      <c r="AW111" s="53">
        <v>-1.43</v>
      </c>
      <c r="AX111" s="53">
        <v>-1.1200000000000001</v>
      </c>
      <c r="AY111" s="53">
        <v>-1.21</v>
      </c>
      <c r="AZ111" s="53">
        <v>-1.32</v>
      </c>
      <c r="BA111" s="53">
        <f>(AZ111-AX111)</f>
        <v>-0.19999999999999996</v>
      </c>
      <c r="BB111" s="19" t="b">
        <f t="shared" si="86"/>
        <v>0</v>
      </c>
      <c r="BC111" s="48">
        <v>75.599999999999994</v>
      </c>
      <c r="BD111" s="48">
        <v>79.2</v>
      </c>
      <c r="BE111" s="48"/>
      <c r="BF111" s="48">
        <v>78.8</v>
      </c>
      <c r="BG111" s="48">
        <v>78.3</v>
      </c>
      <c r="BH111" s="48">
        <v>77</v>
      </c>
      <c r="BI111" s="48">
        <v>75.099999999999994</v>
      </c>
      <c r="BJ111" s="48">
        <v>77</v>
      </c>
      <c r="BK111" s="56">
        <f t="shared" si="87"/>
        <v>1.7999999999999972</v>
      </c>
      <c r="BL111" s="26"/>
      <c r="BM111" s="26"/>
      <c r="BN111" s="26"/>
      <c r="BO111" s="26"/>
      <c r="BP111" s="26"/>
      <c r="BQ111" s="100"/>
      <c r="BR111" s="100"/>
      <c r="BS111" s="26"/>
      <c r="BT111" s="26"/>
      <c r="BU111" s="26"/>
      <c r="BV111" s="29">
        <v>5.0510000000000002</v>
      </c>
      <c r="BW111" s="29"/>
      <c r="BX111" s="29"/>
      <c r="BY111" s="98">
        <f t="shared" si="88"/>
        <v>4.8259999999999996</v>
      </c>
      <c r="BZ111" s="29">
        <v>1</v>
      </c>
      <c r="CA111" s="29">
        <v>5.8259999999999996</v>
      </c>
      <c r="CB111" s="28">
        <f t="shared" si="89"/>
        <v>5.0510000000000002</v>
      </c>
      <c r="CC111" s="28">
        <v>1.5</v>
      </c>
      <c r="CD111" s="28">
        <v>6.5510000000000002</v>
      </c>
      <c r="CE111" s="28"/>
      <c r="CF111" s="56">
        <v>5.0510000000000002</v>
      </c>
      <c r="CG111" s="56"/>
      <c r="CH111" s="28">
        <f t="shared" si="90"/>
        <v>5.0510000000000002</v>
      </c>
      <c r="CI111" s="29">
        <v>8.6509999999999998</v>
      </c>
      <c r="CJ111" s="69" t="s">
        <v>93</v>
      </c>
      <c r="CK111" s="27" t="s">
        <v>196</v>
      </c>
      <c r="CL111" s="27" t="s">
        <v>196</v>
      </c>
      <c r="CM111" s="26"/>
      <c r="CN111" s="26"/>
      <c r="CO111" s="26"/>
      <c r="CP111" s="19"/>
      <c r="CQ111" s="19"/>
      <c r="CR111" s="19"/>
      <c r="CS111" s="19"/>
    </row>
    <row r="112" spans="1:97" ht="12.75" x14ac:dyDescent="0.2">
      <c r="A112" s="25" t="s">
        <v>95</v>
      </c>
      <c r="B112" s="26">
        <v>2.5</v>
      </c>
      <c r="C112" s="26">
        <v>3</v>
      </c>
      <c r="D112" s="27">
        <v>1</v>
      </c>
      <c r="E112" s="44">
        <v>10.887</v>
      </c>
      <c r="F112" s="27">
        <v>4200</v>
      </c>
      <c r="G112" s="27">
        <v>10610</v>
      </c>
      <c r="H112" s="51">
        <f t="shared" si="82"/>
        <v>6.0730442978322342E-2</v>
      </c>
      <c r="I112" s="48">
        <f t="shared" si="91"/>
        <v>16.466206254364863</v>
      </c>
      <c r="J112" s="85">
        <v>0.93</v>
      </c>
      <c r="K112" s="85">
        <v>254.28</v>
      </c>
      <c r="L112" s="47">
        <f t="shared" si="83"/>
        <v>3514.5564480000003</v>
      </c>
      <c r="M112" s="85">
        <v>9720</v>
      </c>
      <c r="N112" s="51">
        <f t="shared" si="84"/>
        <v>0.36157988148148151</v>
      </c>
      <c r="O112" s="44">
        <v>18.3</v>
      </c>
      <c r="P112" s="28">
        <f t="shared" si="85"/>
        <v>9.9231000000000014E-2</v>
      </c>
      <c r="Q112" s="48">
        <v>10.67</v>
      </c>
      <c r="R112" s="48">
        <v>2.7</v>
      </c>
      <c r="S112" s="31">
        <v>3.74</v>
      </c>
      <c r="T112" s="31">
        <v>3.4</v>
      </c>
      <c r="U112" s="31">
        <v>1.9</v>
      </c>
      <c r="V112" s="122"/>
      <c r="W112" s="48" t="s">
        <v>112</v>
      </c>
      <c r="X112" s="48" t="s">
        <v>112</v>
      </c>
      <c r="Y112" s="48" t="s">
        <v>112</v>
      </c>
      <c r="Z112" s="49">
        <v>0.7</v>
      </c>
      <c r="AA112" s="50">
        <v>0.7</v>
      </c>
      <c r="AB112" s="50">
        <v>0.7</v>
      </c>
      <c r="AC112" s="50">
        <v>0.7</v>
      </c>
      <c r="AD112" s="48" t="s">
        <v>112</v>
      </c>
      <c r="AE112" s="48" t="s">
        <v>112</v>
      </c>
      <c r="AF112" s="48" t="s">
        <v>112</v>
      </c>
      <c r="AG112" s="48" t="s">
        <v>112</v>
      </c>
      <c r="AH112" s="48" t="s">
        <v>112</v>
      </c>
      <c r="AI112" s="48" t="s">
        <v>112</v>
      </c>
      <c r="AJ112" s="48" t="s">
        <v>112</v>
      </c>
      <c r="AK112" s="48" t="s">
        <v>112</v>
      </c>
      <c r="AL112" s="48"/>
      <c r="AM112" s="48" t="s">
        <v>112</v>
      </c>
      <c r="AN112" s="48" t="s">
        <v>112</v>
      </c>
      <c r="AO112" s="48" t="s">
        <v>112</v>
      </c>
      <c r="AP112" s="53">
        <v>0.31</v>
      </c>
      <c r="AQ112" s="53">
        <v>0.14000000000000001</v>
      </c>
      <c r="AR112" s="53">
        <v>0.05</v>
      </c>
      <c r="AS112" s="53">
        <v>0.24</v>
      </c>
      <c r="AT112" s="53">
        <v>0.19</v>
      </c>
      <c r="AU112" s="53">
        <v>0.12</v>
      </c>
      <c r="AV112" s="53">
        <v>0.06</v>
      </c>
      <c r="AW112" s="53">
        <v>-0.04</v>
      </c>
      <c r="AX112" s="53">
        <v>-0.37</v>
      </c>
      <c r="AY112" s="53">
        <v>-0.74</v>
      </c>
      <c r="AZ112" s="53">
        <v>-0.91</v>
      </c>
      <c r="BA112" s="59">
        <f>(AZ112-AS112)</f>
        <v>-1.1499999999999999</v>
      </c>
      <c r="BB112" s="19" t="b">
        <f t="shared" si="86"/>
        <v>0</v>
      </c>
      <c r="BC112" s="48">
        <v>65.599999999999994</v>
      </c>
      <c r="BD112" s="48">
        <v>67.599999999999994</v>
      </c>
      <c r="BE112" s="48"/>
      <c r="BF112" s="48">
        <v>67.5</v>
      </c>
      <c r="BG112" s="48">
        <v>70.099999999999994</v>
      </c>
      <c r="BH112" s="48">
        <v>74.2</v>
      </c>
      <c r="BI112" s="48">
        <v>76.5</v>
      </c>
      <c r="BJ112" s="48">
        <v>77.5</v>
      </c>
      <c r="BK112" s="89">
        <f t="shared" si="87"/>
        <v>-10</v>
      </c>
      <c r="BL112" s="26"/>
      <c r="BM112" s="26"/>
      <c r="BN112" s="26"/>
      <c r="BO112" s="26">
        <v>-0.28999999999999998</v>
      </c>
      <c r="BP112" s="26"/>
      <c r="BQ112" s="100"/>
      <c r="BR112" s="100"/>
      <c r="BS112" s="26"/>
      <c r="BT112" s="26"/>
      <c r="BU112" s="26"/>
      <c r="BV112" s="29"/>
      <c r="BW112" s="29">
        <v>30</v>
      </c>
      <c r="BX112" s="29"/>
      <c r="BY112" s="98">
        <f t="shared" si="88"/>
        <v>14.467000000000001</v>
      </c>
      <c r="BZ112" s="28">
        <v>0</v>
      </c>
      <c r="CA112" s="29">
        <v>14.467000000000001</v>
      </c>
      <c r="CB112" s="28">
        <f t="shared" si="89"/>
        <v>5</v>
      </c>
      <c r="CC112" s="28"/>
      <c r="CD112" s="28">
        <v>5</v>
      </c>
      <c r="CE112" s="28">
        <v>5</v>
      </c>
      <c r="CF112" s="56"/>
      <c r="CG112" s="56"/>
      <c r="CH112" s="28">
        <f t="shared" si="90"/>
        <v>5</v>
      </c>
      <c r="CI112" s="29">
        <v>2</v>
      </c>
      <c r="CJ112" s="25" t="s">
        <v>95</v>
      </c>
      <c r="CK112" s="27" t="s">
        <v>262</v>
      </c>
      <c r="CL112" s="27" t="s">
        <v>263</v>
      </c>
      <c r="CM112" s="26"/>
      <c r="CN112" s="26"/>
      <c r="CO112" s="26"/>
      <c r="CP112" s="19"/>
      <c r="CQ112" s="19"/>
      <c r="CR112" s="19"/>
      <c r="CS112" s="19"/>
    </row>
    <row r="113" spans="1:97" ht="12.75" x14ac:dyDescent="0.2">
      <c r="A113" s="25" t="s">
        <v>45</v>
      </c>
      <c r="B113" s="26">
        <v>3</v>
      </c>
      <c r="C113" s="26">
        <v>3</v>
      </c>
      <c r="D113" s="27">
        <v>1</v>
      </c>
      <c r="E113" s="44">
        <v>2.7149999999999999</v>
      </c>
      <c r="F113" s="27">
        <v>5220</v>
      </c>
      <c r="G113" s="27">
        <v>8490</v>
      </c>
      <c r="H113" s="51">
        <f t="shared" si="82"/>
        <v>7.5895170789163718E-2</v>
      </c>
      <c r="I113" s="48">
        <f t="shared" si="91"/>
        <v>13.176068906650112</v>
      </c>
      <c r="J113" s="85">
        <v>0.04</v>
      </c>
      <c r="K113" s="85">
        <v>393</v>
      </c>
      <c r="L113" s="47">
        <f t="shared" si="83"/>
        <v>5431.8887999999997</v>
      </c>
      <c r="M113" s="85">
        <v>8170</v>
      </c>
      <c r="N113" s="51">
        <f t="shared" si="84"/>
        <v>0.66485787025703791</v>
      </c>
      <c r="O113" s="44">
        <v>14.3</v>
      </c>
      <c r="P113" s="28">
        <f t="shared" si="85"/>
        <v>1.0840000000000001E-3</v>
      </c>
      <c r="Q113" s="48">
        <v>2.71</v>
      </c>
      <c r="R113" s="48">
        <v>0.8</v>
      </c>
      <c r="S113" s="31">
        <v>0.4</v>
      </c>
      <c r="T113" s="31">
        <v>0.2</v>
      </c>
      <c r="U113" s="31">
        <v>0.9</v>
      </c>
      <c r="V113" s="122"/>
      <c r="W113" s="48" t="s">
        <v>112</v>
      </c>
      <c r="X113" s="48" t="s">
        <v>112</v>
      </c>
      <c r="Y113" s="48" t="s">
        <v>112</v>
      </c>
      <c r="Z113" s="48" t="s">
        <v>112</v>
      </c>
      <c r="AA113" s="48" t="s">
        <v>112</v>
      </c>
      <c r="AB113" s="48" t="s">
        <v>112</v>
      </c>
      <c r="AC113" s="50">
        <v>0.6</v>
      </c>
      <c r="AD113" s="48" t="s">
        <v>112</v>
      </c>
      <c r="AE113" s="48" t="s">
        <v>112</v>
      </c>
      <c r="AF113" s="48" t="s">
        <v>112</v>
      </c>
      <c r="AG113" s="48" t="s">
        <v>112</v>
      </c>
      <c r="AH113" s="48" t="s">
        <v>112</v>
      </c>
      <c r="AI113" s="48" t="s">
        <v>112</v>
      </c>
      <c r="AJ113" s="48" t="s">
        <v>112</v>
      </c>
      <c r="AK113" s="48" t="s">
        <v>112</v>
      </c>
      <c r="AL113" s="48"/>
      <c r="AM113" s="48" t="s">
        <v>112</v>
      </c>
      <c r="AN113" s="48" t="s">
        <v>112</v>
      </c>
      <c r="AO113" s="48" t="s">
        <v>112</v>
      </c>
      <c r="AP113" s="53">
        <v>-0.4</v>
      </c>
      <c r="AQ113" s="53">
        <v>-0.33</v>
      </c>
      <c r="AR113" s="53">
        <v>-0.28000000000000003</v>
      </c>
      <c r="AS113" s="53">
        <v>-0.28999999999999998</v>
      </c>
      <c r="AT113" s="53">
        <v>-0.2</v>
      </c>
      <c r="AU113" s="53">
        <v>-0.26</v>
      </c>
      <c r="AV113" s="53">
        <v>-0.35</v>
      </c>
      <c r="AW113" s="53">
        <v>-0.41</v>
      </c>
      <c r="AX113" s="53">
        <v>-0.08</v>
      </c>
      <c r="AY113" s="53">
        <v>0.11</v>
      </c>
      <c r="AZ113" s="53">
        <v>0.18</v>
      </c>
      <c r="BA113" s="61">
        <f>(AZ113-AW113)</f>
        <v>0.59</v>
      </c>
      <c r="BB113" s="19" t="b">
        <f t="shared" si="86"/>
        <v>0</v>
      </c>
      <c r="BC113" s="48">
        <v>65.7</v>
      </c>
      <c r="BD113" s="48">
        <v>68.599999999999994</v>
      </c>
      <c r="BE113" s="48"/>
      <c r="BF113" s="48">
        <v>67.400000000000006</v>
      </c>
      <c r="BG113" s="48">
        <v>67.099999999999994</v>
      </c>
      <c r="BH113" s="48">
        <v>65.8</v>
      </c>
      <c r="BI113" s="48">
        <v>65.599999999999994</v>
      </c>
      <c r="BJ113" s="48">
        <v>64.900000000000006</v>
      </c>
      <c r="BK113" s="56">
        <f t="shared" si="87"/>
        <v>2.5</v>
      </c>
      <c r="BL113" s="19"/>
      <c r="BM113" s="19"/>
      <c r="BN113" s="19"/>
      <c r="BO113" s="19"/>
      <c r="BP113" s="19"/>
      <c r="BQ113" s="99"/>
      <c r="BR113" s="99"/>
      <c r="BS113" s="19"/>
      <c r="BT113" s="19"/>
      <c r="BU113" s="19"/>
      <c r="BV113" s="28">
        <v>8</v>
      </c>
      <c r="BW113" s="28"/>
      <c r="BX113" s="28"/>
      <c r="BY113" s="98">
        <f t="shared" si="88"/>
        <v>6.6879999999999997</v>
      </c>
      <c r="BZ113" s="28">
        <v>0</v>
      </c>
      <c r="CA113" s="28">
        <v>6.6879999999999997</v>
      </c>
      <c r="CB113" s="28">
        <f t="shared" si="89"/>
        <v>5</v>
      </c>
      <c r="CC113" s="28"/>
      <c r="CD113" s="28">
        <v>5</v>
      </c>
      <c r="CE113" s="28"/>
      <c r="CF113" s="56">
        <v>5.35</v>
      </c>
      <c r="CG113" s="56"/>
      <c r="CH113" s="28">
        <f t="shared" si="90"/>
        <v>5.35</v>
      </c>
      <c r="CI113" s="29">
        <v>7.5590000000000002</v>
      </c>
      <c r="CJ113" s="25" t="s">
        <v>45</v>
      </c>
      <c r="CK113" s="27" t="s">
        <v>196</v>
      </c>
      <c r="CL113" s="27" t="s">
        <v>196</v>
      </c>
      <c r="CM113" s="26"/>
      <c r="CN113" s="26"/>
      <c r="CO113" s="26"/>
      <c r="CP113" s="19"/>
      <c r="CQ113" s="19"/>
      <c r="CR113" s="19"/>
      <c r="CS113" s="19"/>
    </row>
    <row r="114" spans="1:97" ht="12.75" x14ac:dyDescent="0.2">
      <c r="A114" s="74" t="s">
        <v>25</v>
      </c>
      <c r="B114" s="26">
        <v>3</v>
      </c>
      <c r="C114" s="26">
        <v>3</v>
      </c>
      <c r="D114" s="27">
        <v>1</v>
      </c>
      <c r="E114" s="44">
        <v>15.738</v>
      </c>
      <c r="F114" s="27">
        <v>5760</v>
      </c>
      <c r="G114" s="27">
        <v>10720</v>
      </c>
      <c r="H114" s="51">
        <f t="shared" si="82"/>
        <v>6.0107276119402989E-2</v>
      </c>
      <c r="I114" s="48">
        <f t="shared" si="91"/>
        <v>16.636920928067045</v>
      </c>
      <c r="J114" s="85">
        <v>4.99</v>
      </c>
      <c r="K114" s="85">
        <v>282.64</v>
      </c>
      <c r="L114" s="47">
        <f t="shared" si="83"/>
        <v>3906.5370239999993</v>
      </c>
      <c r="M114" s="85">
        <v>9730</v>
      </c>
      <c r="N114" s="51">
        <f t="shared" si="84"/>
        <v>0.40149404152106877</v>
      </c>
      <c r="O114" s="44">
        <v>13.3</v>
      </c>
      <c r="P114" s="28">
        <f t="shared" si="85"/>
        <v>0.76097499999999996</v>
      </c>
      <c r="Q114" s="48">
        <v>15.25</v>
      </c>
      <c r="R114" s="48">
        <v>0.9</v>
      </c>
      <c r="S114" s="31">
        <v>1.2</v>
      </c>
      <c r="T114" s="31">
        <v>2.2999999999999998</v>
      </c>
      <c r="U114" s="31">
        <v>3.4</v>
      </c>
      <c r="V114" s="122"/>
      <c r="W114" s="48" t="s">
        <v>112</v>
      </c>
      <c r="X114" s="48" t="s">
        <v>112</v>
      </c>
      <c r="Y114" s="48" t="s">
        <v>112</v>
      </c>
      <c r="Z114" s="49">
        <v>0.4</v>
      </c>
      <c r="AA114" s="50">
        <v>0.4</v>
      </c>
      <c r="AB114" s="50">
        <v>0.2</v>
      </c>
      <c r="AC114" s="50">
        <v>0.3</v>
      </c>
      <c r="AD114" s="48" t="s">
        <v>112</v>
      </c>
      <c r="AE114" s="48" t="s">
        <v>112</v>
      </c>
      <c r="AF114" s="48" t="s">
        <v>112</v>
      </c>
      <c r="AG114" s="48" t="s">
        <v>112</v>
      </c>
      <c r="AH114" s="48" t="s">
        <v>112</v>
      </c>
      <c r="AI114" s="48" t="s">
        <v>112</v>
      </c>
      <c r="AJ114" s="48" t="s">
        <v>112</v>
      </c>
      <c r="AK114" s="48" t="s">
        <v>112</v>
      </c>
      <c r="AL114" s="48"/>
      <c r="AM114" s="48" t="s">
        <v>112</v>
      </c>
      <c r="AN114" s="48" t="s">
        <v>112</v>
      </c>
      <c r="AO114" s="48" t="s">
        <v>112</v>
      </c>
      <c r="AP114" s="53">
        <v>-1</v>
      </c>
      <c r="AQ114" s="53">
        <v>-0.83</v>
      </c>
      <c r="AR114" s="53">
        <v>-0.8</v>
      </c>
      <c r="AS114" s="53">
        <v>-0.86</v>
      </c>
      <c r="AT114" s="53">
        <v>-0.79</v>
      </c>
      <c r="AU114" s="53">
        <v>-0.73</v>
      </c>
      <c r="AV114" s="53">
        <v>-0.68</v>
      </c>
      <c r="AW114" s="53">
        <v>-0.62</v>
      </c>
      <c r="AX114" s="53">
        <v>-0.71</v>
      </c>
      <c r="AY114" s="53">
        <v>-0.6</v>
      </c>
      <c r="AZ114" s="53">
        <v>-0.2</v>
      </c>
      <c r="BA114" s="61">
        <f>(AZ114-AX114)</f>
        <v>0.51</v>
      </c>
      <c r="BB114" s="19" t="b">
        <f t="shared" si="86"/>
        <v>0</v>
      </c>
      <c r="BC114" s="48">
        <v>80.3</v>
      </c>
      <c r="BD114" s="48">
        <v>81.2</v>
      </c>
      <c r="BE114" s="48"/>
      <c r="BF114" s="48">
        <v>81.7</v>
      </c>
      <c r="BG114" s="48">
        <v>82.2</v>
      </c>
      <c r="BH114" s="48">
        <v>80.099999999999994</v>
      </c>
      <c r="BI114" s="48">
        <v>78.599999999999994</v>
      </c>
      <c r="BJ114" s="48">
        <v>77.3</v>
      </c>
      <c r="BK114" s="56">
        <f t="shared" si="87"/>
        <v>4.4000000000000057</v>
      </c>
      <c r="BL114" s="26"/>
      <c r="BM114" s="26"/>
      <c r="BN114" s="26"/>
      <c r="BO114" s="26">
        <v>-0.28000000000000003</v>
      </c>
      <c r="BP114" s="26">
        <v>-0.23</v>
      </c>
      <c r="BQ114" s="100">
        <v>0</v>
      </c>
      <c r="BR114" s="100"/>
      <c r="BS114" s="26"/>
      <c r="BT114" s="26"/>
      <c r="BU114" s="26"/>
      <c r="BV114" s="29">
        <v>10</v>
      </c>
      <c r="BW114" s="29"/>
      <c r="BX114" s="29"/>
      <c r="BY114" s="98">
        <f t="shared" si="88"/>
        <v>13.375999999999999</v>
      </c>
      <c r="BZ114" s="28">
        <v>0</v>
      </c>
      <c r="CA114" s="29">
        <v>13.375999999999999</v>
      </c>
      <c r="CB114" s="28">
        <f t="shared" si="89"/>
        <v>15</v>
      </c>
      <c r="CC114" s="28"/>
      <c r="CD114" s="28">
        <v>15</v>
      </c>
      <c r="CE114" s="28"/>
      <c r="CF114" s="56">
        <v>17.27</v>
      </c>
      <c r="CG114" s="56"/>
      <c r="CH114" s="28">
        <f t="shared" si="90"/>
        <v>17.27</v>
      </c>
      <c r="CI114" s="29">
        <v>24.783000000000001</v>
      </c>
      <c r="CJ114" s="40" t="s">
        <v>25</v>
      </c>
      <c r="CK114" s="27" t="s">
        <v>196</v>
      </c>
      <c r="CL114" s="27" t="s">
        <v>196</v>
      </c>
      <c r="CM114" s="19"/>
      <c r="CN114" s="19"/>
      <c r="CO114" s="19"/>
      <c r="CP114" s="19"/>
      <c r="CQ114" s="19"/>
      <c r="CR114" s="19"/>
      <c r="CS114" s="19"/>
    </row>
    <row r="115" spans="1:97" ht="12.75" x14ac:dyDescent="0.2">
      <c r="A115" s="25" t="s">
        <v>128</v>
      </c>
      <c r="B115" s="26">
        <v>3</v>
      </c>
      <c r="C115" s="26">
        <v>3</v>
      </c>
      <c r="D115" s="27">
        <v>1</v>
      </c>
      <c r="E115" s="44">
        <v>10.404</v>
      </c>
      <c r="F115" s="27">
        <v>5770</v>
      </c>
      <c r="G115" s="27">
        <v>11630</v>
      </c>
      <c r="H115" s="51">
        <f t="shared" si="82"/>
        <v>5.5404127257093726E-2</v>
      </c>
      <c r="I115" s="48">
        <f t="shared" si="91"/>
        <v>18.049196865057809</v>
      </c>
      <c r="J115" s="85">
        <v>1.9</v>
      </c>
      <c r="K115" s="85">
        <v>328.77</v>
      </c>
      <c r="L115" s="47">
        <f t="shared" si="83"/>
        <v>4544.1274319999993</v>
      </c>
      <c r="M115" s="85">
        <v>10860</v>
      </c>
      <c r="N115" s="51">
        <f t="shared" si="84"/>
        <v>0.41842794033149167</v>
      </c>
      <c r="O115" s="44">
        <v>14.2</v>
      </c>
      <c r="P115" s="28">
        <f t="shared" si="85"/>
        <v>0.19284999999999999</v>
      </c>
      <c r="Q115" s="48">
        <v>10.15</v>
      </c>
      <c r="R115" s="48">
        <v>2.8</v>
      </c>
      <c r="S115" s="31">
        <v>3.9</v>
      </c>
      <c r="T115" s="31">
        <v>3.4</v>
      </c>
      <c r="U115" s="31">
        <v>2.8</v>
      </c>
      <c r="V115" s="122"/>
      <c r="W115" s="48" t="s">
        <v>112</v>
      </c>
      <c r="X115" s="48" t="s">
        <v>112</v>
      </c>
      <c r="Y115" s="48" t="s">
        <v>112</v>
      </c>
      <c r="Z115" s="48" t="s">
        <v>112</v>
      </c>
      <c r="AA115" s="48" t="s">
        <v>112</v>
      </c>
      <c r="AB115" s="50">
        <v>0.4</v>
      </c>
      <c r="AC115" s="50">
        <v>0.5</v>
      </c>
      <c r="AD115" s="48" t="s">
        <v>112</v>
      </c>
      <c r="AE115" s="48" t="s">
        <v>112</v>
      </c>
      <c r="AF115" s="48" t="s">
        <v>112</v>
      </c>
      <c r="AG115" s="48" t="s">
        <v>112</v>
      </c>
      <c r="AH115" s="48" t="s">
        <v>112</v>
      </c>
      <c r="AI115" s="48" t="s">
        <v>112</v>
      </c>
      <c r="AJ115" s="48" t="s">
        <v>112</v>
      </c>
      <c r="AK115" s="48" t="s">
        <v>112</v>
      </c>
      <c r="AL115" s="48"/>
      <c r="AM115" s="48" t="s">
        <v>112</v>
      </c>
      <c r="AN115" s="48" t="s">
        <v>112</v>
      </c>
      <c r="AO115" s="48" t="s">
        <v>112</v>
      </c>
      <c r="AP115" s="53">
        <v>-0.45</v>
      </c>
      <c r="AQ115" s="53">
        <v>-0.33</v>
      </c>
      <c r="AR115" s="53">
        <v>-0.23</v>
      </c>
      <c r="AS115" s="53">
        <v>-0.1</v>
      </c>
      <c r="AT115" s="53">
        <v>-0.09</v>
      </c>
      <c r="AU115" s="53">
        <v>-0.03</v>
      </c>
      <c r="AV115" s="53">
        <v>-0.01</v>
      </c>
      <c r="AW115" s="53">
        <v>-7.0000000000000007E-2</v>
      </c>
      <c r="AX115" s="53">
        <v>-0.01</v>
      </c>
      <c r="AY115" s="53">
        <v>0.24</v>
      </c>
      <c r="AZ115" s="53">
        <v>0.19</v>
      </c>
      <c r="BA115" s="53">
        <f>(AZ115-AW115)</f>
        <v>0.26</v>
      </c>
      <c r="BB115" s="19" t="b">
        <f t="shared" si="86"/>
        <v>0</v>
      </c>
      <c r="BC115" s="48">
        <v>78.400000000000006</v>
      </c>
      <c r="BD115" s="48">
        <v>77.7</v>
      </c>
      <c r="BE115" s="48"/>
      <c r="BF115" s="48">
        <v>76.8</v>
      </c>
      <c r="BG115" s="48">
        <v>76.900000000000006</v>
      </c>
      <c r="BH115" s="48">
        <v>74.099999999999994</v>
      </c>
      <c r="BI115" s="48">
        <v>73.2</v>
      </c>
      <c r="BJ115" s="48">
        <v>73.400000000000006</v>
      </c>
      <c r="BK115" s="56">
        <f t="shared" si="87"/>
        <v>3.3999999999999915</v>
      </c>
      <c r="BL115" s="19"/>
      <c r="BM115" s="19"/>
      <c r="BN115" s="19"/>
      <c r="BO115" s="19">
        <v>0.28999999999999998</v>
      </c>
      <c r="BP115" s="19">
        <v>0.15</v>
      </c>
      <c r="BQ115" s="99">
        <v>0.08</v>
      </c>
      <c r="BR115" s="99"/>
      <c r="BS115" s="19"/>
      <c r="BT115" s="19"/>
      <c r="BU115" s="19"/>
      <c r="BV115" s="28">
        <v>10.83</v>
      </c>
      <c r="BW115" s="28"/>
      <c r="BX115" s="28">
        <v>12.872</v>
      </c>
      <c r="BY115" s="98">
        <f t="shared" si="88"/>
        <v>8.1210000000000004</v>
      </c>
      <c r="BZ115" s="28">
        <v>13.824</v>
      </c>
      <c r="CA115" s="28">
        <v>21.945</v>
      </c>
      <c r="CB115" s="28">
        <f t="shared" si="89"/>
        <v>12.3</v>
      </c>
      <c r="CC115" s="28">
        <v>17</v>
      </c>
      <c r="CD115" s="28">
        <v>29.3</v>
      </c>
      <c r="CE115" s="28"/>
      <c r="CF115" s="56">
        <v>18.103000000000002</v>
      </c>
      <c r="CG115" s="56"/>
      <c r="CH115" s="28">
        <f t="shared" si="90"/>
        <v>18.103000000000002</v>
      </c>
      <c r="CI115" s="29">
        <v>24.6</v>
      </c>
      <c r="CJ115" s="25" t="s">
        <v>24</v>
      </c>
      <c r="CK115" s="27" t="s">
        <v>196</v>
      </c>
      <c r="CL115" s="27" t="s">
        <v>196</v>
      </c>
      <c r="CM115" s="48"/>
      <c r="CN115" s="48"/>
      <c r="CO115" s="48"/>
      <c r="CP115" s="19"/>
      <c r="CQ115" s="19"/>
      <c r="CR115" s="19"/>
      <c r="CS115" s="19"/>
    </row>
    <row r="116" spans="1:97" ht="12.75" x14ac:dyDescent="0.2">
      <c r="A116" s="25" t="s">
        <v>76</v>
      </c>
      <c r="B116" s="26">
        <v>3</v>
      </c>
      <c r="C116" s="26">
        <v>3</v>
      </c>
      <c r="D116" s="27">
        <v>1</v>
      </c>
      <c r="E116" s="44">
        <v>30.376000000000001</v>
      </c>
      <c r="F116" s="27">
        <v>6270</v>
      </c>
      <c r="G116" s="27">
        <v>11160</v>
      </c>
      <c r="H116" s="51">
        <f t="shared" si="82"/>
        <v>5.7737455197132616E-2</v>
      </c>
      <c r="I116" s="48">
        <f t="shared" si="91"/>
        <v>17.319779622875764</v>
      </c>
      <c r="J116" s="85">
        <v>3.75</v>
      </c>
      <c r="K116" s="85">
        <v>329.58</v>
      </c>
      <c r="L116" s="47">
        <f t="shared" si="83"/>
        <v>4555.3229279999996</v>
      </c>
      <c r="M116" s="85">
        <v>9610</v>
      </c>
      <c r="N116" s="51">
        <f t="shared" si="84"/>
        <v>0.47401903517169613</v>
      </c>
      <c r="O116" s="44">
        <v>13.5</v>
      </c>
      <c r="P116" s="28">
        <f t="shared" si="85"/>
        <v>1.1103749999999999</v>
      </c>
      <c r="Q116" s="48">
        <v>29.61</v>
      </c>
      <c r="R116" s="48">
        <v>3</v>
      </c>
      <c r="S116" s="31">
        <v>2.6</v>
      </c>
      <c r="T116" s="31">
        <v>4.2</v>
      </c>
      <c r="U116" s="31">
        <v>4.0999999999999996</v>
      </c>
      <c r="V116" s="122"/>
      <c r="W116" s="48" t="s">
        <v>112</v>
      </c>
      <c r="X116" s="48" t="s">
        <v>112</v>
      </c>
      <c r="Y116" s="48" t="s">
        <v>112</v>
      </c>
      <c r="Z116" s="48" t="s">
        <v>112</v>
      </c>
      <c r="AA116" s="48" t="s">
        <v>112</v>
      </c>
      <c r="AB116" s="50">
        <v>0.7</v>
      </c>
      <c r="AC116" s="50">
        <v>0.6</v>
      </c>
      <c r="AD116" s="48" t="s">
        <v>112</v>
      </c>
      <c r="AE116" s="48" t="s">
        <v>112</v>
      </c>
      <c r="AF116" s="48" t="s">
        <v>112</v>
      </c>
      <c r="AG116" s="48" t="s">
        <v>112</v>
      </c>
      <c r="AH116" s="48" t="s">
        <v>112</v>
      </c>
      <c r="AI116" s="48" t="s">
        <v>112</v>
      </c>
      <c r="AJ116" s="48" t="s">
        <v>112</v>
      </c>
      <c r="AK116" s="48" t="s">
        <v>112</v>
      </c>
      <c r="AL116" s="48"/>
      <c r="AM116" s="48" t="s">
        <v>112</v>
      </c>
      <c r="AN116" s="48" t="s">
        <v>112</v>
      </c>
      <c r="AO116" s="48" t="s">
        <v>112</v>
      </c>
      <c r="AP116" s="53">
        <v>-1.2</v>
      </c>
      <c r="AQ116" s="53">
        <v>-1</v>
      </c>
      <c r="AR116" s="53">
        <v>-0.98</v>
      </c>
      <c r="AS116" s="53">
        <v>-0.85</v>
      </c>
      <c r="AT116" s="53">
        <v>-0.76</v>
      </c>
      <c r="AU116" s="53">
        <v>-0.9</v>
      </c>
      <c r="AV116" s="53">
        <v>-1.18</v>
      </c>
      <c r="AW116" s="53">
        <v>-0.98</v>
      </c>
      <c r="AX116" s="53">
        <v>-0.74</v>
      </c>
      <c r="AY116" s="53">
        <v>-0.87</v>
      </c>
      <c r="AZ116" s="53">
        <v>-0.77</v>
      </c>
      <c r="BA116" s="53">
        <f>(AZ116-AV116)</f>
        <v>0.40999999999999992</v>
      </c>
      <c r="BB116" s="19" t="b">
        <f t="shared" si="86"/>
        <v>0</v>
      </c>
      <c r="BC116" s="48">
        <v>77.5</v>
      </c>
      <c r="BD116" s="48">
        <v>77.099999999999994</v>
      </c>
      <c r="BE116" s="48"/>
      <c r="BF116" s="48">
        <v>76.900000000000006</v>
      </c>
      <c r="BG116" s="48">
        <v>73.599999999999994</v>
      </c>
      <c r="BH116" s="48">
        <v>73.5</v>
      </c>
      <c r="BI116" s="48">
        <v>72.3</v>
      </c>
      <c r="BJ116" s="48">
        <v>72.900000000000006</v>
      </c>
      <c r="BK116" s="56">
        <f t="shared" si="87"/>
        <v>4</v>
      </c>
      <c r="BL116" s="48"/>
      <c r="BM116" s="48"/>
      <c r="BN116" s="48"/>
      <c r="BO116" s="48">
        <v>-0.26</v>
      </c>
      <c r="BP116" s="52">
        <v>-0.44</v>
      </c>
      <c r="BQ116" s="52">
        <v>-0.49</v>
      </c>
      <c r="BR116" s="52"/>
      <c r="BS116" s="52"/>
      <c r="BT116" s="48"/>
      <c r="BU116" s="48"/>
      <c r="BV116" s="47">
        <v>56</v>
      </c>
      <c r="BW116" s="47"/>
      <c r="BX116" s="47"/>
      <c r="BY116" s="98">
        <f t="shared" si="88"/>
        <v>51.973999999999997</v>
      </c>
      <c r="BZ116" s="28">
        <v>0</v>
      </c>
      <c r="CA116" s="47">
        <v>51.973999999999997</v>
      </c>
      <c r="CB116" s="28">
        <f t="shared" si="89"/>
        <v>45</v>
      </c>
      <c r="CC116" s="28">
        <v>5</v>
      </c>
      <c r="CD116" s="28">
        <v>50</v>
      </c>
      <c r="CE116" s="28"/>
      <c r="CF116" s="56">
        <v>5.5</v>
      </c>
      <c r="CG116" s="56"/>
      <c r="CH116" s="28">
        <f t="shared" si="90"/>
        <v>5.5</v>
      </c>
      <c r="CI116" s="29">
        <v>63.334000000000003</v>
      </c>
      <c r="CJ116" s="25" t="s">
        <v>76</v>
      </c>
      <c r="CK116" s="27" t="s">
        <v>196</v>
      </c>
      <c r="CL116" s="27" t="s">
        <v>196</v>
      </c>
      <c r="CM116" s="56"/>
      <c r="CN116" s="56"/>
      <c r="CO116" s="56"/>
      <c r="CP116" s="19"/>
      <c r="CQ116" s="19"/>
      <c r="CR116" s="19"/>
      <c r="CS116" s="19"/>
    </row>
    <row r="117" spans="1:97" ht="12.75" x14ac:dyDescent="0.2">
      <c r="A117" s="25" t="s">
        <v>63</v>
      </c>
      <c r="B117" s="26">
        <v>3</v>
      </c>
      <c r="C117" s="26">
        <v>3</v>
      </c>
      <c r="D117" s="27">
        <v>1</v>
      </c>
      <c r="E117" s="44">
        <v>122.33199999999999</v>
      </c>
      <c r="F117" s="27">
        <v>9940</v>
      </c>
      <c r="G117" s="27">
        <v>16110</v>
      </c>
      <c r="H117" s="51">
        <f t="shared" si="82"/>
        <v>3.9996896337678459E-2</v>
      </c>
      <c r="I117" s="48">
        <f t="shared" si="91"/>
        <v>25.001939939473889</v>
      </c>
      <c r="J117" s="85">
        <v>2.15</v>
      </c>
      <c r="K117" s="85">
        <v>310.95</v>
      </c>
      <c r="L117" s="47">
        <f t="shared" si="83"/>
        <v>4297.8265199999996</v>
      </c>
      <c r="M117" s="85">
        <v>15650</v>
      </c>
      <c r="N117" s="51">
        <f t="shared" si="84"/>
        <v>0.27462150287539933</v>
      </c>
      <c r="O117" s="44">
        <v>13.7</v>
      </c>
      <c r="P117" s="28">
        <f t="shared" si="85"/>
        <v>2.5662399999999996</v>
      </c>
      <c r="Q117" s="48">
        <v>119.36</v>
      </c>
      <c r="R117" s="48">
        <v>0.4</v>
      </c>
      <c r="S117" s="31">
        <v>1.8</v>
      </c>
      <c r="T117" s="31">
        <v>0.5</v>
      </c>
      <c r="U117" s="31">
        <v>2.1</v>
      </c>
      <c r="V117" s="122"/>
      <c r="W117" s="48" t="s">
        <v>112</v>
      </c>
      <c r="X117" s="48" t="s">
        <v>112</v>
      </c>
      <c r="Y117" s="48" t="s">
        <v>112</v>
      </c>
      <c r="Z117" s="48" t="s">
        <v>112</v>
      </c>
      <c r="AA117" s="48" t="s">
        <v>112</v>
      </c>
      <c r="AB117" s="48" t="s">
        <v>112</v>
      </c>
      <c r="AC117" s="48" t="s">
        <v>112</v>
      </c>
      <c r="AD117" s="48" t="s">
        <v>112</v>
      </c>
      <c r="AE117" s="48" t="s">
        <v>112</v>
      </c>
      <c r="AF117" s="48" t="s">
        <v>112</v>
      </c>
      <c r="AG117" s="48" t="s">
        <v>112</v>
      </c>
      <c r="AH117" s="48" t="s">
        <v>112</v>
      </c>
      <c r="AI117" s="48" t="s">
        <v>112</v>
      </c>
      <c r="AJ117" s="48" t="s">
        <v>112</v>
      </c>
      <c r="AK117" s="48" t="s">
        <v>112</v>
      </c>
      <c r="AL117" s="48"/>
      <c r="AM117" s="48" t="s">
        <v>112</v>
      </c>
      <c r="AN117" s="48" t="s">
        <v>112</v>
      </c>
      <c r="AO117" s="48" t="s">
        <v>112</v>
      </c>
      <c r="AP117" s="53">
        <v>-0.14000000000000001</v>
      </c>
      <c r="AQ117" s="53">
        <v>-0.22</v>
      </c>
      <c r="AR117" s="53">
        <v>-0.44</v>
      </c>
      <c r="AS117" s="53">
        <v>-0.64</v>
      </c>
      <c r="AT117" s="52">
        <v>-0.73</v>
      </c>
      <c r="AU117" s="52">
        <v>-0.8</v>
      </c>
      <c r="AV117" s="52">
        <v>-0.7</v>
      </c>
      <c r="AW117" s="52">
        <v>-0.74</v>
      </c>
      <c r="AX117" s="52">
        <v>-0.68</v>
      </c>
      <c r="AY117" s="52">
        <v>-0.68</v>
      </c>
      <c r="AZ117" s="52">
        <v>-0.74</v>
      </c>
      <c r="BA117" s="53">
        <f>(AZ117-AX117)</f>
        <v>-5.9999999999999942E-2</v>
      </c>
      <c r="BB117" s="19" t="b">
        <f t="shared" si="86"/>
        <v>0</v>
      </c>
      <c r="BC117" s="48">
        <v>72.2</v>
      </c>
      <c r="BD117" s="48">
        <v>75.400000000000006</v>
      </c>
      <c r="BE117" s="48"/>
      <c r="BF117" s="48">
        <v>76.099999999999994</v>
      </c>
      <c r="BG117" s="48">
        <v>75.099999999999994</v>
      </c>
      <c r="BH117" s="48">
        <v>73.599999999999994</v>
      </c>
      <c r="BI117" s="48">
        <v>73.099999999999994</v>
      </c>
      <c r="BJ117" s="48">
        <v>71.099999999999994</v>
      </c>
      <c r="BK117" s="88">
        <f t="shared" si="87"/>
        <v>5</v>
      </c>
      <c r="BL117" s="19"/>
      <c r="BM117" s="19"/>
      <c r="BN117" s="19"/>
      <c r="BO117" s="19"/>
      <c r="BP117" s="19"/>
      <c r="BQ117" s="99"/>
      <c r="BR117" s="99"/>
      <c r="BS117" s="19"/>
      <c r="BT117" s="19"/>
      <c r="BU117" s="19"/>
      <c r="BV117" s="28">
        <v>14</v>
      </c>
      <c r="BW117" s="28">
        <v>39</v>
      </c>
      <c r="BX117" s="28"/>
      <c r="BY117" s="98">
        <f t="shared" si="88"/>
        <v>58.290999999999997</v>
      </c>
      <c r="BZ117" s="28">
        <v>0</v>
      </c>
      <c r="CA117" s="28">
        <v>58.290999999999997</v>
      </c>
      <c r="CB117" s="28">
        <f t="shared" si="89"/>
        <v>66.61</v>
      </c>
      <c r="CC117" s="28">
        <v>1</v>
      </c>
      <c r="CD117" s="28">
        <v>67.61</v>
      </c>
      <c r="CE117" s="28">
        <v>18</v>
      </c>
      <c r="CF117" s="56">
        <v>25</v>
      </c>
      <c r="CG117" s="56"/>
      <c r="CH117" s="28">
        <f t="shared" si="90"/>
        <v>43</v>
      </c>
      <c r="CI117" s="29">
        <v>25</v>
      </c>
      <c r="CJ117" s="25" t="s">
        <v>63</v>
      </c>
      <c r="CK117" s="27" t="s">
        <v>262</v>
      </c>
      <c r="CL117" s="27" t="s">
        <v>196</v>
      </c>
      <c r="CM117" s="19"/>
      <c r="CN117" s="19"/>
      <c r="CO117" s="19"/>
      <c r="CP117" s="19"/>
      <c r="CQ117" s="19"/>
      <c r="CR117" s="19"/>
      <c r="CS117" s="19"/>
    </row>
    <row r="118" spans="1:97" ht="12.75" x14ac:dyDescent="0.2">
      <c r="A118" s="25" t="s">
        <v>9</v>
      </c>
      <c r="B118" s="26">
        <v>3</v>
      </c>
      <c r="C118" s="26">
        <v>3</v>
      </c>
      <c r="D118" s="27">
        <v>1</v>
      </c>
      <c r="E118" s="44">
        <v>200.36199999999999</v>
      </c>
      <c r="F118" s="27">
        <v>11690</v>
      </c>
      <c r="G118" s="27">
        <v>14750</v>
      </c>
      <c r="H118" s="51">
        <f t="shared" si="82"/>
        <v>4.3684745762711863E-2</v>
      </c>
      <c r="I118" s="48">
        <f t="shared" si="91"/>
        <v>22.891285791883291</v>
      </c>
      <c r="J118" s="85">
        <v>4.9000000000000004</v>
      </c>
      <c r="K118" s="85">
        <v>427.19</v>
      </c>
      <c r="L118" s="47">
        <f t="shared" si="83"/>
        <v>5904.4493039999998</v>
      </c>
      <c r="M118" s="85">
        <v>14030</v>
      </c>
      <c r="N118" s="51">
        <f t="shared" si="84"/>
        <v>0.42084456906628653</v>
      </c>
      <c r="O118" s="44">
        <v>11</v>
      </c>
      <c r="P118" s="28">
        <f t="shared" si="85"/>
        <v>9.6500599999999999</v>
      </c>
      <c r="Q118" s="48">
        <v>196.94</v>
      </c>
      <c r="R118" s="48">
        <v>1.2</v>
      </c>
      <c r="S118" s="31">
        <v>1.2</v>
      </c>
      <c r="T118" s="31">
        <v>2.5</v>
      </c>
      <c r="U118" s="31">
        <v>1.2</v>
      </c>
      <c r="V118" s="122"/>
      <c r="W118" s="48" t="s">
        <v>112</v>
      </c>
      <c r="X118" s="48" t="s">
        <v>112</v>
      </c>
      <c r="Y118" s="48" t="s">
        <v>112</v>
      </c>
      <c r="Z118" s="48" t="s">
        <v>112</v>
      </c>
      <c r="AA118" s="48" t="s">
        <v>112</v>
      </c>
      <c r="AB118" s="48" t="s">
        <v>112</v>
      </c>
      <c r="AC118" s="48" t="s">
        <v>112</v>
      </c>
      <c r="AD118" s="48" t="s">
        <v>112</v>
      </c>
      <c r="AE118" s="48" t="s">
        <v>112</v>
      </c>
      <c r="AF118" s="48" t="s">
        <v>112</v>
      </c>
      <c r="AG118" s="48" t="s">
        <v>112</v>
      </c>
      <c r="AH118" s="48" t="s">
        <v>112</v>
      </c>
      <c r="AI118" s="48" t="s">
        <v>112</v>
      </c>
      <c r="AJ118" s="48" t="s">
        <v>112</v>
      </c>
      <c r="AK118" s="48" t="s">
        <v>112</v>
      </c>
      <c r="AL118" s="48"/>
      <c r="AM118" s="48" t="s">
        <v>112</v>
      </c>
      <c r="AN118" s="48" t="s">
        <v>112</v>
      </c>
      <c r="AO118" s="48" t="s">
        <v>112</v>
      </c>
      <c r="AP118" s="53">
        <v>0</v>
      </c>
      <c r="AQ118" s="53">
        <v>-0.28000000000000003</v>
      </c>
      <c r="AR118" s="53">
        <v>-0.23</v>
      </c>
      <c r="AS118" s="53">
        <v>-0.28000000000000003</v>
      </c>
      <c r="AT118" s="53">
        <v>-0.38</v>
      </c>
      <c r="AU118" s="53">
        <v>-0.28999999999999998</v>
      </c>
      <c r="AV118" s="53">
        <v>0.16</v>
      </c>
      <c r="AW118" s="53">
        <v>0.01</v>
      </c>
      <c r="AX118" s="53">
        <v>-0.14000000000000001</v>
      </c>
      <c r="AY118" s="53">
        <v>7.0000000000000007E-2</v>
      </c>
      <c r="AZ118" s="53">
        <v>-0.28000000000000003</v>
      </c>
      <c r="BA118" s="53">
        <f>(AZ118-AV118)</f>
        <v>-0.44000000000000006</v>
      </c>
      <c r="BB118" s="19" t="b">
        <f t="shared" si="86"/>
        <v>0</v>
      </c>
      <c r="BC118" s="48">
        <v>67.599999999999994</v>
      </c>
      <c r="BD118" s="48">
        <v>69.099999999999994</v>
      </c>
      <c r="BE118" s="48"/>
      <c r="BF118" s="48">
        <v>67.400000000000006</v>
      </c>
      <c r="BG118" s="48">
        <v>65.099999999999994</v>
      </c>
      <c r="BH118" s="48">
        <v>64.099999999999994</v>
      </c>
      <c r="BI118" s="48">
        <v>62.1</v>
      </c>
      <c r="BJ118" s="48">
        <v>61.4</v>
      </c>
      <c r="BK118" s="88">
        <f t="shared" si="87"/>
        <v>6.0000000000000071</v>
      </c>
      <c r="BL118" s="19"/>
      <c r="BM118" s="19"/>
      <c r="BN118" s="19"/>
      <c r="BO118" s="19"/>
      <c r="BP118" s="19"/>
      <c r="BQ118" s="99">
        <v>-0.54</v>
      </c>
      <c r="BR118" s="99"/>
      <c r="BS118" s="19"/>
      <c r="BT118" s="19"/>
      <c r="BU118" s="19"/>
      <c r="BV118" s="28">
        <v>2</v>
      </c>
      <c r="BW118" s="28"/>
      <c r="BX118" s="28">
        <v>1.081</v>
      </c>
      <c r="BY118" s="98">
        <f t="shared" si="88"/>
        <v>1.911</v>
      </c>
      <c r="BZ118" s="28">
        <v>1.081</v>
      </c>
      <c r="CA118" s="28">
        <v>2.992</v>
      </c>
      <c r="CB118" s="28">
        <f t="shared" si="89"/>
        <v>12</v>
      </c>
      <c r="CC118" s="28">
        <v>1.3</v>
      </c>
      <c r="CD118" s="28">
        <v>13.3</v>
      </c>
      <c r="CE118" s="28"/>
      <c r="CF118" s="56">
        <v>15</v>
      </c>
      <c r="CG118" s="56"/>
      <c r="CH118" s="28">
        <f t="shared" si="90"/>
        <v>15</v>
      </c>
      <c r="CI118" s="29">
        <v>16.789000000000001</v>
      </c>
      <c r="CJ118" s="25" t="s">
        <v>9</v>
      </c>
      <c r="CK118" s="27" t="s">
        <v>196</v>
      </c>
      <c r="CL118" s="27" t="s">
        <v>196</v>
      </c>
      <c r="CM118" s="19"/>
      <c r="CN118" s="19"/>
      <c r="CO118" s="19"/>
      <c r="CP118" s="19"/>
      <c r="CQ118" s="19"/>
      <c r="CR118" s="19"/>
      <c r="CS118" s="19"/>
    </row>
    <row r="119" spans="1:97" ht="12.75" x14ac:dyDescent="0.2">
      <c r="A119" s="25" t="s">
        <v>118</v>
      </c>
      <c r="B119" s="26">
        <v>4</v>
      </c>
      <c r="C119" s="26">
        <v>3</v>
      </c>
      <c r="D119" s="27">
        <v>1</v>
      </c>
      <c r="E119" s="44">
        <v>2.774</v>
      </c>
      <c r="F119" s="27">
        <v>4710</v>
      </c>
      <c r="G119" s="27">
        <v>10400</v>
      </c>
      <c r="H119" s="51">
        <f t="shared" si="82"/>
        <v>6.1956730769230771E-2</v>
      </c>
      <c r="I119" s="48">
        <f t="shared" si="91"/>
        <v>16.140296422751611</v>
      </c>
      <c r="J119" s="85">
        <v>0.72</v>
      </c>
      <c r="K119" s="85">
        <v>192.2</v>
      </c>
      <c r="L119" s="47">
        <f t="shared" si="83"/>
        <v>2656.5115199999996</v>
      </c>
      <c r="M119" s="85">
        <v>9870</v>
      </c>
      <c r="N119" s="51">
        <f t="shared" si="84"/>
        <v>0.26915010334346501</v>
      </c>
      <c r="O119" s="44">
        <v>22</v>
      </c>
      <c r="P119" s="28">
        <f t="shared" si="85"/>
        <v>2.0375999999999998E-2</v>
      </c>
      <c r="Q119" s="48">
        <v>2.83</v>
      </c>
      <c r="R119" s="48">
        <v>-0.2</v>
      </c>
      <c r="S119" s="31">
        <v>6</v>
      </c>
      <c r="T119" s="31">
        <v>6</v>
      </c>
      <c r="U119" s="31">
        <v>2.6</v>
      </c>
      <c r="V119" s="122"/>
      <c r="W119" s="48" t="s">
        <v>112</v>
      </c>
      <c r="X119" s="50">
        <v>0.7</v>
      </c>
      <c r="Y119" s="87">
        <v>0.8</v>
      </c>
      <c r="Z119" s="48" t="s">
        <v>112</v>
      </c>
      <c r="AA119" s="50">
        <v>0.8</v>
      </c>
      <c r="AB119" s="50">
        <v>0.6</v>
      </c>
      <c r="AC119" s="50">
        <v>0.5</v>
      </c>
      <c r="AD119" s="53">
        <v>3.68</v>
      </c>
      <c r="AE119" s="58">
        <v>3.74</v>
      </c>
      <c r="AF119" s="48" t="s">
        <v>112</v>
      </c>
      <c r="AG119" s="48" t="s">
        <v>112</v>
      </c>
      <c r="AH119" s="48" t="s">
        <v>112</v>
      </c>
      <c r="AI119" s="48" t="s">
        <v>112</v>
      </c>
      <c r="AJ119" s="48" t="s">
        <v>112</v>
      </c>
      <c r="AK119" s="48" t="s">
        <v>112</v>
      </c>
      <c r="AL119" s="48"/>
      <c r="AM119" s="48" t="s">
        <v>112</v>
      </c>
      <c r="AN119" s="48" t="s">
        <v>112</v>
      </c>
      <c r="AO119" s="48" t="s">
        <v>112</v>
      </c>
      <c r="AP119" s="53">
        <v>-0.33</v>
      </c>
      <c r="AQ119" s="53">
        <v>-0.45</v>
      </c>
      <c r="AR119" s="53">
        <v>-0.49</v>
      </c>
      <c r="AS119" s="53">
        <v>-0.49</v>
      </c>
      <c r="AT119" s="53">
        <v>-0.2</v>
      </c>
      <c r="AU119" s="53">
        <v>-0.03</v>
      </c>
      <c r="AV119" s="53">
        <v>-0.05</v>
      </c>
      <c r="AW119" s="53">
        <v>-0.19</v>
      </c>
      <c r="AX119" s="53">
        <v>-0.28999999999999998</v>
      </c>
      <c r="AY119" s="53">
        <v>-0.16</v>
      </c>
      <c r="AZ119" s="53">
        <v>0.06</v>
      </c>
      <c r="BA119" s="53">
        <f>(AZ119-AX119)</f>
        <v>0.35</v>
      </c>
      <c r="BB119" s="19" t="b">
        <f t="shared" si="86"/>
        <v>0</v>
      </c>
      <c r="BC119" s="48">
        <v>69.7</v>
      </c>
      <c r="BD119" s="48">
        <v>70</v>
      </c>
      <c r="BE119" s="48"/>
      <c r="BF119" s="48">
        <v>67.099999999999994</v>
      </c>
      <c r="BG119" s="48">
        <v>66.099999999999994</v>
      </c>
      <c r="BH119" s="48">
        <v>66.099999999999994</v>
      </c>
      <c r="BI119" s="48">
        <v>65.2</v>
      </c>
      <c r="BJ119" s="48">
        <v>63.6</v>
      </c>
      <c r="BK119" s="56">
        <f t="shared" si="87"/>
        <v>3.4999999999999929</v>
      </c>
      <c r="BL119" s="26"/>
      <c r="BM119" s="26"/>
      <c r="BN119" s="26"/>
      <c r="BO119" s="26"/>
      <c r="BP119" s="26"/>
      <c r="BQ119" s="100"/>
      <c r="BR119" s="100"/>
      <c r="BS119" s="26"/>
      <c r="BT119" s="26"/>
      <c r="BU119" s="26"/>
      <c r="BV119" s="29"/>
      <c r="BW119" s="29">
        <v>6.88</v>
      </c>
      <c r="BX119" s="29"/>
      <c r="BY119" s="98">
        <f t="shared" si="88"/>
        <v>10.378</v>
      </c>
      <c r="BZ119" s="28">
        <v>0</v>
      </c>
      <c r="CA119" s="29">
        <v>10.378</v>
      </c>
      <c r="CB119" s="28">
        <f t="shared" si="89"/>
        <v>0</v>
      </c>
      <c r="CC119" s="28"/>
      <c r="CD119" s="28"/>
      <c r="CE119" s="28"/>
      <c r="CF119" s="56">
        <v>0</v>
      </c>
      <c r="CG119" s="56"/>
      <c r="CH119" s="28"/>
      <c r="CI119" s="29"/>
      <c r="CJ119" s="40" t="s">
        <v>118</v>
      </c>
      <c r="CK119" s="27" t="s">
        <v>263</v>
      </c>
      <c r="CL119" s="27" t="s">
        <v>196</v>
      </c>
      <c r="CM119" s="19"/>
      <c r="CN119" s="19"/>
      <c r="CO119" s="19"/>
      <c r="CP119" s="19"/>
      <c r="CQ119" s="19"/>
      <c r="CR119" s="19"/>
      <c r="CS119" s="19"/>
    </row>
    <row r="120" spans="1:97" ht="12.75" x14ac:dyDescent="0.2">
      <c r="A120" s="25" t="s">
        <v>116</v>
      </c>
      <c r="B120" s="26">
        <v>4</v>
      </c>
      <c r="C120" s="26">
        <v>3</v>
      </c>
      <c r="D120" s="27">
        <v>1</v>
      </c>
      <c r="E120" s="44">
        <v>3.8290000000000002</v>
      </c>
      <c r="F120" s="27">
        <v>4780</v>
      </c>
      <c r="G120" s="27">
        <v>9660</v>
      </c>
      <c r="H120" s="51">
        <f t="shared" si="82"/>
        <v>6.6702898550724643E-2</v>
      </c>
      <c r="I120" s="48">
        <f t="shared" si="91"/>
        <v>14.991852254209668</v>
      </c>
      <c r="J120" s="85">
        <v>0.04</v>
      </c>
      <c r="K120" s="85">
        <v>595.91</v>
      </c>
      <c r="L120" s="47">
        <f t="shared" si="83"/>
        <v>8236.4296559999984</v>
      </c>
      <c r="M120" s="85">
        <v>9320</v>
      </c>
      <c r="N120" s="51">
        <f t="shared" si="84"/>
        <v>0.88373708755364788</v>
      </c>
      <c r="O120" s="44">
        <v>19.7</v>
      </c>
      <c r="P120" s="28">
        <f t="shared" si="85"/>
        <v>1.536E-3</v>
      </c>
      <c r="Q120" s="48">
        <v>3.84</v>
      </c>
      <c r="R120" s="48" t="s">
        <v>182</v>
      </c>
      <c r="S120" s="31">
        <v>4.2</v>
      </c>
      <c r="T120" s="31">
        <v>3.6</v>
      </c>
      <c r="U120" s="31">
        <v>2.4</v>
      </c>
      <c r="V120" s="122"/>
      <c r="W120" s="48" t="s">
        <v>112</v>
      </c>
      <c r="X120" s="48" t="s">
        <v>112</v>
      </c>
      <c r="Y120" s="48" t="s">
        <v>112</v>
      </c>
      <c r="Z120" s="48" t="s">
        <v>112</v>
      </c>
      <c r="AA120" s="48" t="s">
        <v>112</v>
      </c>
      <c r="AB120" s="50">
        <v>0.6</v>
      </c>
      <c r="AC120" s="50">
        <v>0.6</v>
      </c>
      <c r="AD120" s="53">
        <v>3.59</v>
      </c>
      <c r="AE120" s="58">
        <v>3.67</v>
      </c>
      <c r="AF120" s="58">
        <v>3.68</v>
      </c>
      <c r="AG120" s="53">
        <v>3.68</v>
      </c>
      <c r="AH120" s="53">
        <v>3.71</v>
      </c>
      <c r="AI120" s="53">
        <v>3.71</v>
      </c>
      <c r="AJ120" s="53">
        <v>3.64</v>
      </c>
      <c r="AK120" s="53">
        <v>3.64</v>
      </c>
      <c r="AL120" s="53">
        <v>3.6</v>
      </c>
      <c r="AM120" s="53">
        <f>(AL120-AI120)</f>
        <v>-0.10999999999999988</v>
      </c>
      <c r="AN120" s="19" t="b">
        <f>OR(AND(V120&gt;65%, AL120&gt;3.35), (AL120&gt;3.41))</f>
        <v>1</v>
      </c>
      <c r="AO120" s="19" t="b">
        <f>OR(AND(V120&lt;41%, AL120&lt;3.35), (AL120&lt;3.23))</f>
        <v>0</v>
      </c>
      <c r="AP120" s="53">
        <v>-0.44</v>
      </c>
      <c r="AQ120" s="53">
        <v>-0.03</v>
      </c>
      <c r="AR120" s="53">
        <v>-0.47</v>
      </c>
      <c r="AS120" s="53">
        <v>-0.42</v>
      </c>
      <c r="AT120" s="53">
        <v>-0.6</v>
      </c>
      <c r="AU120" s="53">
        <v>-0.51</v>
      </c>
      <c r="AV120" s="53">
        <v>-0.65</v>
      </c>
      <c r="AW120" s="53">
        <v>-0.7</v>
      </c>
      <c r="AX120" s="53">
        <v>-0.84</v>
      </c>
      <c r="AY120" s="53">
        <v>-0.54</v>
      </c>
      <c r="AZ120" s="53">
        <v>-0.37</v>
      </c>
      <c r="BA120" s="53">
        <f>(AZ120-AX120)</f>
        <v>0.47</v>
      </c>
      <c r="BB120" s="19" t="b">
        <f t="shared" si="86"/>
        <v>0</v>
      </c>
      <c r="BC120" s="56">
        <v>84.3</v>
      </c>
      <c r="BD120" s="56">
        <v>83.3</v>
      </c>
      <c r="BE120" s="56"/>
      <c r="BF120" s="56">
        <v>83.5</v>
      </c>
      <c r="BG120" s="56">
        <v>80.900000000000006</v>
      </c>
      <c r="BH120" s="56">
        <v>77.900000000000006</v>
      </c>
      <c r="BI120" s="56">
        <v>76.5</v>
      </c>
      <c r="BJ120" s="56">
        <v>75.900000000000006</v>
      </c>
      <c r="BK120" s="88">
        <f t="shared" si="87"/>
        <v>7.5999999999999943</v>
      </c>
      <c r="BL120" s="43" t="s">
        <v>159</v>
      </c>
      <c r="BM120" s="43" t="s">
        <v>159</v>
      </c>
      <c r="BN120" s="43" t="s">
        <v>159</v>
      </c>
      <c r="BO120" s="43">
        <v>-0.28000000000000003</v>
      </c>
      <c r="BP120" s="43">
        <v>-0.46</v>
      </c>
      <c r="BQ120" s="53"/>
      <c r="BR120" s="53"/>
      <c r="BS120" s="43" t="s">
        <v>159</v>
      </c>
      <c r="BT120" s="43" t="s">
        <v>159</v>
      </c>
      <c r="BU120" s="43" t="s">
        <v>159</v>
      </c>
      <c r="BV120" s="98"/>
      <c r="BW120" s="98">
        <v>27.66</v>
      </c>
      <c r="BX120" s="98"/>
      <c r="BY120" s="98">
        <f t="shared" si="88"/>
        <v>28.556000000000001</v>
      </c>
      <c r="BZ120" s="28">
        <v>0</v>
      </c>
      <c r="CA120" s="98">
        <v>28.556000000000001</v>
      </c>
      <c r="CB120" s="28">
        <f t="shared" si="89"/>
        <v>39</v>
      </c>
      <c r="CC120" s="28"/>
      <c r="CD120" s="28">
        <v>39</v>
      </c>
      <c r="CE120" s="56"/>
      <c r="CF120" s="56"/>
      <c r="CG120" s="56">
        <v>42</v>
      </c>
      <c r="CH120" s="28">
        <f t="shared" ref="CH120:CH126" si="92">(CE120+CF120+CG120)</f>
        <v>42</v>
      </c>
      <c r="CI120" s="29">
        <v>36</v>
      </c>
      <c r="CJ120" s="25" t="s">
        <v>116</v>
      </c>
      <c r="CK120" s="27" t="s">
        <v>263</v>
      </c>
      <c r="CL120" s="27" t="s">
        <v>196</v>
      </c>
      <c r="CM120" s="27" t="s">
        <v>270</v>
      </c>
      <c r="CN120" s="27"/>
      <c r="CO120" s="27"/>
      <c r="CP120" s="19"/>
      <c r="CQ120" s="19"/>
      <c r="CR120" s="19"/>
      <c r="CS120" s="19"/>
    </row>
    <row r="121" spans="1:97" ht="12.75" x14ac:dyDescent="0.2">
      <c r="A121" s="25" t="s">
        <v>58</v>
      </c>
      <c r="B121" s="26">
        <v>4</v>
      </c>
      <c r="C121" s="26">
        <v>3</v>
      </c>
      <c r="D121" s="27">
        <v>1</v>
      </c>
      <c r="E121" s="44">
        <v>2.1070000000000002</v>
      </c>
      <c r="F121" s="27">
        <v>4870</v>
      </c>
      <c r="G121" s="27">
        <v>11520</v>
      </c>
      <c r="H121" s="51">
        <f t="shared" si="82"/>
        <v>5.5933159722222223E-2</v>
      </c>
      <c r="I121" s="48">
        <f t="shared" si="91"/>
        <v>17.87848219135563</v>
      </c>
      <c r="J121" s="85">
        <v>0.5</v>
      </c>
      <c r="K121" s="85">
        <v>320.39</v>
      </c>
      <c r="L121" s="47">
        <f t="shared" si="83"/>
        <v>4428.3024239999995</v>
      </c>
      <c r="M121" s="85">
        <v>11170</v>
      </c>
      <c r="N121" s="51">
        <f t="shared" si="84"/>
        <v>0.39644605407341088</v>
      </c>
      <c r="O121" s="44">
        <v>14.7</v>
      </c>
      <c r="P121" s="28">
        <f t="shared" si="85"/>
        <v>1.0500000000000001E-2</v>
      </c>
      <c r="Q121" s="48">
        <v>2.1</v>
      </c>
      <c r="R121" s="48">
        <v>-2.1</v>
      </c>
      <c r="S121" s="31">
        <v>2.1</v>
      </c>
      <c r="T121" s="31">
        <v>2.2999999999999998</v>
      </c>
      <c r="U121" s="31">
        <v>3</v>
      </c>
      <c r="V121" s="122"/>
      <c r="W121" s="48" t="s">
        <v>112</v>
      </c>
      <c r="X121" s="48" t="s">
        <v>112</v>
      </c>
      <c r="Y121" s="48" t="s">
        <v>112</v>
      </c>
      <c r="Z121" s="48" t="s">
        <v>112</v>
      </c>
      <c r="AA121" s="48" t="s">
        <v>112</v>
      </c>
      <c r="AB121" s="50">
        <v>0.9</v>
      </c>
      <c r="AC121" s="50">
        <v>0.9</v>
      </c>
      <c r="AD121" s="48" t="s">
        <v>112</v>
      </c>
      <c r="AE121" s="48" t="s">
        <v>112</v>
      </c>
      <c r="AF121" s="48" t="s">
        <v>112</v>
      </c>
      <c r="AG121" s="48" t="s">
        <v>112</v>
      </c>
      <c r="AH121" s="48" t="s">
        <v>112</v>
      </c>
      <c r="AI121" s="48" t="s">
        <v>112</v>
      </c>
      <c r="AJ121" s="48" t="s">
        <v>112</v>
      </c>
      <c r="AK121" s="48" t="s">
        <v>112</v>
      </c>
      <c r="AL121" s="48"/>
      <c r="AM121" s="48" t="s">
        <v>112</v>
      </c>
      <c r="AN121" s="48" t="s">
        <v>112</v>
      </c>
      <c r="AO121" s="48" t="s">
        <v>112</v>
      </c>
      <c r="AP121" s="53">
        <v>-1.03</v>
      </c>
      <c r="AQ121" s="53">
        <v>-0.9</v>
      </c>
      <c r="AR121" s="53">
        <v>-1.18</v>
      </c>
      <c r="AS121" s="53">
        <v>-0.74</v>
      </c>
      <c r="AT121" s="53">
        <v>-0.43</v>
      </c>
      <c r="AU121" s="53">
        <v>-0.3</v>
      </c>
      <c r="AV121" s="53">
        <v>-0.28999999999999998</v>
      </c>
      <c r="AW121" s="53">
        <v>-0.49</v>
      </c>
      <c r="AX121" s="53">
        <v>-0.57999999999999996</v>
      </c>
      <c r="AY121" s="53">
        <v>-0.45</v>
      </c>
      <c r="AZ121" s="53">
        <v>-0.37</v>
      </c>
      <c r="BA121" s="53">
        <f>(AZ121-AX121)</f>
        <v>0.20999999999999996</v>
      </c>
      <c r="BB121" s="19" t="b">
        <f t="shared" si="86"/>
        <v>0</v>
      </c>
      <c r="BC121" s="48">
        <v>74.599999999999994</v>
      </c>
      <c r="BD121" s="48">
        <v>74.400000000000006</v>
      </c>
      <c r="BE121" s="48"/>
      <c r="BF121" s="48">
        <v>72.7</v>
      </c>
      <c r="BG121" s="48">
        <v>71</v>
      </c>
      <c r="BH121" s="48">
        <v>69.099999999999994</v>
      </c>
      <c r="BI121" s="48">
        <v>68</v>
      </c>
      <c r="BJ121" s="48">
        <v>66.400000000000006</v>
      </c>
      <c r="BK121" s="88">
        <f t="shared" si="87"/>
        <v>6.2999999999999972</v>
      </c>
      <c r="BL121" s="19"/>
      <c r="BM121" s="19"/>
      <c r="BN121" s="19"/>
      <c r="BO121" s="19"/>
      <c r="BP121" s="19"/>
      <c r="BQ121" s="99"/>
      <c r="BR121" s="99"/>
      <c r="BS121" s="19"/>
      <c r="BT121" s="19"/>
      <c r="BU121" s="19"/>
      <c r="BV121" s="28"/>
      <c r="BW121" s="28">
        <v>5.6360000000000001</v>
      </c>
      <c r="BX121" s="28"/>
      <c r="BY121" s="98">
        <f t="shared" si="88"/>
        <v>10.186999999999999</v>
      </c>
      <c r="BZ121" s="28">
        <v>0</v>
      </c>
      <c r="CA121" s="28">
        <v>10.186999999999999</v>
      </c>
      <c r="CB121" s="28">
        <f t="shared" si="89"/>
        <v>14</v>
      </c>
      <c r="CC121" s="28"/>
      <c r="CD121" s="28">
        <v>14</v>
      </c>
      <c r="CE121" s="56"/>
      <c r="CF121" s="56"/>
      <c r="CG121" s="56">
        <v>22.65</v>
      </c>
      <c r="CH121" s="28">
        <f t="shared" si="92"/>
        <v>22.65</v>
      </c>
      <c r="CI121" s="29">
        <v>22</v>
      </c>
      <c r="CJ121" s="25" t="s">
        <v>58</v>
      </c>
      <c r="CK121" s="27" t="s">
        <v>263</v>
      </c>
      <c r="CL121" s="27" t="s">
        <v>196</v>
      </c>
      <c r="CM121" s="19"/>
      <c r="CN121" s="19"/>
      <c r="CO121" s="19"/>
      <c r="CP121" s="19"/>
      <c r="CQ121" s="19"/>
      <c r="CR121" s="19"/>
      <c r="CS121" s="19"/>
    </row>
    <row r="122" spans="1:97" ht="12.75" x14ac:dyDescent="0.2">
      <c r="A122" s="25" t="s">
        <v>131</v>
      </c>
      <c r="B122" s="26">
        <v>4</v>
      </c>
      <c r="C122" s="26">
        <v>3</v>
      </c>
      <c r="D122" s="27">
        <v>1</v>
      </c>
      <c r="E122" s="44">
        <v>7.1639999999999997</v>
      </c>
      <c r="F122" s="27">
        <v>6050</v>
      </c>
      <c r="G122" s="27">
        <v>12480</v>
      </c>
      <c r="H122" s="51">
        <f t="shared" si="82"/>
        <v>5.1630608974358977E-2</v>
      </c>
      <c r="I122" s="48">
        <f t="shared" si="91"/>
        <v>19.36835570730193</v>
      </c>
      <c r="J122" s="85">
        <v>0.05</v>
      </c>
      <c r="K122" s="85">
        <v>339.91</v>
      </c>
      <c r="L122" s="47">
        <f t="shared" si="83"/>
        <v>4698.1000559999993</v>
      </c>
      <c r="M122" s="85">
        <v>12290</v>
      </c>
      <c r="N122" s="51">
        <f t="shared" si="84"/>
        <v>0.38227014288039052</v>
      </c>
      <c r="O122" s="44">
        <v>21.6</v>
      </c>
      <c r="P122" s="28">
        <f t="shared" si="85"/>
        <v>3.6150000000000002E-3</v>
      </c>
      <c r="Q122" s="48">
        <v>7.23</v>
      </c>
      <c r="R122" s="48" t="s">
        <v>182</v>
      </c>
      <c r="S122" s="31">
        <v>3.3</v>
      </c>
      <c r="T122" s="31">
        <v>4</v>
      </c>
      <c r="U122" s="31">
        <v>1.7</v>
      </c>
      <c r="V122" s="122"/>
      <c r="W122" s="48" t="s">
        <v>112</v>
      </c>
      <c r="X122" s="48" t="s">
        <v>112</v>
      </c>
      <c r="Y122" s="48" t="s">
        <v>112</v>
      </c>
      <c r="Z122" s="48" t="s">
        <v>112</v>
      </c>
      <c r="AA122" s="48" t="s">
        <v>112</v>
      </c>
      <c r="AB122" s="48" t="s">
        <v>112</v>
      </c>
      <c r="AC122" s="48" t="s">
        <v>112</v>
      </c>
      <c r="AD122" s="48" t="s">
        <v>112</v>
      </c>
      <c r="AE122" s="48" t="s">
        <v>112</v>
      </c>
      <c r="AF122" s="48" t="s">
        <v>112</v>
      </c>
      <c r="AG122" s="48" t="s">
        <v>112</v>
      </c>
      <c r="AH122" s="48" t="s">
        <v>112</v>
      </c>
      <c r="AI122" s="48" t="s">
        <v>112</v>
      </c>
      <c r="AJ122" s="48" t="s">
        <v>112</v>
      </c>
      <c r="AK122" s="48" t="s">
        <v>112</v>
      </c>
      <c r="AL122" s="48"/>
      <c r="AM122" s="48" t="s">
        <v>112</v>
      </c>
      <c r="AN122" s="48" t="s">
        <v>112</v>
      </c>
      <c r="AO122" s="48" t="s">
        <v>112</v>
      </c>
      <c r="AP122" s="53">
        <v>-0.61</v>
      </c>
      <c r="AQ122" s="53">
        <v>-0.56000000000000005</v>
      </c>
      <c r="AR122" s="53">
        <v>-0.77</v>
      </c>
      <c r="AS122" s="53">
        <v>-0.56000000000000005</v>
      </c>
      <c r="AT122" s="53">
        <v>-0.61</v>
      </c>
      <c r="AU122" s="53">
        <v>-0.56000000000000005</v>
      </c>
      <c r="AV122" s="53">
        <v>-0.49</v>
      </c>
      <c r="AW122" s="53">
        <v>-0.44</v>
      </c>
      <c r="AX122" s="53">
        <v>-0.3</v>
      </c>
      <c r="AY122" s="53">
        <v>-0.22</v>
      </c>
      <c r="AZ122" s="53">
        <v>-0.1</v>
      </c>
      <c r="BA122" s="61">
        <f>(AZ122-AT122)</f>
        <v>0.51</v>
      </c>
      <c r="BB122" s="19" t="b">
        <f t="shared" si="86"/>
        <v>0</v>
      </c>
      <c r="BC122" s="48">
        <v>80.099999999999994</v>
      </c>
      <c r="BD122" s="48">
        <v>79.2</v>
      </c>
      <c r="BE122" s="48"/>
      <c r="BF122" s="48">
        <v>77.8</v>
      </c>
      <c r="BG122" s="48">
        <v>74.400000000000006</v>
      </c>
      <c r="BH122" s="48">
        <v>75</v>
      </c>
      <c r="BI122" s="48">
        <v>74.400000000000006</v>
      </c>
      <c r="BJ122" s="48">
        <v>72</v>
      </c>
      <c r="BK122" s="88">
        <f t="shared" si="87"/>
        <v>5.7999999999999972</v>
      </c>
      <c r="BL122" s="19"/>
      <c r="BM122" s="19"/>
      <c r="BN122" s="19"/>
      <c r="BO122" s="19"/>
      <c r="BP122" s="19"/>
      <c r="BQ122" s="99"/>
      <c r="BR122" s="99"/>
      <c r="BS122" s="19"/>
      <c r="BT122" s="19"/>
      <c r="BU122" s="19"/>
      <c r="BV122" s="28"/>
      <c r="BW122" s="28">
        <v>15.403</v>
      </c>
      <c r="BX122" s="28"/>
      <c r="BY122" s="98">
        <f t="shared" si="88"/>
        <v>22.271000000000001</v>
      </c>
      <c r="BZ122" s="28">
        <v>0</v>
      </c>
      <c r="CA122" s="28">
        <v>22.271000000000001</v>
      </c>
      <c r="CB122" s="28">
        <f t="shared" si="89"/>
        <v>33.5</v>
      </c>
      <c r="CC122" s="28"/>
      <c r="CD122" s="28">
        <v>33.5</v>
      </c>
      <c r="CE122" s="56"/>
      <c r="CF122" s="56"/>
      <c r="CG122" s="56">
        <v>45</v>
      </c>
      <c r="CH122" s="28">
        <f t="shared" si="92"/>
        <v>45</v>
      </c>
      <c r="CI122" s="29">
        <v>49</v>
      </c>
      <c r="CJ122" s="25" t="s">
        <v>131</v>
      </c>
      <c r="CK122" s="27" t="s">
        <v>263</v>
      </c>
      <c r="CL122" s="27" t="s">
        <v>196</v>
      </c>
      <c r="CM122" s="19"/>
      <c r="CN122" s="19"/>
      <c r="CO122" s="19"/>
      <c r="CP122" s="19"/>
      <c r="CQ122" s="19"/>
      <c r="CR122" s="19"/>
      <c r="CS122" s="19"/>
    </row>
    <row r="123" spans="1:97" ht="12.75" x14ac:dyDescent="0.2">
      <c r="A123" s="25" t="s">
        <v>97</v>
      </c>
      <c r="B123" s="26">
        <v>4</v>
      </c>
      <c r="C123" s="26">
        <v>3</v>
      </c>
      <c r="D123" s="27">
        <v>0</v>
      </c>
      <c r="E123" s="44">
        <v>5.24</v>
      </c>
      <c r="F123" s="27">
        <v>6880</v>
      </c>
      <c r="G123" s="27">
        <v>12920</v>
      </c>
      <c r="H123" s="51">
        <f t="shared" si="82"/>
        <v>4.987229102167183E-2</v>
      </c>
      <c r="I123" s="48">
        <f t="shared" si="91"/>
        <v>20.051214402110652</v>
      </c>
      <c r="J123" s="85">
        <v>19.899999999999999</v>
      </c>
      <c r="K123" s="85">
        <v>110.72</v>
      </c>
      <c r="L123" s="47">
        <f t="shared" si="83"/>
        <v>1530.327552</v>
      </c>
      <c r="M123" s="85">
        <v>10060</v>
      </c>
      <c r="N123" s="51">
        <f t="shared" si="84"/>
        <v>0.15212003499005963</v>
      </c>
      <c r="O123" s="44">
        <v>16.3</v>
      </c>
      <c r="P123" s="28">
        <f t="shared" si="85"/>
        <v>1.0168900000000001</v>
      </c>
      <c r="Q123" s="48">
        <v>5.1100000000000003</v>
      </c>
      <c r="R123" s="48">
        <v>-12.6</v>
      </c>
      <c r="S123" s="31">
        <v>10.5</v>
      </c>
      <c r="T123" s="31">
        <v>12</v>
      </c>
      <c r="U123" s="31">
        <v>9.1</v>
      </c>
      <c r="V123" s="122"/>
      <c r="W123" s="48" t="s">
        <v>112</v>
      </c>
      <c r="X123" s="48" t="s">
        <v>112</v>
      </c>
      <c r="Y123" s="51">
        <v>0.38</v>
      </c>
      <c r="Z123" s="49">
        <v>0.38</v>
      </c>
      <c r="AA123" s="50">
        <v>0.38</v>
      </c>
      <c r="AB123" s="50">
        <v>0.38</v>
      </c>
      <c r="AC123" s="50">
        <v>0.38</v>
      </c>
      <c r="AD123" s="48" t="s">
        <v>112</v>
      </c>
      <c r="AE123" s="48" t="s">
        <v>112</v>
      </c>
      <c r="AF123" s="48" t="s">
        <v>112</v>
      </c>
      <c r="AG123" s="48" t="s">
        <v>112</v>
      </c>
      <c r="AH123" s="48" t="s">
        <v>112</v>
      </c>
      <c r="AI123" s="48" t="s">
        <v>112</v>
      </c>
      <c r="AJ123" s="48" t="s">
        <v>112</v>
      </c>
      <c r="AK123" s="48" t="s">
        <v>112</v>
      </c>
      <c r="AL123" s="48"/>
      <c r="AM123" s="48" t="s">
        <v>112</v>
      </c>
      <c r="AN123" s="48" t="s">
        <v>112</v>
      </c>
      <c r="AO123" s="48" t="s">
        <v>112</v>
      </c>
      <c r="AP123" s="53">
        <v>0.03</v>
      </c>
      <c r="AQ123" s="53">
        <v>-0.11</v>
      </c>
      <c r="AR123" s="53">
        <v>0.06</v>
      </c>
      <c r="AS123" s="53">
        <v>-0.24</v>
      </c>
      <c r="AT123" s="53">
        <v>0.21</v>
      </c>
      <c r="AU123" s="53">
        <v>0.5</v>
      </c>
      <c r="AV123" s="53">
        <v>0.46</v>
      </c>
      <c r="AW123" s="53">
        <v>0.26</v>
      </c>
      <c r="AX123" s="53">
        <v>0.18</v>
      </c>
      <c r="AY123" s="53">
        <v>0.34</v>
      </c>
      <c r="AZ123" s="53">
        <v>0.17</v>
      </c>
      <c r="BA123" s="53">
        <f>(AZ123-AU123)</f>
        <v>-0.32999999999999996</v>
      </c>
      <c r="BB123" s="19" t="b">
        <f t="shared" si="86"/>
        <v>0</v>
      </c>
      <c r="BC123" s="56">
        <v>86.2</v>
      </c>
      <c r="BD123" s="56">
        <v>84.3</v>
      </c>
      <c r="BE123" s="56"/>
      <c r="BF123" s="56">
        <v>82.5</v>
      </c>
      <c r="BG123" s="56">
        <v>79.7</v>
      </c>
      <c r="BH123" s="56">
        <v>77.400000000000006</v>
      </c>
      <c r="BI123" s="56">
        <v>76.7</v>
      </c>
      <c r="BJ123" s="56">
        <v>78.2</v>
      </c>
      <c r="BK123" s="88">
        <f>BF123-BI123</f>
        <v>5.7999999999999972</v>
      </c>
      <c r="BL123" s="19"/>
      <c r="BM123" s="19"/>
      <c r="BN123" s="19"/>
      <c r="BO123" s="104">
        <v>1.54</v>
      </c>
      <c r="BP123" s="104">
        <v>1.57</v>
      </c>
      <c r="BQ123" s="99">
        <v>1.45</v>
      </c>
      <c r="BR123" s="99"/>
      <c r="BS123" s="104"/>
      <c r="BT123" s="104"/>
      <c r="BU123" s="104"/>
      <c r="BV123" s="28"/>
      <c r="BW123" s="28">
        <v>4.6399999999999997</v>
      </c>
      <c r="BX123" s="28"/>
      <c r="BY123" s="98">
        <f t="shared" si="88"/>
        <v>4.6399999999999997</v>
      </c>
      <c r="BZ123" s="28">
        <v>0</v>
      </c>
      <c r="CA123" s="28">
        <v>4.6399999999999997</v>
      </c>
      <c r="CB123" s="28">
        <f t="shared" si="89"/>
        <v>8</v>
      </c>
      <c r="CC123" s="28"/>
      <c r="CD123" s="28">
        <v>8</v>
      </c>
      <c r="CE123" s="28"/>
      <c r="CF123" s="56"/>
      <c r="CG123" s="56">
        <v>8.5</v>
      </c>
      <c r="CH123" s="28">
        <f t="shared" si="92"/>
        <v>8.5</v>
      </c>
      <c r="CI123" s="29">
        <v>12.5</v>
      </c>
      <c r="CJ123" s="25" t="s">
        <v>97</v>
      </c>
      <c r="CK123" s="27" t="s">
        <v>263</v>
      </c>
      <c r="CL123" s="27" t="s">
        <v>196</v>
      </c>
      <c r="CM123" s="19"/>
      <c r="CN123" s="19"/>
      <c r="CO123" s="19"/>
      <c r="CP123" s="19"/>
      <c r="CQ123" s="19"/>
      <c r="CR123" s="19"/>
      <c r="CS123" s="19"/>
    </row>
    <row r="124" spans="1:97" ht="12.75" x14ac:dyDescent="0.2">
      <c r="A124" s="75" t="s">
        <v>132</v>
      </c>
      <c r="B124" s="26">
        <v>4</v>
      </c>
      <c r="C124" s="26">
        <v>3</v>
      </c>
      <c r="D124" s="27">
        <v>1</v>
      </c>
      <c r="E124" s="44">
        <v>0.621</v>
      </c>
      <c r="F124" s="27">
        <v>7250</v>
      </c>
      <c r="G124" s="27">
        <v>14410</v>
      </c>
      <c r="H124" s="51">
        <f t="shared" si="82"/>
        <v>4.4715475364330327E-2</v>
      </c>
      <c r="I124" s="48">
        <f t="shared" si="91"/>
        <v>22.363622254985643</v>
      </c>
      <c r="J124" s="85">
        <v>0.21</v>
      </c>
      <c r="K124" s="85">
        <v>340.16</v>
      </c>
      <c r="L124" s="47">
        <f t="shared" si="83"/>
        <v>4701.555456</v>
      </c>
      <c r="M124" s="85">
        <v>14180</v>
      </c>
      <c r="N124" s="51">
        <f t="shared" si="84"/>
        <v>0.33156244400564178</v>
      </c>
      <c r="O124" s="44">
        <v>21.4</v>
      </c>
      <c r="P124" s="28">
        <f t="shared" si="85"/>
        <v>1.302E-3</v>
      </c>
      <c r="Q124" s="48">
        <v>0.62</v>
      </c>
      <c r="R124" s="48" t="s">
        <v>182</v>
      </c>
      <c r="S124" s="47" t="s">
        <v>182</v>
      </c>
      <c r="T124" s="48">
        <v>3.5</v>
      </c>
      <c r="U124" s="48">
        <v>2.4</v>
      </c>
      <c r="V124" s="121"/>
      <c r="W124" s="48" t="s">
        <v>112</v>
      </c>
      <c r="X124" s="48" t="s">
        <v>112</v>
      </c>
      <c r="Y124" s="48" t="s">
        <v>112</v>
      </c>
      <c r="Z124" s="48" t="s">
        <v>112</v>
      </c>
      <c r="AA124" s="48" t="s">
        <v>112</v>
      </c>
      <c r="AB124" s="48" t="s">
        <v>112</v>
      </c>
      <c r="AC124" s="48" t="s">
        <v>112</v>
      </c>
      <c r="AD124" s="48" t="s">
        <v>112</v>
      </c>
      <c r="AE124" s="48" t="s">
        <v>112</v>
      </c>
      <c r="AF124" s="48" t="s">
        <v>112</v>
      </c>
      <c r="AG124" s="48" t="s">
        <v>112</v>
      </c>
      <c r="AH124" s="48" t="s">
        <v>112</v>
      </c>
      <c r="AI124" s="48" t="s">
        <v>112</v>
      </c>
      <c r="AJ124" s="48" t="s">
        <v>112</v>
      </c>
      <c r="AK124" s="48" t="s">
        <v>112</v>
      </c>
      <c r="AL124" s="48"/>
      <c r="AM124" s="48" t="s">
        <v>112</v>
      </c>
      <c r="AN124" s="48" t="s">
        <v>112</v>
      </c>
      <c r="AO124" s="48" t="s">
        <v>112</v>
      </c>
      <c r="AP124" s="48" t="s">
        <v>112</v>
      </c>
      <c r="AQ124" s="48" t="s">
        <v>112</v>
      </c>
      <c r="AR124" s="48" t="s">
        <v>112</v>
      </c>
      <c r="AS124" s="53">
        <v>0.08</v>
      </c>
      <c r="AT124" s="52">
        <v>0.15</v>
      </c>
      <c r="AU124" s="52">
        <v>0.79</v>
      </c>
      <c r="AV124" s="52">
        <v>0.82</v>
      </c>
      <c r="AW124" s="52">
        <v>0.54</v>
      </c>
      <c r="AX124" s="52">
        <v>0.54</v>
      </c>
      <c r="AY124" s="52">
        <v>0.55000000000000004</v>
      </c>
      <c r="AZ124" s="52">
        <v>0.49</v>
      </c>
      <c r="BA124" s="53">
        <f>(AZ124-AV124)</f>
        <v>-0.32999999999999996</v>
      </c>
      <c r="BB124" s="19" t="b">
        <f t="shared" si="86"/>
        <v>0</v>
      </c>
      <c r="BC124" s="48">
        <v>55.8</v>
      </c>
      <c r="BD124" s="48">
        <v>58</v>
      </c>
      <c r="BE124" s="48"/>
      <c r="BF124" s="48">
        <v>57.3</v>
      </c>
      <c r="BG124" s="48">
        <v>56.3</v>
      </c>
      <c r="BH124" s="48">
        <v>55.5</v>
      </c>
      <c r="BI124" s="48">
        <v>54.4</v>
      </c>
      <c r="BJ124" s="48">
        <v>55.7</v>
      </c>
      <c r="BK124" s="56">
        <f>BF124-BI124</f>
        <v>2.8999999999999986</v>
      </c>
      <c r="BL124" s="19"/>
      <c r="BM124" s="19"/>
      <c r="BN124" s="19"/>
      <c r="BO124" s="19"/>
      <c r="BP124" s="19"/>
      <c r="BQ124" s="99"/>
      <c r="BR124" s="99"/>
      <c r="BS124" s="19"/>
      <c r="BT124" s="19"/>
      <c r="BU124" s="19"/>
      <c r="BV124" s="28"/>
      <c r="BW124" s="28">
        <v>0.33500000000000002</v>
      </c>
      <c r="BX124" s="28"/>
      <c r="BY124" s="98">
        <f t="shared" si="88"/>
        <v>0.32300000000000001</v>
      </c>
      <c r="BZ124" s="28">
        <v>0</v>
      </c>
      <c r="CA124" s="28">
        <v>0.32300000000000001</v>
      </c>
      <c r="CB124" s="28">
        <f t="shared" si="89"/>
        <v>3.14</v>
      </c>
      <c r="CC124" s="28"/>
      <c r="CD124" s="28">
        <v>3.14</v>
      </c>
      <c r="CE124" s="56"/>
      <c r="CF124" s="56"/>
      <c r="CG124" s="56">
        <v>8</v>
      </c>
      <c r="CH124" s="28">
        <f t="shared" si="92"/>
        <v>8</v>
      </c>
      <c r="CI124" s="29">
        <v>8.5</v>
      </c>
      <c r="CJ124" s="75" t="s">
        <v>132</v>
      </c>
      <c r="CK124" s="27" t="s">
        <v>263</v>
      </c>
      <c r="CL124" s="27" t="s">
        <v>196</v>
      </c>
      <c r="CM124" s="19"/>
      <c r="CN124" s="19"/>
      <c r="CO124" s="19"/>
      <c r="CP124" s="19"/>
      <c r="CQ124" s="19"/>
      <c r="CR124" s="19"/>
      <c r="CS124" s="19"/>
    </row>
    <row r="125" spans="1:97" ht="12.75" x14ac:dyDescent="0.2">
      <c r="A125" s="25" t="s">
        <v>3</v>
      </c>
      <c r="B125" s="26">
        <v>4</v>
      </c>
      <c r="C125" s="26">
        <v>3</v>
      </c>
      <c r="D125" s="27">
        <v>1</v>
      </c>
      <c r="E125" s="44">
        <v>9.4169999999999998</v>
      </c>
      <c r="F125" s="27">
        <v>7350</v>
      </c>
      <c r="G125" s="27">
        <v>16180</v>
      </c>
      <c r="H125" s="51">
        <f t="shared" si="82"/>
        <v>3.9823856613102594E-2</v>
      </c>
      <c r="I125" s="48">
        <f t="shared" si="91"/>
        <v>25.11057655001164</v>
      </c>
      <c r="J125" s="85">
        <v>0.18</v>
      </c>
      <c r="K125" s="85">
        <v>377.08</v>
      </c>
      <c r="L125" s="47">
        <f t="shared" si="83"/>
        <v>5211.8489279999994</v>
      </c>
      <c r="M125" s="85">
        <v>14590</v>
      </c>
      <c r="N125" s="51">
        <f t="shared" si="84"/>
        <v>0.35722062563399587</v>
      </c>
      <c r="O125" s="44">
        <v>20.5</v>
      </c>
      <c r="P125" s="28">
        <f t="shared" si="85"/>
        <v>1.6506E-2</v>
      </c>
      <c r="Q125" s="48">
        <v>9.17</v>
      </c>
      <c r="R125" s="48">
        <v>-15</v>
      </c>
      <c r="S125" s="31">
        <v>11.5</v>
      </c>
      <c r="T125" s="31">
        <v>12.9</v>
      </c>
      <c r="U125" s="31">
        <v>2.4</v>
      </c>
      <c r="V125" s="122"/>
      <c r="W125" s="48" t="s">
        <v>112</v>
      </c>
      <c r="X125" s="48" t="s">
        <v>112</v>
      </c>
      <c r="Y125" s="48" t="s">
        <v>112</v>
      </c>
      <c r="Z125" s="48" t="s">
        <v>112</v>
      </c>
      <c r="AA125" s="50">
        <v>0.5</v>
      </c>
      <c r="AB125" s="50">
        <v>0.4</v>
      </c>
      <c r="AC125" s="50">
        <v>0.5</v>
      </c>
      <c r="AD125" s="53">
        <v>3.65</v>
      </c>
      <c r="AE125" s="58">
        <v>3.7</v>
      </c>
      <c r="AF125" s="58">
        <v>3.77</v>
      </c>
      <c r="AG125" s="53">
        <v>3.83</v>
      </c>
      <c r="AH125" s="53">
        <v>3.83</v>
      </c>
      <c r="AI125" s="53">
        <v>3.68</v>
      </c>
      <c r="AJ125" s="48" t="s">
        <v>112</v>
      </c>
      <c r="AK125" s="48" t="s">
        <v>112</v>
      </c>
      <c r="AL125" s="48"/>
      <c r="AM125" s="48" t="s">
        <v>112</v>
      </c>
      <c r="AN125" s="48" t="s">
        <v>112</v>
      </c>
      <c r="AO125" s="48" t="s">
        <v>112</v>
      </c>
      <c r="AP125" s="53">
        <v>-1</v>
      </c>
      <c r="AQ125" s="53">
        <v>-1.0900000000000001</v>
      </c>
      <c r="AR125" s="53">
        <v>-1.1100000000000001</v>
      </c>
      <c r="AS125" s="53">
        <v>-1.08</v>
      </c>
      <c r="AT125" s="53">
        <v>-0.65</v>
      </c>
      <c r="AU125" s="53">
        <v>-0.33</v>
      </c>
      <c r="AV125" s="53">
        <v>-0.28999999999999998</v>
      </c>
      <c r="AW125" s="53">
        <v>-0.25</v>
      </c>
      <c r="AX125" s="53">
        <v>-0.53</v>
      </c>
      <c r="AY125" s="53">
        <v>-0.69</v>
      </c>
      <c r="AZ125" s="53">
        <v>-0.41</v>
      </c>
      <c r="BA125" s="53">
        <f>(AZ125-AY125)</f>
        <v>0.27999999999999997</v>
      </c>
      <c r="BB125" s="19" t="b">
        <f t="shared" si="86"/>
        <v>0</v>
      </c>
      <c r="BC125" s="56">
        <v>81</v>
      </c>
      <c r="BD125" s="56">
        <v>84.6</v>
      </c>
      <c r="BE125" s="56"/>
      <c r="BF125" s="56">
        <v>84.4</v>
      </c>
      <c r="BG125" s="56">
        <v>81.900000000000006</v>
      </c>
      <c r="BH125" s="56">
        <v>79.8</v>
      </c>
      <c r="BI125" s="56">
        <v>78.2</v>
      </c>
      <c r="BJ125" s="56">
        <v>77.8</v>
      </c>
      <c r="BK125" s="88">
        <f>BF125-BI125</f>
        <v>6.2000000000000028</v>
      </c>
      <c r="BL125" s="19"/>
      <c r="BM125" s="19"/>
      <c r="BN125" s="19"/>
      <c r="BO125" s="99">
        <v>0.9</v>
      </c>
      <c r="BP125" s="19">
        <v>0.89</v>
      </c>
      <c r="BQ125" s="99">
        <v>0.48</v>
      </c>
      <c r="BR125" s="99"/>
      <c r="BS125" s="19"/>
      <c r="BT125" s="19"/>
      <c r="BU125" s="19"/>
      <c r="BV125" s="28"/>
      <c r="BW125" s="28">
        <v>11.048999999999999</v>
      </c>
      <c r="BX125" s="28"/>
      <c r="BY125" s="98">
        <f t="shared" si="88"/>
        <v>11.029</v>
      </c>
      <c r="BZ125" s="28">
        <v>0</v>
      </c>
      <c r="CA125" s="28">
        <v>11.029</v>
      </c>
      <c r="CB125" s="28">
        <f t="shared" si="89"/>
        <v>16.600000000000001</v>
      </c>
      <c r="CC125" s="28"/>
      <c r="CD125" s="28">
        <v>16.600000000000001</v>
      </c>
      <c r="CE125" s="56"/>
      <c r="CF125" s="56"/>
      <c r="CG125" s="56">
        <v>20</v>
      </c>
      <c r="CH125" s="28">
        <f t="shared" si="92"/>
        <v>20</v>
      </c>
      <c r="CI125" s="29">
        <v>22</v>
      </c>
      <c r="CJ125" s="25" t="s">
        <v>3</v>
      </c>
      <c r="CK125" s="27" t="s">
        <v>263</v>
      </c>
      <c r="CL125" s="27" t="s">
        <v>196</v>
      </c>
      <c r="CM125" s="19"/>
      <c r="CN125" s="19"/>
      <c r="CO125" s="19"/>
      <c r="CP125" s="19"/>
      <c r="CQ125" s="19"/>
      <c r="CR125" s="19"/>
      <c r="CS125" s="19"/>
    </row>
    <row r="126" spans="1:97" ht="12.75" x14ac:dyDescent="0.2">
      <c r="A126" s="25" t="s">
        <v>47</v>
      </c>
      <c r="B126" s="26">
        <v>4</v>
      </c>
      <c r="C126" s="26">
        <v>3</v>
      </c>
      <c r="D126" s="27">
        <v>1</v>
      </c>
      <c r="E126" s="44">
        <v>17.038</v>
      </c>
      <c r="F126" s="27">
        <v>11550</v>
      </c>
      <c r="G126" s="27">
        <v>20680</v>
      </c>
      <c r="H126" s="51">
        <f t="shared" si="82"/>
        <v>3.1158123791102516E-2</v>
      </c>
      <c r="I126" s="48">
        <f t="shared" si="91"/>
        <v>32.094358656009931</v>
      </c>
      <c r="J126" s="85">
        <v>0.03</v>
      </c>
      <c r="K126" s="85">
        <v>278.79000000000002</v>
      </c>
      <c r="L126" s="47">
        <f t="shared" si="83"/>
        <v>3853.323864</v>
      </c>
      <c r="M126" s="85">
        <v>17710</v>
      </c>
      <c r="N126" s="51">
        <f t="shared" si="84"/>
        <v>0.21757898723884811</v>
      </c>
      <c r="O126" s="44">
        <v>22.8</v>
      </c>
      <c r="P126" s="28">
        <f t="shared" si="85"/>
        <v>4.9679999999999993E-3</v>
      </c>
      <c r="Q126" s="48">
        <v>16.559999999999999</v>
      </c>
      <c r="R126" s="48">
        <v>-6.7</v>
      </c>
      <c r="S126" s="31">
        <v>7.57</v>
      </c>
      <c r="T126" s="31">
        <v>7.3</v>
      </c>
      <c r="U126" s="31">
        <v>4.4000000000000004</v>
      </c>
      <c r="V126" s="122"/>
      <c r="W126" s="48" t="s">
        <v>112</v>
      </c>
      <c r="X126" s="48" t="s">
        <v>112</v>
      </c>
      <c r="Y126" s="48" t="s">
        <v>112</v>
      </c>
      <c r="Z126" s="48" t="s">
        <v>112</v>
      </c>
      <c r="AA126" s="48" t="s">
        <v>112</v>
      </c>
      <c r="AB126" s="48" t="s">
        <v>112</v>
      </c>
      <c r="AC126" s="48" t="s">
        <v>112</v>
      </c>
      <c r="AD126" s="48" t="s">
        <v>112</v>
      </c>
      <c r="AE126" s="48" t="s">
        <v>112</v>
      </c>
      <c r="AF126" s="48" t="s">
        <v>112</v>
      </c>
      <c r="AG126" s="48" t="s">
        <v>112</v>
      </c>
      <c r="AH126" s="48" t="s">
        <v>112</v>
      </c>
      <c r="AI126" s="48" t="s">
        <v>112</v>
      </c>
      <c r="AJ126" s="48" t="s">
        <v>112</v>
      </c>
      <c r="AK126" s="48" t="s">
        <v>112</v>
      </c>
      <c r="AL126" s="48"/>
      <c r="AM126" s="48" t="s">
        <v>112</v>
      </c>
      <c r="AN126" s="48" t="s">
        <v>112</v>
      </c>
      <c r="AO126" s="48" t="s">
        <v>112</v>
      </c>
      <c r="AP126" s="53">
        <v>0.32</v>
      </c>
      <c r="AQ126" s="53">
        <v>0.06</v>
      </c>
      <c r="AR126" s="53">
        <v>0.18</v>
      </c>
      <c r="AS126" s="53">
        <v>0.2</v>
      </c>
      <c r="AT126" s="53">
        <v>0.57999999999999996</v>
      </c>
      <c r="AU126" s="53">
        <v>0.56999999999999995</v>
      </c>
      <c r="AV126" s="53">
        <v>0.75</v>
      </c>
      <c r="AW126" s="53">
        <v>0.45</v>
      </c>
      <c r="AX126" s="53">
        <v>-0.32</v>
      </c>
      <c r="AY126" s="53">
        <v>-0.38</v>
      </c>
      <c r="AZ126" s="53">
        <v>-0.38</v>
      </c>
      <c r="BA126" s="59">
        <f>(AZ126-AV126)</f>
        <v>-1.1299999999999999</v>
      </c>
      <c r="BB126" s="19" t="b">
        <f t="shared" si="86"/>
        <v>0</v>
      </c>
      <c r="BC126" s="48">
        <v>72.400000000000006</v>
      </c>
      <c r="BD126" s="48">
        <v>72.5</v>
      </c>
      <c r="BE126" s="48"/>
      <c r="BF126" s="48">
        <v>72.7</v>
      </c>
      <c r="BG126" s="48">
        <v>70.2</v>
      </c>
      <c r="BH126" s="48">
        <v>70.900000000000006</v>
      </c>
      <c r="BI126" s="48">
        <v>69.8</v>
      </c>
      <c r="BJ126" s="48">
        <v>68.5</v>
      </c>
      <c r="BK126" s="56">
        <f>BF126-BI126</f>
        <v>2.9000000000000057</v>
      </c>
      <c r="BL126" s="19"/>
      <c r="BM126" s="19"/>
      <c r="BN126" s="19"/>
      <c r="BO126" s="19"/>
      <c r="BP126" s="19"/>
      <c r="BQ126" s="99">
        <v>0</v>
      </c>
      <c r="BR126" s="99"/>
      <c r="BS126" s="19"/>
      <c r="BT126" s="19"/>
      <c r="BU126" s="19"/>
      <c r="BV126" s="28"/>
      <c r="BW126" s="28">
        <v>6.75</v>
      </c>
      <c r="BX126" s="28"/>
      <c r="BY126" s="98">
        <f t="shared" si="88"/>
        <v>5.3</v>
      </c>
      <c r="BZ126" s="28">
        <v>2.234</v>
      </c>
      <c r="CA126" s="28">
        <v>7.5339999999999998</v>
      </c>
      <c r="CB126" s="28">
        <f t="shared" si="89"/>
        <v>14.1</v>
      </c>
      <c r="CC126" s="28">
        <v>0.9</v>
      </c>
      <c r="CD126" s="28">
        <v>15</v>
      </c>
      <c r="CE126" s="56"/>
      <c r="CF126" s="56"/>
      <c r="CG126" s="56">
        <v>10.4</v>
      </c>
      <c r="CH126" s="28">
        <f t="shared" si="92"/>
        <v>10.4</v>
      </c>
      <c r="CI126" s="29">
        <v>10.4</v>
      </c>
      <c r="CJ126" s="25" t="s">
        <v>47</v>
      </c>
      <c r="CK126" s="27" t="s">
        <v>263</v>
      </c>
      <c r="CL126" s="27" t="s">
        <v>196</v>
      </c>
      <c r="CM126" s="19"/>
      <c r="CN126" s="19"/>
      <c r="CO126" s="19"/>
      <c r="CP126" s="19"/>
      <c r="CQ126" s="19"/>
      <c r="CR126" s="19"/>
      <c r="CS126" s="19"/>
    </row>
    <row r="127" spans="1:97" ht="12.75" x14ac:dyDescent="0.2">
      <c r="A127" s="25" t="s">
        <v>78</v>
      </c>
      <c r="B127" s="26">
        <v>4</v>
      </c>
      <c r="C127" s="26">
        <v>3</v>
      </c>
      <c r="D127" s="27">
        <v>1</v>
      </c>
      <c r="E127" s="44">
        <v>38.530999999999999</v>
      </c>
      <c r="F127" s="27">
        <v>13240</v>
      </c>
      <c r="G127" s="27">
        <v>22790</v>
      </c>
      <c r="H127" s="51">
        <f t="shared" si="82"/>
        <v>2.8273365511189121E-2</v>
      </c>
      <c r="I127" s="48">
        <f t="shared" si="91"/>
        <v>35.368976487933573</v>
      </c>
      <c r="J127" s="85">
        <v>0</v>
      </c>
      <c r="K127" s="85">
        <v>429.8</v>
      </c>
      <c r="L127" s="47">
        <f t="shared" si="83"/>
        <v>5940.5236800000002</v>
      </c>
      <c r="M127" s="85">
        <v>21290</v>
      </c>
      <c r="N127" s="51">
        <f t="shared" si="84"/>
        <v>0.27902882480037577</v>
      </c>
      <c r="O127" s="44">
        <v>20.2</v>
      </c>
      <c r="P127" s="28">
        <f t="shared" si="85"/>
        <v>0</v>
      </c>
      <c r="Q127" s="44">
        <v>38.53</v>
      </c>
      <c r="R127" s="44">
        <v>2.6</v>
      </c>
      <c r="S127" s="31">
        <v>4.37</v>
      </c>
      <c r="T127" s="31">
        <v>3.9</v>
      </c>
      <c r="U127" s="31">
        <v>3.2</v>
      </c>
      <c r="V127" s="122"/>
      <c r="W127" s="48" t="s">
        <v>112</v>
      </c>
      <c r="X127" s="48" t="s">
        <v>112</v>
      </c>
      <c r="Y127" s="48" t="s">
        <v>112</v>
      </c>
      <c r="Z127" s="48" t="s">
        <v>112</v>
      </c>
      <c r="AA127" s="48" t="s">
        <v>112</v>
      </c>
      <c r="AB127" s="48" t="s">
        <v>112</v>
      </c>
      <c r="AC127" s="48" t="s">
        <v>112</v>
      </c>
      <c r="AD127" s="48" t="s">
        <v>112</v>
      </c>
      <c r="AE127" s="48" t="s">
        <v>112</v>
      </c>
      <c r="AF127" s="48" t="s">
        <v>112</v>
      </c>
      <c r="AG127" s="48" t="s">
        <v>112</v>
      </c>
      <c r="AH127" s="48" t="s">
        <v>112</v>
      </c>
      <c r="AI127" s="48" t="s">
        <v>112</v>
      </c>
      <c r="AJ127" s="48" t="s">
        <v>112</v>
      </c>
      <c r="AK127" s="48" t="s">
        <v>112</v>
      </c>
      <c r="AL127" s="48"/>
      <c r="AM127" s="48" t="s">
        <v>112</v>
      </c>
      <c r="AN127" s="48" t="s">
        <v>112</v>
      </c>
      <c r="AO127" s="48" t="s">
        <v>112</v>
      </c>
      <c r="AP127" s="53">
        <v>0.54</v>
      </c>
      <c r="AQ127" s="53">
        <v>0.11</v>
      </c>
      <c r="AR127" s="53">
        <v>0.34</v>
      </c>
      <c r="AS127" s="53">
        <v>0.33</v>
      </c>
      <c r="AT127" s="53">
        <v>0.64</v>
      </c>
      <c r="AU127" s="53">
        <v>0.86</v>
      </c>
      <c r="AV127" s="53">
        <v>0.9</v>
      </c>
      <c r="AW127" s="53">
        <v>0.99</v>
      </c>
      <c r="AX127" s="53">
        <v>1.06</v>
      </c>
      <c r="AY127" s="53">
        <v>1.03</v>
      </c>
      <c r="AZ127" s="53">
        <v>0.95</v>
      </c>
      <c r="BA127" s="53">
        <f>(AZ127-AX127)</f>
        <v>-0.1100000000000001</v>
      </c>
      <c r="BB127" s="19" t="b">
        <f t="shared" si="86"/>
        <v>0</v>
      </c>
      <c r="BC127" s="48">
        <v>47.6</v>
      </c>
      <c r="BD127" s="48">
        <v>49.6</v>
      </c>
      <c r="BE127" s="48"/>
      <c r="BF127" s="48">
        <v>49</v>
      </c>
      <c r="BG127" s="48">
        <v>46.8</v>
      </c>
      <c r="BH127" s="48">
        <v>44.3</v>
      </c>
      <c r="BI127" s="48">
        <v>40.9</v>
      </c>
      <c r="BJ127" s="48">
        <v>42.1</v>
      </c>
      <c r="BK127" s="88">
        <f>BF127-BI127</f>
        <v>8.1000000000000014</v>
      </c>
      <c r="BL127" s="19"/>
      <c r="BM127" s="19"/>
      <c r="BN127" s="19"/>
      <c r="BO127" s="19"/>
      <c r="BP127" s="19"/>
      <c r="BQ127" s="99"/>
      <c r="BR127" s="99"/>
      <c r="BS127" s="19"/>
      <c r="BT127" s="19"/>
      <c r="BU127" s="19"/>
      <c r="BV127" s="28"/>
      <c r="BW127" s="28">
        <v>3</v>
      </c>
      <c r="BX127" s="28"/>
      <c r="BY127" s="98">
        <f t="shared" si="88"/>
        <v>2.8929999999999998</v>
      </c>
      <c r="BZ127" s="28">
        <v>0</v>
      </c>
      <c r="CA127" s="28">
        <v>2.8929999999999998</v>
      </c>
      <c r="CD127" s="19"/>
      <c r="CE127" s="56"/>
      <c r="CF127" s="56"/>
      <c r="CG127" s="56"/>
      <c r="CH127" s="56"/>
      <c r="CI127" s="29"/>
      <c r="CJ127" s="25" t="s">
        <v>78</v>
      </c>
      <c r="CK127" s="27" t="s">
        <v>263</v>
      </c>
      <c r="CL127" s="27" t="s">
        <v>196</v>
      </c>
      <c r="CM127" s="19"/>
      <c r="CN127" s="19"/>
      <c r="CO127" s="19"/>
      <c r="CP127" s="19"/>
      <c r="CQ127" s="19"/>
      <c r="CR127" s="19"/>
      <c r="CS127" s="19"/>
    </row>
    <row r="128" spans="1:97" ht="12.75" x14ac:dyDescent="0.2">
      <c r="A128" s="38" t="s">
        <v>174</v>
      </c>
      <c r="B128" s="19"/>
      <c r="C128" s="19"/>
      <c r="D128" s="19"/>
      <c r="E128" s="37">
        <f>SUM(E107:E127)</f>
        <v>625.32399999999984</v>
      </c>
      <c r="F128" s="37">
        <f>AVERAGE(F107:F127)</f>
        <v>6993.8095238095239</v>
      </c>
      <c r="G128" s="37">
        <f>AVERAGE(G107:G127)</f>
        <v>12967.142857142857</v>
      </c>
      <c r="H128" s="94">
        <f t="shared" si="82"/>
        <v>4.9690977195108517E-2</v>
      </c>
      <c r="I128" s="63">
        <f t="shared" si="91"/>
        <v>20.124377833697302</v>
      </c>
      <c r="J128" s="62">
        <f>((P128/Q128)*100)</f>
        <v>3.6316326663731391</v>
      </c>
      <c r="K128" s="37">
        <f>AVERAGE(K107:K127)</f>
        <v>319.63428571428568</v>
      </c>
      <c r="L128" s="37">
        <f>AVERAGE(L107:L127)</f>
        <v>4417.8572434285716</v>
      </c>
      <c r="M128" s="37">
        <f>AVERAGE(M107:M127)</f>
        <v>11950.476190476191</v>
      </c>
      <c r="N128" s="94">
        <f t="shared" si="84"/>
        <v>0.36968043557539049</v>
      </c>
      <c r="O128" s="71">
        <f>AVERAGE(O107:O127)</f>
        <v>15.899999999999999</v>
      </c>
      <c r="P128" s="37">
        <f>SUM(P107:P127)</f>
        <v>22.270261000000001</v>
      </c>
      <c r="Q128" s="37">
        <f>SUM(Q107:Q127)</f>
        <v>613.23</v>
      </c>
      <c r="R128" s="71">
        <f>AVERAGE(R107:R127)</f>
        <v>-0.9444444444444442</v>
      </c>
      <c r="S128" s="71">
        <f>AVERAGE(S107:S127)</f>
        <v>3.9789999999999992</v>
      </c>
      <c r="T128" s="71">
        <f>AVERAGE(T107:T127)</f>
        <v>4.3333333333333339</v>
      </c>
      <c r="U128" s="71">
        <f>AVERAGE(U107:U127)</f>
        <v>2.9333333333333336</v>
      </c>
      <c r="V128" s="123"/>
      <c r="W128" s="64"/>
      <c r="X128" s="71"/>
      <c r="Y128" s="19"/>
      <c r="Z128" s="49"/>
      <c r="AA128" s="19"/>
      <c r="AB128" s="19"/>
      <c r="AC128" s="19"/>
      <c r="AD128" s="19"/>
      <c r="AE128" s="19"/>
      <c r="AF128" s="19"/>
      <c r="AG128" s="19"/>
      <c r="AH128" s="19"/>
      <c r="AI128" s="19"/>
      <c r="AJ128" s="19"/>
      <c r="AK128" s="19"/>
      <c r="AL128" s="19"/>
      <c r="AM128" s="19"/>
      <c r="AN128" s="19"/>
      <c r="AO128" s="19"/>
      <c r="AP128" s="76">
        <f t="shared" ref="AP128:BK128" si="93">AVERAGE(AP107:AP127)</f>
        <v>-0.26949999999999996</v>
      </c>
      <c r="AQ128" s="76">
        <f t="shared" si="93"/>
        <v>-0.30649999999999999</v>
      </c>
      <c r="AR128" s="76">
        <f t="shared" si="93"/>
        <v>-0.32900000000000001</v>
      </c>
      <c r="AS128" s="76">
        <f t="shared" si="93"/>
        <v>-0.26571428571428574</v>
      </c>
      <c r="AT128" s="76">
        <f t="shared" si="93"/>
        <v>-0.15809523809523812</v>
      </c>
      <c r="AU128" s="76">
        <f t="shared" si="93"/>
        <v>-6.2857142857142889E-2</v>
      </c>
      <c r="AV128" s="76">
        <f t="shared" si="93"/>
        <v>-7.6666666666666633E-2</v>
      </c>
      <c r="AW128" s="76">
        <f t="shared" si="93"/>
        <v>-0.12285714285714286</v>
      </c>
      <c r="AX128" s="76">
        <f t="shared" si="93"/>
        <v>-0.15809523809523812</v>
      </c>
      <c r="AY128" s="76">
        <f t="shared" si="93"/>
        <v>-0.1228571428571429</v>
      </c>
      <c r="AZ128" s="76">
        <f t="shared" si="93"/>
        <v>-0.10714285714285714</v>
      </c>
      <c r="BA128" s="76">
        <f t="shared" si="93"/>
        <v>1.5714285714285719E-2</v>
      </c>
      <c r="BB128" s="18"/>
      <c r="BC128" s="63">
        <f t="shared" si="93"/>
        <v>72.376190476190473</v>
      </c>
      <c r="BD128" s="63">
        <f t="shared" si="93"/>
        <v>73.742857142857147</v>
      </c>
      <c r="BE128" s="63"/>
      <c r="BF128" s="63">
        <f t="shared" si="93"/>
        <v>73.061904761904771</v>
      </c>
      <c r="BG128" s="63">
        <f t="shared" si="93"/>
        <v>71.785714285714306</v>
      </c>
      <c r="BH128" s="63">
        <f t="shared" si="93"/>
        <v>70.847619047619062</v>
      </c>
      <c r="BI128" s="63">
        <f t="shared" si="93"/>
        <v>69.985714285714309</v>
      </c>
      <c r="BJ128" s="63">
        <f t="shared" si="93"/>
        <v>69.795238095238091</v>
      </c>
      <c r="BK128" s="63">
        <f t="shared" si="93"/>
        <v>3.3761904761904757</v>
      </c>
      <c r="BL128" s="19"/>
      <c r="BM128" s="19"/>
      <c r="BN128" s="19"/>
      <c r="BO128" s="19"/>
      <c r="BP128" s="19"/>
      <c r="BQ128" s="99"/>
      <c r="BR128" s="99"/>
      <c r="BS128" s="19"/>
      <c r="BT128" s="19"/>
      <c r="BU128" s="19"/>
      <c r="BV128" s="37">
        <f>SUM(BV107:BV127)</f>
        <v>122.08099999999999</v>
      </c>
      <c r="BW128" s="37">
        <f t="shared" ref="BW128:CI128" si="94">SUM(BW107:BW127)</f>
        <v>150.35300000000001</v>
      </c>
      <c r="BX128" s="37">
        <f t="shared" si="94"/>
        <v>576.6629999999999</v>
      </c>
      <c r="BY128" s="37">
        <f t="shared" si="94"/>
        <v>271.70600000000002</v>
      </c>
      <c r="BZ128" s="37">
        <f t="shared" si="94"/>
        <v>696.21</v>
      </c>
      <c r="CA128" s="37">
        <f t="shared" si="94"/>
        <v>967.91600000000005</v>
      </c>
      <c r="CB128" s="37">
        <f t="shared" si="94"/>
        <v>310.03399999999999</v>
      </c>
      <c r="CC128" s="37">
        <f t="shared" si="94"/>
        <v>716.27899999999988</v>
      </c>
      <c r="CD128" s="37">
        <f t="shared" si="94"/>
        <v>1026.3129999999999</v>
      </c>
      <c r="CE128" s="37">
        <f t="shared" si="94"/>
        <v>23</v>
      </c>
      <c r="CF128" s="37">
        <f t="shared" si="94"/>
        <v>109.30799999999999</v>
      </c>
      <c r="CG128" s="37">
        <f t="shared" si="94"/>
        <v>156.55000000000001</v>
      </c>
      <c r="CH128" s="37">
        <f t="shared" si="94"/>
        <v>288.85799999999995</v>
      </c>
      <c r="CI128" s="37">
        <f t="shared" si="94"/>
        <v>367.24899999999997</v>
      </c>
      <c r="CJ128" s="19"/>
      <c r="CK128" s="19"/>
      <c r="CL128" s="19"/>
      <c r="CM128" s="19"/>
      <c r="CN128" s="19"/>
      <c r="CO128" s="19"/>
      <c r="CP128" s="19"/>
      <c r="CQ128" s="19"/>
      <c r="CR128" s="19"/>
      <c r="CS128" s="19"/>
    </row>
    <row r="129" spans="1:97" ht="12.75" x14ac:dyDescent="0.2">
      <c r="A129" s="19"/>
      <c r="B129" s="19"/>
      <c r="C129" s="19"/>
      <c r="D129" s="19"/>
      <c r="E129" s="28"/>
      <c r="F129" s="19"/>
      <c r="G129" s="19"/>
      <c r="H129" s="19"/>
      <c r="I129" s="19"/>
      <c r="J129" s="56"/>
      <c r="K129" s="56"/>
      <c r="L129" s="19"/>
      <c r="M129" s="85"/>
      <c r="N129" s="85"/>
      <c r="O129" s="44"/>
      <c r="P129" s="71"/>
      <c r="Q129" s="71"/>
      <c r="R129" s="71"/>
      <c r="S129" s="20"/>
      <c r="T129" s="20"/>
      <c r="U129" s="20"/>
      <c r="V129" s="49"/>
      <c r="W129" s="111"/>
      <c r="X129" s="20"/>
      <c r="Y129" s="20"/>
      <c r="Z129" s="49"/>
      <c r="AA129" s="20"/>
      <c r="AB129" s="20"/>
      <c r="AC129" s="20"/>
      <c r="AD129" s="20"/>
      <c r="AE129" s="20"/>
      <c r="AF129" s="20"/>
      <c r="AG129" s="20"/>
      <c r="AH129" s="20"/>
      <c r="AI129" s="20"/>
      <c r="AJ129" s="20"/>
      <c r="AK129" s="20"/>
      <c r="AL129" s="20"/>
      <c r="AM129" s="20"/>
      <c r="AN129" s="20"/>
      <c r="AO129" s="20"/>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99"/>
      <c r="BR129" s="99"/>
      <c r="BS129" s="19"/>
      <c r="BT129" s="19"/>
      <c r="BU129" s="19"/>
      <c r="BV129" s="28"/>
      <c r="BW129" s="28"/>
      <c r="BX129" s="28"/>
      <c r="BY129" s="28"/>
      <c r="BZ129" s="28"/>
      <c r="CA129" s="28"/>
      <c r="CD129" s="19"/>
      <c r="CE129" s="19"/>
      <c r="CF129" s="19"/>
      <c r="CG129" s="19"/>
      <c r="CH129" s="19"/>
      <c r="CI129" s="28"/>
      <c r="CJ129" s="19"/>
      <c r="CK129" s="19"/>
      <c r="CL129" s="19"/>
      <c r="CM129" s="19"/>
      <c r="CN129" s="19"/>
      <c r="CO129" s="19"/>
      <c r="CP129" s="19"/>
      <c r="CQ129" s="19"/>
      <c r="CR129" s="19"/>
      <c r="CS129" s="19"/>
    </row>
    <row r="130" spans="1:97" ht="12.75" x14ac:dyDescent="0.2">
      <c r="A130" s="18" t="s">
        <v>167</v>
      </c>
      <c r="B130" s="19"/>
      <c r="C130" s="19"/>
      <c r="D130" s="19"/>
      <c r="E130" s="28"/>
      <c r="F130" s="19"/>
      <c r="G130" s="19"/>
      <c r="H130" s="19"/>
      <c r="I130" s="19"/>
      <c r="J130" s="28"/>
      <c r="K130" s="28"/>
      <c r="L130" s="19"/>
      <c r="M130" s="85"/>
      <c r="N130" s="85"/>
      <c r="O130" s="44"/>
      <c r="P130" s="28"/>
      <c r="Q130" s="28"/>
      <c r="R130" s="28"/>
      <c r="S130" s="20"/>
      <c r="T130" s="20"/>
      <c r="U130" s="20"/>
      <c r="V130" s="49"/>
      <c r="W130" s="111"/>
      <c r="X130" s="20"/>
      <c r="Y130" s="20"/>
      <c r="Z130" s="20"/>
      <c r="AA130" s="20"/>
      <c r="AB130" s="20"/>
      <c r="AC130" s="20"/>
      <c r="AD130" s="20"/>
      <c r="AE130" s="20"/>
      <c r="AF130" s="20"/>
      <c r="AG130" s="20"/>
      <c r="AH130" s="20"/>
      <c r="AI130" s="20"/>
      <c r="AJ130" s="20"/>
      <c r="AK130" s="20"/>
      <c r="AL130" s="20"/>
      <c r="AM130" s="20"/>
      <c r="AN130" s="20"/>
      <c r="AO130" s="20"/>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99"/>
      <c r="BR130" s="99"/>
      <c r="BS130" s="19"/>
      <c r="BT130" s="19"/>
      <c r="BU130" s="19"/>
      <c r="BV130" s="28"/>
      <c r="BW130" s="28"/>
      <c r="BX130" s="28"/>
      <c r="BY130" s="28"/>
      <c r="BZ130" s="28"/>
      <c r="CA130" s="28"/>
      <c r="CD130" s="19"/>
      <c r="CE130" s="19"/>
      <c r="CF130" s="19"/>
      <c r="CG130" s="19"/>
      <c r="CH130" s="19"/>
      <c r="CI130" s="19"/>
      <c r="CJ130" s="19"/>
      <c r="CK130" s="19"/>
      <c r="CL130" s="19"/>
      <c r="CM130" s="19"/>
      <c r="CN130" s="19"/>
      <c r="CO130" s="19"/>
      <c r="CP130" s="19"/>
      <c r="CQ130" s="19"/>
      <c r="CR130" s="19"/>
      <c r="CS130" s="19"/>
    </row>
    <row r="131" spans="1:97" ht="12.75" x14ac:dyDescent="0.2">
      <c r="A131" s="25" t="s">
        <v>111</v>
      </c>
      <c r="B131" s="26">
        <v>2</v>
      </c>
      <c r="C131" s="26"/>
      <c r="D131" s="27">
        <v>5</v>
      </c>
      <c r="E131" s="44">
        <v>24.895</v>
      </c>
      <c r="F131" s="92">
        <v>1000</v>
      </c>
      <c r="G131" s="46">
        <v>2000</v>
      </c>
      <c r="H131" s="51">
        <f t="shared" ref="H131:H139" si="95">(644.35/G131)</f>
        <v>0.32217499999999999</v>
      </c>
      <c r="I131" s="48">
        <f t="shared" ref="I131:I139" si="96">(G131/644.35)</f>
        <v>3.1039031582214633</v>
      </c>
      <c r="J131" s="44" t="s">
        <v>182</v>
      </c>
      <c r="K131" s="44" t="s">
        <v>182</v>
      </c>
      <c r="L131" s="44" t="s">
        <v>182</v>
      </c>
      <c r="M131" s="46">
        <v>2000</v>
      </c>
      <c r="N131" s="85"/>
      <c r="O131" s="44"/>
      <c r="P131" s="47"/>
      <c r="Q131" s="48">
        <v>24.631</v>
      </c>
      <c r="R131" s="48"/>
      <c r="S131" s="48" t="s">
        <v>182</v>
      </c>
      <c r="T131" s="48" t="s">
        <v>182</v>
      </c>
      <c r="U131" s="48" t="s">
        <v>182</v>
      </c>
      <c r="V131" s="121">
        <v>0</v>
      </c>
      <c r="W131" s="51">
        <v>0</v>
      </c>
      <c r="X131" s="51">
        <v>0</v>
      </c>
      <c r="Y131" s="49">
        <v>0</v>
      </c>
      <c r="Z131" s="49">
        <v>0</v>
      </c>
      <c r="AA131" s="50">
        <v>0</v>
      </c>
      <c r="AB131" s="48" t="s">
        <v>112</v>
      </c>
      <c r="AC131" s="19"/>
      <c r="AD131" s="48" t="s">
        <v>112</v>
      </c>
      <c r="AE131" s="48" t="s">
        <v>112</v>
      </c>
      <c r="AF131" s="48" t="s">
        <v>112</v>
      </c>
      <c r="AG131" s="48" t="s">
        <v>112</v>
      </c>
      <c r="AH131" s="48" t="s">
        <v>112</v>
      </c>
      <c r="AI131" s="48" t="s">
        <v>112</v>
      </c>
      <c r="AJ131" s="48" t="s">
        <v>112</v>
      </c>
      <c r="AK131" s="48" t="s">
        <v>112</v>
      </c>
      <c r="AL131" s="48"/>
      <c r="AM131" s="48" t="s">
        <v>112</v>
      </c>
      <c r="AN131" s="19" t="b">
        <f>(V131&gt;51%)</f>
        <v>0</v>
      </c>
      <c r="AO131" s="19" t="b">
        <f>(V131&lt;41%)</f>
        <v>1</v>
      </c>
      <c r="AP131" s="53">
        <v>0.21</v>
      </c>
      <c r="AQ131" s="53">
        <v>0.16</v>
      </c>
      <c r="AR131" s="53">
        <v>-0.04</v>
      </c>
      <c r="AS131" s="53">
        <v>-0.08</v>
      </c>
      <c r="AT131" s="53">
        <v>0.5</v>
      </c>
      <c r="AU131" s="53">
        <v>0.54</v>
      </c>
      <c r="AV131" s="53">
        <v>-0.06</v>
      </c>
      <c r="AW131" s="53">
        <v>-0.38</v>
      </c>
      <c r="AX131" s="53">
        <v>-0.32</v>
      </c>
      <c r="AY131" s="53">
        <v>-0.11</v>
      </c>
      <c r="AZ131" s="53">
        <v>-0.53</v>
      </c>
      <c r="BA131" s="53">
        <f>(AZ131-AY131)</f>
        <v>-0.42000000000000004</v>
      </c>
      <c r="BB131" s="19" t="b">
        <f t="shared" ref="BB131:BB139" si="97">OR(AND(AZ131 &lt; -1.14, AO131=TRUE), AZ131&lt;-1.75)</f>
        <v>0</v>
      </c>
      <c r="BC131" s="48">
        <v>97.7</v>
      </c>
      <c r="BD131" s="48">
        <v>98.3</v>
      </c>
      <c r="BE131" s="48"/>
      <c r="BF131" s="48">
        <v>97.8</v>
      </c>
      <c r="BG131" s="48">
        <v>95.6</v>
      </c>
      <c r="BH131" s="48">
        <v>95.5</v>
      </c>
      <c r="BI131" s="113">
        <v>95.1</v>
      </c>
      <c r="BJ131" s="113">
        <v>94</v>
      </c>
      <c r="BK131" s="56">
        <f t="shared" ref="BK131:BK139" si="98">BF131-BJ131</f>
        <v>3.7999999999999972</v>
      </c>
      <c r="BL131" s="43" t="s">
        <v>159</v>
      </c>
      <c r="BM131" s="43" t="s">
        <v>159</v>
      </c>
      <c r="BN131" s="43" t="s">
        <v>159</v>
      </c>
      <c r="BO131" s="43">
        <v>1.1299999999999999</v>
      </c>
      <c r="BP131" s="43">
        <v>1.24</v>
      </c>
      <c r="BQ131" s="53">
        <v>0.88</v>
      </c>
      <c r="BR131" s="53"/>
      <c r="BS131" s="43"/>
      <c r="BT131" s="43"/>
      <c r="BU131" s="43"/>
      <c r="BV131" s="98"/>
      <c r="BW131" s="98"/>
      <c r="BX131" s="98"/>
      <c r="BY131" s="98">
        <f t="shared" ref="BY131:BY139" si="99">(CA131-BZ131)</f>
        <v>0</v>
      </c>
      <c r="BZ131" s="28">
        <v>0</v>
      </c>
      <c r="CA131" s="98">
        <v>0</v>
      </c>
      <c r="CB131" s="28">
        <f t="shared" ref="CB131:CB139" si="100">(CD131-CC131)</f>
        <v>0</v>
      </c>
      <c r="CC131" s="28"/>
      <c r="CD131" s="28"/>
      <c r="CE131" s="28">
        <v>3.4929999999999999</v>
      </c>
      <c r="CF131" s="56"/>
      <c r="CG131" s="56"/>
      <c r="CH131" s="28">
        <f t="shared" ref="CH131:CH139" si="101">(CE131+CF131+CG131)</f>
        <v>3.4929999999999999</v>
      </c>
      <c r="CI131" s="47">
        <v>3.5</v>
      </c>
      <c r="CJ131" s="96" t="s">
        <v>111</v>
      </c>
      <c r="CK131" s="96"/>
      <c r="CL131" s="96"/>
      <c r="CM131" s="19"/>
      <c r="CN131" s="19"/>
      <c r="CO131" s="19"/>
      <c r="CP131" s="19"/>
      <c r="CQ131" s="19"/>
      <c r="CR131" s="19"/>
      <c r="CS131" s="19"/>
    </row>
    <row r="132" spans="1:97" ht="12.75" x14ac:dyDescent="0.2">
      <c r="A132" s="25" t="s">
        <v>90</v>
      </c>
      <c r="B132" s="26">
        <v>5</v>
      </c>
      <c r="C132" s="26"/>
      <c r="D132" s="27">
        <v>5</v>
      </c>
      <c r="E132" s="44">
        <v>22.399000000000001</v>
      </c>
      <c r="F132" s="46">
        <v>4000</v>
      </c>
      <c r="G132" s="60">
        <v>8000</v>
      </c>
      <c r="H132" s="51">
        <f t="shared" si="95"/>
        <v>8.0543749999999997E-2</v>
      </c>
      <c r="I132" s="48">
        <f t="shared" si="96"/>
        <v>12.415612632885853</v>
      </c>
      <c r="J132" s="85">
        <v>0.11</v>
      </c>
      <c r="K132" s="85">
        <v>229.93</v>
      </c>
      <c r="L132" s="47">
        <f>(K132*1.1518*12)</f>
        <v>3178.0004879999997</v>
      </c>
      <c r="M132" s="60">
        <v>8000</v>
      </c>
      <c r="N132" s="51">
        <f>(L132/M132)</f>
        <v>0.39725006099999993</v>
      </c>
      <c r="O132" s="44">
        <v>19.100000000000001</v>
      </c>
      <c r="P132" s="28">
        <f>((J132/100)*Q132)</f>
        <v>2.4156000000000004E-2</v>
      </c>
      <c r="Q132" s="48">
        <v>21.96</v>
      </c>
      <c r="R132" s="48">
        <v>4.5999999999999996</v>
      </c>
      <c r="S132" s="78">
        <v>0.4</v>
      </c>
      <c r="T132" s="78">
        <v>1.7</v>
      </c>
      <c r="U132" s="48" t="s">
        <v>182</v>
      </c>
      <c r="V132" s="121">
        <v>0.14000000000000001</v>
      </c>
      <c r="W132" s="51">
        <v>0.13</v>
      </c>
      <c r="X132" s="51">
        <v>0.13</v>
      </c>
      <c r="Y132" s="49">
        <v>0.2</v>
      </c>
      <c r="Z132" s="49">
        <v>0.2</v>
      </c>
      <c r="AA132" s="50">
        <v>0.1</v>
      </c>
      <c r="AB132" s="50">
        <v>0.3</v>
      </c>
      <c r="AC132" s="56"/>
      <c r="AD132" s="48" t="s">
        <v>112</v>
      </c>
      <c r="AE132" s="48" t="s">
        <v>112</v>
      </c>
      <c r="AF132" s="48" t="s">
        <v>112</v>
      </c>
      <c r="AG132" s="48" t="s">
        <v>112</v>
      </c>
      <c r="AH132" s="48" t="s">
        <v>112</v>
      </c>
      <c r="AI132" s="48" t="s">
        <v>112</v>
      </c>
      <c r="AJ132" s="48" t="s">
        <v>112</v>
      </c>
      <c r="AK132" s="48" t="s">
        <v>112</v>
      </c>
      <c r="AL132" s="48"/>
      <c r="AM132" s="48" t="s">
        <v>112</v>
      </c>
      <c r="AN132" s="19" t="b">
        <f>(V132&gt;51%)</f>
        <v>0</v>
      </c>
      <c r="AO132" s="19" t="b">
        <f>(V132&lt;41%)</f>
        <v>1</v>
      </c>
      <c r="AP132" s="43">
        <v>0.04</v>
      </c>
      <c r="AQ132" s="43">
        <v>-0.31</v>
      </c>
      <c r="AR132" s="53">
        <v>-0.48</v>
      </c>
      <c r="AS132" s="43">
        <v>-0.28000000000000003</v>
      </c>
      <c r="AT132" s="53">
        <v>-0.3</v>
      </c>
      <c r="AU132" s="53">
        <v>-0.3</v>
      </c>
      <c r="AV132" s="53">
        <v>-0.49</v>
      </c>
      <c r="AW132" s="53">
        <v>-0.81</v>
      </c>
      <c r="AX132" s="53">
        <v>-2.0099999999999998</v>
      </c>
      <c r="AY132" s="53">
        <v>-2.69</v>
      </c>
      <c r="AZ132" s="53">
        <v>-2.68</v>
      </c>
      <c r="BA132" s="59">
        <f>(AZ132-AU132)</f>
        <v>-2.3800000000000003</v>
      </c>
      <c r="BB132" s="19" t="b">
        <f t="shared" si="97"/>
        <v>1</v>
      </c>
      <c r="BC132" s="48">
        <v>90.1</v>
      </c>
      <c r="BD132" s="48">
        <v>89.8</v>
      </c>
      <c r="BE132" s="48"/>
      <c r="BF132" s="48">
        <v>87.9</v>
      </c>
      <c r="BG132" s="48">
        <v>85.9</v>
      </c>
      <c r="BH132" s="48">
        <v>94.5</v>
      </c>
      <c r="BI132" s="113">
        <v>97.4</v>
      </c>
      <c r="BJ132" s="110">
        <v>101.6</v>
      </c>
      <c r="BK132" s="89">
        <f t="shared" si="98"/>
        <v>-13.699999999999989</v>
      </c>
      <c r="BL132" s="19"/>
      <c r="BM132" s="43" t="s">
        <v>159</v>
      </c>
      <c r="BN132" s="43" t="s">
        <v>159</v>
      </c>
      <c r="BO132" s="43">
        <v>1.1399999999999999</v>
      </c>
      <c r="BP132" s="43">
        <v>1.1499999999999999</v>
      </c>
      <c r="BQ132" s="53">
        <v>1.32</v>
      </c>
      <c r="BR132" s="53"/>
      <c r="BS132" s="43"/>
      <c r="BT132" s="43"/>
      <c r="BU132" s="43"/>
      <c r="BV132" s="98"/>
      <c r="BW132" s="98"/>
      <c r="BX132" s="98"/>
      <c r="BY132" s="98">
        <f t="shared" si="99"/>
        <v>0</v>
      </c>
      <c r="BZ132" s="28">
        <v>0</v>
      </c>
      <c r="CA132" s="28">
        <v>0</v>
      </c>
      <c r="CB132" s="28">
        <f t="shared" si="100"/>
        <v>0</v>
      </c>
      <c r="CC132" s="28"/>
      <c r="CD132" s="28"/>
      <c r="CE132" s="56"/>
      <c r="CF132" s="56"/>
      <c r="CG132" s="56"/>
      <c r="CH132" s="28">
        <f t="shared" si="101"/>
        <v>0</v>
      </c>
      <c r="CI132" s="47"/>
      <c r="CJ132" s="26" t="s">
        <v>90</v>
      </c>
      <c r="CK132" s="26"/>
      <c r="CL132" s="26"/>
      <c r="CM132" s="19"/>
      <c r="CN132" s="19"/>
      <c r="CO132" s="19"/>
      <c r="CP132" s="19"/>
      <c r="CQ132" s="19"/>
      <c r="CR132" s="19"/>
      <c r="CS132" s="19"/>
    </row>
    <row r="133" spans="1:97" ht="12.75" x14ac:dyDescent="0.2">
      <c r="A133" s="25" t="s">
        <v>43</v>
      </c>
      <c r="B133" s="26">
        <v>5</v>
      </c>
      <c r="C133" s="26"/>
      <c r="D133" s="27">
        <v>5</v>
      </c>
      <c r="E133" s="44">
        <v>76.424000000000007</v>
      </c>
      <c r="F133" s="85">
        <v>5780</v>
      </c>
      <c r="G133" s="29">
        <v>15610</v>
      </c>
      <c r="H133" s="51">
        <f t="shared" si="95"/>
        <v>4.1278026905829601E-2</v>
      </c>
      <c r="I133" s="48">
        <f t="shared" si="96"/>
        <v>24.225964149918521</v>
      </c>
      <c r="J133" s="85">
        <v>0.8</v>
      </c>
      <c r="K133" s="85">
        <v>273.48</v>
      </c>
      <c r="L133" s="47">
        <f>(K133*1.1518*12)</f>
        <v>3779.9311680000001</v>
      </c>
      <c r="M133" s="29">
        <v>15610</v>
      </c>
      <c r="N133" s="51">
        <f>(L133/M133)</f>
        <v>0.24214805688661115</v>
      </c>
      <c r="O133" s="44">
        <v>17.3</v>
      </c>
      <c r="P133" s="28">
        <f>((J133/100)*Q133)</f>
        <v>0.60336000000000001</v>
      </c>
      <c r="Q133" s="48">
        <v>75.42</v>
      </c>
      <c r="R133" s="48">
        <v>2.5</v>
      </c>
      <c r="S133" s="78">
        <v>3.1</v>
      </c>
      <c r="T133" s="78">
        <v>3.7</v>
      </c>
      <c r="U133" s="78">
        <v>-0.6</v>
      </c>
      <c r="V133" s="124"/>
      <c r="W133" s="48" t="s">
        <v>182</v>
      </c>
      <c r="X133" s="48" t="s">
        <v>112</v>
      </c>
      <c r="Y133" s="48" t="s">
        <v>112</v>
      </c>
      <c r="Z133" s="48" t="s">
        <v>112</v>
      </c>
      <c r="AA133" s="50">
        <v>0.2</v>
      </c>
      <c r="AB133" s="50">
        <v>0.1</v>
      </c>
      <c r="AC133" s="19"/>
      <c r="AD133" s="48" t="s">
        <v>112</v>
      </c>
      <c r="AE133" s="48" t="s">
        <v>112</v>
      </c>
      <c r="AF133" s="48" t="s">
        <v>112</v>
      </c>
      <c r="AG133" s="48" t="s">
        <v>112</v>
      </c>
      <c r="AH133" s="48" t="s">
        <v>112</v>
      </c>
      <c r="AI133" s="48" t="s">
        <v>112</v>
      </c>
      <c r="AJ133" s="48" t="s">
        <v>112</v>
      </c>
      <c r="AK133" s="48" t="s">
        <v>112</v>
      </c>
      <c r="AL133" s="48"/>
      <c r="AM133" s="48" t="s">
        <v>112</v>
      </c>
      <c r="AN133" s="48" t="s">
        <v>112</v>
      </c>
      <c r="AO133" s="48" t="s">
        <v>112</v>
      </c>
      <c r="AP133" s="43">
        <v>-0.83</v>
      </c>
      <c r="AQ133" s="53">
        <v>-0.78</v>
      </c>
      <c r="AR133" s="43">
        <v>-0.81</v>
      </c>
      <c r="AS133" s="53">
        <v>-1.08</v>
      </c>
      <c r="AT133" s="53">
        <v>-0.99</v>
      </c>
      <c r="AU133" s="53">
        <v>-0.98</v>
      </c>
      <c r="AV133" s="53">
        <v>-1.55</v>
      </c>
      <c r="AW133" s="53">
        <v>-1.62</v>
      </c>
      <c r="AX133" s="53">
        <v>-1.42</v>
      </c>
      <c r="AY133" s="53">
        <v>-1.33</v>
      </c>
      <c r="AZ133" s="53">
        <v>-1.27</v>
      </c>
      <c r="BA133" s="53">
        <f>(AZ133-AW133)</f>
        <v>0.35000000000000009</v>
      </c>
      <c r="BB133" s="19" t="b">
        <f t="shared" si="97"/>
        <v>0</v>
      </c>
      <c r="BC133" s="48">
        <v>85.7</v>
      </c>
      <c r="BD133" s="48">
        <v>90</v>
      </c>
      <c r="BE133" s="48"/>
      <c r="BF133" s="48">
        <v>92.2</v>
      </c>
      <c r="BG133" s="48">
        <v>90.2</v>
      </c>
      <c r="BH133" s="48">
        <v>89.6</v>
      </c>
      <c r="BI133" s="48">
        <v>89.7</v>
      </c>
      <c r="BJ133" s="48">
        <v>87.2</v>
      </c>
      <c r="BK133" s="88">
        <f t="shared" si="98"/>
        <v>5</v>
      </c>
      <c r="BL133" s="43" t="s">
        <v>159</v>
      </c>
      <c r="BM133" s="43"/>
      <c r="BN133" s="43"/>
      <c r="BO133" s="43">
        <v>0.51</v>
      </c>
      <c r="BP133" s="53">
        <v>0.6</v>
      </c>
      <c r="BQ133" s="53">
        <v>0.8</v>
      </c>
      <c r="BR133" s="53"/>
      <c r="BS133" s="53"/>
      <c r="BT133" s="53"/>
      <c r="BU133" s="53"/>
      <c r="BV133" s="98"/>
      <c r="BW133" s="98"/>
      <c r="BX133" s="98"/>
      <c r="BY133" s="98">
        <f t="shared" si="99"/>
        <v>0</v>
      </c>
      <c r="BZ133" s="28">
        <v>0</v>
      </c>
      <c r="CA133" s="98">
        <v>0</v>
      </c>
      <c r="CB133" s="28">
        <f t="shared" si="100"/>
        <v>0</v>
      </c>
      <c r="CC133" s="28"/>
      <c r="CD133" s="28"/>
      <c r="CE133" s="56"/>
      <c r="CF133" s="56"/>
      <c r="CG133" s="56"/>
      <c r="CH133" s="28">
        <f t="shared" si="101"/>
        <v>0</v>
      </c>
      <c r="CI133" s="47"/>
      <c r="CJ133" s="143" t="s">
        <v>43</v>
      </c>
      <c r="CK133" s="26"/>
      <c r="CL133" s="26"/>
      <c r="CM133" s="19"/>
      <c r="CN133" s="19"/>
      <c r="CO133" s="19"/>
      <c r="CP133" s="19"/>
      <c r="CQ133" s="19"/>
      <c r="CR133" s="19"/>
      <c r="CS133" s="19"/>
    </row>
    <row r="134" spans="1:97" ht="12.75" x14ac:dyDescent="0.2">
      <c r="A134" s="25" t="s">
        <v>109</v>
      </c>
      <c r="B134" s="26">
        <v>3</v>
      </c>
      <c r="C134" s="26"/>
      <c r="D134" s="27">
        <v>5</v>
      </c>
      <c r="E134" s="44">
        <v>11.271000000000001</v>
      </c>
      <c r="F134" s="86">
        <v>5890</v>
      </c>
      <c r="G134" s="46">
        <v>18520</v>
      </c>
      <c r="H134" s="51">
        <f t="shared" si="95"/>
        <v>3.4792116630669549E-2</v>
      </c>
      <c r="I134" s="48">
        <f t="shared" si="96"/>
        <v>28.742143245130752</v>
      </c>
      <c r="J134" s="44" t="s">
        <v>182</v>
      </c>
      <c r="K134" s="44" t="s">
        <v>182</v>
      </c>
      <c r="L134" s="44" t="s">
        <v>182</v>
      </c>
      <c r="M134" s="85">
        <v>18520</v>
      </c>
      <c r="N134" s="85"/>
      <c r="O134" s="44"/>
      <c r="P134" s="28"/>
      <c r="Q134" s="48">
        <v>11.276</v>
      </c>
      <c r="R134" s="48" t="s">
        <v>182</v>
      </c>
      <c r="S134" s="48" t="s">
        <v>182</v>
      </c>
      <c r="T134" s="48" t="s">
        <v>182</v>
      </c>
      <c r="U134" s="48" t="s">
        <v>182</v>
      </c>
      <c r="V134" s="121"/>
      <c r="W134" s="48" t="s">
        <v>182</v>
      </c>
      <c r="X134" s="48" t="s">
        <v>112</v>
      </c>
      <c r="Y134" s="48" t="s">
        <v>112</v>
      </c>
      <c r="Z134" s="48" t="s">
        <v>112</v>
      </c>
      <c r="AA134" s="48" t="s">
        <v>112</v>
      </c>
      <c r="AB134" s="48" t="s">
        <v>112</v>
      </c>
      <c r="AC134" s="19"/>
      <c r="AD134" s="48" t="s">
        <v>112</v>
      </c>
      <c r="AE134" s="48" t="s">
        <v>112</v>
      </c>
      <c r="AF134" s="48" t="s">
        <v>112</v>
      </c>
      <c r="AG134" s="48" t="s">
        <v>112</v>
      </c>
      <c r="AH134" s="48" t="s">
        <v>112</v>
      </c>
      <c r="AI134" s="48" t="s">
        <v>112</v>
      </c>
      <c r="AJ134" s="48" t="s">
        <v>112</v>
      </c>
      <c r="AK134" s="48" t="s">
        <v>112</v>
      </c>
      <c r="AL134" s="48"/>
      <c r="AM134" s="48" t="s">
        <v>112</v>
      </c>
      <c r="AN134" s="48" t="s">
        <v>112</v>
      </c>
      <c r="AO134" s="48" t="s">
        <v>112</v>
      </c>
      <c r="AP134" s="53">
        <v>0.27</v>
      </c>
      <c r="AQ134" s="53">
        <v>0.34</v>
      </c>
      <c r="AR134" s="53">
        <v>0.4</v>
      </c>
      <c r="AS134" s="53">
        <v>0.44</v>
      </c>
      <c r="AT134" s="53">
        <v>0.42</v>
      </c>
      <c r="AU134" s="53">
        <v>0.5</v>
      </c>
      <c r="AV134" s="53">
        <v>0.34</v>
      </c>
      <c r="AW134" s="53">
        <v>0.33</v>
      </c>
      <c r="AX134" s="53">
        <v>0.28999999999999998</v>
      </c>
      <c r="AY134" s="53">
        <v>0.32</v>
      </c>
      <c r="AZ134" s="53">
        <v>0.37</v>
      </c>
      <c r="BA134" s="53">
        <f>(AZ134-AU134)</f>
        <v>-0.13</v>
      </c>
      <c r="BB134" s="19" t="b">
        <f t="shared" si="97"/>
        <v>0</v>
      </c>
      <c r="BC134" s="48">
        <v>78.599999999999994</v>
      </c>
      <c r="BD134" s="48">
        <v>80.599999999999994</v>
      </c>
      <c r="BE134" s="48"/>
      <c r="BF134" s="48">
        <v>79.400000000000006</v>
      </c>
      <c r="BG134" s="48">
        <v>76.599999999999994</v>
      </c>
      <c r="BH134" s="48">
        <v>73.099999999999994</v>
      </c>
      <c r="BI134" s="48">
        <v>72.8</v>
      </c>
      <c r="BJ134" s="48">
        <v>70.8</v>
      </c>
      <c r="BK134" s="88">
        <f t="shared" si="98"/>
        <v>8.6000000000000085</v>
      </c>
      <c r="BL134" s="19"/>
      <c r="BM134" s="19"/>
      <c r="BN134" s="19"/>
      <c r="BO134" s="19"/>
      <c r="BP134" s="19"/>
      <c r="BQ134" s="99">
        <v>-0.54</v>
      </c>
      <c r="BR134" s="99"/>
      <c r="BS134" s="19"/>
      <c r="BT134" s="19"/>
      <c r="BU134" s="19"/>
      <c r="BV134" s="28"/>
      <c r="BW134" s="28">
        <v>15</v>
      </c>
      <c r="BX134" s="28"/>
      <c r="BY134" s="98">
        <f t="shared" si="99"/>
        <v>19.283000000000001</v>
      </c>
      <c r="BZ134" s="28">
        <v>0</v>
      </c>
      <c r="CA134" s="28">
        <v>19.283000000000001</v>
      </c>
      <c r="CB134" s="28">
        <f t="shared" si="100"/>
        <v>20</v>
      </c>
      <c r="CC134" s="28"/>
      <c r="CD134" s="28">
        <v>20</v>
      </c>
      <c r="CE134" s="28">
        <v>20</v>
      </c>
      <c r="CF134" s="56"/>
      <c r="CG134" s="56"/>
      <c r="CH134" s="28">
        <f t="shared" si="101"/>
        <v>20</v>
      </c>
      <c r="CI134" s="47"/>
      <c r="CJ134" s="19" t="s">
        <v>109</v>
      </c>
      <c r="CK134" s="19"/>
      <c r="CL134" s="19"/>
      <c r="CM134" s="19"/>
      <c r="CN134" s="19"/>
      <c r="CO134" s="19"/>
      <c r="CP134" s="19"/>
      <c r="CQ134" s="19"/>
      <c r="CR134" s="19"/>
      <c r="CS134" s="19"/>
    </row>
    <row r="135" spans="1:97" ht="12.75" x14ac:dyDescent="0.2">
      <c r="A135" s="25" t="s">
        <v>168</v>
      </c>
      <c r="B135" s="26">
        <v>2</v>
      </c>
      <c r="C135" s="26"/>
      <c r="D135" s="27">
        <v>5</v>
      </c>
      <c r="E135" s="44">
        <v>1357.38</v>
      </c>
      <c r="F135" s="27">
        <v>6560</v>
      </c>
      <c r="G135" s="27">
        <v>11850</v>
      </c>
      <c r="H135" s="51">
        <f t="shared" si="95"/>
        <v>5.4375527426160336E-2</v>
      </c>
      <c r="I135" s="48">
        <f t="shared" si="96"/>
        <v>18.39062621246217</v>
      </c>
      <c r="J135" s="85">
        <v>13.81</v>
      </c>
      <c r="K135" s="85">
        <v>200.75</v>
      </c>
      <c r="L135" s="47">
        <f>(K135*1.1518*12)</f>
        <v>2774.6862000000001</v>
      </c>
      <c r="M135" s="85">
        <v>9940</v>
      </c>
      <c r="N135" s="51">
        <f>(L135/M135)</f>
        <v>0.27914348088531188</v>
      </c>
      <c r="O135" s="44">
        <v>14.4</v>
      </c>
      <c r="P135" s="28">
        <f>((J135/100)*Q135)</f>
        <v>185.62435300000001</v>
      </c>
      <c r="Q135" s="48">
        <v>1344.13</v>
      </c>
      <c r="R135" s="48">
        <v>10.6</v>
      </c>
      <c r="S135" s="31">
        <v>8.6</v>
      </c>
      <c r="T135" s="31">
        <v>9.8000000000000007</v>
      </c>
      <c r="U135" s="31">
        <v>6.8</v>
      </c>
      <c r="V135" s="122"/>
      <c r="W135" s="48" t="s">
        <v>182</v>
      </c>
      <c r="X135" s="48" t="s">
        <v>112</v>
      </c>
      <c r="Y135" s="48" t="s">
        <v>112</v>
      </c>
      <c r="Z135" s="49">
        <v>0.7</v>
      </c>
      <c r="AA135" s="50">
        <v>0.8</v>
      </c>
      <c r="AB135" s="50">
        <v>0.6</v>
      </c>
      <c r="AC135" s="50">
        <v>0.7</v>
      </c>
      <c r="AD135" s="48" t="s">
        <v>112</v>
      </c>
      <c r="AE135" s="48" t="s">
        <v>112</v>
      </c>
      <c r="AF135" s="48" t="s">
        <v>112</v>
      </c>
      <c r="AG135" s="48" t="s">
        <v>112</v>
      </c>
      <c r="AH135" s="48" t="s">
        <v>112</v>
      </c>
      <c r="AI135" s="48" t="s">
        <v>112</v>
      </c>
      <c r="AJ135" s="48" t="s">
        <v>112</v>
      </c>
      <c r="AK135" s="48" t="s">
        <v>112</v>
      </c>
      <c r="AL135" s="48"/>
      <c r="AM135" s="48" t="s">
        <v>112</v>
      </c>
      <c r="AN135" s="48" t="s">
        <v>112</v>
      </c>
      <c r="AO135" s="48" t="s">
        <v>112</v>
      </c>
      <c r="AP135" s="19">
        <v>-0.56999999999999995</v>
      </c>
      <c r="AQ135" s="19">
        <v>-0.36</v>
      </c>
      <c r="AR135" s="19">
        <v>-0.48</v>
      </c>
      <c r="AS135" s="19">
        <v>-0.54</v>
      </c>
      <c r="AT135" s="19">
        <v>-0.49</v>
      </c>
      <c r="AU135" s="19">
        <v>-0.48</v>
      </c>
      <c r="AV135" s="19">
        <v>-0.43</v>
      </c>
      <c r="AW135" s="53">
        <v>-0.66</v>
      </c>
      <c r="AX135" s="53">
        <v>-0.61</v>
      </c>
      <c r="AY135" s="53">
        <v>-0.55000000000000004</v>
      </c>
      <c r="AZ135" s="53">
        <v>-0.55000000000000004</v>
      </c>
      <c r="BA135" s="53">
        <f>(AZ135-AW135)</f>
        <v>0.10999999999999999</v>
      </c>
      <c r="BB135" s="19" t="b">
        <f t="shared" si="97"/>
        <v>0</v>
      </c>
      <c r="BC135" s="56">
        <v>80.3</v>
      </c>
      <c r="BD135" s="56">
        <v>84.6</v>
      </c>
      <c r="BE135" s="56"/>
      <c r="BF135" s="56">
        <v>83</v>
      </c>
      <c r="BG135" s="56">
        <v>80.099999999999994</v>
      </c>
      <c r="BH135" s="56">
        <v>78.3</v>
      </c>
      <c r="BI135" s="56">
        <v>80.900000000000006</v>
      </c>
      <c r="BJ135" s="56">
        <v>79</v>
      </c>
      <c r="BK135" s="56">
        <f t="shared" si="98"/>
        <v>4</v>
      </c>
      <c r="BL135" s="19"/>
      <c r="BM135" s="19"/>
      <c r="BN135" s="19"/>
      <c r="BO135" s="19">
        <v>0.75</v>
      </c>
      <c r="BP135" s="19"/>
      <c r="BQ135" s="99">
        <v>0.54</v>
      </c>
      <c r="BR135" s="99"/>
      <c r="BS135" s="19"/>
      <c r="BT135" s="19"/>
      <c r="BU135" s="19"/>
      <c r="BV135" s="28"/>
      <c r="BW135" s="28">
        <v>4.5</v>
      </c>
      <c r="BX135" s="28"/>
      <c r="BY135" s="98">
        <f t="shared" si="99"/>
        <v>10.124000000000001</v>
      </c>
      <c r="BZ135" s="28">
        <v>2.9769999999999999</v>
      </c>
      <c r="CA135" s="28">
        <v>13.101000000000001</v>
      </c>
      <c r="CB135" s="28">
        <f t="shared" si="100"/>
        <v>10.5</v>
      </c>
      <c r="CC135" s="28">
        <v>3</v>
      </c>
      <c r="CD135" s="28">
        <v>13.5</v>
      </c>
      <c r="CE135" s="28">
        <v>5</v>
      </c>
      <c r="CF135" s="56">
        <v>7</v>
      </c>
      <c r="CG135" s="56"/>
      <c r="CH135" s="28">
        <f t="shared" si="101"/>
        <v>12</v>
      </c>
      <c r="CI135" s="28">
        <v>19.399999999999999</v>
      </c>
      <c r="CJ135" s="40" t="s">
        <v>16</v>
      </c>
      <c r="CK135" s="40"/>
      <c r="CL135" s="40"/>
      <c r="CM135" s="19"/>
      <c r="CN135" s="19"/>
      <c r="CO135" s="19"/>
      <c r="CP135" s="19"/>
      <c r="CQ135" s="19"/>
      <c r="CR135" s="19"/>
      <c r="CS135" s="19"/>
    </row>
    <row r="136" spans="1:97" ht="12.75" x14ac:dyDescent="0.2">
      <c r="A136" s="25" t="s">
        <v>119</v>
      </c>
      <c r="B136" s="26">
        <v>4</v>
      </c>
      <c r="C136" s="26"/>
      <c r="D136" s="27">
        <v>5</v>
      </c>
      <c r="E136" s="44">
        <v>9.4640000000000004</v>
      </c>
      <c r="F136" s="27">
        <v>6730</v>
      </c>
      <c r="G136" s="27">
        <v>16950</v>
      </c>
      <c r="H136" s="51">
        <f t="shared" si="95"/>
        <v>3.8014749262536875E-2</v>
      </c>
      <c r="I136" s="48">
        <f t="shared" si="96"/>
        <v>26.305579265926902</v>
      </c>
      <c r="J136" s="85">
        <v>0</v>
      </c>
      <c r="K136" s="85">
        <v>455.02</v>
      </c>
      <c r="L136" s="47">
        <f>(K136*1.1518*12)</f>
        <v>6289.1044319999983</v>
      </c>
      <c r="M136" s="85">
        <v>16410</v>
      </c>
      <c r="N136" s="51">
        <f>(L136/M136)</f>
        <v>0.38324828957952456</v>
      </c>
      <c r="O136" s="44">
        <v>23.4</v>
      </c>
      <c r="P136" s="28">
        <f>((J136/100)*Q136)</f>
        <v>0</v>
      </c>
      <c r="Q136" s="48">
        <v>9.4700000000000006</v>
      </c>
      <c r="R136" s="48">
        <v>-7.1</v>
      </c>
      <c r="S136" s="31">
        <v>8.1999999999999993</v>
      </c>
      <c r="T136" s="31">
        <v>7.9</v>
      </c>
      <c r="U136" s="31">
        <v>2.7</v>
      </c>
      <c r="V136" s="122"/>
      <c r="W136" s="48" t="s">
        <v>182</v>
      </c>
      <c r="X136" s="48" t="s">
        <v>112</v>
      </c>
      <c r="Y136" s="48" t="s">
        <v>112</v>
      </c>
      <c r="Z136" s="48" t="s">
        <v>112</v>
      </c>
      <c r="AA136" s="48" t="s">
        <v>112</v>
      </c>
      <c r="AB136" s="48" t="s">
        <v>112</v>
      </c>
      <c r="AC136" s="50">
        <v>0.22</v>
      </c>
      <c r="AD136" s="48" t="s">
        <v>112</v>
      </c>
      <c r="AE136" s="48" t="s">
        <v>112</v>
      </c>
      <c r="AF136" s="48" t="s">
        <v>112</v>
      </c>
      <c r="AG136" s="48" t="s">
        <v>112</v>
      </c>
      <c r="AH136" s="48" t="s">
        <v>112</v>
      </c>
      <c r="AI136" s="48" t="s">
        <v>112</v>
      </c>
      <c r="AJ136" s="48" t="s">
        <v>112</v>
      </c>
      <c r="AK136" s="48" t="s">
        <v>112</v>
      </c>
      <c r="AL136" s="48"/>
      <c r="AM136" s="48" t="s">
        <v>112</v>
      </c>
      <c r="AN136" s="48" t="s">
        <v>112</v>
      </c>
      <c r="AO136" s="48" t="s">
        <v>112</v>
      </c>
      <c r="AP136" s="53">
        <v>0.68</v>
      </c>
      <c r="AQ136" s="53">
        <v>0.16</v>
      </c>
      <c r="AR136" s="53">
        <v>0.35</v>
      </c>
      <c r="AS136" s="53">
        <v>0.13</v>
      </c>
      <c r="AT136" s="53">
        <v>0.31</v>
      </c>
      <c r="AU136" s="53">
        <v>0.5</v>
      </c>
      <c r="AV136" s="53">
        <v>0.47</v>
      </c>
      <c r="AW136" s="53">
        <v>-0.13</v>
      </c>
      <c r="AX136" s="53">
        <v>-0.12</v>
      </c>
      <c r="AY136" s="53">
        <v>0.02</v>
      </c>
      <c r="AZ136" s="53">
        <v>-0.03</v>
      </c>
      <c r="BA136" s="59">
        <f>(AZ136-AU136)</f>
        <v>-0.53</v>
      </c>
      <c r="BB136" s="19" t="b">
        <f t="shared" si="97"/>
        <v>0</v>
      </c>
      <c r="BC136" s="56">
        <v>84.4</v>
      </c>
      <c r="BD136" s="56">
        <v>82.3</v>
      </c>
      <c r="BE136" s="56"/>
      <c r="BF136" s="56">
        <v>78.7</v>
      </c>
      <c r="BG136" s="56">
        <v>77.599999999999994</v>
      </c>
      <c r="BH136" s="56">
        <v>76.599999999999994</v>
      </c>
      <c r="BI136" s="56">
        <v>76.7</v>
      </c>
      <c r="BJ136" s="56">
        <v>75</v>
      </c>
      <c r="BK136" s="56">
        <f t="shared" si="98"/>
        <v>3.7000000000000028</v>
      </c>
      <c r="BL136" s="19"/>
      <c r="BM136" s="19"/>
      <c r="BN136" s="19"/>
      <c r="BO136" s="19"/>
      <c r="BP136" s="19"/>
      <c r="BQ136" s="99">
        <v>-0.48</v>
      </c>
      <c r="BR136" s="99"/>
      <c r="BS136" s="19"/>
      <c r="BT136" s="19"/>
      <c r="BU136" s="19"/>
      <c r="BV136" s="28"/>
      <c r="BW136" s="28">
        <v>10</v>
      </c>
      <c r="BX136" s="28"/>
      <c r="BY136" s="98">
        <f t="shared" si="99"/>
        <v>11.000999999999999</v>
      </c>
      <c r="BZ136" s="28">
        <v>0</v>
      </c>
      <c r="CA136" s="28">
        <v>11.000999999999999</v>
      </c>
      <c r="CB136" s="28">
        <f t="shared" si="100"/>
        <v>11</v>
      </c>
      <c r="CC136" s="28"/>
      <c r="CD136" s="28">
        <v>11</v>
      </c>
      <c r="CE136" s="56"/>
      <c r="CF136" s="56"/>
      <c r="CG136" s="56">
        <v>13.864000000000001</v>
      </c>
      <c r="CH136" s="28">
        <f t="shared" si="101"/>
        <v>13.864000000000001</v>
      </c>
      <c r="CI136" s="28">
        <v>15</v>
      </c>
      <c r="CJ136" s="19" t="s">
        <v>119</v>
      </c>
      <c r="CK136" s="19"/>
      <c r="CL136" s="19"/>
      <c r="CM136" s="19"/>
      <c r="CN136" s="19"/>
      <c r="CO136" s="19"/>
      <c r="CP136" s="19"/>
      <c r="CQ136" s="19"/>
      <c r="CR136" s="19"/>
      <c r="CS136" s="19"/>
    </row>
    <row r="137" spans="1:97" ht="12.75" x14ac:dyDescent="0.2">
      <c r="A137" s="25" t="s">
        <v>56</v>
      </c>
      <c r="B137" s="26">
        <v>5</v>
      </c>
      <c r="C137" s="26"/>
      <c r="D137" s="27">
        <v>5</v>
      </c>
      <c r="E137" s="44">
        <v>6.1550000000000002</v>
      </c>
      <c r="F137" s="46">
        <v>12000</v>
      </c>
      <c r="G137" s="60">
        <v>24000</v>
      </c>
      <c r="H137" s="51">
        <f t="shared" si="95"/>
        <v>2.6847916666666669E-2</v>
      </c>
      <c r="I137" s="48">
        <f t="shared" si="96"/>
        <v>37.24683789865756</v>
      </c>
      <c r="J137" s="92">
        <v>0</v>
      </c>
      <c r="K137" s="44" t="s">
        <v>182</v>
      </c>
      <c r="L137" s="44" t="s">
        <v>182</v>
      </c>
      <c r="M137" s="60">
        <v>24000</v>
      </c>
      <c r="N137" s="85"/>
      <c r="O137" s="44"/>
      <c r="P137" s="28">
        <f>((J137/100)*Q137)</f>
        <v>0</v>
      </c>
      <c r="Q137" s="48">
        <v>6.1</v>
      </c>
      <c r="R137" s="48">
        <v>-2.2000000000000002</v>
      </c>
      <c r="S137" s="78">
        <v>1.8</v>
      </c>
      <c r="T137" s="78">
        <v>2.9</v>
      </c>
      <c r="U137" s="48">
        <v>-2.2000000000000002</v>
      </c>
      <c r="V137" s="121"/>
      <c r="W137" s="48" t="s">
        <v>182</v>
      </c>
      <c r="X137" s="48" t="s">
        <v>112</v>
      </c>
      <c r="Y137" s="48" t="s">
        <v>112</v>
      </c>
      <c r="Z137" s="48" t="s">
        <v>112</v>
      </c>
      <c r="AA137" s="48" t="s">
        <v>112</v>
      </c>
      <c r="AB137" s="48" t="s">
        <v>112</v>
      </c>
      <c r="AC137" s="19"/>
      <c r="AD137" s="48" t="s">
        <v>112</v>
      </c>
      <c r="AE137" s="48" t="s">
        <v>112</v>
      </c>
      <c r="AF137" s="48" t="s">
        <v>112</v>
      </c>
      <c r="AG137" s="48" t="s">
        <v>112</v>
      </c>
      <c r="AH137" s="48" t="s">
        <v>112</v>
      </c>
      <c r="AI137" s="48" t="s">
        <v>112</v>
      </c>
      <c r="AJ137" s="48" t="s">
        <v>112</v>
      </c>
      <c r="AK137" s="48" t="s">
        <v>112</v>
      </c>
      <c r="AL137" s="48"/>
      <c r="AM137" s="48" t="s">
        <v>112</v>
      </c>
      <c r="AN137" s="48" t="s">
        <v>112</v>
      </c>
      <c r="AO137" s="48" t="s">
        <v>112</v>
      </c>
      <c r="AP137" s="53">
        <v>0.08</v>
      </c>
      <c r="AQ137" s="43">
        <v>0.34</v>
      </c>
      <c r="AR137" s="43">
        <v>0.44</v>
      </c>
      <c r="AS137" s="43">
        <v>0.35</v>
      </c>
      <c r="AT137" s="53">
        <v>0.73</v>
      </c>
      <c r="AU137" s="53">
        <v>0.81</v>
      </c>
      <c r="AV137" s="53">
        <v>0.81</v>
      </c>
      <c r="AW137" s="53">
        <v>-0.03</v>
      </c>
      <c r="AX137" s="53">
        <v>-1.29</v>
      </c>
      <c r="AY137" s="53">
        <v>-1.54</v>
      </c>
      <c r="AZ137" s="53">
        <v>-1.81</v>
      </c>
      <c r="BA137" s="59">
        <f>(AZ137-AV137)</f>
        <v>-2.62</v>
      </c>
      <c r="BB137" s="19" t="b">
        <f t="shared" si="97"/>
        <v>1</v>
      </c>
      <c r="BC137" s="48">
        <v>70</v>
      </c>
      <c r="BD137" s="48">
        <v>69.400000000000006</v>
      </c>
      <c r="BE137" s="48"/>
      <c r="BF137" s="48">
        <v>69.099999999999994</v>
      </c>
      <c r="BG137" s="48">
        <v>68.7</v>
      </c>
      <c r="BH137" s="48">
        <v>84.9</v>
      </c>
      <c r="BI137" s="48">
        <v>84.5</v>
      </c>
      <c r="BJ137" s="48">
        <v>87.8</v>
      </c>
      <c r="BK137" s="89">
        <f t="shared" si="98"/>
        <v>-18.700000000000003</v>
      </c>
      <c r="BL137" s="43" t="s">
        <v>159</v>
      </c>
      <c r="BM137" s="43" t="s">
        <v>159</v>
      </c>
      <c r="BN137" s="43"/>
      <c r="BO137" s="53">
        <v>0.6</v>
      </c>
      <c r="BP137" s="43">
        <v>0.94</v>
      </c>
      <c r="BQ137" s="53">
        <v>0.28000000000000003</v>
      </c>
      <c r="BR137" s="53"/>
      <c r="BS137" s="43"/>
      <c r="BT137" s="43"/>
      <c r="BU137" s="43"/>
      <c r="BV137" s="98"/>
      <c r="BW137" s="98"/>
      <c r="BX137" s="98"/>
      <c r="BY137" s="98">
        <f t="shared" si="99"/>
        <v>0</v>
      </c>
      <c r="BZ137" s="28">
        <v>0</v>
      </c>
      <c r="CA137" s="28">
        <v>0</v>
      </c>
      <c r="CB137" s="28">
        <f t="shared" si="100"/>
        <v>0</v>
      </c>
      <c r="CC137" s="28"/>
      <c r="CD137" s="28"/>
      <c r="CE137" s="56"/>
      <c r="CF137" s="56"/>
      <c r="CG137" s="56"/>
      <c r="CH137" s="28">
        <f t="shared" si="101"/>
        <v>0</v>
      </c>
      <c r="CI137" s="47"/>
      <c r="CJ137" s="26" t="s">
        <v>56</v>
      </c>
      <c r="CK137" s="26"/>
      <c r="CL137" s="26"/>
      <c r="CM137" s="19"/>
      <c r="CN137" s="19"/>
      <c r="CO137" s="19"/>
      <c r="CP137" s="19"/>
      <c r="CQ137" s="19"/>
      <c r="CR137" s="19"/>
      <c r="CS137" s="19"/>
    </row>
    <row r="138" spans="1:97" ht="12.75" x14ac:dyDescent="0.2">
      <c r="A138" s="25" t="s">
        <v>103</v>
      </c>
      <c r="B138" s="26">
        <v>3</v>
      </c>
      <c r="C138" s="26"/>
      <c r="D138" s="27">
        <v>5</v>
      </c>
      <c r="E138" s="44">
        <v>30.405000000000001</v>
      </c>
      <c r="F138" s="27">
        <v>12550</v>
      </c>
      <c r="G138" s="27">
        <v>17900</v>
      </c>
      <c r="H138" s="51">
        <f t="shared" si="95"/>
        <v>3.5997206703910614E-2</v>
      </c>
      <c r="I138" s="48">
        <f t="shared" si="96"/>
        <v>27.779933266082097</v>
      </c>
      <c r="J138" s="85">
        <v>10.17</v>
      </c>
      <c r="K138" s="85">
        <v>190.4</v>
      </c>
      <c r="L138" s="47">
        <f>(K138*1.1518*12)</f>
        <v>2631.6326399999998</v>
      </c>
      <c r="M138" s="85">
        <v>16580</v>
      </c>
      <c r="N138" s="51">
        <f>(L138/M138)</f>
        <v>0.15872331966224365</v>
      </c>
      <c r="O138" s="44">
        <v>13.8</v>
      </c>
      <c r="P138" s="28">
        <f>((J138/100)*Q138)</f>
        <v>3.0001500000000001</v>
      </c>
      <c r="Q138" s="48">
        <v>29.5</v>
      </c>
      <c r="R138" s="48">
        <v>0.6</v>
      </c>
      <c r="S138" s="31">
        <v>0.7</v>
      </c>
      <c r="T138" s="31">
        <v>1.4</v>
      </c>
      <c r="U138" s="31">
        <v>-0.4</v>
      </c>
      <c r="V138" s="122"/>
      <c r="W138" s="48" t="s">
        <v>182</v>
      </c>
      <c r="X138" s="48" t="s">
        <v>112</v>
      </c>
      <c r="Y138" s="48" t="s">
        <v>112</v>
      </c>
      <c r="Z138" s="48" t="s">
        <v>112</v>
      </c>
      <c r="AA138" s="48" t="s">
        <v>112</v>
      </c>
      <c r="AB138" s="48" t="s">
        <v>112</v>
      </c>
      <c r="AC138" s="48" t="s">
        <v>112</v>
      </c>
      <c r="AD138" s="48" t="s">
        <v>112</v>
      </c>
      <c r="AE138" s="48" t="s">
        <v>112</v>
      </c>
      <c r="AF138" s="48" t="s">
        <v>112</v>
      </c>
      <c r="AG138" s="48" t="s">
        <v>112</v>
      </c>
      <c r="AH138" s="48" t="s">
        <v>112</v>
      </c>
      <c r="AI138" s="48" t="s">
        <v>112</v>
      </c>
      <c r="AJ138" s="48" t="s">
        <v>112</v>
      </c>
      <c r="AK138" s="48" t="s">
        <v>112</v>
      </c>
      <c r="AL138" s="48"/>
      <c r="AM138" s="48" t="s">
        <v>112</v>
      </c>
      <c r="AN138" s="48" t="s">
        <v>112</v>
      </c>
      <c r="AO138" s="48" t="s">
        <v>112</v>
      </c>
      <c r="AP138" s="53">
        <v>-1.32</v>
      </c>
      <c r="AQ138" s="53">
        <v>-1.39</v>
      </c>
      <c r="AR138" s="53">
        <v>-1.22</v>
      </c>
      <c r="AS138" s="53">
        <v>-1.23</v>
      </c>
      <c r="AT138" s="53">
        <v>-1.21</v>
      </c>
      <c r="AU138" s="53">
        <v>-1.3</v>
      </c>
      <c r="AV138" s="53">
        <v>-1.27</v>
      </c>
      <c r="AW138" s="53">
        <v>-1.24</v>
      </c>
      <c r="AX138" s="53">
        <v>-1.0900000000000001</v>
      </c>
      <c r="AY138" s="53">
        <v>-1</v>
      </c>
      <c r="AZ138" s="53">
        <v>-1.08</v>
      </c>
      <c r="BA138" s="53">
        <f>(AZ138-AU138)</f>
        <v>0.21999999999999997</v>
      </c>
      <c r="BB138" s="19" t="b">
        <f t="shared" si="97"/>
        <v>0</v>
      </c>
      <c r="BC138" s="48">
        <v>77.900000000000006</v>
      </c>
      <c r="BD138" s="48">
        <v>79.5</v>
      </c>
      <c r="BE138" s="48"/>
      <c r="BF138" s="48">
        <v>78.7</v>
      </c>
      <c r="BG138" s="48">
        <v>78.2</v>
      </c>
      <c r="BH138" s="48">
        <v>77.3</v>
      </c>
      <c r="BI138" s="48">
        <v>75.3</v>
      </c>
      <c r="BJ138" s="48">
        <v>76.7</v>
      </c>
      <c r="BK138" s="56">
        <f t="shared" si="98"/>
        <v>2</v>
      </c>
      <c r="BL138" s="19"/>
      <c r="BM138" s="19"/>
      <c r="BN138" s="19"/>
      <c r="BO138" s="19">
        <v>1.07</v>
      </c>
      <c r="BP138" s="99">
        <v>0.9</v>
      </c>
      <c r="BQ138" s="99">
        <v>1.01</v>
      </c>
      <c r="BR138" s="99"/>
      <c r="BS138" s="99"/>
      <c r="BT138" s="99"/>
      <c r="BU138" s="99"/>
      <c r="BV138" s="28"/>
      <c r="BW138" s="28">
        <v>6</v>
      </c>
      <c r="BX138" s="28"/>
      <c r="BY138" s="98">
        <f t="shared" si="99"/>
        <v>5.7859999999999996</v>
      </c>
      <c r="BZ138" s="28">
        <v>0</v>
      </c>
      <c r="CA138" s="28">
        <v>5.7859999999999996</v>
      </c>
      <c r="CB138" s="28">
        <f t="shared" si="100"/>
        <v>6</v>
      </c>
      <c r="CC138" s="28"/>
      <c r="CD138" s="28">
        <v>6</v>
      </c>
      <c r="CE138" s="28">
        <v>5</v>
      </c>
      <c r="CF138" s="56"/>
      <c r="CG138" s="56"/>
      <c r="CH138" s="28">
        <f t="shared" si="101"/>
        <v>5</v>
      </c>
      <c r="CI138" s="47">
        <v>6</v>
      </c>
      <c r="CJ138" s="40" t="s">
        <v>103</v>
      </c>
      <c r="CK138" s="40"/>
      <c r="CL138" s="40"/>
      <c r="CM138" s="19"/>
      <c r="CN138" s="19"/>
      <c r="CO138" s="19"/>
      <c r="CP138" s="19"/>
      <c r="CQ138" s="19"/>
      <c r="CR138" s="19"/>
      <c r="CS138" s="19"/>
    </row>
    <row r="139" spans="1:97" ht="12.75" x14ac:dyDescent="0.2">
      <c r="A139" s="25" t="s">
        <v>121</v>
      </c>
      <c r="B139" s="26">
        <v>4</v>
      </c>
      <c r="C139" s="26">
        <v>3</v>
      </c>
      <c r="D139" s="27">
        <v>1</v>
      </c>
      <c r="E139" s="44">
        <v>143.53299999999999</v>
      </c>
      <c r="F139" s="27">
        <v>13850</v>
      </c>
      <c r="G139" s="27">
        <v>23190</v>
      </c>
      <c r="H139" s="51">
        <f t="shared" si="95"/>
        <v>2.7785683484260457E-2</v>
      </c>
      <c r="I139" s="48">
        <f t="shared" si="96"/>
        <v>35.989757119577867</v>
      </c>
      <c r="J139" s="85">
        <v>0.02</v>
      </c>
      <c r="K139" s="85">
        <v>605.77</v>
      </c>
      <c r="L139" s="47">
        <f>(K139*1.1518*12)</f>
        <v>8372.7106319999984</v>
      </c>
      <c r="M139" s="85">
        <v>21860</v>
      </c>
      <c r="N139" s="51">
        <f>(L139/M139)</f>
        <v>0.38301512497712709</v>
      </c>
      <c r="O139" s="44">
        <v>17</v>
      </c>
      <c r="P139" s="28">
        <f>((J139/100)*Q139)</f>
        <v>2.8592000000000003E-2</v>
      </c>
      <c r="Q139" s="48">
        <v>142.96</v>
      </c>
      <c r="R139" s="48">
        <v>-7.3</v>
      </c>
      <c r="S139" s="31">
        <v>5.4</v>
      </c>
      <c r="T139" s="31">
        <v>5.0999999999999996</v>
      </c>
      <c r="U139" s="31">
        <v>2.1</v>
      </c>
      <c r="V139" s="122"/>
      <c r="W139" s="50"/>
      <c r="X139" s="48" t="s">
        <v>112</v>
      </c>
      <c r="Y139" s="48" t="s">
        <v>112</v>
      </c>
      <c r="Z139" s="48" t="s">
        <v>112</v>
      </c>
      <c r="AA139" s="48" t="s">
        <v>112</v>
      </c>
      <c r="AB139" s="48" t="s">
        <v>112</v>
      </c>
      <c r="AC139" s="48" t="s">
        <v>112</v>
      </c>
      <c r="AD139" s="48" t="s">
        <v>112</v>
      </c>
      <c r="AE139" s="48" t="s">
        <v>112</v>
      </c>
      <c r="AF139" s="48" t="s">
        <v>112</v>
      </c>
      <c r="AG139" s="48" t="s">
        <v>112</v>
      </c>
      <c r="AH139" s="48" t="s">
        <v>112</v>
      </c>
      <c r="AI139" s="48" t="s">
        <v>112</v>
      </c>
      <c r="AJ139" s="48" t="s">
        <v>112</v>
      </c>
      <c r="AK139" s="48" t="s">
        <v>112</v>
      </c>
      <c r="AL139" s="48"/>
      <c r="AM139" s="48" t="s">
        <v>112</v>
      </c>
      <c r="AN139" s="48" t="s">
        <v>112</v>
      </c>
      <c r="AO139" s="48" t="s">
        <v>112</v>
      </c>
      <c r="AP139" s="53">
        <v>-1.2</v>
      </c>
      <c r="AQ139" s="53">
        <v>-1.46</v>
      </c>
      <c r="AR139" s="53">
        <v>-1.25</v>
      </c>
      <c r="AS139" s="53">
        <v>-0.91</v>
      </c>
      <c r="AT139" s="52">
        <v>-0.86</v>
      </c>
      <c r="AU139" s="52">
        <v>-0.75</v>
      </c>
      <c r="AV139" s="52">
        <v>-0.95</v>
      </c>
      <c r="AW139" s="52">
        <v>-0.91</v>
      </c>
      <c r="AX139" s="52">
        <v>-0.99</v>
      </c>
      <c r="AY139" s="52">
        <v>-0.83</v>
      </c>
      <c r="AZ139" s="52">
        <v>-0.75</v>
      </c>
      <c r="BA139" s="53">
        <f>(AZ139-AX139)</f>
        <v>0.24</v>
      </c>
      <c r="BB139" s="19" t="b">
        <f t="shared" si="97"/>
        <v>0</v>
      </c>
      <c r="BC139" s="48">
        <v>79.7</v>
      </c>
      <c r="BD139" s="48">
        <v>80.8</v>
      </c>
      <c r="BE139" s="48"/>
      <c r="BF139" s="48">
        <v>79</v>
      </c>
      <c r="BG139" s="48">
        <v>77.7</v>
      </c>
      <c r="BH139" s="48">
        <v>77.099999999999994</v>
      </c>
      <c r="BI139" s="48">
        <v>77.099999999999994</v>
      </c>
      <c r="BJ139" s="48">
        <v>76.5</v>
      </c>
      <c r="BK139" s="56">
        <f t="shared" si="98"/>
        <v>2.5</v>
      </c>
      <c r="BL139" s="19"/>
      <c r="BM139" s="19"/>
      <c r="BN139" s="104"/>
      <c r="BO139" s="19"/>
      <c r="BP139" s="19"/>
      <c r="BQ139" s="99">
        <v>0.1</v>
      </c>
      <c r="BR139" s="99"/>
      <c r="BS139" s="19"/>
      <c r="BT139" s="19"/>
      <c r="BU139" s="19"/>
      <c r="BV139" s="28"/>
      <c r="BW139" s="28"/>
      <c r="BX139" s="28"/>
      <c r="BY139" s="98">
        <f t="shared" si="99"/>
        <v>0</v>
      </c>
      <c r="BZ139" s="28">
        <v>0</v>
      </c>
      <c r="CA139" s="28">
        <v>0</v>
      </c>
      <c r="CB139" s="28">
        <f t="shared" si="100"/>
        <v>52.334999999999994</v>
      </c>
      <c r="CC139" s="28">
        <v>10.8</v>
      </c>
      <c r="CD139" s="28">
        <v>63.134999999999998</v>
      </c>
      <c r="CE139" s="56"/>
      <c r="CF139" s="56"/>
      <c r="CG139" s="56">
        <v>54.35</v>
      </c>
      <c r="CH139" s="28">
        <f t="shared" si="101"/>
        <v>54.35</v>
      </c>
      <c r="CI139" s="29">
        <v>59</v>
      </c>
      <c r="CJ139" s="74" t="s">
        <v>121</v>
      </c>
      <c r="CK139" s="40"/>
      <c r="CL139" s="40"/>
      <c r="CM139" s="19"/>
      <c r="CN139" s="19"/>
      <c r="CO139" s="19"/>
      <c r="CP139" s="19"/>
      <c r="CQ139" s="19"/>
      <c r="CR139" s="19"/>
      <c r="CS139" s="19"/>
    </row>
    <row r="140" spans="1:97" ht="12.75" x14ac:dyDescent="0.2">
      <c r="A140" s="38" t="s">
        <v>174</v>
      </c>
      <c r="B140" s="19"/>
      <c r="C140" s="19"/>
      <c r="D140" s="19"/>
      <c r="E140" s="37">
        <f>SUM(E131:E138)</f>
        <v>1538.393</v>
      </c>
      <c r="F140" s="18"/>
      <c r="G140" s="18"/>
      <c r="H140" s="18"/>
      <c r="I140" s="18"/>
      <c r="J140" s="37"/>
      <c r="K140" s="44" t="s">
        <v>182</v>
      </c>
      <c r="L140" s="18"/>
      <c r="M140" s="85"/>
      <c r="N140" s="85"/>
      <c r="O140" s="44"/>
      <c r="P140" s="85">
        <f>SUM(P131:P139)</f>
        <v>189.28061099999999</v>
      </c>
      <c r="Q140" s="85">
        <f>SUM(Q131:Q139)</f>
        <v>1665.4470000000001</v>
      </c>
      <c r="R140" s="44"/>
      <c r="S140" s="78"/>
      <c r="T140" s="78"/>
      <c r="U140" s="78"/>
      <c r="V140" s="124"/>
      <c r="W140" s="112"/>
      <c r="X140" s="78"/>
      <c r="Y140" s="57"/>
      <c r="Z140" s="48"/>
      <c r="AA140" s="48"/>
      <c r="AB140" s="48"/>
      <c r="AC140" s="19"/>
      <c r="AD140" s="48"/>
      <c r="AE140" s="48"/>
      <c r="AF140" s="48"/>
      <c r="AG140" s="48"/>
      <c r="AH140" s="48"/>
      <c r="AI140" s="48"/>
      <c r="AJ140" s="48"/>
      <c r="AK140" s="48"/>
      <c r="AL140" s="48"/>
      <c r="AM140" s="48"/>
      <c r="AN140" s="48"/>
      <c r="AO140" s="48"/>
      <c r="AP140" s="53"/>
      <c r="AQ140" s="43"/>
      <c r="AR140" s="43"/>
      <c r="AS140" s="43"/>
      <c r="AT140" s="53"/>
      <c r="AU140" s="53"/>
      <c r="AV140" s="53"/>
      <c r="AW140" s="53"/>
      <c r="AX140" s="53"/>
      <c r="AY140" s="53"/>
      <c r="AZ140" s="53"/>
      <c r="BA140" s="53"/>
      <c r="BB140" s="19"/>
      <c r="BC140" s="63">
        <f>AVERAGE(BC131:BC138)</f>
        <v>83.087500000000006</v>
      </c>
      <c r="BD140" s="63">
        <f>AVERAGE(BD131:BD138)</f>
        <v>84.3125</v>
      </c>
      <c r="BE140" s="63"/>
      <c r="BF140" s="63">
        <f t="shared" ref="BF140:BK140" si="102">AVERAGE(BF131:BF138)</f>
        <v>83.350000000000009</v>
      </c>
      <c r="BG140" s="63">
        <f t="shared" si="102"/>
        <v>81.612500000000011</v>
      </c>
      <c r="BH140" s="63">
        <f t="shared" si="102"/>
        <v>83.724999999999994</v>
      </c>
      <c r="BI140" s="63">
        <f t="shared" si="102"/>
        <v>84.05</v>
      </c>
      <c r="BJ140" s="63">
        <f t="shared" si="102"/>
        <v>84.012500000000003</v>
      </c>
      <c r="BK140" s="63">
        <f t="shared" si="102"/>
        <v>-0.66249999999999787</v>
      </c>
      <c r="BL140" s="19"/>
      <c r="BM140" s="19"/>
      <c r="BN140" s="19"/>
      <c r="BO140" s="19"/>
      <c r="BP140" s="19"/>
      <c r="BQ140" s="99"/>
      <c r="BR140" s="99"/>
      <c r="BS140" s="19"/>
      <c r="BT140" s="19"/>
      <c r="BU140" s="19"/>
      <c r="BV140" s="37">
        <f>SUM(BV131:BV139)</f>
        <v>0</v>
      </c>
      <c r="BW140" s="37">
        <f>SUM(BW131:BW139)</f>
        <v>35.5</v>
      </c>
      <c r="BX140" s="37">
        <f>SUM(BX131:BX139)</f>
        <v>0</v>
      </c>
      <c r="BY140" s="37">
        <f>SUM(BY131:BY138)</f>
        <v>46.194000000000003</v>
      </c>
      <c r="BZ140" s="28"/>
      <c r="CA140" s="28"/>
      <c r="CB140" s="62">
        <f t="shared" ref="CB140:CI140" si="103">SUM(CB131:CB138)</f>
        <v>47.5</v>
      </c>
      <c r="CC140" s="62">
        <f t="shared" si="103"/>
        <v>3</v>
      </c>
      <c r="CD140" s="62">
        <f t="shared" si="103"/>
        <v>50.5</v>
      </c>
      <c r="CE140" s="62">
        <f t="shared" si="103"/>
        <v>33.492999999999995</v>
      </c>
      <c r="CF140" s="62">
        <f t="shared" si="103"/>
        <v>7</v>
      </c>
      <c r="CG140" s="62">
        <f t="shared" si="103"/>
        <v>13.864000000000001</v>
      </c>
      <c r="CH140" s="62">
        <f t="shared" si="103"/>
        <v>54.356999999999999</v>
      </c>
      <c r="CI140" s="62">
        <f t="shared" si="103"/>
        <v>43.9</v>
      </c>
      <c r="CJ140" s="77"/>
      <c r="CK140" s="77"/>
      <c r="CL140" s="77"/>
      <c r="CM140" s="19"/>
      <c r="CN140" s="19"/>
      <c r="CO140" s="19"/>
      <c r="CP140" s="19"/>
      <c r="CQ140" s="19"/>
      <c r="CR140" s="19"/>
      <c r="CS140" s="19"/>
    </row>
    <row r="141" spans="1:97" ht="12.75" x14ac:dyDescent="0.2">
      <c r="A141" s="38"/>
      <c r="B141" s="19"/>
      <c r="C141" s="19"/>
      <c r="D141" s="19"/>
      <c r="E141" s="37"/>
      <c r="F141" s="18"/>
      <c r="G141" s="18"/>
      <c r="H141" s="18"/>
      <c r="I141" s="18"/>
      <c r="J141" s="37"/>
      <c r="K141" s="44" t="s">
        <v>182</v>
      </c>
      <c r="L141" s="18"/>
      <c r="M141" s="85"/>
      <c r="N141" s="85"/>
      <c r="O141" s="44"/>
      <c r="P141" s="85"/>
      <c r="Q141" s="44"/>
      <c r="R141" s="44"/>
      <c r="S141" s="78"/>
      <c r="T141" s="78"/>
      <c r="U141" s="78"/>
      <c r="V141" s="124"/>
      <c r="W141" s="112"/>
      <c r="X141" s="78"/>
      <c r="Y141" s="57"/>
      <c r="Z141" s="48"/>
      <c r="AA141" s="48"/>
      <c r="AB141" s="48"/>
      <c r="AC141" s="19"/>
      <c r="AD141" s="48"/>
      <c r="AE141" s="48"/>
      <c r="AF141" s="48"/>
      <c r="AG141" s="48"/>
      <c r="AH141" s="48"/>
      <c r="AI141" s="48"/>
      <c r="AJ141" s="48"/>
      <c r="AK141" s="48"/>
      <c r="AL141" s="48"/>
      <c r="AM141" s="48"/>
      <c r="AN141" s="48"/>
      <c r="AO141" s="48"/>
      <c r="AP141" s="53"/>
      <c r="AQ141" s="43"/>
      <c r="AR141" s="43"/>
      <c r="AS141" s="43"/>
      <c r="AT141" s="53"/>
      <c r="AU141" s="53"/>
      <c r="AV141" s="53"/>
      <c r="AW141" s="53"/>
      <c r="AX141" s="53"/>
      <c r="AY141" s="53"/>
      <c r="AZ141" s="53"/>
      <c r="BA141" s="53"/>
      <c r="BB141" s="19"/>
      <c r="BC141" s="63"/>
      <c r="BD141" s="63"/>
      <c r="BE141" s="63"/>
      <c r="BF141" s="63"/>
      <c r="BG141" s="63"/>
      <c r="BH141" s="63"/>
      <c r="BI141" s="63"/>
      <c r="BJ141" s="63"/>
      <c r="BK141" s="149"/>
      <c r="BL141" s="19"/>
      <c r="BM141" s="19"/>
      <c r="BN141" s="19"/>
      <c r="BO141" s="19"/>
      <c r="BP141" s="19"/>
      <c r="BQ141" s="99"/>
      <c r="BR141" s="99"/>
      <c r="BS141" s="19"/>
      <c r="BT141" s="19"/>
      <c r="BU141" s="19"/>
      <c r="BV141" s="28"/>
      <c r="BW141" s="28"/>
      <c r="BX141" s="28"/>
      <c r="BY141" s="37"/>
      <c r="BZ141" s="28"/>
      <c r="CA141" s="28"/>
      <c r="CB141" s="62"/>
      <c r="CC141" s="62"/>
      <c r="CD141" s="62"/>
      <c r="CE141" s="62"/>
      <c r="CF141" s="62"/>
      <c r="CG141" s="62"/>
      <c r="CH141" s="62"/>
      <c r="CI141" s="62"/>
      <c r="CJ141" s="77"/>
      <c r="CK141" s="77"/>
      <c r="CL141" s="77"/>
      <c r="CM141" s="19"/>
      <c r="CN141" s="19"/>
      <c r="CO141" s="19"/>
      <c r="CP141" s="19"/>
      <c r="CQ141" s="19"/>
      <c r="CR141" s="19"/>
      <c r="CS141" s="19"/>
    </row>
    <row r="142" spans="1:97" ht="12.75" x14ac:dyDescent="0.2">
      <c r="A142" s="18" t="s">
        <v>218</v>
      </c>
      <c r="B142" s="26"/>
      <c r="C142" s="26"/>
      <c r="D142" s="27"/>
      <c r="E142" s="85"/>
      <c r="F142" s="27"/>
      <c r="G142" s="27"/>
      <c r="H142" s="27"/>
      <c r="I142" s="27"/>
      <c r="J142" s="85"/>
      <c r="K142" s="85"/>
      <c r="L142" s="27"/>
      <c r="M142" s="85"/>
      <c r="N142" s="85"/>
      <c r="O142" s="44"/>
      <c r="P142" s="85"/>
      <c r="Q142" s="44"/>
      <c r="R142" s="44"/>
      <c r="S142" s="78"/>
      <c r="T142" s="78"/>
      <c r="U142" s="78"/>
      <c r="V142" s="124"/>
      <c r="W142" s="112"/>
      <c r="X142" s="78"/>
      <c r="Y142" s="57"/>
      <c r="Z142" s="48"/>
      <c r="AA142" s="48"/>
      <c r="AB142" s="48"/>
      <c r="AC142" s="19"/>
      <c r="AD142" s="48"/>
      <c r="AE142" s="48"/>
      <c r="AF142" s="48"/>
      <c r="AG142" s="48"/>
      <c r="AH142" s="48"/>
      <c r="AI142" s="48"/>
      <c r="AJ142" s="48"/>
      <c r="AK142" s="48"/>
      <c r="AL142" s="48"/>
      <c r="AM142" s="48"/>
      <c r="AN142" s="48"/>
      <c r="AO142" s="48"/>
      <c r="AP142" s="53"/>
      <c r="AQ142" s="43"/>
      <c r="AR142" s="43"/>
      <c r="AS142" s="43"/>
      <c r="AT142" s="53"/>
      <c r="AU142" s="53"/>
      <c r="AV142" s="53"/>
      <c r="AW142" s="53"/>
      <c r="AX142" s="53"/>
      <c r="AY142" s="53"/>
      <c r="AZ142" s="53"/>
      <c r="BA142" s="53"/>
      <c r="BB142" s="19"/>
      <c r="BC142" s="48"/>
      <c r="BD142" s="48"/>
      <c r="BE142" s="48"/>
      <c r="BF142" s="48"/>
      <c r="BG142" s="48"/>
      <c r="BH142" s="48"/>
      <c r="BI142" s="48"/>
      <c r="BJ142" s="48"/>
      <c r="BK142" s="19"/>
      <c r="BL142" s="19"/>
      <c r="BM142" s="19"/>
      <c r="BN142" s="19"/>
      <c r="BO142" s="19"/>
      <c r="BP142" s="19"/>
      <c r="BQ142" s="99"/>
      <c r="BR142" s="99"/>
      <c r="BS142" s="19"/>
      <c r="BT142" s="19"/>
      <c r="BU142" s="19"/>
      <c r="BV142" s="28"/>
      <c r="BW142" s="28"/>
      <c r="BX142" s="28"/>
      <c r="BY142" s="28"/>
      <c r="BZ142" s="28"/>
      <c r="CA142" s="28"/>
      <c r="CD142" s="19"/>
      <c r="CE142" s="19"/>
      <c r="CF142" s="19"/>
      <c r="CG142" s="19"/>
      <c r="CH142" s="19"/>
      <c r="CI142" s="47"/>
      <c r="CJ142" s="77"/>
      <c r="CK142" s="77"/>
      <c r="CL142" s="77"/>
      <c r="CM142" s="19"/>
      <c r="CN142" s="19"/>
      <c r="CO142" s="19"/>
      <c r="CP142" s="19"/>
      <c r="CQ142" s="19"/>
      <c r="CR142" s="19"/>
      <c r="CS142" s="19"/>
    </row>
    <row r="143" spans="1:97" ht="12.75" x14ac:dyDescent="0.2">
      <c r="A143" s="25" t="s">
        <v>10</v>
      </c>
      <c r="B143" s="26">
        <v>4</v>
      </c>
      <c r="C143" s="26">
        <v>3</v>
      </c>
      <c r="D143" s="27">
        <v>1</v>
      </c>
      <c r="E143" s="44">
        <v>7.2649999999999997</v>
      </c>
      <c r="F143" s="27">
        <v>7360</v>
      </c>
      <c r="G143" s="27">
        <v>15210</v>
      </c>
      <c r="H143" s="51">
        <f t="shared" ref="H143:H155" si="104">(644.35/G143)</f>
        <v>4.236357659434583E-2</v>
      </c>
      <c r="I143" s="48">
        <f>(G143/644.35)</f>
        <v>23.605183518274227</v>
      </c>
      <c r="J143" s="85">
        <v>1.9</v>
      </c>
      <c r="K143" s="85">
        <v>393.86</v>
      </c>
      <c r="L143" s="47">
        <f t="shared" ref="L143:L155" si="105">(K143*1.1518*12)</f>
        <v>5443.7753759999996</v>
      </c>
      <c r="M143" s="85">
        <v>14590</v>
      </c>
      <c r="N143" s="51">
        <f t="shared" ref="N143:N155" si="106">(L143/M143)</f>
        <v>0.37311688663468129</v>
      </c>
      <c r="O143" s="44">
        <v>19.100000000000001</v>
      </c>
      <c r="P143" s="28">
        <f t="shared" ref="P143:P155" si="107">((J143/100)*Q143)</f>
        <v>0.13965</v>
      </c>
      <c r="Q143" s="48">
        <v>7.35</v>
      </c>
      <c r="R143" s="48">
        <v>-6.8</v>
      </c>
      <c r="S143" s="31">
        <v>4.8</v>
      </c>
      <c r="T143" s="31">
        <v>5.0999999999999996</v>
      </c>
      <c r="U143" s="31">
        <v>2.7</v>
      </c>
      <c r="V143" s="122"/>
      <c r="W143" s="48" t="s">
        <v>112</v>
      </c>
      <c r="X143" s="48" t="s">
        <v>112</v>
      </c>
      <c r="Y143" s="48" t="s">
        <v>112</v>
      </c>
      <c r="Z143" s="48" t="s">
        <v>112</v>
      </c>
      <c r="AA143" s="48" t="s">
        <v>112</v>
      </c>
      <c r="AB143" s="48" t="s">
        <v>112</v>
      </c>
      <c r="AC143" s="48" t="s">
        <v>112</v>
      </c>
      <c r="AD143" s="48" t="s">
        <v>112</v>
      </c>
      <c r="AE143" s="48" t="s">
        <v>112</v>
      </c>
      <c r="AF143" s="48" t="s">
        <v>112</v>
      </c>
      <c r="AG143" s="48" t="s">
        <v>112</v>
      </c>
      <c r="AH143" s="48" t="s">
        <v>112</v>
      </c>
      <c r="AI143" s="48" t="s">
        <v>112</v>
      </c>
      <c r="AJ143" s="48" t="s">
        <v>112</v>
      </c>
      <c r="AK143" s="48" t="s">
        <v>112</v>
      </c>
      <c r="AL143" s="48"/>
      <c r="AM143" s="48" t="s">
        <v>112</v>
      </c>
      <c r="AN143" s="48" t="s">
        <v>112</v>
      </c>
      <c r="AO143" s="48" t="s">
        <v>112</v>
      </c>
      <c r="AP143" s="53">
        <v>0.15</v>
      </c>
      <c r="AQ143" s="53">
        <v>-0.02</v>
      </c>
      <c r="AR143" s="53">
        <v>0.13</v>
      </c>
      <c r="AS143" s="53">
        <v>0.39</v>
      </c>
      <c r="AT143" s="53">
        <v>0.35</v>
      </c>
      <c r="AU143" s="53">
        <v>0.35</v>
      </c>
      <c r="AV143" s="53">
        <v>0.32</v>
      </c>
      <c r="AW143" s="53">
        <v>0.33</v>
      </c>
      <c r="AX143" s="53">
        <v>0.28000000000000003</v>
      </c>
      <c r="AY143" s="53">
        <v>0.35</v>
      </c>
      <c r="AZ143" s="53">
        <v>0.18</v>
      </c>
      <c r="BA143" s="53">
        <f>(AZ143-AY143)</f>
        <v>-0.16999999999999998</v>
      </c>
      <c r="BB143" s="19" t="b">
        <f>OR(AND(AZ143 &lt; -1.14, AO143=TRUE), AZ143&lt;-1.75)</f>
        <v>0</v>
      </c>
      <c r="BC143" s="48">
        <v>58.5</v>
      </c>
      <c r="BD143" s="48">
        <v>61.5</v>
      </c>
      <c r="BE143" s="48"/>
      <c r="BF143" s="48">
        <v>61.2</v>
      </c>
      <c r="BG143" s="48">
        <v>59</v>
      </c>
      <c r="BH143" s="48">
        <v>56.3</v>
      </c>
      <c r="BI143" s="48">
        <v>55</v>
      </c>
      <c r="BJ143" s="48">
        <v>54.4</v>
      </c>
      <c r="BK143" s="88">
        <f t="shared" ref="BK143:BK155" si="108">BF143-BJ143</f>
        <v>6.8000000000000043</v>
      </c>
      <c r="BL143" s="19"/>
      <c r="BM143" s="19"/>
      <c r="BN143" s="104"/>
      <c r="BO143" s="19"/>
      <c r="BP143" s="19"/>
      <c r="BQ143" s="99"/>
      <c r="BR143" s="99"/>
      <c r="BS143" s="19"/>
      <c r="BT143" s="19"/>
      <c r="BU143" s="19"/>
      <c r="BV143" s="28"/>
      <c r="BW143" s="28"/>
      <c r="BX143" s="28"/>
      <c r="BY143" s="98">
        <f>(CA143-BZ143)</f>
        <v>0</v>
      </c>
      <c r="BZ143" s="28">
        <v>0</v>
      </c>
      <c r="CA143" s="28">
        <v>0</v>
      </c>
      <c r="CB143" s="28">
        <f>(CD143-CC143)</f>
        <v>0</v>
      </c>
      <c r="CC143" s="28"/>
      <c r="CD143" s="28"/>
      <c r="CE143" s="56"/>
      <c r="CF143" s="56"/>
      <c r="CG143" s="56">
        <v>0</v>
      </c>
      <c r="CH143" s="28"/>
      <c r="CI143" s="29">
        <v>0.8</v>
      </c>
      <c r="CJ143" s="25" t="s">
        <v>10</v>
      </c>
      <c r="CK143" s="40"/>
      <c r="CL143" s="40"/>
      <c r="CM143" s="19"/>
      <c r="CN143" s="19"/>
      <c r="CO143" s="19"/>
      <c r="CP143" s="19"/>
      <c r="CQ143" s="19"/>
      <c r="CR143" s="19"/>
      <c r="CS143" s="19"/>
    </row>
    <row r="144" spans="1:97" ht="12.75" x14ac:dyDescent="0.2">
      <c r="A144" s="25" t="s">
        <v>79</v>
      </c>
      <c r="B144" s="26">
        <v>4</v>
      </c>
      <c r="C144" s="26">
        <v>3</v>
      </c>
      <c r="D144" s="27">
        <v>1</v>
      </c>
      <c r="E144" s="44">
        <v>19.963999999999999</v>
      </c>
      <c r="F144" s="27">
        <v>9060</v>
      </c>
      <c r="G144" s="27">
        <v>18410</v>
      </c>
      <c r="H144" s="51">
        <f t="shared" si="104"/>
        <v>3.5000000000000003E-2</v>
      </c>
      <c r="I144" s="48">
        <f t="shared" ref="I144:I155" si="109">(G144/644.35)</f>
        <v>28.571428571428569</v>
      </c>
      <c r="J144" s="85">
        <v>0</v>
      </c>
      <c r="K144" s="85">
        <v>224.64</v>
      </c>
      <c r="L144" s="47">
        <f t="shared" si="105"/>
        <v>3104.8842239999994</v>
      </c>
      <c r="M144" s="85">
        <v>17070</v>
      </c>
      <c r="N144" s="51">
        <f t="shared" si="106"/>
        <v>0.1818912843585237</v>
      </c>
      <c r="O144" s="44">
        <v>22.7</v>
      </c>
      <c r="P144" s="28">
        <f t="shared" si="107"/>
        <v>0</v>
      </c>
      <c r="Q144" s="48">
        <v>20.149999999999999</v>
      </c>
      <c r="R144" s="48">
        <v>-0.7</v>
      </c>
      <c r="S144" s="31">
        <v>3.3</v>
      </c>
      <c r="T144" s="31">
        <v>5.2</v>
      </c>
      <c r="U144" s="31">
        <v>2.9</v>
      </c>
      <c r="V144" s="122"/>
      <c r="W144" s="48" t="s">
        <v>112</v>
      </c>
      <c r="X144" s="48" t="s">
        <v>112</v>
      </c>
      <c r="Y144" s="48" t="s">
        <v>112</v>
      </c>
      <c r="Z144" s="48" t="s">
        <v>112</v>
      </c>
      <c r="AA144" s="48" t="s">
        <v>112</v>
      </c>
      <c r="AB144" s="48" t="s">
        <v>112</v>
      </c>
      <c r="AC144" s="48" t="s">
        <v>112</v>
      </c>
      <c r="AD144" s="48" t="s">
        <v>112</v>
      </c>
      <c r="AE144" s="48" t="s">
        <v>112</v>
      </c>
      <c r="AF144" s="48" t="s">
        <v>112</v>
      </c>
      <c r="AG144" s="48" t="s">
        <v>112</v>
      </c>
      <c r="AH144" s="48" t="s">
        <v>112</v>
      </c>
      <c r="AI144" s="48" t="s">
        <v>112</v>
      </c>
      <c r="AJ144" s="48" t="s">
        <v>112</v>
      </c>
      <c r="AK144" s="48" t="s">
        <v>112</v>
      </c>
      <c r="AL144" s="48"/>
      <c r="AM144" s="48" t="s">
        <v>112</v>
      </c>
      <c r="AN144" s="48" t="s">
        <v>112</v>
      </c>
      <c r="AO144" s="48" t="s">
        <v>112</v>
      </c>
      <c r="AP144" s="53">
        <v>0.28999999999999998</v>
      </c>
      <c r="AQ144" s="53">
        <v>0.04</v>
      </c>
      <c r="AR144" s="53">
        <v>7.0000000000000007E-2</v>
      </c>
      <c r="AS144" s="53">
        <v>0.13</v>
      </c>
      <c r="AT144" s="53">
        <v>0.17</v>
      </c>
      <c r="AU144" s="53">
        <v>0.16</v>
      </c>
      <c r="AV144" s="53">
        <v>0.35</v>
      </c>
      <c r="AW144" s="53">
        <v>0.25</v>
      </c>
      <c r="AX144" s="53">
        <v>0.17</v>
      </c>
      <c r="AY144" s="53">
        <v>7.0000000000000007E-2</v>
      </c>
      <c r="AZ144" s="53">
        <v>0.15</v>
      </c>
      <c r="BA144" s="53">
        <f>(AZ144-AV144)</f>
        <v>-0.19999999999999998</v>
      </c>
      <c r="BB144" s="19" t="b">
        <f>OR(AND(AZ144 &lt; -1.14, AO144=TRUE), AZ144&lt;-1.75)</f>
        <v>0</v>
      </c>
      <c r="BC144" s="48">
        <v>59.9</v>
      </c>
      <c r="BD144" s="48">
        <v>61.3</v>
      </c>
      <c r="BE144" s="48"/>
      <c r="BF144" s="48">
        <v>60.2</v>
      </c>
      <c r="BG144" s="48">
        <v>59.8</v>
      </c>
      <c r="BH144" s="48">
        <v>59.5</v>
      </c>
      <c r="BI144" s="48">
        <v>57.4</v>
      </c>
      <c r="BJ144" s="48">
        <v>56.9</v>
      </c>
      <c r="BK144" s="56">
        <f t="shared" si="108"/>
        <v>3.3000000000000043</v>
      </c>
      <c r="BL144" s="19"/>
      <c r="BM144" s="19"/>
      <c r="BN144" s="19"/>
      <c r="BO144" s="19"/>
      <c r="BP144" s="19"/>
      <c r="BQ144" s="99"/>
      <c r="BR144" s="99"/>
      <c r="BS144" s="19"/>
      <c r="BT144" s="19"/>
      <c r="BU144" s="19"/>
      <c r="BV144" s="28"/>
      <c r="BW144" s="28"/>
      <c r="BX144" s="28"/>
      <c r="BY144" s="98">
        <f>(CA144-BZ144)</f>
        <v>0</v>
      </c>
      <c r="BZ144" s="28">
        <v>0</v>
      </c>
      <c r="CA144" s="28">
        <v>0</v>
      </c>
      <c r="CB144" s="28">
        <f>(CD144-CC144)</f>
        <v>0</v>
      </c>
      <c r="CC144" s="28"/>
      <c r="CD144" s="28"/>
      <c r="CE144" s="56"/>
      <c r="CF144" s="56"/>
      <c r="CG144" s="56">
        <v>0</v>
      </c>
      <c r="CH144" s="28">
        <f>(CE144+CF144+CG144)</f>
        <v>0</v>
      </c>
      <c r="CI144" s="29"/>
      <c r="CJ144" s="25" t="s">
        <v>79</v>
      </c>
      <c r="CK144" s="40"/>
      <c r="CL144" s="40"/>
      <c r="CM144" s="19"/>
      <c r="CN144" s="19"/>
      <c r="CO144" s="19"/>
      <c r="CP144" s="19"/>
      <c r="CQ144" s="19"/>
      <c r="CR144" s="19"/>
      <c r="CS144" s="19"/>
    </row>
    <row r="145" spans="1:97" ht="12.75" x14ac:dyDescent="0.2">
      <c r="A145" s="25" t="s">
        <v>96</v>
      </c>
      <c r="B145" s="26">
        <v>5</v>
      </c>
      <c r="C145" s="26">
        <v>3</v>
      </c>
      <c r="D145" s="27">
        <v>1</v>
      </c>
      <c r="E145" s="44">
        <v>74.933000000000007</v>
      </c>
      <c r="F145" s="27">
        <v>10970</v>
      </c>
      <c r="G145" s="27">
        <v>18800</v>
      </c>
      <c r="H145" s="51">
        <f t="shared" si="104"/>
        <v>3.4273936170212765E-2</v>
      </c>
      <c r="I145" s="48">
        <f t="shared" si="109"/>
        <v>29.176689687281755</v>
      </c>
      <c r="J145" s="85">
        <v>0.08</v>
      </c>
      <c r="K145" s="85">
        <v>403.27</v>
      </c>
      <c r="L145" s="47">
        <f t="shared" si="105"/>
        <v>5573.8366319999986</v>
      </c>
      <c r="M145" s="85">
        <v>17820</v>
      </c>
      <c r="N145" s="51">
        <f t="shared" si="106"/>
        <v>0.31278544511784506</v>
      </c>
      <c r="O145" s="44">
        <v>16.399999999999999</v>
      </c>
      <c r="P145" s="28">
        <f t="shared" si="107"/>
        <v>5.8448000000000007E-2</v>
      </c>
      <c r="Q145" s="48">
        <v>73.06</v>
      </c>
      <c r="R145" s="48">
        <v>2.2000000000000002</v>
      </c>
      <c r="S145" s="31">
        <v>2.78</v>
      </c>
      <c r="T145" s="31">
        <v>2.5</v>
      </c>
      <c r="U145" s="31">
        <v>2.8</v>
      </c>
      <c r="V145" s="122"/>
      <c r="W145" s="48" t="s">
        <v>112</v>
      </c>
      <c r="X145" s="48" t="s">
        <v>112</v>
      </c>
      <c r="Y145" s="48" t="s">
        <v>112</v>
      </c>
      <c r="Z145" s="48" t="s">
        <v>112</v>
      </c>
      <c r="AA145" s="48" t="s">
        <v>112</v>
      </c>
      <c r="AB145" s="48" t="s">
        <v>112</v>
      </c>
      <c r="AC145" s="48" t="s">
        <v>112</v>
      </c>
      <c r="AD145" s="48" t="s">
        <v>112</v>
      </c>
      <c r="AE145" s="48" t="s">
        <v>112</v>
      </c>
      <c r="AF145" s="48" t="s">
        <v>112</v>
      </c>
      <c r="AG145" s="48" t="s">
        <v>112</v>
      </c>
      <c r="AH145" s="48" t="s">
        <v>112</v>
      </c>
      <c r="AI145" s="48" t="s">
        <v>112</v>
      </c>
      <c r="AJ145" s="48" t="s">
        <v>112</v>
      </c>
      <c r="AK145" s="48" t="s">
        <v>112</v>
      </c>
      <c r="AL145" s="48"/>
      <c r="AM145" s="48" t="s">
        <v>112</v>
      </c>
      <c r="AN145" s="48" t="s">
        <v>112</v>
      </c>
      <c r="AO145" s="48" t="s">
        <v>112</v>
      </c>
      <c r="AP145" s="53">
        <v>-0.81</v>
      </c>
      <c r="AQ145" s="53">
        <v>-0.84</v>
      </c>
      <c r="AR145" s="53">
        <v>-0.6</v>
      </c>
      <c r="AS145" s="53">
        <v>-0.6</v>
      </c>
      <c r="AT145" s="53">
        <v>-0.82</v>
      </c>
      <c r="AU145" s="53">
        <v>-0.85</v>
      </c>
      <c r="AV145" s="53">
        <v>-1.03</v>
      </c>
      <c r="AW145" s="53">
        <v>-0.92</v>
      </c>
      <c r="AX145" s="53">
        <v>-0.96</v>
      </c>
      <c r="AY145" s="53">
        <v>-1.19</v>
      </c>
      <c r="AZ145" s="53">
        <v>-1.19</v>
      </c>
      <c r="BA145" s="59">
        <f>(AZ145-AS145)</f>
        <v>-0.59</v>
      </c>
      <c r="BB145" s="19" t="b">
        <f>OR(AND(AZ145 &lt; -1.14, AO145=TRUE), AZ145&lt;-1.75)</f>
        <v>0</v>
      </c>
      <c r="BC145" s="48">
        <v>75.400000000000006</v>
      </c>
      <c r="BD145" s="48">
        <v>78.2</v>
      </c>
      <c r="BE145" s="48"/>
      <c r="BF145" s="48">
        <v>77.099999999999994</v>
      </c>
      <c r="BG145" s="48">
        <v>71.5</v>
      </c>
      <c r="BH145" s="48">
        <v>76.599999999999994</v>
      </c>
      <c r="BI145" s="48">
        <v>75.900000000000006</v>
      </c>
      <c r="BJ145" s="48">
        <v>74.099999999999994</v>
      </c>
      <c r="BK145" s="56">
        <f t="shared" si="108"/>
        <v>3</v>
      </c>
      <c r="BL145" s="19"/>
      <c r="BM145" s="19"/>
      <c r="BN145" s="19"/>
      <c r="BO145" s="19"/>
      <c r="BP145" s="19"/>
      <c r="BQ145" s="99"/>
      <c r="BR145" s="99"/>
      <c r="BS145" s="19"/>
      <c r="BT145" s="19"/>
      <c r="BU145" s="19"/>
      <c r="BV145" s="28"/>
      <c r="BW145" s="28"/>
      <c r="BX145" s="28"/>
      <c r="BY145" s="98">
        <f>(CA145-BZ145)</f>
        <v>0</v>
      </c>
      <c r="BZ145" s="28">
        <v>0</v>
      </c>
      <c r="CA145" s="28">
        <v>0</v>
      </c>
      <c r="CB145" s="28">
        <f>(CD145-CC145)</f>
        <v>0</v>
      </c>
      <c r="CD145" s="28"/>
      <c r="CE145" s="56"/>
      <c r="CF145" s="56"/>
      <c r="CG145" s="56"/>
      <c r="CH145" s="28"/>
      <c r="CI145" s="29"/>
      <c r="CJ145" s="40" t="s">
        <v>96</v>
      </c>
      <c r="CK145" s="40"/>
      <c r="CL145" s="40"/>
      <c r="CM145" s="19"/>
      <c r="CN145" s="19"/>
      <c r="CO145" s="19"/>
      <c r="CP145" s="19"/>
      <c r="CQ145" s="19"/>
      <c r="CR145" s="19"/>
      <c r="CS145" s="19"/>
    </row>
    <row r="146" spans="1:97" ht="12.75" x14ac:dyDescent="0.2">
      <c r="A146" s="25" t="s">
        <v>20</v>
      </c>
      <c r="B146" s="26">
        <v>4</v>
      </c>
      <c r="C146" s="26">
        <v>3</v>
      </c>
      <c r="D146" s="27">
        <v>1</v>
      </c>
      <c r="E146" s="44">
        <v>4.2670000000000003</v>
      </c>
      <c r="F146" s="27">
        <v>13430</v>
      </c>
      <c r="G146" s="27">
        <v>20830</v>
      </c>
      <c r="H146" s="51">
        <f t="shared" si="104"/>
        <v>3.0933749399903985E-2</v>
      </c>
      <c r="I146" s="48">
        <f t="shared" si="109"/>
        <v>32.327151392876544</v>
      </c>
      <c r="J146" s="85">
        <v>0</v>
      </c>
      <c r="K146" s="85">
        <v>668.65</v>
      </c>
      <c r="L146" s="47">
        <f t="shared" si="105"/>
        <v>9241.8128399999987</v>
      </c>
      <c r="M146" s="85">
        <v>20010</v>
      </c>
      <c r="N146" s="51">
        <f t="shared" si="106"/>
        <v>0.46185971214392796</v>
      </c>
      <c r="O146" s="44">
        <v>20.399999999999999</v>
      </c>
      <c r="P146" s="28">
        <f t="shared" si="107"/>
        <v>0</v>
      </c>
      <c r="Q146" s="44">
        <v>4.28</v>
      </c>
      <c r="R146" s="44">
        <v>3.5</v>
      </c>
      <c r="S146" s="31">
        <v>4.2</v>
      </c>
      <c r="T146" s="31">
        <v>2.7</v>
      </c>
      <c r="U146" s="31">
        <v>0.6</v>
      </c>
      <c r="V146" s="122"/>
      <c r="W146" s="50"/>
      <c r="X146" s="48" t="s">
        <v>112</v>
      </c>
      <c r="Y146" s="48" t="s">
        <v>112</v>
      </c>
      <c r="Z146" s="48" t="s">
        <v>112</v>
      </c>
      <c r="AA146" s="48" t="s">
        <v>112</v>
      </c>
      <c r="AB146" s="48" t="s">
        <v>112</v>
      </c>
      <c r="AC146" s="48" t="s">
        <v>112</v>
      </c>
      <c r="AD146" s="48" t="s">
        <v>112</v>
      </c>
      <c r="AE146" s="48" t="s">
        <v>112</v>
      </c>
      <c r="AF146" s="48" t="s">
        <v>112</v>
      </c>
      <c r="AG146" s="48" t="s">
        <v>112</v>
      </c>
      <c r="AH146" s="48" t="s">
        <v>112</v>
      </c>
      <c r="AI146" s="48" t="s">
        <v>112</v>
      </c>
      <c r="AJ146" s="48" t="s">
        <v>112</v>
      </c>
      <c r="AK146" s="48" t="s">
        <v>112</v>
      </c>
      <c r="AL146" s="48"/>
      <c r="AM146" s="48" t="s">
        <v>112</v>
      </c>
      <c r="AN146" s="48" t="s">
        <v>112</v>
      </c>
      <c r="AO146" s="48" t="s">
        <v>112</v>
      </c>
      <c r="AP146" s="53">
        <v>0.5</v>
      </c>
      <c r="AQ146" s="53">
        <v>0.61</v>
      </c>
      <c r="AR146" s="53">
        <v>0.41</v>
      </c>
      <c r="AS146" s="53">
        <v>0.52</v>
      </c>
      <c r="AT146" s="52">
        <v>0.61</v>
      </c>
      <c r="AU146" s="52">
        <v>0.56999999999999995</v>
      </c>
      <c r="AV146" s="52">
        <v>0.59</v>
      </c>
      <c r="AW146" s="52">
        <v>0.61</v>
      </c>
      <c r="AX146" s="52">
        <v>0.6</v>
      </c>
      <c r="AY146" s="52">
        <v>0.57999999999999996</v>
      </c>
      <c r="AZ146" s="52"/>
      <c r="BA146" s="53">
        <f t="shared" ref="BA146:BA155" si="110">(AY146-AV146)</f>
        <v>-1.0000000000000009E-2</v>
      </c>
      <c r="BB146" s="19" t="b">
        <f t="shared" ref="BB146:BB155" si="111">OR(AND(AY146 &lt; -1.15, AO146=TRUE), AY146&lt;-1.75)</f>
        <v>0</v>
      </c>
      <c r="BC146" s="48">
        <v>59.4</v>
      </c>
      <c r="BD146" s="48">
        <v>60.1</v>
      </c>
      <c r="BE146" s="48"/>
      <c r="BF146" s="48">
        <v>59</v>
      </c>
      <c r="BG146" s="48">
        <v>57.3</v>
      </c>
      <c r="BH146" s="48">
        <v>56.3</v>
      </c>
      <c r="BI146" s="48">
        <v>54.1</v>
      </c>
      <c r="BJ146" s="48">
        <v>52.9</v>
      </c>
      <c r="BK146" s="88">
        <f t="shared" si="108"/>
        <v>6.1000000000000014</v>
      </c>
      <c r="BL146" s="19"/>
      <c r="BM146" s="19"/>
      <c r="BN146" s="19"/>
      <c r="BO146" s="19"/>
      <c r="BP146" s="19"/>
      <c r="BQ146" s="99"/>
      <c r="BR146" s="99"/>
      <c r="BS146" s="19"/>
      <c r="BT146" s="19"/>
      <c r="BU146" s="19"/>
      <c r="BV146" s="28"/>
      <c r="BW146" s="28"/>
      <c r="BX146" s="28"/>
      <c r="BY146" s="98">
        <f t="shared" ref="BY146:BY155" si="112">(CA146-BZ146)</f>
        <v>0</v>
      </c>
      <c r="BZ146" s="28">
        <v>0</v>
      </c>
      <c r="CA146" s="28">
        <v>0</v>
      </c>
      <c r="CD146" s="19"/>
      <c r="CE146" s="56"/>
      <c r="CF146" s="56"/>
      <c r="CG146" s="56"/>
      <c r="CH146" s="56"/>
      <c r="CI146" s="47"/>
      <c r="CJ146" s="25" t="s">
        <v>20</v>
      </c>
      <c r="CK146" s="40"/>
      <c r="CL146" s="40"/>
      <c r="CM146" s="19"/>
      <c r="CN146" s="19"/>
      <c r="CO146" s="19"/>
      <c r="CP146" s="19"/>
      <c r="CQ146" s="19"/>
      <c r="CR146" s="19"/>
      <c r="CS146" s="19"/>
    </row>
    <row r="147" spans="1:97" ht="12.75" x14ac:dyDescent="0.2">
      <c r="A147" s="25" t="s">
        <v>21</v>
      </c>
      <c r="B147" s="26">
        <v>4</v>
      </c>
      <c r="C147" s="26">
        <v>3</v>
      </c>
      <c r="D147" s="27">
        <v>1</v>
      </c>
      <c r="E147" s="44">
        <v>1.141</v>
      </c>
      <c r="F147" s="85">
        <v>25210</v>
      </c>
      <c r="G147" s="85">
        <v>27630</v>
      </c>
      <c r="H147" s="51">
        <f t="shared" si="104"/>
        <v>2.3320665942815781E-2</v>
      </c>
      <c r="I147" s="48">
        <f t="shared" si="109"/>
        <v>42.880422130829515</v>
      </c>
      <c r="J147" s="92">
        <v>0</v>
      </c>
      <c r="K147" s="44" t="s">
        <v>182</v>
      </c>
      <c r="L147" s="44" t="s">
        <v>182</v>
      </c>
      <c r="M147" s="85">
        <v>30800</v>
      </c>
      <c r="N147" s="117" t="s">
        <v>112</v>
      </c>
      <c r="O147" s="116" t="s">
        <v>112</v>
      </c>
      <c r="P147" s="28">
        <f t="shared" si="107"/>
        <v>0</v>
      </c>
      <c r="Q147" s="48">
        <v>1.1200000000000001</v>
      </c>
      <c r="R147" s="48">
        <v>2.2999999999999998</v>
      </c>
      <c r="S147" s="31">
        <v>1.9</v>
      </c>
      <c r="T147" s="31">
        <v>1.2</v>
      </c>
      <c r="U147" s="48">
        <v>-1.6</v>
      </c>
      <c r="V147" s="121"/>
      <c r="W147" s="48" t="s">
        <v>112</v>
      </c>
      <c r="X147" s="48" t="s">
        <v>112</v>
      </c>
      <c r="Y147" s="48" t="s">
        <v>112</v>
      </c>
      <c r="Z147" s="48" t="s">
        <v>112</v>
      </c>
      <c r="AA147" s="48" t="s">
        <v>112</v>
      </c>
      <c r="AB147" s="48" t="s">
        <v>112</v>
      </c>
      <c r="AC147" s="48" t="s">
        <v>112</v>
      </c>
      <c r="AD147" s="48" t="s">
        <v>112</v>
      </c>
      <c r="AE147" s="48" t="s">
        <v>112</v>
      </c>
      <c r="AF147" s="48" t="s">
        <v>112</v>
      </c>
      <c r="AG147" s="48" t="s">
        <v>112</v>
      </c>
      <c r="AH147" s="48" t="s">
        <v>112</v>
      </c>
      <c r="AI147" s="48" t="s">
        <v>112</v>
      </c>
      <c r="AJ147" s="48" t="s">
        <v>112</v>
      </c>
      <c r="AK147" s="48" t="s">
        <v>112</v>
      </c>
      <c r="AL147" s="48"/>
      <c r="AM147" s="48" t="s">
        <v>112</v>
      </c>
      <c r="AN147" s="48" t="s">
        <v>112</v>
      </c>
      <c r="AO147" s="48" t="s">
        <v>112</v>
      </c>
      <c r="AP147" s="53">
        <v>0.47</v>
      </c>
      <c r="AQ147" s="53">
        <v>0.35</v>
      </c>
      <c r="AR147" s="53">
        <v>0.47</v>
      </c>
      <c r="AS147" s="53">
        <v>0.52</v>
      </c>
      <c r="AT147" s="53">
        <v>0.54</v>
      </c>
      <c r="AU147" s="53">
        <v>0.64</v>
      </c>
      <c r="AV147" s="53">
        <v>0.38</v>
      </c>
      <c r="AW147" s="53">
        <v>0.44</v>
      </c>
      <c r="AX147" s="53">
        <v>0.6</v>
      </c>
      <c r="AY147" s="53">
        <v>0.62</v>
      </c>
      <c r="AZ147" s="53">
        <v>0.52</v>
      </c>
      <c r="BA147" s="53">
        <f>(AZ147-AY147)</f>
        <v>-9.9999999999999978E-2</v>
      </c>
      <c r="BB147" s="19" t="b">
        <f>OR(AND(AZ147 &lt; -1.14, AO147=TRUE), AZ147&lt;-1.75)</f>
        <v>0</v>
      </c>
      <c r="BC147" s="48">
        <v>69.7</v>
      </c>
      <c r="BD147" s="48">
        <v>68.900000000000006</v>
      </c>
      <c r="BE147" s="48"/>
      <c r="BF147" s="48">
        <v>68</v>
      </c>
      <c r="BG147" s="48">
        <v>67.599999999999994</v>
      </c>
      <c r="BH147" s="48">
        <v>66.8</v>
      </c>
      <c r="BI147" s="48">
        <v>67</v>
      </c>
      <c r="BJ147" s="48">
        <v>67.900000000000006</v>
      </c>
      <c r="BK147" s="56">
        <f t="shared" si="108"/>
        <v>9.9999999999994316E-2</v>
      </c>
      <c r="BL147" s="19"/>
      <c r="BM147" s="19"/>
      <c r="BN147" s="19"/>
      <c r="BO147" s="19"/>
      <c r="BP147" s="19"/>
      <c r="BQ147" s="99"/>
      <c r="BR147" s="99"/>
      <c r="BS147" s="19"/>
      <c r="BT147" s="19"/>
      <c r="BU147" s="19"/>
      <c r="BV147" s="28"/>
      <c r="BW147" s="28"/>
      <c r="BX147" s="28"/>
      <c r="BY147" s="98">
        <f t="shared" si="112"/>
        <v>2.9249999999999998</v>
      </c>
      <c r="BZ147" s="28">
        <v>0</v>
      </c>
      <c r="CA147" s="28">
        <v>2.9249999999999998</v>
      </c>
      <c r="CB147" s="28">
        <f>(CD147-CC147)</f>
        <v>3.5</v>
      </c>
      <c r="CD147" s="28">
        <v>3.5</v>
      </c>
      <c r="CE147" s="28">
        <v>8.3620000000000001</v>
      </c>
      <c r="CF147" s="56"/>
      <c r="CG147" s="56"/>
      <c r="CH147" s="28">
        <f>(CE147+CF147+CG147)</f>
        <v>8.3620000000000001</v>
      </c>
      <c r="CI147" s="29">
        <v>11</v>
      </c>
      <c r="CJ147" s="25" t="s">
        <v>21</v>
      </c>
      <c r="CK147" s="40"/>
      <c r="CL147" s="40"/>
      <c r="CM147" s="19"/>
      <c r="CN147" s="19"/>
      <c r="CO147" s="19"/>
      <c r="CP147" s="19"/>
      <c r="CQ147" s="19"/>
      <c r="CR147" s="19"/>
      <c r="CS147" s="19"/>
    </row>
    <row r="148" spans="1:97" ht="12.75" x14ac:dyDescent="0.2">
      <c r="A148" s="25" t="s">
        <v>22</v>
      </c>
      <c r="B148" s="26">
        <v>4</v>
      </c>
      <c r="C148" s="26">
        <v>3</v>
      </c>
      <c r="D148" s="27">
        <v>1</v>
      </c>
      <c r="E148" s="44">
        <v>10.515000000000001</v>
      </c>
      <c r="F148" s="27">
        <v>18950</v>
      </c>
      <c r="G148" s="27">
        <v>26740</v>
      </c>
      <c r="H148" s="51">
        <f t="shared" si="104"/>
        <v>2.4096858638743456E-2</v>
      </c>
      <c r="I148" s="48">
        <f t="shared" si="109"/>
        <v>41.499185225420966</v>
      </c>
      <c r="J148" s="85">
        <v>0.05</v>
      </c>
      <c r="K148" s="85">
        <v>699.09</v>
      </c>
      <c r="L148" s="47">
        <f t="shared" si="105"/>
        <v>9662.5423439999995</v>
      </c>
      <c r="M148" s="85">
        <v>26270</v>
      </c>
      <c r="N148" s="51">
        <f t="shared" si="106"/>
        <v>0.36781660997335364</v>
      </c>
      <c r="O148" s="44">
        <v>23.9</v>
      </c>
      <c r="P148" s="28">
        <f t="shared" si="107"/>
        <v>5.2500000000000003E-3</v>
      </c>
      <c r="Q148" s="44">
        <v>10.5</v>
      </c>
      <c r="R148" s="48" t="s">
        <v>182</v>
      </c>
      <c r="S148" s="31">
        <v>3.3</v>
      </c>
      <c r="T148" s="31">
        <v>3.2</v>
      </c>
      <c r="U148" s="31">
        <v>1.1000000000000001</v>
      </c>
      <c r="V148" s="122"/>
      <c r="W148" s="50"/>
      <c r="X148" s="48" t="s">
        <v>112</v>
      </c>
      <c r="Y148" s="48" t="s">
        <v>112</v>
      </c>
      <c r="Z148" s="48" t="s">
        <v>112</v>
      </c>
      <c r="AA148" s="48" t="s">
        <v>112</v>
      </c>
      <c r="AB148" s="48" t="s">
        <v>112</v>
      </c>
      <c r="AC148" s="48" t="s">
        <v>112</v>
      </c>
      <c r="AD148" s="48" t="s">
        <v>112</v>
      </c>
      <c r="AE148" s="48" t="s">
        <v>112</v>
      </c>
      <c r="AF148" s="48" t="s">
        <v>112</v>
      </c>
      <c r="AG148" s="48" t="s">
        <v>112</v>
      </c>
      <c r="AH148" s="48" t="s">
        <v>112</v>
      </c>
      <c r="AI148" s="48" t="s">
        <v>112</v>
      </c>
      <c r="AJ148" s="48" t="s">
        <v>112</v>
      </c>
      <c r="AK148" s="48" t="s">
        <v>112</v>
      </c>
      <c r="AL148" s="48"/>
      <c r="AM148" s="48" t="s">
        <v>112</v>
      </c>
      <c r="AN148" s="48" t="s">
        <v>112</v>
      </c>
      <c r="AO148" s="48" t="s">
        <v>112</v>
      </c>
      <c r="AP148" s="53">
        <v>0.85</v>
      </c>
      <c r="AQ148" s="53">
        <v>0.63</v>
      </c>
      <c r="AR148" s="53">
        <v>0.88</v>
      </c>
      <c r="AS148" s="53">
        <v>1.02</v>
      </c>
      <c r="AT148" s="52">
        <v>0.99</v>
      </c>
      <c r="AU148" s="52">
        <v>1.01</v>
      </c>
      <c r="AV148" s="52">
        <v>0.91</v>
      </c>
      <c r="AW148" s="52">
        <v>0.97</v>
      </c>
      <c r="AX148" s="52">
        <v>1.1200000000000001</v>
      </c>
      <c r="AY148" s="52">
        <v>1.04</v>
      </c>
      <c r="AZ148" s="52"/>
      <c r="BA148" s="53">
        <f t="shared" si="110"/>
        <v>0.13</v>
      </c>
      <c r="BB148" s="19" t="b">
        <f t="shared" si="111"/>
        <v>0</v>
      </c>
      <c r="BC148" s="48">
        <v>42.1</v>
      </c>
      <c r="BD148" s="48">
        <v>42.6</v>
      </c>
      <c r="BE148" s="48"/>
      <c r="BF148" s="48">
        <v>41.5</v>
      </c>
      <c r="BG148" s="48">
        <v>42.4</v>
      </c>
      <c r="BH148" s="48">
        <v>39.5</v>
      </c>
      <c r="BI148" s="48">
        <v>39.9</v>
      </c>
      <c r="BJ148" s="48">
        <v>39.4</v>
      </c>
      <c r="BK148" s="56">
        <f t="shared" si="108"/>
        <v>2.1000000000000014</v>
      </c>
      <c r="BL148" s="19"/>
      <c r="BM148" s="19"/>
      <c r="BN148" s="19"/>
      <c r="BO148" s="19"/>
      <c r="BP148" s="19"/>
      <c r="BQ148" s="99"/>
      <c r="BR148" s="99"/>
      <c r="BS148" s="19"/>
      <c r="BT148" s="19"/>
      <c r="BU148" s="19"/>
      <c r="BV148" s="28"/>
      <c r="BW148" s="28"/>
      <c r="BX148" s="28"/>
      <c r="BY148" s="98">
        <f t="shared" si="112"/>
        <v>0</v>
      </c>
      <c r="BZ148" s="28">
        <v>0</v>
      </c>
      <c r="CA148" s="28">
        <v>0</v>
      </c>
      <c r="CD148" s="19"/>
      <c r="CE148" s="56"/>
      <c r="CF148" s="56"/>
      <c r="CG148" s="56"/>
      <c r="CH148" s="56"/>
      <c r="CI148" s="47"/>
      <c r="CJ148" s="25" t="s">
        <v>22</v>
      </c>
      <c r="CK148" s="40"/>
      <c r="CL148" s="40"/>
      <c r="CM148" s="19"/>
      <c r="CN148" s="19"/>
      <c r="CO148" s="19"/>
      <c r="CP148" s="19"/>
      <c r="CQ148" s="19"/>
      <c r="CR148" s="19"/>
      <c r="CS148" s="19"/>
    </row>
    <row r="149" spans="1:97" ht="12.75" x14ac:dyDescent="0.2">
      <c r="A149" s="75" t="s">
        <v>29</v>
      </c>
      <c r="B149" s="26">
        <v>4</v>
      </c>
      <c r="C149" s="26">
        <v>3</v>
      </c>
      <c r="D149" s="27">
        <v>1</v>
      </c>
      <c r="E149" s="44">
        <v>1.339</v>
      </c>
      <c r="F149" s="27">
        <v>17690</v>
      </c>
      <c r="G149" s="27">
        <v>24570</v>
      </c>
      <c r="H149" s="51">
        <f t="shared" si="104"/>
        <v>2.6225071225071225E-2</v>
      </c>
      <c r="I149" s="48">
        <f t="shared" si="109"/>
        <v>38.131450298750678</v>
      </c>
      <c r="J149" s="85">
        <v>1.08</v>
      </c>
      <c r="K149" s="85">
        <v>573.45000000000005</v>
      </c>
      <c r="L149" s="47">
        <f t="shared" si="105"/>
        <v>7925.9965200000006</v>
      </c>
      <c r="M149" s="85">
        <v>22050</v>
      </c>
      <c r="N149" s="51">
        <f t="shared" si="106"/>
        <v>0.35945562448979596</v>
      </c>
      <c r="O149" s="44">
        <v>20.2</v>
      </c>
      <c r="P149" s="28">
        <f t="shared" si="107"/>
        <v>1.4364000000000002E-2</v>
      </c>
      <c r="Q149" s="44">
        <v>1.33</v>
      </c>
      <c r="R149" s="48" t="s">
        <v>182</v>
      </c>
      <c r="S149" s="78">
        <v>7.9</v>
      </c>
      <c r="T149" s="78">
        <v>3.7</v>
      </c>
      <c r="U149" s="78">
        <v>3.9</v>
      </c>
      <c r="V149" s="124"/>
      <c r="W149" s="112"/>
      <c r="X149" s="48" t="s">
        <v>112</v>
      </c>
      <c r="Y149" s="48" t="s">
        <v>112</v>
      </c>
      <c r="Z149" s="48" t="s">
        <v>112</v>
      </c>
      <c r="AA149" s="48" t="s">
        <v>112</v>
      </c>
      <c r="AB149" s="48" t="s">
        <v>112</v>
      </c>
      <c r="AC149" s="48" t="s">
        <v>112</v>
      </c>
      <c r="AD149" s="48" t="s">
        <v>112</v>
      </c>
      <c r="AE149" s="48" t="s">
        <v>112</v>
      </c>
      <c r="AF149" s="48" t="s">
        <v>112</v>
      </c>
      <c r="AG149" s="48" t="s">
        <v>112</v>
      </c>
      <c r="AH149" s="48" t="s">
        <v>112</v>
      </c>
      <c r="AI149" s="48" t="s">
        <v>112</v>
      </c>
      <c r="AJ149" s="48" t="s">
        <v>112</v>
      </c>
      <c r="AK149" s="48" t="s">
        <v>112</v>
      </c>
      <c r="AL149" s="48"/>
      <c r="AM149" s="48" t="s">
        <v>112</v>
      </c>
      <c r="AN149" s="48" t="s">
        <v>112</v>
      </c>
      <c r="AO149" s="48" t="s">
        <v>112</v>
      </c>
      <c r="AP149" s="53">
        <v>0.9</v>
      </c>
      <c r="AQ149" s="53">
        <v>0.66</v>
      </c>
      <c r="AR149" s="53">
        <v>0.59</v>
      </c>
      <c r="AS149" s="53">
        <v>0.71</v>
      </c>
      <c r="AT149" s="52">
        <v>0.62</v>
      </c>
      <c r="AU149" s="52">
        <v>0.56999999999999995</v>
      </c>
      <c r="AV149" s="52">
        <v>0.56999999999999995</v>
      </c>
      <c r="AW149" s="52">
        <v>0.6</v>
      </c>
      <c r="AX149" s="52">
        <v>0.59</v>
      </c>
      <c r="AY149" s="52">
        <v>0.6</v>
      </c>
      <c r="AZ149" s="52"/>
      <c r="BA149" s="53">
        <f t="shared" si="110"/>
        <v>3.0000000000000027E-2</v>
      </c>
      <c r="BB149" s="19" t="b">
        <f t="shared" si="111"/>
        <v>0</v>
      </c>
      <c r="BC149" s="48">
        <v>51</v>
      </c>
      <c r="BD149" s="48">
        <v>51.2</v>
      </c>
      <c r="BE149" s="48"/>
      <c r="BF149" s="48">
        <v>50.7</v>
      </c>
      <c r="BG149" s="48">
        <v>49.3</v>
      </c>
      <c r="BH149" s="48">
        <v>47.5</v>
      </c>
      <c r="BI149" s="48">
        <v>45.3</v>
      </c>
      <c r="BJ149" s="48">
        <v>45.2</v>
      </c>
      <c r="BK149" s="88">
        <f t="shared" si="108"/>
        <v>5.5</v>
      </c>
      <c r="BL149" s="19"/>
      <c r="BM149" s="19"/>
      <c r="BN149" s="19"/>
      <c r="BO149" s="19"/>
      <c r="BP149" s="19"/>
      <c r="BQ149" s="99"/>
      <c r="BR149" s="99"/>
      <c r="BS149" s="19"/>
      <c r="BT149" s="19"/>
      <c r="BU149" s="19"/>
      <c r="BV149" s="28"/>
      <c r="BW149" s="28"/>
      <c r="BX149" s="28"/>
      <c r="BY149" s="98">
        <f t="shared" si="112"/>
        <v>0</v>
      </c>
      <c r="BZ149" s="28">
        <v>0</v>
      </c>
      <c r="CA149" s="28">
        <v>0</v>
      </c>
      <c r="CD149" s="19"/>
      <c r="CE149" s="56"/>
      <c r="CF149" s="56"/>
      <c r="CG149" s="56"/>
      <c r="CH149" s="56"/>
      <c r="CI149" s="47"/>
      <c r="CJ149" s="75" t="s">
        <v>29</v>
      </c>
      <c r="CK149" s="26"/>
      <c r="CL149" s="26"/>
      <c r="CM149" s="19"/>
      <c r="CN149" s="19"/>
      <c r="CO149" s="19"/>
      <c r="CP149" s="19"/>
      <c r="CQ149" s="19"/>
      <c r="CR149" s="19"/>
      <c r="CS149" s="19"/>
    </row>
    <row r="150" spans="1:97" ht="12.75" x14ac:dyDescent="0.2">
      <c r="A150" s="75" t="s">
        <v>40</v>
      </c>
      <c r="B150" s="26">
        <v>4</v>
      </c>
      <c r="C150" s="26">
        <v>3</v>
      </c>
      <c r="D150" s="27">
        <v>1</v>
      </c>
      <c r="E150" s="44">
        <v>10.051</v>
      </c>
      <c r="F150" s="27">
        <v>13260</v>
      </c>
      <c r="G150" s="27">
        <v>22800</v>
      </c>
      <c r="H150" s="51">
        <f t="shared" si="104"/>
        <v>2.8260964912280702E-2</v>
      </c>
      <c r="I150" s="48">
        <f t="shared" si="109"/>
        <v>35.384496003724685</v>
      </c>
      <c r="J150" s="85">
        <v>0.01</v>
      </c>
      <c r="K150" s="85">
        <v>514.87</v>
      </c>
      <c r="L150" s="47">
        <f t="shared" si="105"/>
        <v>7116.3271919999988</v>
      </c>
      <c r="M150" s="85">
        <v>21650</v>
      </c>
      <c r="N150" s="51">
        <f t="shared" si="106"/>
        <v>0.32869871556581981</v>
      </c>
      <c r="O150" s="44">
        <v>22.1</v>
      </c>
      <c r="P150" s="28">
        <f t="shared" si="107"/>
        <v>9.9700000000000006E-4</v>
      </c>
      <c r="Q150" s="44">
        <v>9.9700000000000006</v>
      </c>
      <c r="R150" s="44">
        <v>-1.7</v>
      </c>
      <c r="S150" s="78">
        <v>4.2</v>
      </c>
      <c r="T150" s="78">
        <v>2.2000000000000002</v>
      </c>
      <c r="U150" s="78">
        <v>1.7</v>
      </c>
      <c r="V150" s="124"/>
      <c r="W150" s="112"/>
      <c r="X150" s="48" t="s">
        <v>112</v>
      </c>
      <c r="Y150" s="48" t="s">
        <v>112</v>
      </c>
      <c r="Z150" s="48" t="s">
        <v>112</v>
      </c>
      <c r="AA150" s="48" t="s">
        <v>112</v>
      </c>
      <c r="AB150" s="48" t="s">
        <v>112</v>
      </c>
      <c r="AC150" s="48" t="s">
        <v>112</v>
      </c>
      <c r="AD150" s="48" t="s">
        <v>112</v>
      </c>
      <c r="AE150" s="48" t="s">
        <v>112</v>
      </c>
      <c r="AF150" s="48" t="s">
        <v>112</v>
      </c>
      <c r="AG150" s="48" t="s">
        <v>112</v>
      </c>
      <c r="AH150" s="48" t="s">
        <v>112</v>
      </c>
      <c r="AI150" s="48" t="s">
        <v>112</v>
      </c>
      <c r="AJ150" s="48" t="s">
        <v>112</v>
      </c>
      <c r="AK150" s="48" t="s">
        <v>112</v>
      </c>
      <c r="AL150" s="48"/>
      <c r="AM150" s="48" t="s">
        <v>112</v>
      </c>
      <c r="AN150" s="48" t="s">
        <v>112</v>
      </c>
      <c r="AO150" s="48" t="s">
        <v>112</v>
      </c>
      <c r="AP150" s="53">
        <v>1.07</v>
      </c>
      <c r="AQ150" s="53">
        <v>0.8</v>
      </c>
      <c r="AR150" s="53">
        <v>0.95</v>
      </c>
      <c r="AS150" s="53">
        <v>0.95</v>
      </c>
      <c r="AT150" s="52">
        <v>0.73</v>
      </c>
      <c r="AU150" s="52">
        <v>0.74</v>
      </c>
      <c r="AV150" s="52">
        <v>0.55000000000000004</v>
      </c>
      <c r="AW150" s="52">
        <v>0.67</v>
      </c>
      <c r="AX150" s="52">
        <v>0.75</v>
      </c>
      <c r="AY150" s="52">
        <v>0.67</v>
      </c>
      <c r="AZ150" s="52"/>
      <c r="BA150" s="53">
        <f t="shared" si="110"/>
        <v>0.12</v>
      </c>
      <c r="BB150" s="19" t="b">
        <f t="shared" si="111"/>
        <v>0</v>
      </c>
      <c r="BC150" s="48">
        <v>50.9</v>
      </c>
      <c r="BD150" s="48">
        <v>50.7</v>
      </c>
      <c r="BE150" s="48"/>
      <c r="BF150" s="48">
        <v>50.1</v>
      </c>
      <c r="BG150" s="48">
        <v>48.7</v>
      </c>
      <c r="BH150" s="48">
        <v>48.3</v>
      </c>
      <c r="BI150" s="48">
        <v>47.6</v>
      </c>
      <c r="BJ150" s="48">
        <v>48.3</v>
      </c>
      <c r="BK150" s="56">
        <f t="shared" si="108"/>
        <v>1.8000000000000043</v>
      </c>
      <c r="BL150" s="19"/>
      <c r="BM150" s="19"/>
      <c r="BN150" s="19"/>
      <c r="BO150" s="19"/>
      <c r="BP150" s="19"/>
      <c r="BQ150" s="99"/>
      <c r="BR150" s="99"/>
      <c r="BS150" s="19"/>
      <c r="BT150" s="19"/>
      <c r="BU150" s="19"/>
      <c r="BV150" s="28"/>
      <c r="BW150" s="28"/>
      <c r="BX150" s="28"/>
      <c r="BY150" s="98">
        <f t="shared" si="112"/>
        <v>0</v>
      </c>
      <c r="BZ150" s="28">
        <v>0</v>
      </c>
      <c r="CA150" s="28">
        <v>0</v>
      </c>
      <c r="CD150" s="19"/>
      <c r="CE150" s="56"/>
      <c r="CF150" s="56"/>
      <c r="CG150" s="56"/>
      <c r="CH150" s="56"/>
      <c r="CI150" s="29"/>
      <c r="CJ150" s="75" t="s">
        <v>40</v>
      </c>
      <c r="CK150" s="26"/>
      <c r="CL150" s="26"/>
      <c r="CM150" s="19"/>
      <c r="CN150" s="19"/>
      <c r="CO150" s="19"/>
      <c r="CP150" s="19"/>
      <c r="CQ150" s="19"/>
      <c r="CR150" s="19"/>
      <c r="CS150" s="19"/>
    </row>
    <row r="151" spans="1:97" ht="12.75" x14ac:dyDescent="0.2">
      <c r="A151" s="75" t="s">
        <v>52</v>
      </c>
      <c r="B151" s="26">
        <v>4</v>
      </c>
      <c r="C151" s="26">
        <v>3</v>
      </c>
      <c r="D151" s="27">
        <v>1</v>
      </c>
      <c r="E151" s="44">
        <v>2.2200000000000002</v>
      </c>
      <c r="F151" s="27">
        <v>15280</v>
      </c>
      <c r="G151" s="27">
        <v>22510</v>
      </c>
      <c r="H151" s="51">
        <f t="shared" si="104"/>
        <v>2.8625055530875167E-2</v>
      </c>
      <c r="I151" s="48">
        <f t="shared" si="109"/>
        <v>34.93443004578257</v>
      </c>
      <c r="J151" s="85">
        <v>1.18</v>
      </c>
      <c r="K151" s="85">
        <v>457.49</v>
      </c>
      <c r="L151" s="47">
        <f t="shared" si="105"/>
        <v>6323.2437839999993</v>
      </c>
      <c r="M151" s="85">
        <v>19660</v>
      </c>
      <c r="N151" s="51">
        <f t="shared" si="106"/>
        <v>0.32162989745676496</v>
      </c>
      <c r="O151" s="44">
        <v>18.399999999999999</v>
      </c>
      <c r="P151" s="28">
        <f t="shared" si="107"/>
        <v>2.4308E-2</v>
      </c>
      <c r="Q151" s="44">
        <v>2.06</v>
      </c>
      <c r="R151" s="44">
        <v>-0.7</v>
      </c>
      <c r="S151" s="78">
        <v>8.6999999999999993</v>
      </c>
      <c r="T151" s="78">
        <v>4.9000000000000004</v>
      </c>
      <c r="U151" s="78">
        <v>4.5999999999999996</v>
      </c>
      <c r="V151" s="124"/>
      <c r="W151" s="112"/>
      <c r="X151" s="48" t="s">
        <v>112</v>
      </c>
      <c r="Y151" s="48" t="s">
        <v>112</v>
      </c>
      <c r="Z151" s="48" t="s">
        <v>112</v>
      </c>
      <c r="AA151" s="48" t="s">
        <v>112</v>
      </c>
      <c r="AB151" s="48" t="s">
        <v>112</v>
      </c>
      <c r="AC151" s="48" t="s">
        <v>112</v>
      </c>
      <c r="AD151" s="48" t="s">
        <v>112</v>
      </c>
      <c r="AE151" s="48" t="s">
        <v>112</v>
      </c>
      <c r="AF151" s="48" t="s">
        <v>112</v>
      </c>
      <c r="AG151" s="48" t="s">
        <v>112</v>
      </c>
      <c r="AH151" s="48" t="s">
        <v>112</v>
      </c>
      <c r="AI151" s="48" t="s">
        <v>112</v>
      </c>
      <c r="AJ151" s="48" t="s">
        <v>112</v>
      </c>
      <c r="AK151" s="48" t="s">
        <v>112</v>
      </c>
      <c r="AL151" s="48"/>
      <c r="AM151" s="48" t="s">
        <v>112</v>
      </c>
      <c r="AN151" s="48" t="s">
        <v>112</v>
      </c>
      <c r="AO151" s="48" t="s">
        <v>112</v>
      </c>
      <c r="AP151" s="53">
        <v>1.01</v>
      </c>
      <c r="AQ151" s="53">
        <v>0.6</v>
      </c>
      <c r="AR151" s="53">
        <v>0.79</v>
      </c>
      <c r="AS151" s="53">
        <v>0.82</v>
      </c>
      <c r="AT151" s="52">
        <v>0.59</v>
      </c>
      <c r="AU151" s="52">
        <v>0.23</v>
      </c>
      <c r="AV151" s="52">
        <v>0.35</v>
      </c>
      <c r="AW151" s="52">
        <v>0.48</v>
      </c>
      <c r="AX151" s="52">
        <v>0.3</v>
      </c>
      <c r="AY151" s="52">
        <v>0.43</v>
      </c>
      <c r="AZ151" s="52"/>
      <c r="BA151" s="53">
        <f t="shared" si="110"/>
        <v>8.0000000000000016E-2</v>
      </c>
      <c r="BB151" s="19" t="b">
        <f t="shared" si="111"/>
        <v>0</v>
      </c>
      <c r="BC151" s="48">
        <v>54.5</v>
      </c>
      <c r="BD151" s="48">
        <v>54.6</v>
      </c>
      <c r="BE151" s="48"/>
      <c r="BF151" s="48">
        <v>55.4</v>
      </c>
      <c r="BG151" s="48">
        <v>54.2</v>
      </c>
      <c r="BH151" s="48">
        <v>51.9</v>
      </c>
      <c r="BI151" s="48">
        <v>47.9</v>
      </c>
      <c r="BJ151" s="48">
        <v>48</v>
      </c>
      <c r="BK151" s="88">
        <f t="shared" si="108"/>
        <v>7.3999999999999986</v>
      </c>
      <c r="BL151" s="19"/>
      <c r="BM151" s="19"/>
      <c r="BN151" s="19"/>
      <c r="BO151" s="19"/>
      <c r="BP151" s="19"/>
      <c r="BQ151" s="99"/>
      <c r="BR151" s="99"/>
      <c r="BS151" s="19"/>
      <c r="BT151" s="19"/>
      <c r="BU151" s="19"/>
      <c r="BV151" s="28"/>
      <c r="BW151" s="28"/>
      <c r="BX151" s="28"/>
      <c r="BY151" s="98">
        <f t="shared" si="112"/>
        <v>0</v>
      </c>
      <c r="BZ151" s="28">
        <v>0</v>
      </c>
      <c r="CA151" s="28">
        <v>0</v>
      </c>
      <c r="CD151" s="19"/>
      <c r="CE151" s="56"/>
      <c r="CF151" s="56"/>
      <c r="CG151" s="56"/>
      <c r="CH151" s="56"/>
      <c r="CI151" s="29"/>
      <c r="CJ151" s="75" t="s">
        <v>52</v>
      </c>
      <c r="CK151" s="26"/>
      <c r="CL151" s="26"/>
      <c r="CM151" s="19"/>
      <c r="CN151" s="19"/>
      <c r="CO151" s="19"/>
      <c r="CP151" s="19"/>
      <c r="CQ151" s="19"/>
      <c r="CR151" s="19"/>
      <c r="CS151" s="19"/>
    </row>
    <row r="152" spans="1:97" ht="12.75" x14ac:dyDescent="0.2">
      <c r="A152" s="25" t="s">
        <v>57</v>
      </c>
      <c r="B152" s="26">
        <v>4</v>
      </c>
      <c r="C152" s="26">
        <v>3</v>
      </c>
      <c r="D152" s="27">
        <v>1</v>
      </c>
      <c r="E152" s="44">
        <v>2.9860000000000002</v>
      </c>
      <c r="F152" s="27">
        <v>14900</v>
      </c>
      <c r="G152" s="27">
        <v>24550</v>
      </c>
      <c r="H152" s="51">
        <f t="shared" si="104"/>
        <v>2.6246435845213849E-2</v>
      </c>
      <c r="I152" s="48">
        <f t="shared" si="109"/>
        <v>38.100411267168461</v>
      </c>
      <c r="J152" s="85">
        <v>0.86</v>
      </c>
      <c r="K152" s="85">
        <v>480.2</v>
      </c>
      <c r="L152" s="47">
        <f t="shared" si="105"/>
        <v>6637.1323199999988</v>
      </c>
      <c r="M152" s="85">
        <v>21490</v>
      </c>
      <c r="N152" s="51">
        <f t="shared" si="106"/>
        <v>0.30884747882736152</v>
      </c>
      <c r="O152" s="44">
        <v>19.8</v>
      </c>
      <c r="P152" s="28">
        <f t="shared" si="107"/>
        <v>2.6057999999999998E-2</v>
      </c>
      <c r="Q152" s="44">
        <v>3.03</v>
      </c>
      <c r="R152" s="48" t="s">
        <v>182</v>
      </c>
      <c r="S152" s="31">
        <v>7.5</v>
      </c>
      <c r="T152" s="31">
        <v>5.6</v>
      </c>
      <c r="U152" s="31">
        <v>4.2</v>
      </c>
      <c r="V152" s="122"/>
      <c r="W152" s="50"/>
      <c r="X152" s="48" t="s">
        <v>112</v>
      </c>
      <c r="Y152" s="48" t="s">
        <v>112</v>
      </c>
      <c r="Z152" s="48" t="s">
        <v>112</v>
      </c>
      <c r="AA152" s="48" t="s">
        <v>112</v>
      </c>
      <c r="AB152" s="48" t="s">
        <v>112</v>
      </c>
      <c r="AC152" s="48" t="s">
        <v>112</v>
      </c>
      <c r="AD152" s="48" t="s">
        <v>112</v>
      </c>
      <c r="AE152" s="48" t="s">
        <v>112</v>
      </c>
      <c r="AF152" s="48" t="s">
        <v>112</v>
      </c>
      <c r="AG152" s="48" t="s">
        <v>112</v>
      </c>
      <c r="AH152" s="48" t="s">
        <v>112</v>
      </c>
      <c r="AI152" s="48" t="s">
        <v>112</v>
      </c>
      <c r="AJ152" s="48" t="s">
        <v>112</v>
      </c>
      <c r="AK152" s="48" t="s">
        <v>112</v>
      </c>
      <c r="AL152" s="48"/>
      <c r="AM152" s="48" t="s">
        <v>112</v>
      </c>
      <c r="AN152" s="48" t="s">
        <v>112</v>
      </c>
      <c r="AO152" s="48" t="s">
        <v>112</v>
      </c>
      <c r="AP152" s="53">
        <v>1.01</v>
      </c>
      <c r="AQ152" s="53">
        <v>0.71</v>
      </c>
      <c r="AR152" s="53">
        <v>0.74</v>
      </c>
      <c r="AS152" s="53">
        <v>0.85</v>
      </c>
      <c r="AT152" s="52">
        <v>0.8</v>
      </c>
      <c r="AU152" s="52">
        <v>0.74</v>
      </c>
      <c r="AV152" s="52">
        <v>0.6</v>
      </c>
      <c r="AW152" s="52">
        <v>0.66</v>
      </c>
      <c r="AX152" s="52">
        <v>0.63</v>
      </c>
      <c r="AY152" s="52">
        <v>0.75</v>
      </c>
      <c r="AZ152" s="52"/>
      <c r="BA152" s="53">
        <f t="shared" si="110"/>
        <v>0.15000000000000002</v>
      </c>
      <c r="BB152" s="19" t="b">
        <f t="shared" si="111"/>
        <v>0</v>
      </c>
      <c r="BC152" s="48">
        <v>48.7</v>
      </c>
      <c r="BD152" s="48">
        <v>48</v>
      </c>
      <c r="BE152" s="48"/>
      <c r="BF152" s="48">
        <v>47.8</v>
      </c>
      <c r="BG152" s="48">
        <v>45.3</v>
      </c>
      <c r="BH152" s="48">
        <v>44.2</v>
      </c>
      <c r="BI152" s="48">
        <v>43</v>
      </c>
      <c r="BJ152" s="48">
        <v>43.2</v>
      </c>
      <c r="BK152" s="88">
        <f t="shared" si="108"/>
        <v>4.5999999999999943</v>
      </c>
      <c r="BL152" s="19"/>
      <c r="BM152" s="19"/>
      <c r="BN152" s="19"/>
      <c r="BO152" s="19"/>
      <c r="BP152" s="19"/>
      <c r="BQ152" s="99"/>
      <c r="BR152" s="99"/>
      <c r="BS152" s="19"/>
      <c r="BT152" s="19"/>
      <c r="BU152" s="19"/>
      <c r="BV152" s="28"/>
      <c r="BW152" s="28"/>
      <c r="BX152" s="28"/>
      <c r="BY152" s="98">
        <f t="shared" si="112"/>
        <v>0</v>
      </c>
      <c r="BZ152" s="28">
        <v>0</v>
      </c>
      <c r="CA152" s="28">
        <v>0</v>
      </c>
      <c r="CD152" s="19"/>
      <c r="CE152" s="56"/>
      <c r="CF152" s="56"/>
      <c r="CG152" s="56"/>
      <c r="CH152" s="56"/>
      <c r="CI152" s="29"/>
      <c r="CJ152" s="25" t="s">
        <v>57</v>
      </c>
      <c r="CK152" s="40"/>
      <c r="CL152" s="40"/>
      <c r="CM152" s="19"/>
      <c r="CN152" s="19"/>
      <c r="CO152" s="19"/>
      <c r="CP152" s="19"/>
      <c r="CQ152" s="19"/>
      <c r="CR152" s="19"/>
      <c r="CS152" s="19"/>
    </row>
    <row r="153" spans="1:97" ht="12.75" x14ac:dyDescent="0.2">
      <c r="A153" s="25" t="s">
        <v>84</v>
      </c>
      <c r="B153" s="26">
        <v>4</v>
      </c>
      <c r="C153" s="26">
        <v>3</v>
      </c>
      <c r="D153" s="27">
        <v>1</v>
      </c>
      <c r="E153" s="44">
        <v>5.41</v>
      </c>
      <c r="F153" s="27">
        <v>17810</v>
      </c>
      <c r="G153" s="27">
        <v>26110</v>
      </c>
      <c r="H153" s="51">
        <f t="shared" si="104"/>
        <v>2.4678284182305631E-2</v>
      </c>
      <c r="I153" s="48">
        <f t="shared" si="109"/>
        <v>40.521455730581202</v>
      </c>
      <c r="J153" s="85">
        <v>0.34</v>
      </c>
      <c r="K153" s="85">
        <v>793.89</v>
      </c>
      <c r="L153" s="47">
        <f t="shared" si="105"/>
        <v>10972.830023999999</v>
      </c>
      <c r="M153" s="85">
        <v>25070</v>
      </c>
      <c r="N153" s="51">
        <f t="shared" si="106"/>
        <v>0.43768767546868764</v>
      </c>
      <c r="O153" s="44">
        <v>23.1</v>
      </c>
      <c r="P153" s="28">
        <f t="shared" si="107"/>
        <v>1.8360000000000001E-2</v>
      </c>
      <c r="Q153" s="44">
        <v>5.4</v>
      </c>
      <c r="R153" s="48" t="s">
        <v>182</v>
      </c>
      <c r="S153" s="31">
        <v>4.3099999999999996</v>
      </c>
      <c r="T153" s="31">
        <v>4.8</v>
      </c>
      <c r="U153" s="31">
        <v>2.4</v>
      </c>
      <c r="V153" s="122"/>
      <c r="W153" s="50"/>
      <c r="X153" s="48" t="s">
        <v>112</v>
      </c>
      <c r="Y153" s="48" t="s">
        <v>112</v>
      </c>
      <c r="Z153" s="48" t="s">
        <v>112</v>
      </c>
      <c r="AA153" s="48" t="s">
        <v>112</v>
      </c>
      <c r="AB153" s="48" t="s">
        <v>112</v>
      </c>
      <c r="AC153" s="48" t="s">
        <v>112</v>
      </c>
      <c r="AD153" s="48" t="s">
        <v>112</v>
      </c>
      <c r="AE153" s="48" t="s">
        <v>112</v>
      </c>
      <c r="AF153" s="48" t="s">
        <v>112</v>
      </c>
      <c r="AG153" s="48" t="s">
        <v>112</v>
      </c>
      <c r="AH153" s="48" t="s">
        <v>112</v>
      </c>
      <c r="AI153" s="48" t="s">
        <v>112</v>
      </c>
      <c r="AJ153" s="48" t="s">
        <v>112</v>
      </c>
      <c r="AK153" s="48" t="s">
        <v>112</v>
      </c>
      <c r="AL153" s="48"/>
      <c r="AM153" s="48" t="s">
        <v>112</v>
      </c>
      <c r="AN153" s="48" t="s">
        <v>112</v>
      </c>
      <c r="AO153" s="48" t="s">
        <v>112</v>
      </c>
      <c r="AP153" s="53">
        <v>0.95</v>
      </c>
      <c r="AQ153" s="53">
        <v>0.52</v>
      </c>
      <c r="AR153" s="53">
        <v>0.85</v>
      </c>
      <c r="AS153" s="53">
        <v>0.74</v>
      </c>
      <c r="AT153" s="52">
        <v>1.01</v>
      </c>
      <c r="AU153" s="52">
        <v>1.07</v>
      </c>
      <c r="AV153" s="52">
        <v>0.89</v>
      </c>
      <c r="AW153" s="52">
        <v>1.02</v>
      </c>
      <c r="AX153" s="52">
        <v>0.97</v>
      </c>
      <c r="AY153" s="52">
        <v>1.06</v>
      </c>
      <c r="AZ153" s="52"/>
      <c r="BA153" s="53">
        <f t="shared" si="110"/>
        <v>0.17000000000000004</v>
      </c>
      <c r="BB153" s="19" t="b">
        <f t="shared" si="111"/>
        <v>0</v>
      </c>
      <c r="BC153" s="48">
        <v>48.8</v>
      </c>
      <c r="BD153" s="48">
        <v>48.6</v>
      </c>
      <c r="BE153" s="48"/>
      <c r="BF153" s="48">
        <v>48.8</v>
      </c>
      <c r="BG153" s="48">
        <v>47.1</v>
      </c>
      <c r="BH153" s="48">
        <v>47.4</v>
      </c>
      <c r="BI153" s="48">
        <v>45.3</v>
      </c>
      <c r="BJ153" s="48">
        <v>45.3</v>
      </c>
      <c r="BK153" s="56">
        <f t="shared" si="108"/>
        <v>3.5</v>
      </c>
      <c r="BL153" s="19"/>
      <c r="BM153" s="19"/>
      <c r="BN153" s="19"/>
      <c r="BO153" s="19"/>
      <c r="BP153" s="19"/>
      <c r="BQ153" s="99"/>
      <c r="BR153" s="99"/>
      <c r="BS153" s="19"/>
      <c r="BT153" s="19"/>
      <c r="BU153" s="19"/>
      <c r="BV153" s="28"/>
      <c r="BW153" s="28"/>
      <c r="BX153" s="28"/>
      <c r="BY153" s="98">
        <f t="shared" si="112"/>
        <v>0</v>
      </c>
      <c r="BZ153" s="28">
        <v>0</v>
      </c>
      <c r="CA153" s="28">
        <v>0</v>
      </c>
      <c r="CD153" s="19"/>
      <c r="CE153" s="56"/>
      <c r="CF153" s="56"/>
      <c r="CG153" s="56"/>
      <c r="CH153" s="56"/>
      <c r="CI153" s="47"/>
      <c r="CJ153" s="74" t="s">
        <v>84</v>
      </c>
      <c r="CK153" s="40"/>
      <c r="CL153" s="40"/>
      <c r="CM153" s="19"/>
      <c r="CN153" s="19"/>
      <c r="CO153" s="19"/>
      <c r="CP153" s="19"/>
      <c r="CQ153" s="19"/>
      <c r="CR153" s="19"/>
      <c r="CS153" s="19"/>
    </row>
    <row r="154" spans="1:97" ht="12.75" x14ac:dyDescent="0.2">
      <c r="A154" s="25" t="s">
        <v>73</v>
      </c>
      <c r="B154" s="26">
        <v>3</v>
      </c>
      <c r="C154" s="26">
        <v>3</v>
      </c>
      <c r="D154" s="27">
        <v>1</v>
      </c>
      <c r="E154" s="44">
        <v>3.8639999999999999</v>
      </c>
      <c r="F154" s="27">
        <v>10700</v>
      </c>
      <c r="G154" s="27">
        <v>19300</v>
      </c>
      <c r="H154" s="51">
        <f t="shared" si="104"/>
        <v>3.3386010362694299E-2</v>
      </c>
      <c r="I154" s="48">
        <f t="shared" si="109"/>
        <v>29.952665476837122</v>
      </c>
      <c r="J154" s="85">
        <v>3.17</v>
      </c>
      <c r="K154" s="85">
        <v>514.91999999999996</v>
      </c>
      <c r="L154" s="47">
        <f t="shared" si="105"/>
        <v>7117.0182719999993</v>
      </c>
      <c r="M154" s="85">
        <v>15290</v>
      </c>
      <c r="N154" s="51">
        <f t="shared" si="106"/>
        <v>0.46546882092871156</v>
      </c>
      <c r="O154" s="44">
        <v>11</v>
      </c>
      <c r="P154" s="28">
        <f t="shared" si="107"/>
        <v>0.118558</v>
      </c>
      <c r="Q154" s="48">
        <v>3.74</v>
      </c>
      <c r="R154" s="48">
        <v>3.6</v>
      </c>
      <c r="S154" s="31">
        <v>3</v>
      </c>
      <c r="T154" s="31">
        <v>4.4000000000000004</v>
      </c>
      <c r="U154" s="31">
        <v>6.1</v>
      </c>
      <c r="V154" s="122"/>
      <c r="W154" s="48" t="s">
        <v>112</v>
      </c>
      <c r="X154" s="48" t="s">
        <v>112</v>
      </c>
      <c r="Y154" s="48" t="s">
        <v>112</v>
      </c>
      <c r="Z154" s="48" t="s">
        <v>112</v>
      </c>
      <c r="AA154" s="48" t="s">
        <v>112</v>
      </c>
      <c r="AB154" s="48" t="s">
        <v>112</v>
      </c>
      <c r="AC154" s="48" t="s">
        <v>112</v>
      </c>
      <c r="AD154" s="48" t="s">
        <v>112</v>
      </c>
      <c r="AE154" s="48" t="s">
        <v>112</v>
      </c>
      <c r="AF154" s="48" t="s">
        <v>112</v>
      </c>
      <c r="AG154" s="48" t="s">
        <v>112</v>
      </c>
      <c r="AH154" s="48" t="s">
        <v>112</v>
      </c>
      <c r="AI154" s="48" t="s">
        <v>112</v>
      </c>
      <c r="AJ154" s="48" t="s">
        <v>112</v>
      </c>
      <c r="AK154" s="48" t="s">
        <v>112</v>
      </c>
      <c r="AL154" s="48"/>
      <c r="AM154" s="48" t="s">
        <v>112</v>
      </c>
      <c r="AN154" s="48" t="s">
        <v>112</v>
      </c>
      <c r="AO154" s="48" t="s">
        <v>112</v>
      </c>
      <c r="AP154" s="53">
        <v>0.04</v>
      </c>
      <c r="AQ154" s="53">
        <v>0.09</v>
      </c>
      <c r="AR154" s="53">
        <v>-0.18</v>
      </c>
      <c r="AS154" s="53">
        <v>-7.0000000000000007E-2</v>
      </c>
      <c r="AT154" s="52">
        <v>-0.04</v>
      </c>
      <c r="AU154" s="52">
        <v>-0.08</v>
      </c>
      <c r="AV154" s="52">
        <v>0.04</v>
      </c>
      <c r="AW154" s="52">
        <v>-0.11</v>
      </c>
      <c r="AX154" s="52">
        <v>-0.03</v>
      </c>
      <c r="AY154" s="52">
        <v>-0.16</v>
      </c>
      <c r="AZ154" s="52">
        <v>-0.13</v>
      </c>
      <c r="BA154" s="53">
        <f>(AZ154-AV154)</f>
        <v>-0.17</v>
      </c>
      <c r="BB154" s="19" t="b">
        <f>OR(AND(AZ154 &lt; -1.14, AO154=TRUE), AZ154&lt;-1.75)</f>
        <v>0</v>
      </c>
      <c r="BC154" s="48">
        <v>58.6</v>
      </c>
      <c r="BD154" s="48">
        <v>59.7</v>
      </c>
      <c r="BE154" s="48"/>
      <c r="BF154" s="48">
        <v>59.3</v>
      </c>
      <c r="BG154" s="48">
        <v>57.8</v>
      </c>
      <c r="BH154" s="48">
        <v>56.1</v>
      </c>
      <c r="BI154" s="48">
        <v>55.8</v>
      </c>
      <c r="BJ154" s="48">
        <v>55.7</v>
      </c>
      <c r="BK154" s="56">
        <f t="shared" si="108"/>
        <v>3.5999999999999943</v>
      </c>
      <c r="BL154" s="56"/>
      <c r="BM154" s="56"/>
      <c r="BN154" s="56"/>
      <c r="BO154" s="56"/>
      <c r="BP154" s="56"/>
      <c r="BQ154" s="99"/>
      <c r="BR154" s="99"/>
      <c r="BS154" s="56"/>
      <c r="BT154" s="56"/>
      <c r="BU154" s="56"/>
      <c r="BV154" s="28"/>
      <c r="BW154" s="28"/>
      <c r="BX154" s="28"/>
      <c r="BY154" s="98">
        <f>(CA154-BZ154)</f>
        <v>0</v>
      </c>
      <c r="BZ154" s="28">
        <v>0</v>
      </c>
      <c r="CA154" s="28">
        <v>0</v>
      </c>
      <c r="CB154" s="28">
        <f>(CD154-CC154)</f>
        <v>0</v>
      </c>
      <c r="CC154" s="28"/>
      <c r="CD154" s="28"/>
      <c r="CE154" s="28"/>
      <c r="CF154" s="56">
        <v>0</v>
      </c>
      <c r="CG154" s="56"/>
      <c r="CH154" s="28"/>
      <c r="CI154" s="29">
        <v>6.42</v>
      </c>
      <c r="CJ154" s="25" t="s">
        <v>73</v>
      </c>
      <c r="CK154" s="40"/>
      <c r="CL154" s="40"/>
      <c r="CM154" s="19"/>
      <c r="CN154" s="19"/>
      <c r="CO154" s="19"/>
      <c r="CP154" s="19"/>
      <c r="CQ154" s="19"/>
      <c r="CR154" s="19"/>
      <c r="CS154" s="19"/>
    </row>
    <row r="155" spans="1:97" ht="12.75" x14ac:dyDescent="0.2">
      <c r="A155" s="25" t="s">
        <v>100</v>
      </c>
      <c r="B155" s="26">
        <v>3</v>
      </c>
      <c r="C155" s="26">
        <v>3</v>
      </c>
      <c r="D155" s="27">
        <v>1</v>
      </c>
      <c r="E155" s="44">
        <v>3.395</v>
      </c>
      <c r="F155" s="27">
        <v>15180</v>
      </c>
      <c r="G155" s="27">
        <v>18940</v>
      </c>
      <c r="H155" s="51">
        <f t="shared" si="104"/>
        <v>3.4020591341077086E-2</v>
      </c>
      <c r="I155" s="48">
        <f t="shared" si="109"/>
        <v>29.39396290835726</v>
      </c>
      <c r="J155" s="85">
        <v>0.1</v>
      </c>
      <c r="K155" s="85">
        <v>608.86</v>
      </c>
      <c r="L155" s="47">
        <f t="shared" si="105"/>
        <v>8415.4193759999998</v>
      </c>
      <c r="M155" s="47">
        <v>17040</v>
      </c>
      <c r="N155" s="51">
        <f t="shared" si="106"/>
        <v>0.49386263943661973</v>
      </c>
      <c r="O155" s="48">
        <v>15.2</v>
      </c>
      <c r="P155" s="28">
        <f t="shared" si="107"/>
        <v>3.3799999999999998E-3</v>
      </c>
      <c r="Q155" s="48">
        <v>3.38</v>
      </c>
      <c r="R155" s="48">
        <v>3.5</v>
      </c>
      <c r="S155" s="31">
        <v>0.8</v>
      </c>
      <c r="T155" s="31">
        <v>2.9</v>
      </c>
      <c r="U155" s="31">
        <v>3.5</v>
      </c>
      <c r="V155" s="122"/>
      <c r="W155" s="50"/>
      <c r="X155" s="48" t="s">
        <v>112</v>
      </c>
      <c r="Y155" s="48" t="s">
        <v>112</v>
      </c>
      <c r="Z155" s="48" t="s">
        <v>112</v>
      </c>
      <c r="AA155" s="48" t="s">
        <v>112</v>
      </c>
      <c r="AB155" s="48" t="s">
        <v>112</v>
      </c>
      <c r="AC155" s="48" t="s">
        <v>112</v>
      </c>
      <c r="AD155" s="48" t="s">
        <v>112</v>
      </c>
      <c r="AE155" s="48" t="s">
        <v>112</v>
      </c>
      <c r="AF155" s="48" t="s">
        <v>112</v>
      </c>
      <c r="AG155" s="48" t="s">
        <v>112</v>
      </c>
      <c r="AH155" s="48" t="s">
        <v>112</v>
      </c>
      <c r="AI155" s="48" t="s">
        <v>112</v>
      </c>
      <c r="AJ155" s="48" t="s">
        <v>112</v>
      </c>
      <c r="AK155" s="48" t="s">
        <v>112</v>
      </c>
      <c r="AL155" s="48"/>
      <c r="AM155" s="48" t="s">
        <v>112</v>
      </c>
      <c r="AN155" s="48" t="s">
        <v>112</v>
      </c>
      <c r="AO155" s="48" t="s">
        <v>112</v>
      </c>
      <c r="AP155" s="53">
        <v>0.68</v>
      </c>
      <c r="AQ155" s="53">
        <v>0.56999999999999995</v>
      </c>
      <c r="AR155" s="53">
        <v>0.78</v>
      </c>
      <c r="AS155" s="53">
        <v>0.9</v>
      </c>
      <c r="AT155" s="52">
        <v>0.85</v>
      </c>
      <c r="AU155" s="52">
        <v>0.86</v>
      </c>
      <c r="AV155" s="52">
        <v>0.77</v>
      </c>
      <c r="AW155" s="52">
        <v>0.82</v>
      </c>
      <c r="AX155" s="52">
        <v>0.96</v>
      </c>
      <c r="AY155" s="52">
        <v>0.71</v>
      </c>
      <c r="AZ155" s="52"/>
      <c r="BA155" s="53">
        <f t="shared" si="110"/>
        <v>-6.0000000000000053E-2</v>
      </c>
      <c r="BB155" s="19" t="b">
        <f t="shared" si="111"/>
        <v>0</v>
      </c>
      <c r="BC155" s="48">
        <v>41.4</v>
      </c>
      <c r="BD155" s="48">
        <v>41.2</v>
      </c>
      <c r="BE155" s="48"/>
      <c r="BF155" s="48">
        <v>41.3</v>
      </c>
      <c r="BG155" s="48">
        <v>40.4</v>
      </c>
      <c r="BH155" s="48">
        <v>40.5</v>
      </c>
      <c r="BI155" s="48">
        <v>38.4</v>
      </c>
      <c r="BJ155" s="48">
        <v>37.9</v>
      </c>
      <c r="BK155" s="56">
        <f t="shared" si="108"/>
        <v>3.3999999999999986</v>
      </c>
      <c r="BL155" s="19"/>
      <c r="BM155" s="19"/>
      <c r="BN155" s="19"/>
      <c r="BO155" s="19"/>
      <c r="BP155" s="19"/>
      <c r="BQ155" s="99"/>
      <c r="BR155" s="99"/>
      <c r="BS155" s="19"/>
      <c r="BT155" s="19"/>
      <c r="BU155" s="19"/>
      <c r="BV155" s="28"/>
      <c r="BW155" s="28"/>
      <c r="BX155" s="28"/>
      <c r="BY155" s="98">
        <f t="shared" si="112"/>
        <v>0</v>
      </c>
      <c r="BZ155" s="28">
        <v>0</v>
      </c>
      <c r="CA155" s="28">
        <v>0</v>
      </c>
      <c r="CD155" s="19"/>
      <c r="CE155" s="28"/>
      <c r="CF155" s="56">
        <v>0</v>
      </c>
      <c r="CG155" s="56"/>
      <c r="CH155" s="28"/>
      <c r="CI155" s="29"/>
      <c r="CJ155" s="74" t="s">
        <v>100</v>
      </c>
      <c r="CK155" s="40"/>
      <c r="CL155" s="40"/>
      <c r="CM155" s="19"/>
      <c r="CN155" s="19"/>
      <c r="CO155" s="19"/>
      <c r="CP155" s="19"/>
      <c r="CQ155" s="19"/>
      <c r="CR155" s="19"/>
      <c r="CS155" s="19"/>
    </row>
    <row r="156" spans="1:97" ht="12.75" x14ac:dyDescent="0.2">
      <c r="A156" s="18" t="s">
        <v>184</v>
      </c>
      <c r="B156" s="19"/>
      <c r="C156" s="19"/>
      <c r="D156" s="19"/>
      <c r="E156" s="28"/>
      <c r="F156" s="19"/>
      <c r="G156" s="19"/>
      <c r="H156" s="19"/>
      <c r="I156" s="19"/>
      <c r="J156" s="28"/>
      <c r="K156" s="28"/>
      <c r="L156" s="19"/>
      <c r="M156" s="28"/>
      <c r="N156" s="28"/>
      <c r="O156" s="56"/>
      <c r="P156" s="28"/>
      <c r="Q156" s="56"/>
      <c r="R156" s="56"/>
      <c r="S156" s="20"/>
      <c r="T156" s="20"/>
      <c r="U156" s="20"/>
      <c r="V156" s="49"/>
      <c r="W156" s="111"/>
      <c r="X156" s="48"/>
      <c r="Y156" s="20"/>
      <c r="Z156" s="49"/>
      <c r="AA156" s="20"/>
      <c r="AB156" s="20"/>
      <c r="AC156" s="20"/>
      <c r="AD156" s="20"/>
      <c r="AE156" s="20"/>
      <c r="AF156" s="20"/>
      <c r="AG156" s="20"/>
      <c r="AH156" s="20"/>
      <c r="AI156" s="20"/>
      <c r="AJ156" s="20"/>
      <c r="AK156" s="20"/>
      <c r="AL156" s="20"/>
      <c r="AM156" s="20"/>
      <c r="AN156" s="20"/>
      <c r="AP156" s="19"/>
      <c r="AQ156" s="19"/>
      <c r="AR156" s="19"/>
      <c r="AS156" s="19"/>
      <c r="AT156" s="19"/>
      <c r="AU156" s="19"/>
      <c r="AV156" s="19"/>
      <c r="AW156" s="19"/>
      <c r="AX156" s="19"/>
      <c r="AY156" s="19"/>
      <c r="AZ156" s="19"/>
      <c r="BA156" s="19"/>
      <c r="BB156" s="19"/>
      <c r="BL156" s="19"/>
      <c r="BM156" s="19"/>
      <c r="BN156" s="19"/>
      <c r="BO156" s="19"/>
      <c r="BP156" s="19"/>
      <c r="BQ156" s="99"/>
      <c r="BR156" s="99"/>
      <c r="BS156" s="19"/>
      <c r="BT156" s="19"/>
      <c r="BU156" s="19"/>
      <c r="BV156" s="28"/>
      <c r="BW156" s="28"/>
      <c r="BX156" s="28"/>
      <c r="BY156" s="28"/>
      <c r="BZ156" s="28"/>
      <c r="CA156" s="28"/>
      <c r="CD156" s="19"/>
      <c r="CE156" s="63"/>
      <c r="CF156" s="63"/>
      <c r="CG156" s="63"/>
      <c r="CH156" s="63"/>
      <c r="CI156" s="28"/>
      <c r="CJ156" s="19"/>
      <c r="CK156" s="19"/>
      <c r="CL156" s="19"/>
      <c r="CM156" s="19"/>
      <c r="CN156" s="19"/>
      <c r="CO156" s="19"/>
      <c r="CP156" s="19"/>
      <c r="CQ156" s="19"/>
      <c r="CR156" s="19"/>
      <c r="CS156" s="19"/>
    </row>
    <row r="157" spans="1:97" ht="12.75" x14ac:dyDescent="0.2">
      <c r="A157" s="25" t="s">
        <v>6</v>
      </c>
      <c r="B157" s="26">
        <v>2</v>
      </c>
      <c r="C157" s="26"/>
      <c r="D157" s="27">
        <v>2</v>
      </c>
      <c r="E157" s="44">
        <v>0.753</v>
      </c>
      <c r="F157" s="27">
        <v>2330</v>
      </c>
      <c r="G157" s="27">
        <v>6920</v>
      </c>
      <c r="H157" s="51">
        <f t="shared" ref="H157:H163" si="113">(644.35/G157)</f>
        <v>9.3114161849710983E-2</v>
      </c>
      <c r="I157" s="48">
        <f>(G157/644.35)</f>
        <v>10.739504927446264</v>
      </c>
      <c r="J157" s="85">
        <v>1.32</v>
      </c>
      <c r="K157" s="85">
        <v>203.64</v>
      </c>
      <c r="L157" s="47">
        <f>(K157*1.1518*12)</f>
        <v>2814.6306239999994</v>
      </c>
      <c r="M157" s="85">
        <v>6480</v>
      </c>
      <c r="N157" s="51">
        <f>(L157/M157)</f>
        <v>0.4343565777777777</v>
      </c>
      <c r="O157" s="44">
        <v>17.5</v>
      </c>
      <c r="P157" s="28">
        <f>((J157/100)*Q157)</f>
        <v>9.6227999999999991E-3</v>
      </c>
      <c r="Q157" s="44">
        <v>0.72899999999999998</v>
      </c>
      <c r="R157" s="44"/>
      <c r="S157" s="31"/>
      <c r="T157" s="31"/>
      <c r="U157" s="31"/>
      <c r="V157" s="122">
        <v>0.7</v>
      </c>
      <c r="W157" s="50">
        <v>0.7</v>
      </c>
      <c r="X157" s="51">
        <v>0.7</v>
      </c>
      <c r="Y157" s="49">
        <v>0.7</v>
      </c>
      <c r="Z157" s="49">
        <v>0.7</v>
      </c>
      <c r="AA157" s="50">
        <v>0.6</v>
      </c>
      <c r="AB157" s="50">
        <v>0.6</v>
      </c>
      <c r="AC157" s="57"/>
      <c r="AD157" s="53">
        <v>3.79</v>
      </c>
      <c r="AE157" s="68">
        <v>3.81</v>
      </c>
      <c r="AF157" s="68">
        <v>3.89</v>
      </c>
      <c r="AG157" s="53">
        <v>3.87</v>
      </c>
      <c r="AH157" s="53">
        <v>3.89</v>
      </c>
      <c r="AI157" s="53">
        <v>3.92</v>
      </c>
      <c r="AJ157" s="53">
        <v>3.85</v>
      </c>
      <c r="AK157" s="53">
        <v>3.68</v>
      </c>
      <c r="AL157" s="53">
        <v>3.68</v>
      </c>
      <c r="AM157" s="59">
        <f>(AL157-AI157)</f>
        <v>-0.23999999999999977</v>
      </c>
      <c r="AN157" s="19" t="b">
        <f t="shared" ref="AN157:AN163" si="114">OR(AND(V157&gt;65%, AL157&gt;3.33), (AL157&gt;3.41))</f>
        <v>1</v>
      </c>
      <c r="AO157" s="19" t="b">
        <f t="shared" ref="AO157:AO163" si="115">OR(AND(V157&lt;41%, AL157&lt;3.35), (AL157&lt;3.23))</f>
        <v>0</v>
      </c>
      <c r="AP157" s="53">
        <v>0.97</v>
      </c>
      <c r="AQ157" s="53">
        <v>1.17</v>
      </c>
      <c r="AR157" s="53">
        <v>1.3</v>
      </c>
      <c r="AS157" s="53">
        <v>1.31</v>
      </c>
      <c r="AT157" s="53">
        <v>0.65</v>
      </c>
      <c r="AU157" s="53">
        <v>0.76</v>
      </c>
      <c r="AV157" s="53">
        <v>0.82</v>
      </c>
      <c r="AW157" s="53">
        <v>0.77</v>
      </c>
      <c r="AX157" s="53">
        <v>0.87</v>
      </c>
      <c r="AY157" s="53">
        <v>0.81</v>
      </c>
      <c r="AZ157" s="53"/>
      <c r="BA157" s="53">
        <f t="shared" ref="BA157:BA162" si="116">(AY157-AV157)</f>
        <v>-9.9999999999998979E-3</v>
      </c>
      <c r="BB157" s="19" t="b">
        <f t="shared" ref="BB157:BB163" si="117">OR(AND(AY157 &lt; -1.15, AO157=TRUE), AY157&lt;-1.75)</f>
        <v>0</v>
      </c>
      <c r="BC157" s="56">
        <v>85.4</v>
      </c>
      <c r="BD157" s="56">
        <v>87.3</v>
      </c>
      <c r="BE157" s="56"/>
      <c r="BF157" s="56">
        <v>87.3</v>
      </c>
      <c r="BG157" s="56">
        <v>85</v>
      </c>
      <c r="BH157" s="56">
        <v>82.4</v>
      </c>
      <c r="BI157" s="56">
        <v>81.8</v>
      </c>
      <c r="BJ157" s="56">
        <v>80.900000000000006</v>
      </c>
      <c r="BK157" s="88">
        <f>BF157-BJ157</f>
        <v>6.3999999999999915</v>
      </c>
      <c r="BL157" s="19"/>
      <c r="BM157" s="19"/>
      <c r="BN157" s="19"/>
      <c r="BO157" s="19"/>
      <c r="BP157" s="19"/>
      <c r="BQ157" s="99"/>
      <c r="BR157" s="99"/>
      <c r="BS157" s="19"/>
      <c r="BT157" s="19"/>
      <c r="BU157" s="19"/>
      <c r="BV157" s="28"/>
      <c r="BW157" s="28"/>
      <c r="BX157" s="28"/>
      <c r="BY157" s="28">
        <v>0</v>
      </c>
      <c r="BZ157" s="28">
        <v>0</v>
      </c>
      <c r="CA157" s="28">
        <v>0</v>
      </c>
      <c r="CD157" s="19"/>
      <c r="CE157" s="56"/>
      <c r="CF157" s="56"/>
      <c r="CG157" s="56"/>
      <c r="CH157" s="56"/>
      <c r="CI157" s="28"/>
      <c r="CJ157" s="19" t="s">
        <v>6</v>
      </c>
      <c r="CK157" s="19"/>
      <c r="CL157" s="19"/>
      <c r="CM157" s="19"/>
      <c r="CN157" s="19"/>
      <c r="CO157" s="19"/>
      <c r="CP157" s="19"/>
      <c r="CQ157" s="19"/>
      <c r="CR157" s="19"/>
      <c r="CS157" s="19"/>
    </row>
    <row r="158" spans="1:97" ht="12.75" x14ac:dyDescent="0.2">
      <c r="A158" s="25" t="s">
        <v>117</v>
      </c>
      <c r="B158" s="26">
        <v>2</v>
      </c>
      <c r="C158" s="26"/>
      <c r="D158" s="27">
        <v>2</v>
      </c>
      <c r="E158" s="48">
        <v>0.105</v>
      </c>
      <c r="F158" s="41">
        <v>4490</v>
      </c>
      <c r="G158" s="41">
        <v>5450</v>
      </c>
      <c r="H158" s="51">
        <f t="shared" si="113"/>
        <v>0.11822935779816514</v>
      </c>
      <c r="I158" s="48">
        <f t="shared" ref="I158:I163" si="118">(G158/644.35)</f>
        <v>8.4581361061534874</v>
      </c>
      <c r="J158" s="44" t="s">
        <v>182</v>
      </c>
      <c r="K158" s="44" t="s">
        <v>182</v>
      </c>
      <c r="L158" s="44" t="s">
        <v>182</v>
      </c>
      <c r="M158" s="44" t="s">
        <v>182</v>
      </c>
      <c r="N158" s="44" t="s">
        <v>182</v>
      </c>
      <c r="O158" s="48"/>
      <c r="P158" s="47"/>
      <c r="Q158" s="48">
        <v>0.105</v>
      </c>
      <c r="R158" s="48"/>
      <c r="S158" s="31"/>
      <c r="T158" s="31"/>
      <c r="U158" s="31"/>
      <c r="V158" s="122"/>
      <c r="W158" s="47" t="s">
        <v>112</v>
      </c>
      <c r="X158" s="51">
        <v>0.8</v>
      </c>
      <c r="Y158" s="49">
        <v>0.8</v>
      </c>
      <c r="Z158" s="49">
        <v>0.5</v>
      </c>
      <c r="AA158" s="50">
        <v>0.56000000000000005</v>
      </c>
      <c r="AB158" s="50">
        <v>0.56000000000000005</v>
      </c>
      <c r="AC158" s="57"/>
      <c r="AD158" s="53">
        <v>2.93</v>
      </c>
      <c r="AE158" s="68">
        <v>2.89</v>
      </c>
      <c r="AF158" s="68">
        <v>3.03</v>
      </c>
      <c r="AG158" s="53">
        <v>3.19</v>
      </c>
      <c r="AH158" s="53">
        <v>3.46</v>
      </c>
      <c r="AI158" s="53">
        <v>3.47</v>
      </c>
      <c r="AJ158" s="53">
        <v>3.43</v>
      </c>
      <c r="AK158" s="53">
        <v>3.46</v>
      </c>
      <c r="AL158" s="53">
        <v>3.46</v>
      </c>
      <c r="AM158" s="84">
        <f>(AL158-AH158)</f>
        <v>0</v>
      </c>
      <c r="AN158" s="19" t="b">
        <f t="shared" si="114"/>
        <v>1</v>
      </c>
      <c r="AO158" s="19" t="b">
        <f t="shared" si="115"/>
        <v>0</v>
      </c>
      <c r="AP158" s="43">
        <v>0.66</v>
      </c>
      <c r="AQ158" s="43">
        <v>0.83</v>
      </c>
      <c r="AR158" s="43">
        <v>0.71</v>
      </c>
      <c r="AS158" s="43">
        <v>0.52</v>
      </c>
      <c r="AT158" s="53">
        <v>0.35</v>
      </c>
      <c r="AU158" s="53">
        <v>0.32</v>
      </c>
      <c r="AV158" s="53">
        <v>0.28000000000000003</v>
      </c>
      <c r="AW158" s="53">
        <v>0.76</v>
      </c>
      <c r="AX158" s="53">
        <v>0.97</v>
      </c>
      <c r="AY158" s="53">
        <v>0.93</v>
      </c>
      <c r="AZ158" s="53"/>
      <c r="BA158" s="61">
        <f t="shared" si="116"/>
        <v>0.65</v>
      </c>
      <c r="BB158" s="19" t="b">
        <f t="shared" si="117"/>
        <v>0</v>
      </c>
      <c r="BC158" s="48" t="s">
        <v>112</v>
      </c>
      <c r="BD158" s="48" t="s">
        <v>112</v>
      </c>
      <c r="BE158" s="48"/>
      <c r="BF158" s="48" t="s">
        <v>112</v>
      </c>
      <c r="BG158" s="48" t="s">
        <v>112</v>
      </c>
      <c r="BH158" s="48" t="s">
        <v>112</v>
      </c>
      <c r="BI158" s="48"/>
      <c r="BJ158" s="48"/>
      <c r="BK158" s="48" t="s">
        <v>112</v>
      </c>
      <c r="BL158" s="19"/>
      <c r="BM158" s="19"/>
      <c r="BN158" s="19"/>
      <c r="BO158" s="19"/>
      <c r="BP158" s="19"/>
      <c r="BQ158" s="99"/>
      <c r="BR158" s="99"/>
      <c r="BS158" s="19"/>
      <c r="BT158" s="19"/>
      <c r="BU158" s="19"/>
      <c r="BV158" s="28"/>
      <c r="BW158" s="28"/>
      <c r="BX158" s="28"/>
      <c r="BY158" s="28">
        <v>0</v>
      </c>
      <c r="BZ158" s="28">
        <v>0</v>
      </c>
      <c r="CA158" s="28">
        <v>0</v>
      </c>
      <c r="CD158" s="19"/>
      <c r="CE158" s="48"/>
      <c r="CF158" s="48"/>
      <c r="CG158" s="48"/>
      <c r="CH158" s="48"/>
      <c r="CI158" s="47"/>
      <c r="CJ158" s="69" t="s">
        <v>117</v>
      </c>
      <c r="CK158" s="40"/>
      <c r="CL158" s="40"/>
      <c r="CM158" s="19"/>
      <c r="CN158" s="19"/>
      <c r="CO158" s="19"/>
      <c r="CP158" s="19"/>
      <c r="CQ158" s="19"/>
      <c r="CR158" s="19"/>
      <c r="CS158" s="19"/>
    </row>
    <row r="159" spans="1:97" ht="12.75" x14ac:dyDescent="0.2">
      <c r="A159" s="151" t="s">
        <v>185</v>
      </c>
      <c r="B159" s="26">
        <v>2</v>
      </c>
      <c r="C159" s="26"/>
      <c r="D159" s="27">
        <v>2</v>
      </c>
      <c r="E159" s="44">
        <v>0.247</v>
      </c>
      <c r="F159" s="27">
        <v>3130</v>
      </c>
      <c r="G159" s="27">
        <v>2870</v>
      </c>
      <c r="H159" s="51">
        <f t="shared" si="113"/>
        <v>0.22451219512195122</v>
      </c>
      <c r="I159" s="48">
        <f t="shared" si="118"/>
        <v>4.4541010320477996</v>
      </c>
      <c r="J159" s="44" t="s">
        <v>182</v>
      </c>
      <c r="K159" s="44" t="s">
        <v>182</v>
      </c>
      <c r="L159" s="44" t="s">
        <v>182</v>
      </c>
      <c r="M159" s="44" t="s">
        <v>182</v>
      </c>
      <c r="N159" s="44" t="s">
        <v>182</v>
      </c>
      <c r="O159" s="48"/>
      <c r="P159" s="47"/>
      <c r="Q159" s="48">
        <v>0.24</v>
      </c>
      <c r="R159" s="48">
        <v>0.4</v>
      </c>
      <c r="S159" s="31">
        <v>0.2</v>
      </c>
      <c r="T159" s="31">
        <v>0.4</v>
      </c>
      <c r="U159" s="31">
        <v>0.7</v>
      </c>
      <c r="V159" s="122">
        <v>0.67</v>
      </c>
      <c r="W159" s="50">
        <v>0.67</v>
      </c>
      <c r="X159" s="51">
        <v>0.67</v>
      </c>
      <c r="Y159" s="49">
        <v>0.67</v>
      </c>
      <c r="Z159" s="49">
        <v>0.67</v>
      </c>
      <c r="AA159" s="50">
        <v>0.67</v>
      </c>
      <c r="AB159" s="50">
        <v>0.67</v>
      </c>
      <c r="AC159" s="50">
        <v>1</v>
      </c>
      <c r="AD159" s="53">
        <v>3.14</v>
      </c>
      <c r="AE159" s="68">
        <v>3.14</v>
      </c>
      <c r="AF159" s="68">
        <v>3.25</v>
      </c>
      <c r="AG159" s="53">
        <v>3.3</v>
      </c>
      <c r="AH159" s="53">
        <v>3.38</v>
      </c>
      <c r="AI159" s="53">
        <v>3.39</v>
      </c>
      <c r="AJ159" s="53">
        <v>3.43</v>
      </c>
      <c r="AK159" s="53">
        <v>3.44</v>
      </c>
      <c r="AL159" s="53">
        <v>3.44</v>
      </c>
      <c r="AM159" s="53">
        <f>(AL159-AF159)</f>
        <v>0.18999999999999995</v>
      </c>
      <c r="AN159" s="19" t="b">
        <f t="shared" si="114"/>
        <v>1</v>
      </c>
      <c r="AO159" s="19" t="b">
        <f t="shared" si="115"/>
        <v>0</v>
      </c>
      <c r="AP159" s="53">
        <v>0.8</v>
      </c>
      <c r="AQ159" s="43">
        <v>0.66</v>
      </c>
      <c r="AR159" s="43">
        <v>1.42</v>
      </c>
      <c r="AS159" s="53">
        <v>1.4</v>
      </c>
      <c r="AT159" s="53">
        <v>1.27</v>
      </c>
      <c r="AU159" s="53">
        <v>1.22</v>
      </c>
      <c r="AV159" s="53">
        <v>1.27</v>
      </c>
      <c r="AW159" s="53">
        <v>1.34</v>
      </c>
      <c r="AX159" s="53">
        <v>1.1299999999999999</v>
      </c>
      <c r="AY159" s="53">
        <v>1.18</v>
      </c>
      <c r="AZ159" s="53"/>
      <c r="BA159" s="53">
        <f t="shared" si="116"/>
        <v>-9.000000000000008E-2</v>
      </c>
      <c r="BB159" s="19" t="b">
        <f t="shared" si="117"/>
        <v>0</v>
      </c>
      <c r="BC159" s="48" t="s">
        <v>112</v>
      </c>
      <c r="BD159" s="48" t="s">
        <v>112</v>
      </c>
      <c r="BE159" s="48"/>
      <c r="BF159" s="48" t="s">
        <v>112</v>
      </c>
      <c r="BG159" s="48" t="s">
        <v>112</v>
      </c>
      <c r="BH159" s="48" t="s">
        <v>112</v>
      </c>
      <c r="BI159" s="48"/>
      <c r="BJ159" s="48"/>
      <c r="BK159" s="48" t="s">
        <v>112</v>
      </c>
      <c r="BL159" s="19"/>
      <c r="BM159" s="19"/>
      <c r="BN159" s="19"/>
      <c r="BO159" s="19"/>
      <c r="BP159" s="19"/>
      <c r="BQ159" s="99"/>
      <c r="BR159" s="99"/>
      <c r="BS159" s="19"/>
      <c r="BT159" s="19"/>
      <c r="BU159" s="19"/>
      <c r="BV159" s="28"/>
      <c r="BW159" s="28"/>
      <c r="BX159" s="28"/>
      <c r="BY159" s="28">
        <v>0</v>
      </c>
      <c r="BZ159" s="28">
        <v>0</v>
      </c>
      <c r="CA159" s="28">
        <v>0</v>
      </c>
      <c r="CD159" s="19"/>
      <c r="CE159" s="48"/>
      <c r="CF159" s="48"/>
      <c r="CG159" s="48"/>
      <c r="CH159" s="48"/>
      <c r="CI159" s="47"/>
      <c r="CJ159" s="25" t="s">
        <v>102</v>
      </c>
      <c r="CK159" s="40"/>
      <c r="CL159" s="40"/>
      <c r="CM159" s="19"/>
      <c r="CN159" s="19"/>
      <c r="CO159" s="19"/>
      <c r="CP159" s="19"/>
      <c r="CQ159" s="19"/>
      <c r="CR159" s="19"/>
      <c r="CS159" s="19"/>
    </row>
    <row r="160" spans="1:97" ht="12.75" x14ac:dyDescent="0.2">
      <c r="A160" s="25" t="s">
        <v>49</v>
      </c>
      <c r="B160" s="26">
        <v>2</v>
      </c>
      <c r="C160" s="26"/>
      <c r="D160" s="27">
        <v>2</v>
      </c>
      <c r="E160" s="44">
        <v>0.10100000000000001</v>
      </c>
      <c r="F160" s="27">
        <v>2620</v>
      </c>
      <c r="G160" s="27">
        <v>2780</v>
      </c>
      <c r="H160" s="51">
        <f t="shared" si="113"/>
        <v>0.23178057553956835</v>
      </c>
      <c r="I160" s="48">
        <f t="shared" si="118"/>
        <v>4.314425389927834</v>
      </c>
      <c r="J160" s="44" t="s">
        <v>182</v>
      </c>
      <c r="K160" s="44" t="s">
        <v>182</v>
      </c>
      <c r="L160" s="44" t="s">
        <v>182</v>
      </c>
      <c r="M160" s="44" t="s">
        <v>182</v>
      </c>
      <c r="N160" s="44" t="s">
        <v>182</v>
      </c>
      <c r="O160" s="48"/>
      <c r="P160" s="47"/>
      <c r="Q160" s="48">
        <v>9.9000000000000005E-2</v>
      </c>
      <c r="R160" s="48"/>
      <c r="S160" s="31"/>
      <c r="T160" s="31"/>
      <c r="U160" s="31"/>
      <c r="V160" s="122">
        <v>0.4</v>
      </c>
      <c r="W160" s="50">
        <v>0.4</v>
      </c>
      <c r="X160" s="51">
        <v>0.6</v>
      </c>
      <c r="Y160" s="49">
        <v>0.5</v>
      </c>
      <c r="Z160" s="49">
        <v>0.6</v>
      </c>
      <c r="AA160" s="50">
        <v>0.44</v>
      </c>
      <c r="AB160" s="50">
        <v>0.56000000000000005</v>
      </c>
      <c r="AC160" s="57"/>
      <c r="AD160" s="53">
        <v>3.16</v>
      </c>
      <c r="AE160" s="68">
        <v>3.07</v>
      </c>
      <c r="AF160" s="68">
        <v>3.07</v>
      </c>
      <c r="AG160" s="53">
        <v>3.02</v>
      </c>
      <c r="AH160" s="53">
        <v>3.13</v>
      </c>
      <c r="AI160" s="53">
        <v>3.03</v>
      </c>
      <c r="AJ160" s="53">
        <v>3.03</v>
      </c>
      <c r="AK160" s="53">
        <v>2.88</v>
      </c>
      <c r="AL160" s="53">
        <v>2.91</v>
      </c>
      <c r="AM160" s="59">
        <f>(AL160-AH160)</f>
        <v>-0.21999999999999975</v>
      </c>
      <c r="AN160" s="19" t="b">
        <f t="shared" si="114"/>
        <v>0</v>
      </c>
      <c r="AO160" s="19" t="b">
        <f t="shared" si="115"/>
        <v>1</v>
      </c>
      <c r="AP160" s="43">
        <v>1.24</v>
      </c>
      <c r="AQ160" s="53">
        <v>1.21</v>
      </c>
      <c r="AR160" s="43">
        <v>1.42</v>
      </c>
      <c r="AS160" s="53">
        <v>1.4</v>
      </c>
      <c r="AT160" s="53">
        <v>1.39</v>
      </c>
      <c r="AU160" s="53">
        <v>1.38</v>
      </c>
      <c r="AV160" s="53">
        <v>1.44</v>
      </c>
      <c r="AW160" s="53">
        <v>1.48</v>
      </c>
      <c r="AX160" s="53">
        <v>1.33</v>
      </c>
      <c r="AY160" s="53">
        <v>1.32</v>
      </c>
      <c r="AZ160" s="53"/>
      <c r="BA160" s="53">
        <f t="shared" si="116"/>
        <v>-0.11999999999999988</v>
      </c>
      <c r="BB160" s="19" t="b">
        <f t="shared" si="117"/>
        <v>0</v>
      </c>
      <c r="BC160" s="48" t="s">
        <v>112</v>
      </c>
      <c r="BD160" s="48" t="s">
        <v>112</v>
      </c>
      <c r="BE160" s="48"/>
      <c r="BF160" s="48" t="s">
        <v>112</v>
      </c>
      <c r="BG160" s="48" t="s">
        <v>112</v>
      </c>
      <c r="BH160" s="48" t="s">
        <v>112</v>
      </c>
      <c r="BI160" s="48"/>
      <c r="BJ160" s="48"/>
      <c r="BK160" s="48" t="s">
        <v>112</v>
      </c>
      <c r="BL160" s="43" t="s">
        <v>159</v>
      </c>
      <c r="BM160" s="43" t="s">
        <v>159</v>
      </c>
      <c r="BN160" s="43" t="s">
        <v>159</v>
      </c>
      <c r="BO160" s="43"/>
      <c r="BP160" s="43"/>
      <c r="BQ160" s="53"/>
      <c r="BR160" s="53"/>
      <c r="BS160" s="43"/>
      <c r="BT160" s="43"/>
      <c r="BU160" s="43" t="s">
        <v>159</v>
      </c>
      <c r="BV160" s="98"/>
      <c r="BW160" s="98"/>
      <c r="BX160" s="98"/>
      <c r="BY160" s="98">
        <v>0</v>
      </c>
      <c r="BZ160" s="98">
        <v>0</v>
      </c>
      <c r="CA160" s="98">
        <v>0</v>
      </c>
      <c r="CD160" s="19"/>
      <c r="CE160" s="48"/>
      <c r="CF160" s="48"/>
      <c r="CG160" s="48"/>
      <c r="CH160" s="48"/>
      <c r="CI160" s="47"/>
      <c r="CJ160" s="25" t="s">
        <v>49</v>
      </c>
      <c r="CK160" s="40"/>
      <c r="CL160" s="40"/>
      <c r="CM160" s="19"/>
      <c r="CN160" s="19"/>
      <c r="CO160" s="19"/>
      <c r="CP160" s="19"/>
      <c r="CQ160" s="19"/>
      <c r="CR160" s="19"/>
      <c r="CS160" s="19"/>
    </row>
    <row r="161" spans="1:97" ht="12.75" x14ac:dyDescent="0.2">
      <c r="A161" s="25" t="s">
        <v>81</v>
      </c>
      <c r="B161" s="26">
        <v>1</v>
      </c>
      <c r="C161" s="26"/>
      <c r="D161" s="27">
        <v>2</v>
      </c>
      <c r="E161" s="44">
        <v>0.188</v>
      </c>
      <c r="F161" s="27">
        <v>1470</v>
      </c>
      <c r="G161" s="27">
        <v>2950</v>
      </c>
      <c r="H161" s="51">
        <f t="shared" si="113"/>
        <v>0.21842372881355934</v>
      </c>
      <c r="I161" s="48">
        <f t="shared" si="118"/>
        <v>4.5782571583766583</v>
      </c>
      <c r="J161" s="85">
        <v>38.97</v>
      </c>
      <c r="K161" s="85">
        <v>65.37</v>
      </c>
      <c r="L161" s="47">
        <f>(K161*1.1518*12)</f>
        <v>903.51799200000005</v>
      </c>
      <c r="M161" s="85">
        <v>2800</v>
      </c>
      <c r="N161" s="51">
        <f>(L161/M161)</f>
        <v>0.32268499714285714</v>
      </c>
      <c r="O161" s="44">
        <v>19.3</v>
      </c>
      <c r="P161" s="28">
        <f>((J161/100)*Q161)</f>
        <v>7.0146E-2</v>
      </c>
      <c r="Q161" s="44">
        <v>0.18</v>
      </c>
      <c r="R161" s="44">
        <v>-0.6</v>
      </c>
      <c r="S161" s="31">
        <v>1.8</v>
      </c>
      <c r="T161" s="31">
        <v>2.4</v>
      </c>
      <c r="U161" s="31">
        <v>2.6</v>
      </c>
      <c r="V161" s="122">
        <v>0.7</v>
      </c>
      <c r="W161" s="50">
        <v>0.7</v>
      </c>
      <c r="X161" s="51">
        <v>0.6</v>
      </c>
      <c r="Y161" s="49">
        <v>0.6</v>
      </c>
      <c r="Z161" s="49">
        <v>0.5</v>
      </c>
      <c r="AA161" s="50">
        <v>0.5</v>
      </c>
      <c r="AB161" s="50">
        <v>0.7</v>
      </c>
      <c r="AC161" s="50">
        <v>0.78</v>
      </c>
      <c r="AD161" s="53">
        <v>2.98</v>
      </c>
      <c r="AE161" s="68">
        <v>2.95</v>
      </c>
      <c r="AF161" s="68">
        <v>2.98</v>
      </c>
      <c r="AG161" s="53">
        <v>2.98</v>
      </c>
      <c r="AH161" s="53">
        <v>2.93</v>
      </c>
      <c r="AI161" s="53">
        <v>2.98</v>
      </c>
      <c r="AJ161" s="53">
        <v>3.05</v>
      </c>
      <c r="AK161" s="53">
        <v>3.05</v>
      </c>
      <c r="AL161" s="53">
        <v>3.05</v>
      </c>
      <c r="AM161" s="53">
        <f>(AL161-AH161)</f>
        <v>0.11999999999999966</v>
      </c>
      <c r="AN161" s="19" t="b">
        <f t="shared" si="114"/>
        <v>0</v>
      </c>
      <c r="AO161" s="19" t="b">
        <f t="shared" si="115"/>
        <v>1</v>
      </c>
      <c r="AP161" s="53">
        <v>0.23</v>
      </c>
      <c r="AQ161" s="53">
        <v>0.6</v>
      </c>
      <c r="AR161" s="53">
        <v>0.63</v>
      </c>
      <c r="AS161" s="53">
        <v>0.32</v>
      </c>
      <c r="AT161" s="53">
        <v>0.44</v>
      </c>
      <c r="AU161" s="53">
        <v>0.18</v>
      </c>
      <c r="AV161" s="53">
        <v>0.15</v>
      </c>
      <c r="AW161" s="53">
        <v>0.11</v>
      </c>
      <c r="AX161" s="53">
        <v>-0.01</v>
      </c>
      <c r="AY161" s="53">
        <v>0.02</v>
      </c>
      <c r="AZ161" s="53"/>
      <c r="BA161" s="53">
        <f t="shared" si="116"/>
        <v>-0.13</v>
      </c>
      <c r="BB161" s="19" t="b">
        <f t="shared" si="117"/>
        <v>0</v>
      </c>
      <c r="BC161" s="56">
        <v>78.3</v>
      </c>
      <c r="BD161" s="56">
        <v>76.7</v>
      </c>
      <c r="BE161" s="56"/>
      <c r="BF161" s="56">
        <v>75.8</v>
      </c>
      <c r="BG161" s="56">
        <v>74.5</v>
      </c>
      <c r="BH161" s="56">
        <v>73.900000000000006</v>
      </c>
      <c r="BI161" s="56">
        <v>74.599999999999994</v>
      </c>
      <c r="BJ161" s="56">
        <v>75.8</v>
      </c>
      <c r="BK161" s="56">
        <f>BF161-BJ161</f>
        <v>0</v>
      </c>
      <c r="BL161" s="19"/>
      <c r="BM161" s="19"/>
      <c r="BN161" s="43" t="s">
        <v>159</v>
      </c>
      <c r="BO161" s="19"/>
      <c r="BP161" s="19"/>
      <c r="BQ161" s="99"/>
      <c r="BR161" s="99"/>
      <c r="BS161" s="19"/>
      <c r="BT161" s="19"/>
      <c r="BU161" s="19"/>
      <c r="BV161" s="28"/>
      <c r="BW161" s="28"/>
      <c r="BX161" s="28"/>
      <c r="BY161" s="28">
        <v>0</v>
      </c>
      <c r="BZ161" s="28">
        <v>0</v>
      </c>
      <c r="CA161" s="28">
        <v>0</v>
      </c>
      <c r="CD161" s="19"/>
      <c r="CE161" s="56"/>
      <c r="CF161" s="56"/>
      <c r="CG161" s="56"/>
      <c r="CH161" s="56"/>
      <c r="CI161" s="28"/>
      <c r="CJ161" s="25" t="s">
        <v>81</v>
      </c>
      <c r="CK161" s="40"/>
      <c r="CL161" s="40"/>
      <c r="CM161" s="19"/>
      <c r="CN161" s="19"/>
      <c r="CO161" s="19"/>
      <c r="CP161" s="19"/>
      <c r="CQ161" s="19"/>
      <c r="CR161" s="19"/>
      <c r="CS161" s="19"/>
    </row>
    <row r="162" spans="1:97" ht="12.75" x14ac:dyDescent="0.2">
      <c r="A162" s="25" t="s">
        <v>85</v>
      </c>
      <c r="B162" s="26">
        <v>2</v>
      </c>
      <c r="C162" s="26"/>
      <c r="D162" s="27">
        <v>2</v>
      </c>
      <c r="E162" s="44">
        <v>0.56100000000000005</v>
      </c>
      <c r="F162" s="27">
        <v>1600</v>
      </c>
      <c r="G162" s="85">
        <v>1810</v>
      </c>
      <c r="H162" s="51">
        <f t="shared" si="113"/>
        <v>0.35599447513812155</v>
      </c>
      <c r="I162" s="48">
        <f t="shared" si="118"/>
        <v>2.8090323581904242</v>
      </c>
      <c r="J162" s="44" t="s">
        <v>182</v>
      </c>
      <c r="K162" s="44" t="s">
        <v>182</v>
      </c>
      <c r="L162" s="44" t="s">
        <v>182</v>
      </c>
      <c r="M162" s="44" t="s">
        <v>182</v>
      </c>
      <c r="N162" s="44" t="s">
        <v>182</v>
      </c>
      <c r="O162" s="48"/>
      <c r="P162" s="47"/>
      <c r="Q162" s="48">
        <v>0.53800000000000003</v>
      </c>
      <c r="R162" s="48"/>
      <c r="S162" s="31"/>
      <c r="T162" s="31"/>
      <c r="U162" s="31"/>
      <c r="V162" s="122">
        <v>0.7</v>
      </c>
      <c r="W162" s="50">
        <v>0.8</v>
      </c>
      <c r="X162" s="51">
        <v>0.6</v>
      </c>
      <c r="Y162" s="49">
        <v>0.5</v>
      </c>
      <c r="Z162" s="49">
        <v>0.5</v>
      </c>
      <c r="AA162" s="50">
        <v>0.3</v>
      </c>
      <c r="AB162" s="50">
        <v>0.6</v>
      </c>
      <c r="AC162" s="57"/>
      <c r="AD162" s="53">
        <v>2.83</v>
      </c>
      <c r="AE162" s="68">
        <v>2.78</v>
      </c>
      <c r="AF162" s="68">
        <v>2.73</v>
      </c>
      <c r="AG162" s="53">
        <v>2.76</v>
      </c>
      <c r="AH162" s="53">
        <v>2.76</v>
      </c>
      <c r="AI162" s="53">
        <v>2.78</v>
      </c>
      <c r="AJ162" s="53">
        <v>2.93</v>
      </c>
      <c r="AK162" s="53">
        <v>2.96</v>
      </c>
      <c r="AL162" s="53">
        <v>2.93</v>
      </c>
      <c r="AM162" s="84">
        <f>(AL162-AH162)</f>
        <v>0.17000000000000037</v>
      </c>
      <c r="AN162" s="19" t="b">
        <f t="shared" si="114"/>
        <v>0</v>
      </c>
      <c r="AO162" s="19" t="b">
        <f t="shared" si="115"/>
        <v>1</v>
      </c>
      <c r="AP162" s="43">
        <v>0.38</v>
      </c>
      <c r="AQ162" s="43">
        <v>0.06</v>
      </c>
      <c r="AR162" s="53">
        <v>0.03</v>
      </c>
      <c r="AS162" s="53">
        <v>0.12</v>
      </c>
      <c r="AT162" s="53">
        <v>0.28000000000000003</v>
      </c>
      <c r="AU162" s="53">
        <v>0.24</v>
      </c>
      <c r="AV162" s="53">
        <v>0.25</v>
      </c>
      <c r="AW162" s="53">
        <v>0.41</v>
      </c>
      <c r="AX162" s="53">
        <v>0.34</v>
      </c>
      <c r="AY162" s="53">
        <v>0.25</v>
      </c>
      <c r="AZ162" s="53"/>
      <c r="BA162" s="53">
        <f t="shared" si="116"/>
        <v>0</v>
      </c>
      <c r="BB162" s="19" t="b">
        <f t="shared" si="117"/>
        <v>0</v>
      </c>
      <c r="BC162" s="56">
        <v>92.4</v>
      </c>
      <c r="BD162" s="56">
        <v>89.6</v>
      </c>
      <c r="BE162" s="56"/>
      <c r="BF162" s="56">
        <v>88.6</v>
      </c>
      <c r="BG162" s="56">
        <v>85.9</v>
      </c>
      <c r="BH162" s="56">
        <v>85.6</v>
      </c>
      <c r="BI162" s="56">
        <v>85.2</v>
      </c>
      <c r="BJ162" s="56">
        <v>86.4</v>
      </c>
      <c r="BK162" s="56">
        <f>BF162-BJ162</f>
        <v>2.1999999999999886</v>
      </c>
      <c r="BL162" s="43" t="s">
        <v>159</v>
      </c>
      <c r="BM162" s="43" t="s">
        <v>159</v>
      </c>
      <c r="BN162" s="43" t="s">
        <v>159</v>
      </c>
      <c r="BO162" s="43">
        <v>0.68</v>
      </c>
      <c r="BP162" s="43">
        <v>0.79</v>
      </c>
      <c r="BQ162" s="53">
        <v>0.23</v>
      </c>
      <c r="BR162" s="53"/>
      <c r="BS162" s="43"/>
      <c r="BT162" s="43"/>
      <c r="BU162" s="43" t="s">
        <v>159</v>
      </c>
      <c r="BV162" s="98"/>
      <c r="BW162" s="98"/>
      <c r="BX162" s="98"/>
      <c r="BY162" s="98">
        <v>0</v>
      </c>
      <c r="BZ162" s="98">
        <v>0</v>
      </c>
      <c r="CA162" s="98">
        <v>0</v>
      </c>
      <c r="CD162" s="19"/>
      <c r="CE162" s="56"/>
      <c r="CF162" s="56"/>
      <c r="CG162" s="56"/>
      <c r="CH162" s="56"/>
      <c r="CI162" s="28"/>
      <c r="CJ162" s="25" t="s">
        <v>85</v>
      </c>
      <c r="CK162" s="40"/>
      <c r="CL162" s="40"/>
      <c r="CM162" s="19"/>
      <c r="CN162" s="19"/>
      <c r="CO162" s="19"/>
      <c r="CP162" s="19"/>
      <c r="CQ162" s="19"/>
      <c r="CR162" s="19"/>
      <c r="CS162" s="19"/>
    </row>
    <row r="163" spans="1:97" ht="12.75" x14ac:dyDescent="0.2">
      <c r="A163" s="25" t="s">
        <v>18</v>
      </c>
      <c r="B163" s="26">
        <v>1</v>
      </c>
      <c r="C163" s="26"/>
      <c r="D163" s="27">
        <v>2</v>
      </c>
      <c r="E163" s="44">
        <v>0.71799999999999997</v>
      </c>
      <c r="F163" s="27">
        <v>840</v>
      </c>
      <c r="G163" s="27">
        <v>1490</v>
      </c>
      <c r="H163" s="51">
        <f t="shared" si="113"/>
        <v>0.4324496644295302</v>
      </c>
      <c r="I163" s="48">
        <f t="shared" si="118"/>
        <v>2.3124078528749901</v>
      </c>
      <c r="J163" s="85">
        <v>41.45</v>
      </c>
      <c r="K163" s="85">
        <v>125.41</v>
      </c>
      <c r="L163" s="47">
        <f>(K163*1.1518*12)</f>
        <v>1733.3668560000001</v>
      </c>
      <c r="M163" s="85">
        <v>1420</v>
      </c>
      <c r="N163" s="51">
        <f>(L163/M163)</f>
        <v>1.2206808845070423</v>
      </c>
      <c r="O163" s="44">
        <v>7.9</v>
      </c>
      <c r="P163" s="28">
        <f>((J163/100)*Q163)</f>
        <v>0.29015000000000002</v>
      </c>
      <c r="Q163" s="44">
        <v>0.7</v>
      </c>
      <c r="R163" s="119"/>
      <c r="S163" s="31"/>
      <c r="T163" s="31"/>
      <c r="U163" s="31"/>
      <c r="V163" s="122">
        <v>0.6</v>
      </c>
      <c r="W163" s="50">
        <v>0.6</v>
      </c>
      <c r="X163" s="51">
        <v>0.5</v>
      </c>
      <c r="Y163" s="49">
        <v>0.6</v>
      </c>
      <c r="Z163" s="49">
        <v>0.4</v>
      </c>
      <c r="AA163" s="50">
        <v>0.3</v>
      </c>
      <c r="AB163" s="50">
        <v>0.4</v>
      </c>
      <c r="AC163" s="57"/>
      <c r="AD163" s="53">
        <v>2.42</v>
      </c>
      <c r="AE163" s="68">
        <v>2.35</v>
      </c>
      <c r="AF163" s="68">
        <v>2.39</v>
      </c>
      <c r="AG163" s="53">
        <v>2.34</v>
      </c>
      <c r="AH163" s="53">
        <v>2.5</v>
      </c>
      <c r="AI163" s="53">
        <v>2.54</v>
      </c>
      <c r="AJ163" s="53">
        <v>2.65</v>
      </c>
      <c r="AK163" s="53">
        <v>2.78</v>
      </c>
      <c r="AL163" s="53">
        <v>2.76</v>
      </c>
      <c r="AM163" s="61">
        <f>(AL163-AG163)</f>
        <v>0.41999999999999993</v>
      </c>
      <c r="AN163" s="19" t="b">
        <f t="shared" si="114"/>
        <v>0</v>
      </c>
      <c r="AO163" s="19" t="b">
        <f t="shared" si="115"/>
        <v>1</v>
      </c>
      <c r="AP163" s="53">
        <v>-0.63</v>
      </c>
      <c r="AQ163" s="53">
        <v>-0.13</v>
      </c>
      <c r="AR163" s="53">
        <v>-0.39</v>
      </c>
      <c r="AS163" s="53">
        <v>-0.31</v>
      </c>
      <c r="AT163" s="53">
        <v>-1.04</v>
      </c>
      <c r="AU163" s="53">
        <v>-1.07</v>
      </c>
      <c r="AV163" s="53">
        <v>-0.75</v>
      </c>
      <c r="AW163" s="53">
        <v>-0.5</v>
      </c>
      <c r="AX163" s="53">
        <v>-0.49</v>
      </c>
      <c r="AY163" s="53">
        <v>-0.39</v>
      </c>
      <c r="AZ163" s="53"/>
      <c r="BA163" s="61">
        <f>(AY163-AU163)</f>
        <v>0.68</v>
      </c>
      <c r="BB163" s="19" t="b">
        <f t="shared" si="117"/>
        <v>0</v>
      </c>
      <c r="BC163" s="56">
        <v>79.599999999999994</v>
      </c>
      <c r="BD163" s="56">
        <v>86.3</v>
      </c>
      <c r="BE163" s="56"/>
      <c r="BF163" s="56">
        <v>85.1</v>
      </c>
      <c r="BG163" s="56">
        <v>83.8</v>
      </c>
      <c r="BH163" s="56">
        <v>83</v>
      </c>
      <c r="BI163" s="56">
        <v>84</v>
      </c>
      <c r="BJ163" s="56">
        <v>85.1</v>
      </c>
      <c r="BK163" s="56">
        <f>BF163-BJ163</f>
        <v>0</v>
      </c>
      <c r="BL163" s="43" t="s">
        <v>159</v>
      </c>
      <c r="BM163" s="43" t="s">
        <v>159</v>
      </c>
      <c r="BN163" s="43" t="s">
        <v>159</v>
      </c>
      <c r="BO163" s="43">
        <v>0.94</v>
      </c>
      <c r="BP163" s="43">
        <v>1.1200000000000001</v>
      </c>
      <c r="BQ163" s="53">
        <v>0.98</v>
      </c>
      <c r="BR163" s="53"/>
      <c r="BS163" s="43" t="s">
        <v>159</v>
      </c>
      <c r="BT163" s="43" t="s">
        <v>159</v>
      </c>
      <c r="BU163" s="43" t="s">
        <v>159</v>
      </c>
      <c r="BV163" s="98"/>
      <c r="BW163" s="98"/>
      <c r="BX163" s="98"/>
      <c r="BY163" s="98">
        <v>0</v>
      </c>
      <c r="BZ163" s="98">
        <v>0</v>
      </c>
      <c r="CA163" s="98">
        <v>0</v>
      </c>
      <c r="CD163" s="19"/>
      <c r="CE163" s="56"/>
      <c r="CF163" s="56"/>
      <c r="CG163" s="56"/>
      <c r="CH163" s="56"/>
      <c r="CI163" s="28"/>
      <c r="CJ163" s="19" t="s">
        <v>18</v>
      </c>
      <c r="CK163" s="19"/>
      <c r="CL163" s="19"/>
    </row>
    <row r="173" spans="1:97" ht="12.75" x14ac:dyDescent="0.2">
      <c r="AN173" s="19"/>
    </row>
  </sheetData>
  <phoneticPr fontId="0" type="noConversion"/>
  <conditionalFormatting sqref="AT106:BA106 AG96:AI96 AG99:AH99 S122 AE71:AF71 AT66:BA66 AD8:AD10 AD25 BC67:BJ67 BC74:BJ74 BC122:BJ122 BC161:BJ161 AD45:AD47 AD67 CI91 AD91 AD52:AD53 AT4:AU4 BC45:BJ47 CI52:CI53 CI25 CI157:CI159 CI161 CI131:CI132 CI134 CI107 AD66:AO66 AD102:AL102 AT133:AZ134 AW132:AZ132 AE121:AL121 AM22:AM23 BC134:BJ134 BC131:BJ132 BC157:BJ157 AD87 BC87:BJ87 CI87 AG89:AH89 CI45:CI47 AE120:AH120 AF127:AH127 BE104 AF12:AI12 AD94 AM120 AG5:AL6 AD5:AD6 BC12:BJ12 BC112:BJ112 BC90:BJ91 AM109:AO109 CI109:CI110 AD106:AO106 CI64 CE4:CH4 CJ20:CL20 CE32:CI34 BC158:BK159 CE158:CH159 CE156 CI94 AM99 BC94:BJ94 BB7:BJ7 AM107 AG94:AM94 AJ9:AK12 AG27:AL27 AG45:AM47 AN4:AO4 AK4:AL4 BC4:BK4 AD59:AM59 BC59:BJ61 BC27:BJ27 AD56 BC56:BJ56 CI56 AM55 AT158:AZ163 AD158:AD163 BA157:BB163 CI149:CI151 BB140:BB142 AD131:AH133 AD127 CI127 AM127:AO127 AG8:AK8 AG158:AM163 AD101:AH101 CI67 AN118:AO119 AM157 AL8:AL12 AD18:AL18 BC32:BK34 BC20:BJ20 AM11:AN12 AG67:AM67 AM140:AO142 BA148:BB153 Z109:AA110 AA22:AC23 AA76:AC76 AA85:AC85 AC132 AA120:AC121 Z107:AH107 AB109:AH109 AD88:AI88 AB115:AH117 Y149:AO153 Z146:AH146 Z126:AO126 AA139:AM139 AD93:AE93 AM7:AO7 AM10:AO10 AM110 BA20 BB25:BJ25 BC98:BJ100 CI98:CI102 AD98:AD99 AN13:AO13 BB18:BB19 CI18 AD29:AD30 BC29:BJ30 AG29:AM30 AG51:AM53 AG49:AM49 CI49 BC49:BJ49 AD49 AG56:AM56 AG69:AM71 CI69:CI71 AD69:AD71 BC69:BJ70 AM25 CI7:CI10 BC8:BJ10 BA7:BA13 AT7:AZ10 CI27 AD27 BB25:BB30 AO25:AO28 CI74:CI76 AM74:AM82 AD74:AL76 BC96:BJ96 CI96 AD96 AN100:AO100 Z148:AH148 CI114:CI117 AM114:AO117 AE123:AH125 AM123:AO125 CI120:CI125 AD120:AD125 AA123:AC125 BC127:BJ127 Y155:AO155 BA155:BB155 BA107:BB127 AE62:AF62 AD60:AD62 CI59:CI62 AG60:AM62 BC52:BJ54 AP54:AV55 BA53:BA55 AO51:AO64 BB51:BB64 AT98:AZ101 BA98:BB103 AD20:AM20 AD31:AM34 BE31 CI29:CI30 AD64:AM65 BE65 AD83:AM83 BE83 AP124:AR124 BE128 Y120:Z125 Y114:AA117 Y127:AA127 AA14:AA16 BE14:BE16 CI14:CI16 BH14:BJ16 AT14:BB16 AU131:BA131 BA132:BA139 AM131:AM138 S14:V16 U88:V88 U138:V138 U93:V93 U24:V24 AM8:AN9 AC14:AO16 AN18:AO19 BB8:BB13 AO8">
    <cfRule type="cellIs" dxfId="468" priority="623" stopIfTrue="1" operator="equal">
      <formula>TRUE</formula>
    </cfRule>
  </conditionalFormatting>
  <conditionalFormatting sqref="Z133:Z135">
    <cfRule type="cellIs" dxfId="467" priority="529" stopIfTrue="1" operator="equal">
      <formula>TRUE</formula>
    </cfRule>
  </conditionalFormatting>
  <conditionalFormatting sqref="Z137:Z138 Z140:Z142">
    <cfRule type="cellIs" dxfId="466" priority="528" stopIfTrue="1" operator="equal">
      <formula>TRUE</formula>
    </cfRule>
  </conditionalFormatting>
  <conditionalFormatting sqref="CI89 AD89">
    <cfRule type="cellIs" dxfId="465" priority="522" stopIfTrue="1" operator="equal">
      <formula>TRUE</formula>
    </cfRule>
  </conditionalFormatting>
  <conditionalFormatting sqref="AD51 BC51:BJ51 CI51">
    <cfRule type="cellIs" dxfId="464" priority="520" stopIfTrue="1" operator="equal">
      <formula>TRUE</formula>
    </cfRule>
  </conditionalFormatting>
  <conditionalFormatting sqref="BC88:BJ88 CI88 S88:T88">
    <cfRule type="cellIs" dxfId="463" priority="519" stopIfTrue="1" operator="equal">
      <formula>TRUE</formula>
    </cfRule>
  </conditionalFormatting>
  <conditionalFormatting sqref="Z12">
    <cfRule type="cellIs" dxfId="462" priority="517" stopIfTrue="1" operator="equal">
      <formula>TRUE</formula>
    </cfRule>
  </conditionalFormatting>
  <conditionalFormatting sqref="AD12 AA12 CI12">
    <cfRule type="cellIs" dxfId="461" priority="518" stopIfTrue="1" operator="equal">
      <formula>TRUE</formula>
    </cfRule>
  </conditionalFormatting>
  <conditionalFormatting sqref="CI140:CI141">
    <cfRule type="cellIs" dxfId="460" priority="501" stopIfTrue="1" operator="equal">
      <formula>TRUE</formula>
    </cfRule>
  </conditionalFormatting>
  <conditionalFormatting sqref="BE62 BE64">
    <cfRule type="cellIs" dxfId="459" priority="500" stopIfTrue="1" operator="equal">
      <formula>TRUE</formula>
    </cfRule>
  </conditionalFormatting>
  <conditionalFormatting sqref="BE102">
    <cfRule type="cellIs" dxfId="458" priority="497" stopIfTrue="1" operator="equal">
      <formula>TRUE</formula>
    </cfRule>
  </conditionalFormatting>
  <conditionalFormatting sqref="BC140:BK141">
    <cfRule type="cellIs" dxfId="457" priority="493" stopIfTrue="1" operator="equal">
      <formula>TRUE</formula>
    </cfRule>
  </conditionalFormatting>
  <conditionalFormatting sqref="CF156:CH156">
    <cfRule type="cellIs" dxfId="456" priority="492" stopIfTrue="1" operator="equal">
      <formula>TRUE</formula>
    </cfRule>
  </conditionalFormatting>
  <conditionalFormatting sqref="AP20:AZ20">
    <cfRule type="cellIs" dxfId="455" priority="490" stopIfTrue="1" operator="equal">
      <formula>TRUE</formula>
    </cfRule>
  </conditionalFormatting>
  <conditionalFormatting sqref="AP32:AV34">
    <cfRule type="cellIs" dxfId="454" priority="489" stopIfTrue="1" operator="equal">
      <formula>TRUE</formula>
    </cfRule>
  </conditionalFormatting>
  <conditionalFormatting sqref="AP128:BA128">
    <cfRule type="cellIs" dxfId="453" priority="485" stopIfTrue="1" operator="equal">
      <formula>TRUE</formula>
    </cfRule>
  </conditionalFormatting>
  <conditionalFormatting sqref="Y107 Y109:Y110">
    <cfRule type="cellIs" dxfId="452" priority="465" stopIfTrue="1" operator="equal">
      <formula>TRUE</formula>
    </cfRule>
  </conditionalFormatting>
  <conditionalFormatting sqref="Y132:Y135">
    <cfRule type="cellIs" dxfId="451" priority="464" stopIfTrue="1" operator="equal">
      <formula>TRUE</formula>
    </cfRule>
  </conditionalFormatting>
  <conditionalFormatting sqref="Y137:Y138">
    <cfRule type="cellIs" dxfId="450" priority="463" stopIfTrue="1" operator="equal">
      <formula>TRUE</formula>
    </cfRule>
  </conditionalFormatting>
  <conditionalFormatting sqref="AN173">
    <cfRule type="cellIs" dxfId="449" priority="460" stopIfTrue="1" operator="equal">
      <formula>TRUE</formula>
    </cfRule>
  </conditionalFormatting>
  <conditionalFormatting sqref="AD55 AG55:AL55 BC55:BJ55 CI55">
    <cfRule type="cellIs" dxfId="448" priority="449" stopIfTrue="1" operator="equal">
      <formula>TRUE</formula>
    </cfRule>
  </conditionalFormatting>
  <conditionalFormatting sqref="AW32:BA34">
    <cfRule type="cellIs" dxfId="447" priority="447" stopIfTrue="1" operator="equal">
      <formula>TRUE</formula>
    </cfRule>
  </conditionalFormatting>
  <conditionalFormatting sqref="AD77 AG77:AL77 CI77">
    <cfRule type="cellIs" dxfId="446" priority="446" stopIfTrue="1" operator="equal">
      <formula>TRUE</formula>
    </cfRule>
  </conditionalFormatting>
  <conditionalFormatting sqref="AD81 BC81:BJ81 CI81 AD78:AL78 AG81:AL81">
    <cfRule type="cellIs" dxfId="445" priority="444" stopIfTrue="1" operator="equal">
      <formula>TRUE</formula>
    </cfRule>
  </conditionalFormatting>
  <conditionalFormatting sqref="CI78">
    <cfRule type="cellIs" dxfId="444" priority="443" stopIfTrue="1" operator="equal">
      <formula>TRUE</formula>
    </cfRule>
  </conditionalFormatting>
  <conditionalFormatting sqref="AD82:AL82">
    <cfRule type="cellIs" dxfId="443" priority="441" stopIfTrue="1" operator="equal">
      <formula>TRUE</formula>
    </cfRule>
  </conditionalFormatting>
  <conditionalFormatting sqref="CI82">
    <cfRule type="cellIs" dxfId="442" priority="440" stopIfTrue="1" operator="equal">
      <formula>TRUE</formula>
    </cfRule>
  </conditionalFormatting>
  <conditionalFormatting sqref="Y111">
    <cfRule type="cellIs" dxfId="441" priority="432" stopIfTrue="1" operator="equal">
      <formula>TRUE</formula>
    </cfRule>
  </conditionalFormatting>
  <conditionalFormatting sqref="AG103:AL103">
    <cfRule type="cellIs" dxfId="440" priority="438" stopIfTrue="1" operator="equal">
      <formula>TRUE</formula>
    </cfRule>
  </conditionalFormatting>
  <conditionalFormatting sqref="AD103 BC103:BJ103 CI103">
    <cfRule type="cellIs" dxfId="439" priority="437" stopIfTrue="1" operator="equal">
      <formula>TRUE</formula>
    </cfRule>
  </conditionalFormatting>
  <conditionalFormatting sqref="AD111 BC111:BJ111 CI111 AM111:AO111">
    <cfRule type="cellIs" dxfId="438" priority="434" stopIfTrue="1" operator="equal">
      <formula>TRUE</formula>
    </cfRule>
  </conditionalFormatting>
  <conditionalFormatting sqref="Y112:Y113">
    <cfRule type="cellIs" dxfId="437" priority="429" stopIfTrue="1" operator="equal">
      <formula>TRUE</formula>
    </cfRule>
  </conditionalFormatting>
  <conditionalFormatting sqref="AD112 CI112 AG112:AH112 AM112:AO112 AN113:AO113">
    <cfRule type="cellIs" dxfId="436" priority="430" stopIfTrue="1" operator="equal">
      <formula>TRUE</formula>
    </cfRule>
  </conditionalFormatting>
  <conditionalFormatting sqref="AM121">
    <cfRule type="cellIs" dxfId="435" priority="424" stopIfTrue="1" operator="equal">
      <formula>TRUE</formula>
    </cfRule>
  </conditionalFormatting>
  <conditionalFormatting sqref="CE140:CH141">
    <cfRule type="cellIs" dxfId="434" priority="427" stopIfTrue="1" operator="equal">
      <formula>TRUE</formula>
    </cfRule>
  </conditionalFormatting>
  <conditionalFormatting sqref="AM100:AM101">
    <cfRule type="cellIs" dxfId="433" priority="426" stopIfTrue="1" operator="equal">
      <formula>TRUE</formula>
    </cfRule>
  </conditionalFormatting>
  <conditionalFormatting sqref="AM102:AM103">
    <cfRule type="cellIs" dxfId="432" priority="425" stopIfTrue="1" operator="equal">
      <formula>TRUE</formula>
    </cfRule>
  </conditionalFormatting>
  <conditionalFormatting sqref="CI54 AD54 AG54:AM54">
    <cfRule type="cellIs" dxfId="431" priority="421" stopIfTrue="1" operator="equal">
      <formula>TRUE</formula>
    </cfRule>
  </conditionalFormatting>
  <conditionalFormatting sqref="CI85 AD85:AL85">
    <cfRule type="cellIs" dxfId="430" priority="419" stopIfTrue="1" operator="equal">
      <formula>TRUE</formula>
    </cfRule>
  </conditionalFormatting>
  <conditionalFormatting sqref="AD92 BC92:BJ92 CI92">
    <cfRule type="cellIs" dxfId="429" priority="417" stopIfTrue="1" operator="equal">
      <formula>TRUE</formula>
    </cfRule>
  </conditionalFormatting>
  <conditionalFormatting sqref="AG92:AL92">
    <cfRule type="cellIs" dxfId="428" priority="418" stopIfTrue="1" operator="equal">
      <formula>TRUE</formula>
    </cfRule>
  </conditionalFormatting>
  <conditionalFormatting sqref="AD113:AH113 AM113 CI113">
    <cfRule type="cellIs" dxfId="427" priority="416" stopIfTrue="1" operator="equal">
      <formula>TRUE</formula>
    </cfRule>
  </conditionalFormatting>
  <conditionalFormatting sqref="AG119:AH119 AM119">
    <cfRule type="cellIs" dxfId="426" priority="415" stopIfTrue="1" operator="equal">
      <formula>TRUE</formula>
    </cfRule>
  </conditionalFormatting>
  <conditionalFormatting sqref="AD119 BC119:BD119 CI119 BF119:BJ119">
    <cfRule type="cellIs" dxfId="425" priority="414" stopIfTrue="1" operator="equal">
      <formula>TRUE</formula>
    </cfRule>
  </conditionalFormatting>
  <conditionalFormatting sqref="BE119">
    <cfRule type="cellIs" dxfId="424" priority="413" stopIfTrue="1" operator="equal">
      <formula>TRUE</formula>
    </cfRule>
  </conditionalFormatting>
  <conditionalFormatting sqref="CI148 AM148:AO148">
    <cfRule type="cellIs" dxfId="423" priority="403" stopIfTrue="1" operator="equal">
      <formula>TRUE</formula>
    </cfRule>
  </conditionalFormatting>
  <conditionalFormatting sqref="AD90 CI90 Z90">
    <cfRule type="cellIs" dxfId="422" priority="412" stopIfTrue="1" operator="equal">
      <formula>TRUE</formula>
    </cfRule>
  </conditionalFormatting>
  <conditionalFormatting sqref="Y148">
    <cfRule type="cellIs" dxfId="421" priority="401" stopIfTrue="1" operator="equal">
      <formula>TRUE</formula>
    </cfRule>
  </conditionalFormatting>
  <conditionalFormatting sqref="AM108">
    <cfRule type="cellIs" dxfId="420" priority="388" stopIfTrue="1" operator="equal">
      <formula>TRUE</formula>
    </cfRule>
  </conditionalFormatting>
  <conditionalFormatting sqref="AJ148:AL148">
    <cfRule type="cellIs" dxfId="419" priority="367" stopIfTrue="1" operator="equal">
      <formula>TRUE</formula>
    </cfRule>
  </conditionalFormatting>
  <conditionalFormatting sqref="BC108:BJ108 CI108">
    <cfRule type="cellIs" dxfId="418" priority="389" stopIfTrue="1" operator="equal">
      <formula>TRUE</formula>
    </cfRule>
  </conditionalFormatting>
  <conditionalFormatting sqref="AD63 CI63 AG63:AL63">
    <cfRule type="cellIs" dxfId="417" priority="386" stopIfTrue="1" operator="equal">
      <formula>TRUE</formula>
    </cfRule>
  </conditionalFormatting>
  <conditionalFormatting sqref="AM63 BC63:BJ63">
    <cfRule type="cellIs" dxfId="416" priority="387" stopIfTrue="1" operator="equal">
      <formula>TRUE</formula>
    </cfRule>
  </conditionalFormatting>
  <conditionalFormatting sqref="AA93 CI93 BC93:BJ93 S93:T94 S98:T99 S96:T96">
    <cfRule type="cellIs" dxfId="415" priority="385" stopIfTrue="1" operator="equal">
      <formula>TRUE</formula>
    </cfRule>
  </conditionalFormatting>
  <conditionalFormatting sqref="AD26 CI26 AG26:AM26 BC26:BJ26">
    <cfRule type="cellIs" dxfId="414" priority="384" stopIfTrue="1" operator="equal">
      <formula>TRUE</formula>
    </cfRule>
  </conditionalFormatting>
  <conditionalFormatting sqref="CB32:CB34">
    <cfRule type="cellIs" dxfId="413" priority="360" stopIfTrue="1" operator="equal">
      <formula>TRUE</formula>
    </cfRule>
  </conditionalFormatting>
  <conditionalFormatting sqref="CC32:CD34">
    <cfRule type="cellIs" dxfId="412" priority="361" stopIfTrue="1" operator="equal">
      <formula>TRUE</formula>
    </cfRule>
  </conditionalFormatting>
  <conditionalFormatting sqref="CB140:CD141">
    <cfRule type="cellIs" dxfId="411" priority="353" stopIfTrue="1" operator="equal">
      <formula>TRUE</formula>
    </cfRule>
  </conditionalFormatting>
  <conditionalFormatting sqref="AM93">
    <cfRule type="cellIs" dxfId="410" priority="333" stopIfTrue="1" operator="equal">
      <formula>TRUE</formula>
    </cfRule>
  </conditionalFormatting>
  <conditionalFormatting sqref="AM27">
    <cfRule type="cellIs" dxfId="409" priority="329" stopIfTrue="1" operator="equal">
      <formula>TRUE</formula>
    </cfRule>
  </conditionalFormatting>
  <conditionalFormatting sqref="AM96">
    <cfRule type="cellIs" dxfId="408" priority="332" stopIfTrue="1" operator="equal">
      <formula>TRUE</formula>
    </cfRule>
  </conditionalFormatting>
  <conditionalFormatting sqref="CD57 BC57:BJ57">
    <cfRule type="cellIs" dxfId="407" priority="306" stopIfTrue="1" operator="equal">
      <formula>TRUE</formula>
    </cfRule>
  </conditionalFormatting>
  <conditionalFormatting sqref="AO11:AO12">
    <cfRule type="cellIs" dxfId="406" priority="321" stopIfTrue="1" operator="equal">
      <formula>TRUE</formula>
    </cfRule>
  </conditionalFormatting>
  <conditionalFormatting sqref="AN121:AO121">
    <cfRule type="cellIs" dxfId="405" priority="311" stopIfTrue="1" operator="equal">
      <formula>TRUE</formula>
    </cfRule>
  </conditionalFormatting>
  <conditionalFormatting sqref="CI28 AD28:AM28 BC28:BJ28">
    <cfRule type="cellIs" dxfId="404" priority="297" stopIfTrue="1" operator="equal">
      <formula>TRUE</formula>
    </cfRule>
  </conditionalFormatting>
  <conditionalFormatting sqref="CI57 AD57:AM57">
    <cfRule type="cellIs" dxfId="403" priority="305" stopIfTrue="1" operator="equal">
      <formula>TRUE</formula>
    </cfRule>
  </conditionalFormatting>
  <conditionalFormatting sqref="CI58 AD58 AG58:AM58 BC58:BJ58">
    <cfRule type="cellIs" dxfId="402" priority="303" stopIfTrue="1" operator="equal">
      <formula>TRUE</formula>
    </cfRule>
  </conditionalFormatting>
  <conditionalFormatting sqref="AD86 BC86:BJ86 CI86">
    <cfRule type="cellIs" dxfId="401" priority="292" stopIfTrue="1" operator="equal">
      <formula>TRUE</formula>
    </cfRule>
  </conditionalFormatting>
  <conditionalFormatting sqref="CI80 AD80 AG80:AL80 BC80:BJ80">
    <cfRule type="cellIs" dxfId="400" priority="295" stopIfTrue="1" operator="equal">
      <formula>TRUE</formula>
    </cfRule>
  </conditionalFormatting>
  <conditionalFormatting sqref="AG86:AL86">
    <cfRule type="cellIs" dxfId="399" priority="293" stopIfTrue="1" operator="equal">
      <formula>TRUE</formula>
    </cfRule>
  </conditionalFormatting>
  <conditionalFormatting sqref="BE79">
    <cfRule type="cellIs" dxfId="398" priority="284" stopIfTrue="1" operator="equal">
      <formula>TRUE</formula>
    </cfRule>
  </conditionalFormatting>
  <conditionalFormatting sqref="AD118 CI118 AM118 BC118:BJ118">
    <cfRule type="cellIs" dxfId="397" priority="288" stopIfTrue="1" operator="equal">
      <formula>TRUE</formula>
    </cfRule>
  </conditionalFormatting>
  <conditionalFormatting sqref="AD79 CI79 BC79:BD79 BF79:BJ79 AG79:AL79">
    <cfRule type="cellIs" dxfId="396" priority="285" stopIfTrue="1" operator="equal">
      <formula>TRUE</formula>
    </cfRule>
  </conditionalFormatting>
  <conditionalFormatting sqref="CI126">
    <cfRule type="cellIs" dxfId="395" priority="279" stopIfTrue="1" operator="equal">
      <formula>TRUE</formula>
    </cfRule>
  </conditionalFormatting>
  <conditionalFormatting sqref="Y126">
    <cfRule type="cellIs" dxfId="394" priority="278" stopIfTrue="1" operator="equal">
      <formula>TRUE</formula>
    </cfRule>
  </conditionalFormatting>
  <conditionalFormatting sqref="BB146 CI146 AM146:AO146">
    <cfRule type="cellIs" dxfId="393" priority="271" stopIfTrue="1" operator="equal">
      <formula>TRUE</formula>
    </cfRule>
  </conditionalFormatting>
  <conditionalFormatting sqref="Y146">
    <cfRule type="cellIs" dxfId="392" priority="270" stopIfTrue="1" operator="equal">
      <formula>TRUE</formula>
    </cfRule>
  </conditionalFormatting>
  <conditionalFormatting sqref="BA146">
    <cfRule type="cellIs" dxfId="391" priority="268" stopIfTrue="1" operator="equal">
      <formula>TRUE</formula>
    </cfRule>
  </conditionalFormatting>
  <conditionalFormatting sqref="AO9">
    <cfRule type="cellIs" dxfId="390" priority="249" stopIfTrue="1" operator="equal">
      <formula>TRUE</formula>
    </cfRule>
  </conditionalFormatting>
  <conditionalFormatting sqref="AO65">
    <cfRule type="cellIs" dxfId="389" priority="242" stopIfTrue="1" operator="equal">
      <formula>TRUE</formula>
    </cfRule>
  </conditionalFormatting>
  <conditionalFormatting sqref="AM98">
    <cfRule type="cellIs" dxfId="388" priority="218" stopIfTrue="1" operator="equal">
      <formula>TRUE</formula>
    </cfRule>
  </conditionalFormatting>
  <conditionalFormatting sqref="AM85:AM92">
    <cfRule type="cellIs" dxfId="387" priority="219" stopIfTrue="1" operator="equal">
      <formula>TRUE</formula>
    </cfRule>
  </conditionalFormatting>
  <conditionalFormatting sqref="AN90:AO90 AO92">
    <cfRule type="cellIs" dxfId="386" priority="214" stopIfTrue="1" operator="equal">
      <formula>TRUE</formula>
    </cfRule>
  </conditionalFormatting>
  <conditionalFormatting sqref="AO120">
    <cfRule type="cellIs" dxfId="385" priority="209" stopIfTrue="1" operator="equal">
      <formula>TRUE</formula>
    </cfRule>
  </conditionalFormatting>
  <conditionalFormatting sqref="AO107">
    <cfRule type="cellIs" dxfId="384" priority="210" stopIfTrue="1" operator="equal">
      <formula>TRUE</formula>
    </cfRule>
  </conditionalFormatting>
  <conditionalFormatting sqref="Z139">
    <cfRule type="cellIs" dxfId="383" priority="206" stopIfTrue="1" operator="equal">
      <formula>TRUE</formula>
    </cfRule>
  </conditionalFormatting>
  <conditionalFormatting sqref="Y139">
    <cfRule type="cellIs" dxfId="382" priority="205" stopIfTrue="1" operator="equal">
      <formula>TRUE</formula>
    </cfRule>
  </conditionalFormatting>
  <conditionalFormatting sqref="AN98:AO98 AO99">
    <cfRule type="cellIs" dxfId="381" priority="190" stopIfTrue="1" operator="equal">
      <formula>TRUE</formula>
    </cfRule>
  </conditionalFormatting>
  <conditionalFormatting sqref="AO91">
    <cfRule type="cellIs" dxfId="380" priority="192" stopIfTrue="1" operator="equal">
      <formula>TRUE</formula>
    </cfRule>
  </conditionalFormatting>
  <conditionalFormatting sqref="AN110:AO110">
    <cfRule type="cellIs" dxfId="379" priority="187" stopIfTrue="1" operator="equal">
      <formula>TRUE</formula>
    </cfRule>
  </conditionalFormatting>
  <conditionalFormatting sqref="AO29:AO30">
    <cfRule type="cellIs" dxfId="378" priority="201" stopIfTrue="1" operator="equal">
      <formula>TRUE</formula>
    </cfRule>
  </conditionalFormatting>
  <conditionalFormatting sqref="AO67 AO69:AO71 AO74:AO82">
    <cfRule type="cellIs" dxfId="377" priority="198" stopIfTrue="1" operator="equal">
      <formula>TRUE</formula>
    </cfRule>
  </conditionalFormatting>
  <conditionalFormatting sqref="AO49 AO45:AO47">
    <cfRule type="cellIs" dxfId="376" priority="199" stopIfTrue="1" operator="equal">
      <formula>TRUE</formula>
    </cfRule>
  </conditionalFormatting>
  <conditionalFormatting sqref="AN93:AO94">
    <cfRule type="cellIs" dxfId="375" priority="191" stopIfTrue="1" operator="equal">
      <formula>TRUE</formula>
    </cfRule>
  </conditionalFormatting>
  <conditionalFormatting sqref="AO96">
    <cfRule type="cellIs" dxfId="374" priority="196" stopIfTrue="1" operator="equal">
      <formula>TRUE</formula>
    </cfRule>
  </conditionalFormatting>
  <conditionalFormatting sqref="AN102:AO102 AO103">
    <cfRule type="cellIs" dxfId="373" priority="194" stopIfTrue="1" operator="equal">
      <formula>TRUE</formula>
    </cfRule>
  </conditionalFormatting>
  <conditionalFormatting sqref="AN89:AO89 AO85:AO88">
    <cfRule type="cellIs" dxfId="372" priority="193" stopIfTrue="1" operator="equal">
      <formula>TRUE</formula>
    </cfRule>
  </conditionalFormatting>
  <conditionalFormatting sqref="AO101">
    <cfRule type="cellIs" dxfId="371" priority="189" stopIfTrue="1" operator="equal">
      <formula>TRUE</formula>
    </cfRule>
  </conditionalFormatting>
  <conditionalFormatting sqref="AN108:AO108">
    <cfRule type="cellIs" dxfId="370" priority="188" stopIfTrue="1" operator="equal">
      <formula>TRUE</formula>
    </cfRule>
  </conditionalFormatting>
  <conditionalFormatting sqref="AX13:AZ13 AT18:AZ18 AP19:AV19">
    <cfRule type="cellIs" dxfId="369" priority="186" stopIfTrue="1" operator="equal">
      <formula>TRUE</formula>
    </cfRule>
  </conditionalFormatting>
  <conditionalFormatting sqref="AT12:AZ12">
    <cfRule type="cellIs" dxfId="368" priority="185" stopIfTrue="1" operator="equal">
      <formula>TRUE</formula>
    </cfRule>
  </conditionalFormatting>
  <conditionalFormatting sqref="BA18">
    <cfRule type="cellIs" dxfId="367" priority="183" stopIfTrue="1" operator="equal">
      <formula>TRUE</formula>
    </cfRule>
  </conditionalFormatting>
  <conditionalFormatting sqref="AU26 AT30:AZ30 BA29:BA30 BA25:BA26 AT25:AZ25">
    <cfRule type="cellIs" dxfId="366" priority="181" stopIfTrue="1" operator="equal">
      <formula>TRUE</formula>
    </cfRule>
  </conditionalFormatting>
  <conditionalFormatting sqref="AT29:AZ29">
    <cfRule type="cellIs" dxfId="365" priority="180" stopIfTrue="1" operator="equal">
      <formula>TRUE</formula>
    </cfRule>
  </conditionalFormatting>
  <conditionalFormatting sqref="AT63:AZ63">
    <cfRule type="cellIs" dxfId="364" priority="177" stopIfTrue="1" operator="equal">
      <formula>TRUE</formula>
    </cfRule>
  </conditionalFormatting>
  <conditionalFormatting sqref="AT64:AZ64 AT46:BA47 AT59:AZ61 AT49:BA49 AP56:AV56">
    <cfRule type="cellIs" dxfId="363" priority="178" stopIfTrue="1" operator="equal">
      <formula>TRUE</formula>
    </cfRule>
  </conditionalFormatting>
  <conditionalFormatting sqref="AT52:BA52 BA56">
    <cfRule type="cellIs" dxfId="362" priority="176" stopIfTrue="1" operator="equal">
      <formula>TRUE</formula>
    </cfRule>
  </conditionalFormatting>
  <conditionalFormatting sqref="AT53:AZ53">
    <cfRule type="cellIs" dxfId="361" priority="175" stopIfTrue="1" operator="equal">
      <formula>TRUE</formula>
    </cfRule>
  </conditionalFormatting>
  <conditionalFormatting sqref="AT45:AZ45">
    <cfRule type="cellIs" dxfId="360" priority="174" stopIfTrue="1" operator="equal">
      <formula>TRUE</formula>
    </cfRule>
  </conditionalFormatting>
  <conditionalFormatting sqref="BA45">
    <cfRule type="cellIs" dxfId="359" priority="173" stopIfTrue="1" operator="equal">
      <formula>TRUE</formula>
    </cfRule>
  </conditionalFormatting>
  <conditionalFormatting sqref="AT62:AZ62">
    <cfRule type="cellIs" dxfId="358" priority="172" stopIfTrue="1" operator="equal">
      <formula>TRUE</formula>
    </cfRule>
  </conditionalFormatting>
  <conditionalFormatting sqref="AT71:AZ71 AT67:BA67 BA69:BA71 AT69:AZ69 AT74:BA82">
    <cfRule type="cellIs" dxfId="357" priority="171" stopIfTrue="1" operator="equal">
      <formula>TRUE</formula>
    </cfRule>
  </conditionalFormatting>
  <conditionalFormatting sqref="AT70:AZ70">
    <cfRule type="cellIs" dxfId="356" priority="170" stopIfTrue="1" operator="equal">
      <formula>TRUE</formula>
    </cfRule>
  </conditionalFormatting>
  <conditionalFormatting sqref="AT90:AZ94 AT87:AZ87">
    <cfRule type="cellIs" dxfId="355" priority="169" stopIfTrue="1" operator="equal">
      <formula>TRUE</formula>
    </cfRule>
  </conditionalFormatting>
  <conditionalFormatting sqref="AT86:AZ86">
    <cfRule type="cellIs" dxfId="354" priority="168" stopIfTrue="1" operator="equal">
      <formula>TRUE</formula>
    </cfRule>
  </conditionalFormatting>
  <conditionalFormatting sqref="AT102:AZ102">
    <cfRule type="cellIs" dxfId="353" priority="167" stopIfTrue="1" operator="equal">
      <formula>TRUE</formula>
    </cfRule>
  </conditionalFormatting>
  <conditionalFormatting sqref="AT103:AZ103">
    <cfRule type="cellIs" dxfId="352" priority="166" stopIfTrue="1" operator="equal">
      <formula>TRUE</formula>
    </cfRule>
  </conditionalFormatting>
  <conditionalFormatting sqref="AT85:AZ85">
    <cfRule type="cellIs" dxfId="351" priority="165" stopIfTrue="1" operator="equal">
      <formula>TRUE</formula>
    </cfRule>
  </conditionalFormatting>
  <conditionalFormatting sqref="AT96:AZ96">
    <cfRule type="cellIs" dxfId="350" priority="164" stopIfTrue="1" operator="equal">
      <formula>TRUE</formula>
    </cfRule>
  </conditionalFormatting>
  <conditionalFormatting sqref="AT88:AZ88">
    <cfRule type="cellIs" dxfId="349" priority="162" stopIfTrue="1" operator="equal">
      <formula>TRUE</formula>
    </cfRule>
  </conditionalFormatting>
  <conditionalFormatting sqref="AT89:AZ89">
    <cfRule type="cellIs" dxfId="348" priority="161" stopIfTrue="1" operator="equal">
      <formula>TRUE</formula>
    </cfRule>
  </conditionalFormatting>
  <conditionalFormatting sqref="AT115:AZ115">
    <cfRule type="cellIs" dxfId="347" priority="160" stopIfTrue="1" operator="equal">
      <formula>TRUE</formula>
    </cfRule>
  </conditionalFormatting>
  <conditionalFormatting sqref="AT118:AZ124 AT126:AZ127">
    <cfRule type="cellIs" dxfId="346" priority="159" stopIfTrue="1" operator="equal">
      <formula>TRUE</formula>
    </cfRule>
  </conditionalFormatting>
  <conditionalFormatting sqref="AT110:AZ110">
    <cfRule type="cellIs" dxfId="345" priority="158" stopIfTrue="1" operator="equal">
      <formula>TRUE</formula>
    </cfRule>
  </conditionalFormatting>
  <conditionalFormatting sqref="AT111:AZ111">
    <cfRule type="cellIs" dxfId="344" priority="157" stopIfTrue="1" operator="equal">
      <formula>TRUE</formula>
    </cfRule>
  </conditionalFormatting>
  <conditionalFormatting sqref="AT108:AZ109">
    <cfRule type="cellIs" dxfId="343" priority="156" stopIfTrue="1" operator="equal">
      <formula>TRUE</formula>
    </cfRule>
  </conditionalFormatting>
  <conditionalFormatting sqref="AT114:AZ114">
    <cfRule type="cellIs" dxfId="342" priority="155" stopIfTrue="1" operator="equal">
      <formula>TRUE</formula>
    </cfRule>
  </conditionalFormatting>
  <conditionalFormatting sqref="AT107:AZ107">
    <cfRule type="cellIs" dxfId="341" priority="154" stopIfTrue="1" operator="equal">
      <formula>TRUE</formula>
    </cfRule>
  </conditionalFormatting>
  <conditionalFormatting sqref="AT116:AZ117">
    <cfRule type="cellIs" dxfId="340" priority="153" stopIfTrue="1" operator="equal">
      <formula>TRUE</formula>
    </cfRule>
  </conditionalFormatting>
  <conditionalFormatting sqref="AW125:AZ125">
    <cfRule type="cellIs" dxfId="339" priority="152" stopIfTrue="1" operator="equal">
      <formula>TRUE</formula>
    </cfRule>
  </conditionalFormatting>
  <conditionalFormatting sqref="BA85:BA94 BA96">
    <cfRule type="cellIs" dxfId="338" priority="151" stopIfTrue="1" operator="equal">
      <formula>TRUE</formula>
    </cfRule>
  </conditionalFormatting>
  <conditionalFormatting sqref="BB67 BB69:BB71 BB74:BB82">
    <cfRule type="cellIs" dxfId="337" priority="141" stopIfTrue="1" operator="equal">
      <formula>TRUE</formula>
    </cfRule>
  </conditionalFormatting>
  <conditionalFormatting sqref="BB45:BB47 BB49">
    <cfRule type="cellIs" dxfId="336" priority="142" stopIfTrue="1" operator="equal">
      <formula>TRUE</formula>
    </cfRule>
  </conditionalFormatting>
  <conditionalFormatting sqref="BB85:BB94 BB96">
    <cfRule type="cellIs" dxfId="335" priority="140" stopIfTrue="1" operator="equal">
      <formula>TRUE</formula>
    </cfRule>
  </conditionalFormatting>
  <conditionalFormatting sqref="BB131:BB139">
    <cfRule type="cellIs" dxfId="334" priority="138" stopIfTrue="1" operator="equal">
      <formula>TRUE</formula>
    </cfRule>
  </conditionalFormatting>
  <conditionalFormatting sqref="BA97">
    <cfRule type="cellIs" dxfId="333" priority="135" stopIfTrue="1" operator="equal">
      <formula>TRUE</formula>
    </cfRule>
  </conditionalFormatting>
  <conditionalFormatting sqref="AD97 CI97 AM97 BB97:BJ97 AO97">
    <cfRule type="cellIs" dxfId="332" priority="137" stopIfTrue="1" operator="equal">
      <formula>TRUE</formula>
    </cfRule>
  </conditionalFormatting>
  <conditionalFormatting sqref="AT97:AZ97">
    <cfRule type="cellIs" dxfId="331" priority="136" stopIfTrue="1" operator="equal">
      <formula>TRUE</formula>
    </cfRule>
  </conditionalFormatting>
  <conditionalFormatting sqref="AT17:BA17">
    <cfRule type="cellIs" dxfId="330" priority="131" stopIfTrue="1" operator="equal">
      <formula>TRUE</formula>
    </cfRule>
  </conditionalFormatting>
  <conditionalFormatting sqref="AD17 CI17 AG17:AM17 BB17:BJ17">
    <cfRule type="cellIs" dxfId="329" priority="134" stopIfTrue="1" operator="equal">
      <formula>TRUE</formula>
    </cfRule>
  </conditionalFormatting>
  <conditionalFormatting sqref="AN17">
    <cfRule type="cellIs" dxfId="328" priority="133" stopIfTrue="1" operator="equal">
      <formula>TRUE</formula>
    </cfRule>
  </conditionalFormatting>
  <conditionalFormatting sqref="AO17">
    <cfRule type="cellIs" dxfId="327" priority="132" stopIfTrue="1" operator="equal">
      <formula>TRUE</formula>
    </cfRule>
  </conditionalFormatting>
  <conditionalFormatting sqref="BB50">
    <cfRule type="cellIs" dxfId="326" priority="127" stopIfTrue="1" operator="equal">
      <formula>TRUE</formula>
    </cfRule>
  </conditionalFormatting>
  <conditionalFormatting sqref="BB48">
    <cfRule type="cellIs" dxfId="325" priority="123" stopIfTrue="1" operator="equal">
      <formula>TRUE</formula>
    </cfRule>
  </conditionalFormatting>
  <conditionalFormatting sqref="CI68 AD68 BB68 AG68:AM68 AO68">
    <cfRule type="cellIs" dxfId="324" priority="120" stopIfTrue="1" operator="equal">
      <formula>TRUE</formula>
    </cfRule>
  </conditionalFormatting>
  <conditionalFormatting sqref="CI50 AD50 BC50:BJ50 AG50:AM50">
    <cfRule type="cellIs" dxfId="323" priority="130" stopIfTrue="1" operator="equal">
      <formula>TRUE</formula>
    </cfRule>
  </conditionalFormatting>
  <conditionalFormatting sqref="AO50">
    <cfRule type="cellIs" dxfId="322" priority="129" stopIfTrue="1" operator="equal">
      <formula>TRUE</formula>
    </cfRule>
  </conditionalFormatting>
  <conditionalFormatting sqref="AT50:BA50">
    <cfRule type="cellIs" dxfId="321" priority="128" stopIfTrue="1" operator="equal">
      <formula>TRUE</formula>
    </cfRule>
  </conditionalFormatting>
  <conditionalFormatting sqref="CI48 AD48 BC48:BJ48 AG48:AM48">
    <cfRule type="cellIs" dxfId="320" priority="126" stopIfTrue="1" operator="equal">
      <formula>TRUE</formula>
    </cfRule>
  </conditionalFormatting>
  <conditionalFormatting sqref="AO48">
    <cfRule type="cellIs" dxfId="319" priority="125" stopIfTrue="1" operator="equal">
      <formula>TRUE</formula>
    </cfRule>
  </conditionalFormatting>
  <conditionalFormatting sqref="AT48:BA48">
    <cfRule type="cellIs" dxfId="318" priority="124" stopIfTrue="1" operator="equal">
      <formula>TRUE</formula>
    </cfRule>
  </conditionalFormatting>
  <conditionalFormatting sqref="CI24 AE24:AM24 BA24:BJ24 S24:T24 AO24">
    <cfRule type="cellIs" dxfId="317" priority="119" stopIfTrue="1" operator="equal">
      <formula>TRUE</formula>
    </cfRule>
  </conditionalFormatting>
  <conditionalFormatting sqref="AT24:AZ24">
    <cfRule type="cellIs" dxfId="316" priority="118" stopIfTrue="1" operator="equal">
      <formula>TRUE</formula>
    </cfRule>
  </conditionalFormatting>
  <conditionalFormatting sqref="BB72:BB73">
    <cfRule type="cellIs" dxfId="315" priority="112" stopIfTrue="1" operator="equal">
      <formula>TRUE</formula>
    </cfRule>
  </conditionalFormatting>
  <conditionalFormatting sqref="AD73 CI73 BC73:BJ73 AG72:AM73">
    <cfRule type="cellIs" dxfId="314" priority="117" stopIfTrue="1" operator="equal">
      <formula>TRUE</formula>
    </cfRule>
  </conditionalFormatting>
  <conditionalFormatting sqref="AD72 BC72:BJ72 CI72">
    <cfRule type="cellIs" dxfId="313" priority="116" stopIfTrue="1" operator="equal">
      <formula>TRUE</formula>
    </cfRule>
  </conditionalFormatting>
  <conditionalFormatting sqref="AO72:AO73">
    <cfRule type="cellIs" dxfId="312" priority="115" stopIfTrue="1" operator="equal">
      <formula>TRUE</formula>
    </cfRule>
  </conditionalFormatting>
  <conditionalFormatting sqref="AP72:AV73">
    <cfRule type="cellIs" dxfId="311" priority="114" stopIfTrue="1" operator="equal">
      <formula>TRUE</formula>
    </cfRule>
  </conditionalFormatting>
  <conditionalFormatting sqref="BA72:BA73">
    <cfRule type="cellIs" dxfId="310" priority="113" stopIfTrue="1" operator="equal">
      <formula>TRUE</formula>
    </cfRule>
  </conditionalFormatting>
  <conditionalFormatting sqref="AD95:AH95 CI95">
    <cfRule type="cellIs" dxfId="309" priority="111" stopIfTrue="1" operator="equal">
      <formula>TRUE</formula>
    </cfRule>
  </conditionalFormatting>
  <conditionalFormatting sqref="BE95">
    <cfRule type="cellIs" dxfId="308" priority="110" stopIfTrue="1" operator="equal">
      <formula>TRUE</formula>
    </cfRule>
  </conditionalFormatting>
  <conditionalFormatting sqref="AM95">
    <cfRule type="cellIs" dxfId="307" priority="109" stopIfTrue="1" operator="equal">
      <formula>TRUE</formula>
    </cfRule>
  </conditionalFormatting>
  <conditionalFormatting sqref="AO95">
    <cfRule type="cellIs" dxfId="306" priority="108" stopIfTrue="1" operator="equal">
      <formula>TRUE</formula>
    </cfRule>
  </conditionalFormatting>
  <conditionalFormatting sqref="AT95:AZ95">
    <cfRule type="cellIs" dxfId="305" priority="107" stopIfTrue="1" operator="equal">
      <formula>TRUE</formula>
    </cfRule>
  </conditionalFormatting>
  <conditionalFormatting sqref="BA95">
    <cfRule type="cellIs" dxfId="304" priority="106" stopIfTrue="1" operator="equal">
      <formula>TRUE</formula>
    </cfRule>
  </conditionalFormatting>
  <conditionalFormatting sqref="BB95">
    <cfRule type="cellIs" dxfId="303" priority="105" stopIfTrue="1" operator="equal">
      <formula>TRUE</formula>
    </cfRule>
  </conditionalFormatting>
  <conditionalFormatting sqref="AD147:AH147 CI147 AM147:AO147 Z147:AA147">
    <cfRule type="cellIs" dxfId="302" priority="104" stopIfTrue="1" operator="equal">
      <formula>TRUE</formula>
    </cfRule>
  </conditionalFormatting>
  <conditionalFormatting sqref="Y147">
    <cfRule type="cellIs" dxfId="301" priority="103" stopIfTrue="1" operator="equal">
      <formula>TRUE</formula>
    </cfRule>
  </conditionalFormatting>
  <conditionalFormatting sqref="AT154:AZ154">
    <cfRule type="cellIs" dxfId="300" priority="89" stopIfTrue="1" operator="equal">
      <formula>TRUE</formula>
    </cfRule>
  </conditionalFormatting>
  <conditionalFormatting sqref="BA147">
    <cfRule type="cellIs" dxfId="299" priority="100" stopIfTrue="1" operator="equal">
      <formula>TRUE</formula>
    </cfRule>
  </conditionalFormatting>
  <conditionalFormatting sqref="BB147">
    <cfRule type="cellIs" dxfId="298" priority="99" stopIfTrue="1" operator="equal">
      <formula>TRUE</formula>
    </cfRule>
  </conditionalFormatting>
  <conditionalFormatting sqref="AT143:AZ144">
    <cfRule type="cellIs" dxfId="297" priority="94" stopIfTrue="1" operator="equal">
      <formula>TRUE</formula>
    </cfRule>
  </conditionalFormatting>
  <conditionalFormatting sqref="AM143:AO144 CI143:CI144 Z143:AH144 BA143:BB144">
    <cfRule type="cellIs" dxfId="296" priority="98" stopIfTrue="1" operator="equal">
      <formula>TRUE</formula>
    </cfRule>
  </conditionalFormatting>
  <conditionalFormatting sqref="Y143:Y144">
    <cfRule type="cellIs" dxfId="295" priority="97" stopIfTrue="1" operator="equal">
      <formula>TRUE</formula>
    </cfRule>
  </conditionalFormatting>
  <conditionalFormatting sqref="AF145:AH145 AD145 CI145 AM145:AO145 BA145:BJ145 Y145:AA145">
    <cfRule type="cellIs" dxfId="294" priority="93" stopIfTrue="1" operator="equal">
      <formula>TRUE</formula>
    </cfRule>
  </conditionalFormatting>
  <conditionalFormatting sqref="AT145:AZ145">
    <cfRule type="cellIs" dxfId="293" priority="91" stopIfTrue="1" operator="equal">
      <formula>TRUE</formula>
    </cfRule>
  </conditionalFormatting>
  <conditionalFormatting sqref="CI154 AM154:AO154 BA154:BB154 Y154:AH154">
    <cfRule type="cellIs" dxfId="292" priority="90" stopIfTrue="1" operator="equal">
      <formula>TRUE</formula>
    </cfRule>
  </conditionalFormatting>
  <conditionalFormatting sqref="BO20:BR20">
    <cfRule type="cellIs" dxfId="291" priority="76" stopIfTrue="1" operator="equal">
      <formula>TRUE</formula>
    </cfRule>
  </conditionalFormatting>
  <conditionalFormatting sqref="AP31:BA31">
    <cfRule type="cellIs" dxfId="290" priority="75" stopIfTrue="1" operator="equal">
      <formula>TRUE</formula>
    </cfRule>
  </conditionalFormatting>
  <conditionalFormatting sqref="BO31:BR31">
    <cfRule type="cellIs" dxfId="289" priority="74" stopIfTrue="1" operator="equal">
      <formula>TRUE</formula>
    </cfRule>
  </conditionalFormatting>
  <conditionalFormatting sqref="AO37">
    <cfRule type="cellIs" dxfId="288" priority="73" stopIfTrue="1" operator="equal">
      <formula>TRUE</formula>
    </cfRule>
  </conditionalFormatting>
  <conditionalFormatting sqref="AP65:BA65">
    <cfRule type="cellIs" dxfId="287" priority="71" stopIfTrue="1" operator="equal">
      <formula>TRUE</formula>
    </cfRule>
  </conditionalFormatting>
  <conditionalFormatting sqref="BC65:BD65">
    <cfRule type="cellIs" dxfId="286" priority="70" stopIfTrue="1" operator="equal">
      <formula>TRUE</formula>
    </cfRule>
  </conditionalFormatting>
  <conditionalFormatting sqref="BF65:BJ65">
    <cfRule type="cellIs" dxfId="285" priority="69" stopIfTrue="1" operator="equal">
      <formula>TRUE</formula>
    </cfRule>
  </conditionalFormatting>
  <conditionalFormatting sqref="BO65:BR65">
    <cfRule type="cellIs" dxfId="284" priority="68" stopIfTrue="1" operator="equal">
      <formula>TRUE</formula>
    </cfRule>
  </conditionalFormatting>
  <conditionalFormatting sqref="AP83:BA83">
    <cfRule type="cellIs" dxfId="283" priority="67" stopIfTrue="1" operator="equal">
      <formula>TRUE</formula>
    </cfRule>
  </conditionalFormatting>
  <conditionalFormatting sqref="BC83:BD83">
    <cfRule type="cellIs" dxfId="282" priority="66" stopIfTrue="1" operator="equal">
      <formula>TRUE</formula>
    </cfRule>
  </conditionalFormatting>
  <conditionalFormatting sqref="BF83:BJ83">
    <cfRule type="cellIs" dxfId="281" priority="65" stopIfTrue="1" operator="equal">
      <formula>TRUE</formula>
    </cfRule>
  </conditionalFormatting>
  <conditionalFormatting sqref="BO83:BR83">
    <cfRule type="cellIs" dxfId="280" priority="64" stopIfTrue="1" operator="equal">
      <formula>TRUE</formula>
    </cfRule>
  </conditionalFormatting>
  <conditionalFormatting sqref="AD104:AM104">
    <cfRule type="cellIs" dxfId="279" priority="63" stopIfTrue="1" operator="equal">
      <formula>TRUE</formula>
    </cfRule>
  </conditionalFormatting>
  <conditionalFormatting sqref="AP104:BA104">
    <cfRule type="cellIs" dxfId="278" priority="62" stopIfTrue="1" operator="equal">
      <formula>TRUE</formula>
    </cfRule>
  </conditionalFormatting>
  <conditionalFormatting sqref="BC104:BD104">
    <cfRule type="cellIs" dxfId="277" priority="61" stopIfTrue="1" operator="equal">
      <formula>TRUE</formula>
    </cfRule>
  </conditionalFormatting>
  <conditionalFormatting sqref="BF104:BK104">
    <cfRule type="cellIs" dxfId="276" priority="60" stopIfTrue="1" operator="equal">
      <formula>TRUE</formula>
    </cfRule>
  </conditionalFormatting>
  <conditionalFormatting sqref="BO104:BR104">
    <cfRule type="cellIs" dxfId="275" priority="59" stopIfTrue="1" operator="equal">
      <formula>TRUE</formula>
    </cfRule>
  </conditionalFormatting>
  <conditionalFormatting sqref="BC128:BD128">
    <cfRule type="cellIs" dxfId="274" priority="58" stopIfTrue="1" operator="equal">
      <formula>TRUE</formula>
    </cfRule>
  </conditionalFormatting>
  <conditionalFormatting sqref="BF128:BK128">
    <cfRule type="cellIs" dxfId="273" priority="57" stopIfTrue="1" operator="equal">
      <formula>TRUE</formula>
    </cfRule>
  </conditionalFormatting>
  <conditionalFormatting sqref="X127 X114:X117 X120:X125">
    <cfRule type="cellIs" dxfId="272" priority="56" stopIfTrue="1" operator="equal">
      <formula>TRUE</formula>
    </cfRule>
  </conditionalFormatting>
  <conditionalFormatting sqref="X119">
    <cfRule type="cellIs" dxfId="271" priority="52" stopIfTrue="1" operator="equal">
      <formula>TRUE</formula>
    </cfRule>
  </conditionalFormatting>
  <conditionalFormatting sqref="X109:X110">
    <cfRule type="cellIs" dxfId="270" priority="55" stopIfTrue="1" operator="equal">
      <formula>TRUE</formula>
    </cfRule>
  </conditionalFormatting>
  <conditionalFormatting sqref="X111">
    <cfRule type="cellIs" dxfId="269" priority="54" stopIfTrue="1" operator="equal">
      <formula>TRUE</formula>
    </cfRule>
  </conditionalFormatting>
  <conditionalFormatting sqref="X112:X113">
    <cfRule type="cellIs" dxfId="268" priority="53" stopIfTrue="1" operator="equal">
      <formula>TRUE</formula>
    </cfRule>
  </conditionalFormatting>
  <conditionalFormatting sqref="X146">
    <cfRule type="cellIs" dxfId="267" priority="51" stopIfTrue="1" operator="equal">
      <formula>TRUE</formula>
    </cfRule>
  </conditionalFormatting>
  <conditionalFormatting sqref="X147">
    <cfRule type="cellIs" dxfId="266" priority="50" stopIfTrue="1" operator="equal">
      <formula>TRUE</formula>
    </cfRule>
  </conditionalFormatting>
  <conditionalFormatting sqref="X143:X144">
    <cfRule type="cellIs" dxfId="265" priority="49" stopIfTrue="1" operator="equal">
      <formula>TRUE</formula>
    </cfRule>
  </conditionalFormatting>
  <conditionalFormatting sqref="X145">
    <cfRule type="cellIs" dxfId="264" priority="48" stopIfTrue="1" operator="equal">
      <formula>TRUE</formula>
    </cfRule>
  </conditionalFormatting>
  <conditionalFormatting sqref="X154">
    <cfRule type="cellIs" dxfId="263" priority="47" stopIfTrue="1" operator="equal">
      <formula>TRUE</formula>
    </cfRule>
  </conditionalFormatting>
  <conditionalFormatting sqref="AN132:AN135 AN137:AN139">
    <cfRule type="cellIs" dxfId="262" priority="33" stopIfTrue="1" operator="equal">
      <formula>TRUE</formula>
    </cfRule>
  </conditionalFormatting>
  <conditionalFormatting sqref="AO132:AO135 AO137:AO139">
    <cfRule type="cellIs" dxfId="261" priority="32" stopIfTrue="1" operator="equal">
      <formula>TRUE</formula>
    </cfRule>
  </conditionalFormatting>
  <conditionalFormatting sqref="AN131:AO131">
    <cfRule type="cellIs" dxfId="260" priority="28" stopIfTrue="1" operator="equal">
      <formula>TRUE</formula>
    </cfRule>
  </conditionalFormatting>
  <conditionalFormatting sqref="AN136:AO136">
    <cfRule type="cellIs" dxfId="259" priority="27" stopIfTrue="1" operator="equal">
      <formula>TRUE</formula>
    </cfRule>
  </conditionalFormatting>
  <conditionalFormatting sqref="AN157:AO163">
    <cfRule type="cellIs" dxfId="258" priority="29" stopIfTrue="1" operator="equal">
      <formula>TRUE</formula>
    </cfRule>
  </conditionalFormatting>
  <conditionalFormatting sqref="W145">
    <cfRule type="cellIs" dxfId="257" priority="14" stopIfTrue="1" operator="equal">
      <formula>TRUE</formula>
    </cfRule>
  </conditionalFormatting>
  <conditionalFormatting sqref="W154">
    <cfRule type="cellIs" dxfId="256" priority="13" stopIfTrue="1" operator="equal">
      <formula>TRUE</formula>
    </cfRule>
  </conditionalFormatting>
  <conditionalFormatting sqref="W14:W16">
    <cfRule type="cellIs" dxfId="255" priority="26" stopIfTrue="1" operator="equal">
      <formula>TRUE</formula>
    </cfRule>
  </conditionalFormatting>
  <conditionalFormatting sqref="W120:W125 W114:W118">
    <cfRule type="cellIs" dxfId="254" priority="25" stopIfTrue="1" operator="equal">
      <formula>TRUE</formula>
    </cfRule>
  </conditionalFormatting>
  <conditionalFormatting sqref="W88">
    <cfRule type="cellIs" dxfId="253" priority="24" stopIfTrue="1" operator="equal">
      <formula>TRUE</formula>
    </cfRule>
  </conditionalFormatting>
  <conditionalFormatting sqref="W93">
    <cfRule type="cellIs" dxfId="252" priority="23" stopIfTrue="1" operator="equal">
      <formula>TRUE</formula>
    </cfRule>
  </conditionalFormatting>
  <conditionalFormatting sqref="W109:W110">
    <cfRule type="cellIs" dxfId="251" priority="22" stopIfTrue="1" operator="equal">
      <formula>TRUE</formula>
    </cfRule>
  </conditionalFormatting>
  <conditionalFormatting sqref="W127">
    <cfRule type="cellIs" dxfId="250" priority="19" stopIfTrue="1" operator="equal">
      <formula>TRUE</formula>
    </cfRule>
  </conditionalFormatting>
  <conditionalFormatting sqref="W111">
    <cfRule type="cellIs" dxfId="249" priority="21" stopIfTrue="1" operator="equal">
      <formula>TRUE</formula>
    </cfRule>
  </conditionalFormatting>
  <conditionalFormatting sqref="W112:W113">
    <cfRule type="cellIs" dxfId="248" priority="20" stopIfTrue="1" operator="equal">
      <formula>TRUE</formula>
    </cfRule>
  </conditionalFormatting>
  <conditionalFormatting sqref="W119">
    <cfRule type="cellIs" dxfId="247" priority="18" stopIfTrue="1" operator="equal">
      <formula>TRUE</formula>
    </cfRule>
  </conditionalFormatting>
  <conditionalFormatting sqref="W24">
    <cfRule type="cellIs" dxfId="246" priority="17" stopIfTrue="1" operator="equal">
      <formula>TRUE</formula>
    </cfRule>
  </conditionalFormatting>
  <conditionalFormatting sqref="W147">
    <cfRule type="cellIs" dxfId="245" priority="16" stopIfTrue="1" operator="equal">
      <formula>TRUE</formula>
    </cfRule>
  </conditionalFormatting>
  <conditionalFormatting sqref="W143:W144">
    <cfRule type="cellIs" dxfId="244" priority="15" stopIfTrue="1" operator="equal">
      <formula>TRUE</formula>
    </cfRule>
  </conditionalFormatting>
  <conditionalFormatting sqref="AN24:AN30">
    <cfRule type="cellIs" dxfId="243" priority="12" stopIfTrue="1" operator="equal">
      <formula>TRUE</formula>
    </cfRule>
  </conditionalFormatting>
  <conditionalFormatting sqref="AN35:AN37">
    <cfRule type="cellIs" dxfId="242" priority="11" stopIfTrue="1" operator="equal">
      <formula>TRUE</formula>
    </cfRule>
  </conditionalFormatting>
  <conditionalFormatting sqref="AN45:AN64">
    <cfRule type="cellIs" dxfId="241" priority="10" stopIfTrue="1" operator="equal">
      <formula>TRUE</formula>
    </cfRule>
  </conditionalFormatting>
  <conditionalFormatting sqref="AN67:AN82">
    <cfRule type="cellIs" dxfId="240" priority="9" stopIfTrue="1" operator="equal">
      <formula>TRUE</formula>
    </cfRule>
  </conditionalFormatting>
  <conditionalFormatting sqref="AN85:AN88">
    <cfRule type="cellIs" dxfId="239" priority="8" stopIfTrue="1" operator="equal">
      <formula>TRUE</formula>
    </cfRule>
  </conditionalFormatting>
  <conditionalFormatting sqref="AN91:AN92">
    <cfRule type="cellIs" dxfId="238" priority="7" stopIfTrue="1" operator="equal">
      <formula>TRUE</formula>
    </cfRule>
  </conditionalFormatting>
  <conditionalFormatting sqref="AN95:AN97">
    <cfRule type="cellIs" dxfId="237" priority="6" stopIfTrue="1" operator="equal">
      <formula>TRUE</formula>
    </cfRule>
  </conditionalFormatting>
  <conditionalFormatting sqref="AN99">
    <cfRule type="cellIs" dxfId="236" priority="5" stopIfTrue="1" operator="equal">
      <formula>TRUE</formula>
    </cfRule>
  </conditionalFormatting>
  <conditionalFormatting sqref="AN101">
    <cfRule type="cellIs" dxfId="235" priority="4" stopIfTrue="1" operator="equal">
      <formula>TRUE</formula>
    </cfRule>
  </conditionalFormatting>
  <conditionalFormatting sqref="AN103">
    <cfRule type="cellIs" dxfId="234" priority="3" stopIfTrue="1" operator="equal">
      <formula>TRUE</formula>
    </cfRule>
  </conditionalFormatting>
  <conditionalFormatting sqref="AN107">
    <cfRule type="cellIs" dxfId="233" priority="2" stopIfTrue="1" operator="equal">
      <formula>TRUE</formula>
    </cfRule>
  </conditionalFormatting>
  <conditionalFormatting sqref="AN120">
    <cfRule type="cellIs" dxfId="232" priority="1" stopIfTrue="1" operator="equal">
      <formula>TRUE</formula>
    </cfRule>
  </conditionalFormatting>
  <pageMargins left="0" right="0" top="0" bottom="0.5" header="0.25" footer="0.25"/>
  <pageSetup scale="92" fitToHeight="4" orientation="landscape" r:id="rId1"/>
  <headerFooter alignWithMargins="0">
    <oddFooter>&amp;LDRAFT INTERNAL USE ONLY&amp;C&amp;D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266"/>
  <sheetViews>
    <sheetView topLeftCell="A13" workbookViewId="0">
      <selection activeCell="B1" sqref="B1"/>
    </sheetView>
  </sheetViews>
  <sheetFormatPr defaultColWidth="9" defaultRowHeight="12.75" x14ac:dyDescent="0.2"/>
  <cols>
    <col min="1" max="2" width="19.375" style="170" customWidth="1"/>
    <col min="3" max="3" width="6.125" style="1" customWidth="1"/>
    <col min="4" max="4" width="5" style="1" customWidth="1"/>
    <col min="5" max="6" width="4.625" style="1" customWidth="1"/>
    <col min="7" max="7" width="7.625" style="1" customWidth="1"/>
    <col min="8" max="8" width="6.625" style="1" customWidth="1"/>
    <col min="9" max="9" width="7.625" style="1" customWidth="1"/>
    <col min="10" max="11" width="8.625" style="1" customWidth="1"/>
    <col min="12" max="16" width="7.625" style="1" customWidth="1"/>
    <col min="17" max="17" width="6.625" style="1" customWidth="1"/>
    <col min="18" max="18" width="7.625" style="1" customWidth="1"/>
    <col min="19" max="19" width="8.625" style="1" customWidth="1"/>
    <col min="20" max="20" width="7.625" style="1" customWidth="1"/>
    <col min="21" max="21" width="7.625" style="2" customWidth="1"/>
    <col min="22" max="23" width="6.625" style="2" customWidth="1"/>
    <col min="24" max="34" width="7.625" style="2" customWidth="1"/>
    <col min="35" max="40" width="6.625" style="2" customWidth="1"/>
    <col min="41" max="41" width="5.625" style="2" hidden="1" customWidth="1"/>
    <col min="42" max="43" width="8.625" style="2" customWidth="1"/>
    <col min="44" max="44" width="9" style="1" customWidth="1"/>
    <col min="45" max="48" width="8.625" style="1" customWidth="1"/>
    <col min="49" max="50" width="7.625" style="1" customWidth="1"/>
    <col min="51" max="53" width="6.625" style="1" customWidth="1"/>
    <col min="54" max="57" width="7.625" style="1" customWidth="1"/>
    <col min="58" max="58" width="6.625" style="1" customWidth="1"/>
    <col min="59" max="59" width="6.625" style="160" customWidth="1"/>
    <col min="60" max="63" width="6.625" style="1" customWidth="1"/>
    <col min="64" max="64" width="5.625" style="1" customWidth="1"/>
    <col min="65" max="70" width="6.625" style="1" customWidth="1"/>
    <col min="71" max="71" width="5.625" style="1" customWidth="1"/>
    <col min="72" max="75" width="6.625" style="160" customWidth="1"/>
    <col min="76" max="78" width="4.625" style="1" customWidth="1"/>
    <col min="79" max="89" width="6.625" style="1" customWidth="1"/>
    <col min="90" max="92" width="8.625" style="1" customWidth="1"/>
    <col min="93" max="94" width="8.625" customWidth="1"/>
    <col min="96" max="119" width="5.625" customWidth="1"/>
    <col min="121" max="16384" width="9" style="1"/>
  </cols>
  <sheetData>
    <row r="1" spans="1:92" x14ac:dyDescent="0.2">
      <c r="A1" s="19" t="s">
        <v>331</v>
      </c>
      <c r="B1" s="19" t="s">
        <v>383</v>
      </c>
      <c r="C1" s="43" t="s">
        <v>378</v>
      </c>
      <c r="D1" s="43" t="s">
        <v>379</v>
      </c>
      <c r="E1" s="19" t="s">
        <v>330</v>
      </c>
      <c r="F1" s="40" t="s">
        <v>329</v>
      </c>
      <c r="G1" s="40" t="s">
        <v>288</v>
      </c>
      <c r="H1" s="40" t="s">
        <v>289</v>
      </c>
      <c r="I1" s="40" t="s">
        <v>290</v>
      </c>
      <c r="J1" s="26" t="s">
        <v>332</v>
      </c>
      <c r="K1" s="26" t="s">
        <v>328</v>
      </c>
      <c r="L1" s="40" t="s">
        <v>291</v>
      </c>
      <c r="M1" s="40" t="s">
        <v>334</v>
      </c>
      <c r="N1" s="40" t="s">
        <v>333</v>
      </c>
      <c r="O1" s="40" t="s">
        <v>292</v>
      </c>
      <c r="P1" s="40" t="s">
        <v>335</v>
      </c>
      <c r="Q1" s="40" t="s">
        <v>293</v>
      </c>
      <c r="R1" s="40" t="s">
        <v>294</v>
      </c>
      <c r="S1" s="40" t="s">
        <v>295</v>
      </c>
      <c r="T1" s="40" t="s">
        <v>296</v>
      </c>
      <c r="U1" s="30" t="s">
        <v>297</v>
      </c>
      <c r="V1" s="30" t="s">
        <v>298</v>
      </c>
      <c r="W1" s="30" t="s">
        <v>299</v>
      </c>
      <c r="X1" s="30" t="s">
        <v>300</v>
      </c>
      <c r="Y1" s="30" t="s">
        <v>301</v>
      </c>
      <c r="Z1" s="30" t="s">
        <v>302</v>
      </c>
      <c r="AA1" s="20" t="s">
        <v>303</v>
      </c>
      <c r="AB1" s="20" t="s">
        <v>304</v>
      </c>
      <c r="AC1" s="20" t="s">
        <v>305</v>
      </c>
      <c r="AD1" s="20" t="s">
        <v>306</v>
      </c>
      <c r="AE1" s="20" t="s">
        <v>307</v>
      </c>
      <c r="AF1" s="19" t="s">
        <v>308</v>
      </c>
      <c r="AG1" s="30" t="s">
        <v>309</v>
      </c>
      <c r="AH1" s="19" t="s">
        <v>310</v>
      </c>
      <c r="AI1" s="30" t="s">
        <v>311</v>
      </c>
      <c r="AJ1" s="19" t="s">
        <v>312</v>
      </c>
      <c r="AK1" s="30" t="s">
        <v>313</v>
      </c>
      <c r="AL1" s="19" t="s">
        <v>314</v>
      </c>
      <c r="AM1" s="30" t="s">
        <v>315</v>
      </c>
      <c r="AN1" s="19" t="s">
        <v>316</v>
      </c>
      <c r="AO1" s="41"/>
      <c r="AP1" s="36" t="s">
        <v>317</v>
      </c>
      <c r="AQ1" s="36" t="s">
        <v>318</v>
      </c>
      <c r="AR1" s="43" t="s">
        <v>336</v>
      </c>
      <c r="AS1" s="43" t="s">
        <v>337</v>
      </c>
      <c r="AT1" s="43" t="s">
        <v>338</v>
      </c>
      <c r="AU1" s="43" t="s">
        <v>339</v>
      </c>
      <c r="AV1" s="43" t="s">
        <v>340</v>
      </c>
      <c r="AW1" s="43" t="s">
        <v>341</v>
      </c>
      <c r="AX1" s="43" t="s">
        <v>342</v>
      </c>
      <c r="AY1" s="43" t="s">
        <v>343</v>
      </c>
      <c r="AZ1" s="43" t="s">
        <v>344</v>
      </c>
      <c r="BA1" s="43" t="s">
        <v>345</v>
      </c>
      <c r="BB1" s="36" t="s">
        <v>319</v>
      </c>
      <c r="BC1" s="36" t="s">
        <v>346</v>
      </c>
      <c r="BD1" s="19" t="s">
        <v>320</v>
      </c>
      <c r="BE1" s="19" t="s">
        <v>347</v>
      </c>
      <c r="BF1" s="19" t="s">
        <v>348</v>
      </c>
      <c r="BG1" s="36" t="s">
        <v>354</v>
      </c>
      <c r="BH1" s="19" t="s">
        <v>349</v>
      </c>
      <c r="BI1" s="19" t="s">
        <v>350</v>
      </c>
      <c r="BJ1" s="19" t="s">
        <v>351</v>
      </c>
      <c r="BK1" s="19" t="s">
        <v>352</v>
      </c>
      <c r="BL1" s="19" t="s">
        <v>353</v>
      </c>
      <c r="BM1" s="19" t="s">
        <v>355</v>
      </c>
      <c r="BN1" s="19" t="s">
        <v>356</v>
      </c>
      <c r="BO1" s="19" t="s">
        <v>357</v>
      </c>
      <c r="BP1" s="19" t="s">
        <v>358</v>
      </c>
      <c r="BQ1" s="19" t="s">
        <v>359</v>
      </c>
      <c r="BR1" s="19" t="s">
        <v>360</v>
      </c>
      <c r="BS1" s="19" t="s">
        <v>321</v>
      </c>
      <c r="BT1" s="36" t="s">
        <v>361</v>
      </c>
      <c r="BU1" s="36" t="s">
        <v>362</v>
      </c>
      <c r="BV1" s="36" t="s">
        <v>363</v>
      </c>
      <c r="BW1" s="36" t="s">
        <v>364</v>
      </c>
      <c r="BX1" s="19" t="s">
        <v>322</v>
      </c>
      <c r="BY1" s="19" t="s">
        <v>323</v>
      </c>
      <c r="BZ1" s="19" t="s">
        <v>324</v>
      </c>
      <c r="CA1" s="19" t="s">
        <v>365</v>
      </c>
      <c r="CB1" s="19" t="s">
        <v>366</v>
      </c>
      <c r="CC1" s="19" t="s">
        <v>367</v>
      </c>
      <c r="CD1" s="19" t="s">
        <v>368</v>
      </c>
      <c r="CE1" s="19" t="s">
        <v>369</v>
      </c>
      <c r="CF1" s="19" t="s">
        <v>370</v>
      </c>
      <c r="CG1" s="19" t="s">
        <v>371</v>
      </c>
      <c r="CH1" s="19" t="s">
        <v>372</v>
      </c>
      <c r="CI1" s="19" t="s">
        <v>373</v>
      </c>
      <c r="CJ1" s="19" t="s">
        <v>374</v>
      </c>
      <c r="CK1" s="28" t="s">
        <v>375</v>
      </c>
      <c r="CL1" s="19" t="s">
        <v>325</v>
      </c>
      <c r="CM1" s="19" t="s">
        <v>326</v>
      </c>
      <c r="CN1" s="19" t="s">
        <v>327</v>
      </c>
    </row>
    <row r="2" spans="1:92" x14ac:dyDescent="0.2">
      <c r="A2" s="25" t="s">
        <v>0</v>
      </c>
      <c r="B2" s="40" t="s">
        <v>386</v>
      </c>
      <c r="C2" s="40">
        <v>1</v>
      </c>
      <c r="D2" s="40">
        <v>0</v>
      </c>
      <c r="E2" s="26">
        <v>5</v>
      </c>
      <c r="F2" s="27">
        <v>0</v>
      </c>
      <c r="G2" s="44">
        <v>30.552</v>
      </c>
      <c r="H2" s="27">
        <v>690</v>
      </c>
      <c r="I2" s="27">
        <v>1960</v>
      </c>
      <c r="J2" s="51">
        <f>(644.35/I2)</f>
        <v>0.32874999999999999</v>
      </c>
      <c r="K2" s="48">
        <f>(I2/644.35)</f>
        <v>3.041825095057034</v>
      </c>
      <c r="L2" s="46">
        <v>25</v>
      </c>
      <c r="M2" s="48" t="e">
        <v>#N/A</v>
      </c>
      <c r="N2" s="48" t="e">
        <v>#N/A</v>
      </c>
      <c r="O2" s="47">
        <v>1700</v>
      </c>
      <c r="P2" s="48" t="e">
        <v>#N/A</v>
      </c>
      <c r="Q2" s="48" t="e">
        <v>#N/A</v>
      </c>
      <c r="R2" s="47">
        <f t="shared" ref="R2:R14" si="0">((L2/100)*S2)</f>
        <v>7.2774999999999999</v>
      </c>
      <c r="S2" s="48">
        <v>29.11</v>
      </c>
      <c r="T2" s="48" t="e">
        <v>#N/A</v>
      </c>
      <c r="U2" s="48" t="e">
        <v>#N/A</v>
      </c>
      <c r="V2" s="45">
        <v>5.5</v>
      </c>
      <c r="W2" s="48">
        <v>3.4</v>
      </c>
      <c r="X2" s="121">
        <v>0.33</v>
      </c>
      <c r="Y2" s="51">
        <v>0.33</v>
      </c>
      <c r="Z2" s="49">
        <v>0.33</v>
      </c>
      <c r="AA2" s="49">
        <v>0.33</v>
      </c>
      <c r="AB2" s="49">
        <v>0.22</v>
      </c>
      <c r="AC2" s="50">
        <v>0.2</v>
      </c>
      <c r="AD2" s="50">
        <v>0.4</v>
      </c>
      <c r="AE2" s="50">
        <v>0.22</v>
      </c>
      <c r="AF2" s="48" t="s">
        <v>112</v>
      </c>
      <c r="AG2" s="52">
        <v>2.61</v>
      </c>
      <c r="AH2" s="52">
        <v>2.5</v>
      </c>
      <c r="AI2" s="52">
        <v>2.59</v>
      </c>
      <c r="AJ2" s="52">
        <v>2.75</v>
      </c>
      <c r="AK2" s="52">
        <v>2.63</v>
      </c>
      <c r="AL2" s="52">
        <v>2.68</v>
      </c>
      <c r="AM2" s="52">
        <v>2.68</v>
      </c>
      <c r="AN2" s="52">
        <v>2.65</v>
      </c>
      <c r="AO2" s="53">
        <f>(AN2-AI2)</f>
        <v>6.0000000000000053E-2</v>
      </c>
      <c r="AP2" s="19" t="b">
        <v>0</v>
      </c>
      <c r="AQ2" s="19" t="b">
        <v>1</v>
      </c>
      <c r="AR2" s="53">
        <v>-2.2599999999999998</v>
      </c>
      <c r="AS2" s="53">
        <v>-2.2999999999999998</v>
      </c>
      <c r="AT2" s="53">
        <v>-2.09</v>
      </c>
      <c r="AU2" s="53">
        <v>-2.23</v>
      </c>
      <c r="AV2" s="53">
        <v>-2.4</v>
      </c>
      <c r="AW2" s="53">
        <v>-2.69</v>
      </c>
      <c r="AX2" s="53">
        <v>-2.7</v>
      </c>
      <c r="AY2" s="53">
        <v>-2.5499999999999998</v>
      </c>
      <c r="AZ2" s="53">
        <v>-2.48</v>
      </c>
      <c r="BA2" s="53">
        <v>-2.39</v>
      </c>
      <c r="BB2" s="53">
        <v>-2.4700000000000002</v>
      </c>
      <c r="BC2" s="53">
        <f>(BB2-AX2)</f>
        <v>0.22999999999999998</v>
      </c>
      <c r="BD2" s="19" t="b">
        <f>OR(AND(BB2 &lt; -1.14, AQ2=TRUE), BB2&lt;-1.75)</f>
        <v>1</v>
      </c>
      <c r="BE2" s="54">
        <v>105.4</v>
      </c>
      <c r="BF2" s="54">
        <v>108.2</v>
      </c>
      <c r="BG2" s="55" t="s">
        <v>159</v>
      </c>
      <c r="BH2" s="54">
        <v>109.3</v>
      </c>
      <c r="BI2" s="54">
        <v>107.5</v>
      </c>
      <c r="BJ2" s="54">
        <v>106</v>
      </c>
      <c r="BK2" s="108">
        <v>106.7</v>
      </c>
      <c r="BL2" s="108">
        <v>106.5</v>
      </c>
      <c r="BM2" s="56">
        <f>BH2-BL2</f>
        <v>2.7999999999999972</v>
      </c>
      <c r="BN2" s="43" t="s">
        <v>159</v>
      </c>
      <c r="BO2" s="43" t="s">
        <v>159</v>
      </c>
      <c r="BP2" s="43" t="s">
        <v>159</v>
      </c>
      <c r="BQ2" s="101">
        <v>2.19</v>
      </c>
      <c r="BR2" s="102">
        <v>3.17</v>
      </c>
      <c r="BS2" s="105">
        <v>1.8</v>
      </c>
      <c r="BT2" s="36" t="s">
        <v>159</v>
      </c>
      <c r="BU2" s="36" t="s">
        <v>159</v>
      </c>
      <c r="BV2" s="36" t="s">
        <v>159</v>
      </c>
      <c r="BW2" s="36" t="s">
        <v>159</v>
      </c>
      <c r="BX2" s="98"/>
      <c r="BY2" s="98">
        <v>490</v>
      </c>
      <c r="BZ2" s="98"/>
      <c r="CA2" s="98">
        <v>1623.145</v>
      </c>
      <c r="CB2" s="98">
        <v>0</v>
      </c>
      <c r="CC2" s="98">
        <v>1623</v>
      </c>
      <c r="CD2" s="28">
        <f t="shared" ref="CD2:CD14" si="1">(CF2-CE2)</f>
        <v>1836.7619999999999</v>
      </c>
      <c r="CE2" s="28"/>
      <c r="CF2" s="28">
        <v>1836.7619999999999</v>
      </c>
      <c r="CG2" s="28">
        <v>1967.509</v>
      </c>
      <c r="CH2" s="56"/>
      <c r="CI2" s="56"/>
      <c r="CJ2" s="28">
        <f t="shared" ref="CJ2:CJ8" si="2">(CG2+CH2+CI2)</f>
        <v>1967.509</v>
      </c>
      <c r="CK2" s="29">
        <v>3346</v>
      </c>
      <c r="CL2" s="27" t="s">
        <v>159</v>
      </c>
      <c r="CM2" s="27" t="s">
        <v>159</v>
      </c>
      <c r="CN2" s="27" t="s">
        <v>267</v>
      </c>
    </row>
    <row r="3" spans="1:92" x14ac:dyDescent="0.2">
      <c r="A3" s="25" t="s">
        <v>72</v>
      </c>
      <c r="B3" s="40" t="s">
        <v>648</v>
      </c>
      <c r="C3" s="40">
        <v>1</v>
      </c>
      <c r="D3" s="40">
        <v>0</v>
      </c>
      <c r="E3" s="26">
        <v>5</v>
      </c>
      <c r="F3" s="27">
        <v>1</v>
      </c>
      <c r="G3" s="44">
        <v>182.14</v>
      </c>
      <c r="H3" s="27">
        <v>1360</v>
      </c>
      <c r="I3" s="27">
        <v>4840</v>
      </c>
      <c r="J3" s="51">
        <f t="shared" ref="J3:J15" si="3">(644.35/I3)</f>
        <v>0.1331301652892562</v>
      </c>
      <c r="K3" s="48">
        <f t="shared" ref="K3:K14" si="4">(I3/644.35)</f>
        <v>7.5114456428959411</v>
      </c>
      <c r="L3" s="47">
        <v>4.49</v>
      </c>
      <c r="M3" s="47">
        <v>104.87</v>
      </c>
      <c r="N3" s="47">
        <f>(M3*1.1518*12)</f>
        <v>1449.471192</v>
      </c>
      <c r="O3" s="47">
        <v>4450</v>
      </c>
      <c r="P3" s="51">
        <f>(N3/O3)</f>
        <v>0.32572386337078651</v>
      </c>
      <c r="Q3" s="48">
        <v>22.7</v>
      </c>
      <c r="R3" s="47">
        <f t="shared" si="0"/>
        <v>7.9100329999999994</v>
      </c>
      <c r="S3" s="48">
        <v>176.17</v>
      </c>
      <c r="T3" s="48">
        <v>2.4</v>
      </c>
      <c r="U3" s="31">
        <v>2.2999999999999998</v>
      </c>
      <c r="V3" s="31">
        <v>2.6</v>
      </c>
      <c r="W3" s="31">
        <v>2.5</v>
      </c>
      <c r="X3" s="122">
        <v>0.2</v>
      </c>
      <c r="Y3" s="50">
        <v>0.3</v>
      </c>
      <c r="Z3" s="49">
        <v>0.3</v>
      </c>
      <c r="AA3" s="49">
        <v>0.5</v>
      </c>
      <c r="AB3" s="49">
        <v>0.3</v>
      </c>
      <c r="AC3" s="50">
        <v>0.5</v>
      </c>
      <c r="AD3" s="50">
        <v>0.7</v>
      </c>
      <c r="AE3" s="50">
        <v>0.6</v>
      </c>
      <c r="AF3" s="53">
        <v>3.66</v>
      </c>
      <c r="AG3" s="58">
        <v>3.62</v>
      </c>
      <c r="AH3" s="58">
        <v>3.58</v>
      </c>
      <c r="AI3" s="53">
        <v>3.25</v>
      </c>
      <c r="AJ3" s="53">
        <v>3.18</v>
      </c>
      <c r="AK3" s="53">
        <v>3.08</v>
      </c>
      <c r="AL3" s="53">
        <v>3.07</v>
      </c>
      <c r="AM3" s="53">
        <v>3.07</v>
      </c>
      <c r="AN3" s="53">
        <v>3.07</v>
      </c>
      <c r="AO3" s="59">
        <f>(AN3-AH3)</f>
        <v>-0.51000000000000023</v>
      </c>
      <c r="AP3" s="19" t="b">
        <v>0</v>
      </c>
      <c r="AQ3" s="19" t="b">
        <v>1</v>
      </c>
      <c r="AR3" s="53">
        <v>-1.58</v>
      </c>
      <c r="AS3" s="53">
        <v>-1.56</v>
      </c>
      <c r="AT3" s="53">
        <v>-1.76</v>
      </c>
      <c r="AU3" s="53">
        <v>-2.04</v>
      </c>
      <c r="AV3" s="53">
        <v>-2.4300000000000002</v>
      </c>
      <c r="AW3" s="53">
        <v>-2.57</v>
      </c>
      <c r="AX3" s="53">
        <v>-2.63</v>
      </c>
      <c r="AY3" s="53">
        <v>-2.67</v>
      </c>
      <c r="AZ3" s="53">
        <v>-2.81</v>
      </c>
      <c r="BA3" s="53">
        <v>-2.69</v>
      </c>
      <c r="BB3" s="53">
        <v>-2.59</v>
      </c>
      <c r="BC3" s="53">
        <f>(BB3-AZ3)</f>
        <v>0.2200000000000002</v>
      </c>
      <c r="BD3" s="19" t="b">
        <f>OR(AND(BB3 &lt; -1.14, AQ3=TRUE), BB3&lt;-1.75)</f>
        <v>1</v>
      </c>
      <c r="BE3" s="56">
        <v>103.8</v>
      </c>
      <c r="BF3" s="56">
        <v>104.1</v>
      </c>
      <c r="BG3" s="171"/>
      <c r="BH3" s="56">
        <v>102.5</v>
      </c>
      <c r="BI3" s="56">
        <v>102.3</v>
      </c>
      <c r="BJ3" s="56">
        <v>101.6</v>
      </c>
      <c r="BK3" s="109">
        <v>102.9</v>
      </c>
      <c r="BL3" s="109">
        <v>103</v>
      </c>
      <c r="BM3" s="56">
        <f t="shared" ref="BM3:BM15" si="5">BH3-BL3</f>
        <v>-0.5</v>
      </c>
      <c r="BN3" s="43" t="s">
        <v>159</v>
      </c>
      <c r="BO3" s="43" t="s">
        <v>159</v>
      </c>
      <c r="BP3" s="43" t="s">
        <v>159</v>
      </c>
      <c r="BQ3" s="101">
        <v>1.94</v>
      </c>
      <c r="BR3" s="101">
        <v>1.83</v>
      </c>
      <c r="BS3" s="105">
        <v>2</v>
      </c>
      <c r="BT3" s="36" t="s">
        <v>159</v>
      </c>
      <c r="BU3" s="42"/>
      <c r="BV3" s="42"/>
      <c r="BW3" s="42"/>
      <c r="BX3" s="126"/>
      <c r="BY3" s="98">
        <v>355</v>
      </c>
      <c r="BZ3" s="126"/>
      <c r="CA3" s="98">
        <v>723.327</v>
      </c>
      <c r="CB3" s="98">
        <v>0</v>
      </c>
      <c r="CC3" s="98">
        <v>723</v>
      </c>
      <c r="CD3" s="28">
        <f t="shared" si="1"/>
        <v>864.7</v>
      </c>
      <c r="CE3" s="28"/>
      <c r="CF3" s="28">
        <v>864.7</v>
      </c>
      <c r="CG3" s="28">
        <v>918.904</v>
      </c>
      <c r="CH3" s="56"/>
      <c r="CI3" s="56"/>
      <c r="CJ3" s="28">
        <f t="shared" si="2"/>
        <v>918.904</v>
      </c>
      <c r="CK3" s="29">
        <v>1292</v>
      </c>
      <c r="CL3" s="27" t="s">
        <v>159</v>
      </c>
      <c r="CM3" s="27" t="s">
        <v>159</v>
      </c>
      <c r="CN3" s="27" t="s">
        <v>267</v>
      </c>
    </row>
    <row r="4" spans="1:92" x14ac:dyDescent="0.2">
      <c r="A4" s="25" t="s">
        <v>26</v>
      </c>
      <c r="B4" s="40" t="s">
        <v>479</v>
      </c>
      <c r="C4" s="40">
        <v>1</v>
      </c>
      <c r="D4" s="40">
        <v>0</v>
      </c>
      <c r="E4" s="26">
        <v>4</v>
      </c>
      <c r="F4" s="27">
        <v>1</v>
      </c>
      <c r="G4" s="44">
        <v>82.055999999999997</v>
      </c>
      <c r="H4" s="27">
        <v>3140</v>
      </c>
      <c r="I4" s="27">
        <v>10790</v>
      </c>
      <c r="J4" s="51">
        <f t="shared" si="3"/>
        <v>5.9717330861909175E-2</v>
      </c>
      <c r="K4" s="48">
        <f t="shared" si="4"/>
        <v>16.745557538604796</v>
      </c>
      <c r="L4" s="47">
        <v>0.32</v>
      </c>
      <c r="M4" s="47">
        <v>212.06</v>
      </c>
      <c r="N4" s="47">
        <f t="shared" ref="N4:N9" si="6">(M4*1.1518*12)</f>
        <v>2931.0084959999995</v>
      </c>
      <c r="O4" s="47">
        <v>10360</v>
      </c>
      <c r="P4" s="51">
        <f t="shared" ref="P4:P9" si="7">(N4/O4)</f>
        <v>0.28291587799227796</v>
      </c>
      <c r="Q4" s="48">
        <v>22.3</v>
      </c>
      <c r="R4" s="47">
        <f t="shared" si="0"/>
        <v>0.254048</v>
      </c>
      <c r="S4" s="48">
        <v>79.39</v>
      </c>
      <c r="T4" s="48">
        <v>1.5</v>
      </c>
      <c r="U4" s="31">
        <v>3.3</v>
      </c>
      <c r="V4" s="31">
        <v>3.2</v>
      </c>
      <c r="W4" s="31">
        <v>1.4</v>
      </c>
      <c r="X4" s="122">
        <v>0.3</v>
      </c>
      <c r="Y4" s="50">
        <v>0.4</v>
      </c>
      <c r="Z4" s="49">
        <v>0.5</v>
      </c>
      <c r="AA4" s="49">
        <v>0.7</v>
      </c>
      <c r="AB4" s="49">
        <v>0.6</v>
      </c>
      <c r="AC4" s="50">
        <v>0.7</v>
      </c>
      <c r="AD4" s="50">
        <v>0.7</v>
      </c>
      <c r="AE4" s="50">
        <v>0.7</v>
      </c>
      <c r="AF4" s="48" t="s">
        <v>112</v>
      </c>
      <c r="AG4" s="48" t="s">
        <v>112</v>
      </c>
      <c r="AH4" s="48" t="s">
        <v>112</v>
      </c>
      <c r="AI4" s="48" t="s">
        <v>112</v>
      </c>
      <c r="AJ4" s="48" t="s">
        <v>112</v>
      </c>
      <c r="AK4" s="48" t="s">
        <v>112</v>
      </c>
      <c r="AL4" s="48" t="s">
        <v>112</v>
      </c>
      <c r="AM4" s="48" t="s">
        <v>112</v>
      </c>
      <c r="AN4" s="48" t="s">
        <v>112</v>
      </c>
      <c r="AO4" s="48" t="s">
        <v>112</v>
      </c>
      <c r="AP4" s="19" t="b">
        <v>0</v>
      </c>
      <c r="AQ4" s="19" t="b">
        <v>1</v>
      </c>
      <c r="AR4" s="53">
        <v>-0.66</v>
      </c>
      <c r="AS4" s="53">
        <v>-0.78</v>
      </c>
      <c r="AT4" s="53">
        <v>-0.65</v>
      </c>
      <c r="AU4" s="53">
        <v>-0.87</v>
      </c>
      <c r="AV4" s="53">
        <v>-0.59</v>
      </c>
      <c r="AW4" s="53">
        <v>-0.52</v>
      </c>
      <c r="AX4" s="53">
        <v>-0.62</v>
      </c>
      <c r="AY4" s="53">
        <v>-0.91</v>
      </c>
      <c r="AZ4" s="53">
        <v>-1.45</v>
      </c>
      <c r="BA4" s="53">
        <v>-1.46</v>
      </c>
      <c r="BB4" s="53">
        <v>-1.62</v>
      </c>
      <c r="BC4" s="59">
        <f>(BB4-AW4)</f>
        <v>-1.1000000000000001</v>
      </c>
      <c r="BD4" s="19" t="b">
        <f>OR(AND(BB4 &lt; -1.14, AQ4=TRUE), BB4&lt;-1.75)</f>
        <v>1</v>
      </c>
      <c r="BE4" s="56">
        <v>88.7</v>
      </c>
      <c r="BF4" s="56">
        <v>89</v>
      </c>
      <c r="BG4" s="171"/>
      <c r="BH4" s="56">
        <v>87.6</v>
      </c>
      <c r="BI4" s="56">
        <v>86.8</v>
      </c>
      <c r="BJ4" s="56">
        <v>90.4</v>
      </c>
      <c r="BK4" s="107">
        <v>90.6</v>
      </c>
      <c r="BL4" s="107">
        <v>91</v>
      </c>
      <c r="BM4" s="56">
        <f t="shared" si="5"/>
        <v>-3.4000000000000057</v>
      </c>
      <c r="BN4" s="43"/>
      <c r="BO4" s="43" t="s">
        <v>159</v>
      </c>
      <c r="BP4" s="43" t="s">
        <v>159</v>
      </c>
      <c r="BQ4" s="43">
        <v>0.28000000000000003</v>
      </c>
      <c r="BR4" s="43">
        <v>0.36</v>
      </c>
      <c r="BS4" s="53">
        <v>0.27</v>
      </c>
      <c r="BT4" s="34"/>
      <c r="BU4" s="36"/>
      <c r="BV4" s="36"/>
      <c r="BW4" s="36"/>
      <c r="BX4" s="98"/>
      <c r="BY4" s="98">
        <v>250</v>
      </c>
      <c r="BZ4" s="98"/>
      <c r="CA4" s="98">
        <v>443.56299999999999</v>
      </c>
      <c r="CB4" s="98">
        <v>0</v>
      </c>
      <c r="CC4" s="98">
        <v>444</v>
      </c>
      <c r="CD4" s="28">
        <f t="shared" si="1"/>
        <v>250</v>
      </c>
      <c r="CE4" s="28"/>
      <c r="CF4" s="28">
        <v>250</v>
      </c>
      <c r="CG4" s="28">
        <v>249.5</v>
      </c>
      <c r="CH4" s="56"/>
      <c r="CI4" s="56"/>
      <c r="CJ4" s="28">
        <f t="shared" si="2"/>
        <v>249.5</v>
      </c>
      <c r="CK4" s="29">
        <v>250</v>
      </c>
      <c r="CL4" s="27" t="s">
        <v>159</v>
      </c>
      <c r="CM4" s="27" t="s">
        <v>159</v>
      </c>
      <c r="CN4" s="27" t="s">
        <v>267</v>
      </c>
    </row>
    <row r="5" spans="1:92" x14ac:dyDescent="0.2">
      <c r="A5" s="25" t="s">
        <v>44</v>
      </c>
      <c r="B5" s="40" t="s">
        <v>542</v>
      </c>
      <c r="C5" s="40">
        <v>1</v>
      </c>
      <c r="D5" s="40">
        <v>0</v>
      </c>
      <c r="E5" s="26">
        <v>4</v>
      </c>
      <c r="F5" s="27">
        <v>0</v>
      </c>
      <c r="G5" s="44">
        <v>33.409999999999997</v>
      </c>
      <c r="H5" s="27">
        <v>6720</v>
      </c>
      <c r="I5" s="27">
        <v>14930</v>
      </c>
      <c r="J5" s="51">
        <f t="shared" si="3"/>
        <v>4.3158070997990627E-2</v>
      </c>
      <c r="K5" s="48">
        <f t="shared" si="4"/>
        <v>23.170637076123224</v>
      </c>
      <c r="L5" s="47">
        <v>0.55000000000000004</v>
      </c>
      <c r="M5" s="47">
        <v>185.19</v>
      </c>
      <c r="N5" s="47">
        <f t="shared" si="6"/>
        <v>2559.622104</v>
      </c>
      <c r="O5" s="47">
        <v>13230</v>
      </c>
      <c r="P5" s="51">
        <f t="shared" si="7"/>
        <v>0.19347105850340135</v>
      </c>
      <c r="Q5" s="48">
        <v>21.9</v>
      </c>
      <c r="R5" s="47">
        <f t="shared" si="0"/>
        <v>0.17468000000000003</v>
      </c>
      <c r="S5" s="48">
        <v>31.76</v>
      </c>
      <c r="T5" s="48" t="e">
        <v>#N/A</v>
      </c>
      <c r="U5" s="48" t="e">
        <v>#N/A</v>
      </c>
      <c r="V5" s="45">
        <v>3.1</v>
      </c>
      <c r="W5" s="48">
        <v>2.7</v>
      </c>
      <c r="X5" s="48" t="e">
        <v>#N/A</v>
      </c>
      <c r="Y5" s="48" t="e">
        <v>#N/A</v>
      </c>
      <c r="Z5" s="49">
        <v>0.11</v>
      </c>
      <c r="AA5" s="49">
        <v>0.11</v>
      </c>
      <c r="AB5" s="49">
        <v>0.22</v>
      </c>
      <c r="AC5" s="50">
        <v>0.25</v>
      </c>
      <c r="AD5" s="50">
        <v>0.13</v>
      </c>
      <c r="AE5" s="48" t="s">
        <v>112</v>
      </c>
      <c r="AF5" s="48" t="s">
        <v>112</v>
      </c>
      <c r="AG5" s="48" t="s">
        <v>112</v>
      </c>
      <c r="AH5" s="48" t="s">
        <v>112</v>
      </c>
      <c r="AI5" s="48" t="s">
        <v>112</v>
      </c>
      <c r="AJ5" s="48" t="s">
        <v>112</v>
      </c>
      <c r="AK5" s="48" t="s">
        <v>112</v>
      </c>
      <c r="AL5" s="48" t="s">
        <v>112</v>
      </c>
      <c r="AM5" s="48" t="s">
        <v>112</v>
      </c>
      <c r="AN5" s="48" t="s">
        <v>112</v>
      </c>
      <c r="AO5" s="48" t="s">
        <v>112</v>
      </c>
      <c r="AP5" s="48" t="s">
        <v>112</v>
      </c>
      <c r="AQ5" s="48" t="s">
        <v>112</v>
      </c>
      <c r="AR5" s="53">
        <v>-2.4300000000000002</v>
      </c>
      <c r="AS5" s="53">
        <v>-3.18</v>
      </c>
      <c r="AT5" s="53">
        <v>-2.72</v>
      </c>
      <c r="AU5" s="53">
        <v>-2.83</v>
      </c>
      <c r="AV5" s="53">
        <v>-2.79</v>
      </c>
      <c r="AW5" s="53">
        <v>-2.48</v>
      </c>
      <c r="AX5" s="53">
        <v>-2.19</v>
      </c>
      <c r="AY5" s="53">
        <v>-2.2599999999999998</v>
      </c>
      <c r="AZ5" s="53">
        <v>-1.84</v>
      </c>
      <c r="BA5" s="53">
        <v>-1.93</v>
      </c>
      <c r="BB5" s="53">
        <v>-1.99</v>
      </c>
      <c r="BC5" s="53">
        <f>(BB5-AZ5)</f>
        <v>-0.14999999999999991</v>
      </c>
      <c r="BD5" s="19" t="b">
        <f>OR(AND(BB5 &lt; -1.14, AQ5=TRUE), BB5&lt;-1.75)</f>
        <v>1</v>
      </c>
      <c r="BE5" s="54">
        <v>110.6</v>
      </c>
      <c r="BF5" s="54">
        <v>108.6</v>
      </c>
      <c r="BG5" s="55"/>
      <c r="BH5" s="54">
        <v>107.3</v>
      </c>
      <c r="BI5" s="54">
        <v>104.8</v>
      </c>
      <c r="BJ5" s="54">
        <v>104.3</v>
      </c>
      <c r="BK5" s="108">
        <v>103.9</v>
      </c>
      <c r="BL5" s="108">
        <v>102.2</v>
      </c>
      <c r="BM5" s="88">
        <f t="shared" si="5"/>
        <v>5.0999999999999943</v>
      </c>
      <c r="BN5" s="43" t="s">
        <v>159</v>
      </c>
      <c r="BO5" s="43" t="s">
        <v>159</v>
      </c>
      <c r="BP5" s="43" t="s">
        <v>159</v>
      </c>
      <c r="BQ5" s="101">
        <v>1.93</v>
      </c>
      <c r="BR5" s="101">
        <v>1.66</v>
      </c>
      <c r="BS5" s="105">
        <v>1.47</v>
      </c>
      <c r="BT5" s="176"/>
      <c r="BU5" s="36" t="s">
        <v>159</v>
      </c>
      <c r="BV5" s="36" t="s">
        <v>159</v>
      </c>
      <c r="BW5" s="36" t="s">
        <v>159</v>
      </c>
      <c r="BX5" s="126"/>
      <c r="BY5" s="98">
        <v>22.5</v>
      </c>
      <c r="BZ5" s="126"/>
      <c r="CA5" s="98">
        <v>72.332999999999998</v>
      </c>
      <c r="CB5" s="98">
        <v>0</v>
      </c>
      <c r="CC5" s="98">
        <v>72</v>
      </c>
      <c r="CD5" s="28">
        <f t="shared" si="1"/>
        <v>299.39999999999998</v>
      </c>
      <c r="CE5" s="28"/>
      <c r="CF5" s="28">
        <v>299.39999999999998</v>
      </c>
      <c r="CG5" s="28">
        <v>325.7</v>
      </c>
      <c r="CH5" s="56"/>
      <c r="CI5" s="56"/>
      <c r="CJ5" s="28">
        <f t="shared" si="2"/>
        <v>325.7</v>
      </c>
      <c r="CK5" s="29">
        <v>382.5</v>
      </c>
      <c r="CL5" s="27" t="s">
        <v>159</v>
      </c>
      <c r="CM5" s="27" t="s">
        <v>159</v>
      </c>
      <c r="CN5" s="27" t="s">
        <v>267</v>
      </c>
    </row>
    <row r="6" spans="1:92" x14ac:dyDescent="0.2">
      <c r="A6" s="151" t="s">
        <v>46</v>
      </c>
      <c r="B6" s="40" t="s">
        <v>554</v>
      </c>
      <c r="C6" s="40">
        <v>1</v>
      </c>
      <c r="D6" s="40">
        <v>1</v>
      </c>
      <c r="E6" s="26">
        <v>4</v>
      </c>
      <c r="F6" s="27">
        <v>1</v>
      </c>
      <c r="G6" s="44">
        <v>6.4589999999999996</v>
      </c>
      <c r="H6" s="27">
        <v>4950</v>
      </c>
      <c r="I6" s="27">
        <v>11670</v>
      </c>
      <c r="J6" s="51">
        <f t="shared" si="3"/>
        <v>5.5214224507283638E-2</v>
      </c>
      <c r="K6" s="48">
        <f t="shared" si="4"/>
        <v>18.11127492822224</v>
      </c>
      <c r="L6" s="47">
        <v>0.03</v>
      </c>
      <c r="M6" s="47">
        <v>412.38</v>
      </c>
      <c r="N6" s="47">
        <f t="shared" si="6"/>
        <v>5699.7514079999992</v>
      </c>
      <c r="O6" s="47">
        <v>11190</v>
      </c>
      <c r="P6" s="51">
        <f t="shared" si="7"/>
        <v>0.50936116246648788</v>
      </c>
      <c r="Q6" s="48">
        <v>20.2</v>
      </c>
      <c r="R6" s="47">
        <f t="shared" si="0"/>
        <v>1.8539999999999997E-3</v>
      </c>
      <c r="S6" s="48">
        <v>6.18</v>
      </c>
      <c r="T6" s="48">
        <v>0.2</v>
      </c>
      <c r="U6" s="31">
        <v>2.8</v>
      </c>
      <c r="V6" s="31">
        <v>3.9</v>
      </c>
      <c r="W6" s="31">
        <v>1.2</v>
      </c>
      <c r="X6" s="48" t="e">
        <v>#N/A</v>
      </c>
      <c r="Y6" s="48" t="e">
        <v>#N/A</v>
      </c>
      <c r="Z6" s="48" t="e">
        <v>#N/A</v>
      </c>
      <c r="AA6" s="48" t="e">
        <v>#N/A</v>
      </c>
      <c r="AB6" s="49">
        <v>0.7</v>
      </c>
      <c r="AC6" s="50">
        <v>0.7</v>
      </c>
      <c r="AD6" s="50">
        <v>0.6</v>
      </c>
      <c r="AE6" s="50">
        <v>0.6</v>
      </c>
      <c r="AF6" s="48" t="s">
        <v>112</v>
      </c>
      <c r="AG6" s="48" t="s">
        <v>112</v>
      </c>
      <c r="AH6" s="48" t="s">
        <v>112</v>
      </c>
      <c r="AI6" s="48" t="s">
        <v>112</v>
      </c>
      <c r="AJ6" s="48" t="s">
        <v>112</v>
      </c>
      <c r="AK6" s="48" t="s">
        <v>112</v>
      </c>
      <c r="AL6" s="48" t="s">
        <v>112</v>
      </c>
      <c r="AM6" s="48" t="s">
        <v>112</v>
      </c>
      <c r="AN6" s="48" t="s">
        <v>112</v>
      </c>
      <c r="AO6" s="48" t="s">
        <v>112</v>
      </c>
      <c r="AP6" s="48" t="s">
        <v>112</v>
      </c>
      <c r="AQ6" s="48" t="s">
        <v>112</v>
      </c>
      <c r="AR6" s="53">
        <v>-0.12</v>
      </c>
      <c r="AS6" s="53">
        <v>-0.23</v>
      </c>
      <c r="AT6" s="53">
        <v>-0.13</v>
      </c>
      <c r="AU6" s="53">
        <v>-0.77</v>
      </c>
      <c r="AV6" s="53">
        <v>-0.31</v>
      </c>
      <c r="AW6" s="53">
        <v>-0.36</v>
      </c>
      <c r="AX6" s="53">
        <v>-0.36</v>
      </c>
      <c r="AY6" s="53">
        <v>-0.31</v>
      </c>
      <c r="AZ6" s="53">
        <v>-0.52</v>
      </c>
      <c r="BA6" s="53">
        <v>-0.52</v>
      </c>
      <c r="BB6" s="53">
        <v>-0.62</v>
      </c>
      <c r="BC6" s="53">
        <f>(BB6-AY6)</f>
        <v>-0.31</v>
      </c>
      <c r="BD6" s="19" t="b">
        <f>OR(AND(BB6 &lt; -1.14, AQ6=TRUE), BB6&lt;-1.75)</f>
        <v>0</v>
      </c>
      <c r="BE6" s="48">
        <v>77.3</v>
      </c>
      <c r="BF6" s="48">
        <v>77.900000000000006</v>
      </c>
      <c r="BG6" s="55"/>
      <c r="BH6" s="48">
        <v>77</v>
      </c>
      <c r="BI6" s="48">
        <v>74.5</v>
      </c>
      <c r="BJ6" s="48">
        <v>74.8</v>
      </c>
      <c r="BK6" s="48">
        <v>75.7</v>
      </c>
      <c r="BL6" s="48">
        <v>76.7</v>
      </c>
      <c r="BM6" s="56">
        <f t="shared" si="5"/>
        <v>0.29999999999999716</v>
      </c>
      <c r="BN6" s="48"/>
      <c r="BO6" s="48"/>
      <c r="BP6" s="48"/>
      <c r="BQ6" s="52">
        <v>-0.59</v>
      </c>
      <c r="BR6" s="52">
        <v>-0.66</v>
      </c>
      <c r="BS6" s="52">
        <v>-0.65</v>
      </c>
      <c r="BT6" s="177"/>
      <c r="BU6" s="177"/>
      <c r="BV6" s="177"/>
      <c r="BW6" s="177"/>
      <c r="BX6" s="47"/>
      <c r="BY6" s="47">
        <v>360</v>
      </c>
      <c r="BZ6" s="47"/>
      <c r="CA6" s="47">
        <v>443.529</v>
      </c>
      <c r="CB6" s="98">
        <v>0</v>
      </c>
      <c r="CC6" s="47">
        <v>444</v>
      </c>
      <c r="CD6" s="28">
        <f t="shared" si="1"/>
        <v>360</v>
      </c>
      <c r="CE6" s="28"/>
      <c r="CF6" s="28">
        <v>360</v>
      </c>
      <c r="CG6" s="28">
        <v>362.274</v>
      </c>
      <c r="CH6" s="56"/>
      <c r="CI6" s="56"/>
      <c r="CJ6" s="28">
        <f t="shared" si="2"/>
        <v>362.274</v>
      </c>
      <c r="CK6" s="29">
        <v>463</v>
      </c>
      <c r="CL6" s="27" t="s">
        <v>159</v>
      </c>
      <c r="CM6" s="27" t="s">
        <v>196</v>
      </c>
      <c r="CN6" s="27" t="s">
        <v>268</v>
      </c>
    </row>
    <row r="7" spans="1:92" x14ac:dyDescent="0.2">
      <c r="A7" s="25" t="s">
        <v>53</v>
      </c>
      <c r="B7" s="40" t="s">
        <v>574</v>
      </c>
      <c r="C7" s="40">
        <v>1</v>
      </c>
      <c r="D7" s="40">
        <v>0</v>
      </c>
      <c r="E7" s="26">
        <v>4</v>
      </c>
      <c r="F7" s="27">
        <v>1</v>
      </c>
      <c r="G7" s="44">
        <v>4.4669999999999996</v>
      </c>
      <c r="H7" s="27">
        <v>9870</v>
      </c>
      <c r="I7" s="27">
        <v>17400</v>
      </c>
      <c r="J7" s="51">
        <f t="shared" si="3"/>
        <v>3.7031609195402299E-2</v>
      </c>
      <c r="K7" s="48">
        <f t="shared" si="4"/>
        <v>27.003957476526733</v>
      </c>
      <c r="L7" s="46">
        <v>0</v>
      </c>
      <c r="M7" s="48" t="e">
        <v>#N/A</v>
      </c>
      <c r="N7" s="48" t="e">
        <v>#N/A</v>
      </c>
      <c r="O7" s="46">
        <v>16360</v>
      </c>
      <c r="P7" s="48" t="e">
        <v>#N/A</v>
      </c>
      <c r="Q7" s="48" t="e">
        <v>#N/A</v>
      </c>
      <c r="R7" s="47">
        <f t="shared" si="0"/>
        <v>0</v>
      </c>
      <c r="S7" s="48">
        <v>4.38</v>
      </c>
      <c r="T7" s="48">
        <v>8.5</v>
      </c>
      <c r="U7" s="31">
        <v>0.4</v>
      </c>
      <c r="V7" s="31">
        <v>2.5</v>
      </c>
      <c r="W7" s="31">
        <v>1.3</v>
      </c>
      <c r="X7" s="48" t="e">
        <v>#N/A</v>
      </c>
      <c r="Y7" s="48" t="e">
        <v>#N/A</v>
      </c>
      <c r="Z7" s="48" t="e">
        <v>#N/A</v>
      </c>
      <c r="AA7" s="48" t="e">
        <v>#N/A</v>
      </c>
      <c r="AB7" s="48" t="e">
        <v>#N/A</v>
      </c>
      <c r="AC7" s="48" t="e">
        <v>#N/A</v>
      </c>
      <c r="AD7" s="48" t="e">
        <v>#N/A</v>
      </c>
      <c r="AE7" s="48" t="e">
        <v>#N/A</v>
      </c>
      <c r="AF7" s="48" t="e">
        <v>#N/A</v>
      </c>
      <c r="AG7" s="48" t="e">
        <v>#N/A</v>
      </c>
      <c r="AH7" s="48" t="e">
        <v>#N/A</v>
      </c>
      <c r="AI7" s="48" t="e">
        <v>#N/A</v>
      </c>
      <c r="AJ7" s="48" t="e">
        <v>#N/A</v>
      </c>
      <c r="AK7" s="48" t="e">
        <v>#N/A</v>
      </c>
      <c r="AL7" s="48" t="e">
        <v>#N/A</v>
      </c>
      <c r="AM7" s="48" t="e">
        <v>#N/A</v>
      </c>
      <c r="AN7" s="48" t="s">
        <v>112</v>
      </c>
      <c r="AO7" s="48" t="s">
        <v>112</v>
      </c>
      <c r="AP7" s="48" t="s">
        <v>112</v>
      </c>
      <c r="AQ7" s="48" t="s">
        <v>112</v>
      </c>
      <c r="AR7" s="53">
        <v>-0.5</v>
      </c>
      <c r="AS7" s="53">
        <v>-0.75</v>
      </c>
      <c r="AT7" s="53">
        <v>-1.02</v>
      </c>
      <c r="AU7" s="53">
        <v>-1.85</v>
      </c>
      <c r="AV7" s="52">
        <v>-2.13</v>
      </c>
      <c r="AW7" s="52">
        <v>-1.9</v>
      </c>
      <c r="AX7" s="52">
        <v>-1.58</v>
      </c>
      <c r="AY7" s="52">
        <v>-1.63</v>
      </c>
      <c r="AZ7" s="52">
        <v>-1.55</v>
      </c>
      <c r="BA7" s="52">
        <v>-1.66</v>
      </c>
      <c r="BB7" s="52">
        <v>-1.69</v>
      </c>
      <c r="BC7" s="53">
        <f>(BB7-AZ7)</f>
        <v>-0.1399999999999999</v>
      </c>
      <c r="BD7" s="48" t="s">
        <v>112</v>
      </c>
      <c r="BE7" s="48">
        <v>95.7</v>
      </c>
      <c r="BF7" s="48">
        <v>93.5</v>
      </c>
      <c r="BG7" s="55"/>
      <c r="BH7" s="48">
        <v>90.9</v>
      </c>
      <c r="BI7" s="48">
        <v>87.7</v>
      </c>
      <c r="BJ7" s="48">
        <v>85.8</v>
      </c>
      <c r="BK7" s="48">
        <v>86.3</v>
      </c>
      <c r="BL7" s="48">
        <v>86.9</v>
      </c>
      <c r="BM7" s="56">
        <f t="shared" si="5"/>
        <v>4</v>
      </c>
      <c r="BN7" s="48"/>
      <c r="BO7" s="48"/>
      <c r="BP7" s="48"/>
      <c r="BQ7" s="52">
        <v>0.16</v>
      </c>
      <c r="BR7" s="52">
        <v>0.28999999999999998</v>
      </c>
      <c r="BS7" s="52">
        <v>0.19</v>
      </c>
      <c r="BT7" s="177"/>
      <c r="BU7" s="177"/>
      <c r="BV7" s="177"/>
      <c r="BW7" s="177"/>
      <c r="BX7" s="47"/>
      <c r="BY7" s="47">
        <v>65</v>
      </c>
      <c r="BZ7" s="47"/>
      <c r="CA7" s="47">
        <v>61.203000000000003</v>
      </c>
      <c r="CB7" s="98">
        <v>0</v>
      </c>
      <c r="CC7" s="47">
        <v>61</v>
      </c>
      <c r="CD7" s="28">
        <f t="shared" si="1"/>
        <v>84.724999999999994</v>
      </c>
      <c r="CE7" s="28"/>
      <c r="CF7" s="28">
        <v>84.724999999999994</v>
      </c>
      <c r="CG7" s="28">
        <v>84.724999999999994</v>
      </c>
      <c r="CH7" s="56"/>
      <c r="CI7" s="56"/>
      <c r="CJ7" s="28">
        <f t="shared" si="2"/>
        <v>84.724999999999994</v>
      </c>
      <c r="CK7" s="29">
        <v>109</v>
      </c>
      <c r="CL7" s="27" t="s">
        <v>159</v>
      </c>
      <c r="CM7" s="27" t="s">
        <v>262</v>
      </c>
      <c r="CN7" s="27" t="s">
        <v>269</v>
      </c>
    </row>
    <row r="8" spans="1:92" x14ac:dyDescent="0.2">
      <c r="A8" s="25" t="s">
        <v>105</v>
      </c>
      <c r="B8" s="40" t="s">
        <v>756</v>
      </c>
      <c r="C8" s="40">
        <v>1</v>
      </c>
      <c r="D8" s="40">
        <v>0</v>
      </c>
      <c r="E8" s="26">
        <v>4</v>
      </c>
      <c r="F8" s="27">
        <v>1</v>
      </c>
      <c r="G8" s="44">
        <v>4.17</v>
      </c>
      <c r="H8" s="86">
        <v>3070</v>
      </c>
      <c r="I8" s="86">
        <v>5300</v>
      </c>
      <c r="J8" s="51">
        <f t="shared" si="3"/>
        <v>0.12157547169811321</v>
      </c>
      <c r="K8" s="48">
        <f t="shared" si="4"/>
        <v>8.2253433692868771</v>
      </c>
      <c r="L8" s="47">
        <v>0.27</v>
      </c>
      <c r="M8" s="47">
        <v>317.91000000000003</v>
      </c>
      <c r="N8" s="47">
        <f t="shared" si="6"/>
        <v>4394.024856</v>
      </c>
      <c r="O8" s="47">
        <v>4670</v>
      </c>
      <c r="P8" s="51">
        <f t="shared" si="7"/>
        <v>0.94090468008565309</v>
      </c>
      <c r="Q8" s="48">
        <v>19.600000000000001</v>
      </c>
      <c r="R8" s="47">
        <f t="shared" si="0"/>
        <v>1.06029E-2</v>
      </c>
      <c r="S8" s="48">
        <v>3.927</v>
      </c>
      <c r="T8" s="48" t="e">
        <v>#N/A</v>
      </c>
      <c r="U8" s="48" t="e">
        <v>#N/A</v>
      </c>
      <c r="V8" s="48" t="e">
        <v>#N/A</v>
      </c>
      <c r="W8" s="48" t="e">
        <v>#N/A</v>
      </c>
      <c r="X8" s="48" t="e">
        <v>#N/A</v>
      </c>
      <c r="Y8" s="48" t="e">
        <v>#N/A</v>
      </c>
      <c r="Z8" s="48" t="e">
        <v>#N/A</v>
      </c>
      <c r="AA8" s="48" t="e">
        <v>#N/A</v>
      </c>
      <c r="AB8" s="48" t="e">
        <v>#N/A</v>
      </c>
      <c r="AC8" s="48" t="e">
        <v>#N/A</v>
      </c>
      <c r="AD8" s="48" t="e">
        <v>#N/A</v>
      </c>
      <c r="AE8" s="48" t="e">
        <v>#N/A</v>
      </c>
      <c r="AF8" s="48" t="e">
        <v>#N/A</v>
      </c>
      <c r="AG8" s="48" t="e">
        <v>#N/A</v>
      </c>
      <c r="AH8" s="48" t="e">
        <v>#N/A</v>
      </c>
      <c r="AI8" s="48" t="e">
        <v>#N/A</v>
      </c>
      <c r="AJ8" s="48" t="e">
        <v>#N/A</v>
      </c>
      <c r="AK8" s="48" t="e">
        <v>#N/A</v>
      </c>
      <c r="AL8" s="48" t="e">
        <v>#N/A</v>
      </c>
      <c r="AM8" s="48" t="e">
        <v>#N/A</v>
      </c>
      <c r="AN8" s="48" t="e">
        <v>#N/A</v>
      </c>
      <c r="AO8" s="48" t="e">
        <v>#N/A</v>
      </c>
      <c r="AP8" s="48" t="s">
        <v>112</v>
      </c>
      <c r="AQ8" s="19" t="b">
        <v>1</v>
      </c>
      <c r="AR8" s="53">
        <v>-1.35</v>
      </c>
      <c r="AS8" s="53">
        <v>-1.1000000000000001</v>
      </c>
      <c r="AT8" s="53">
        <v>-1.37</v>
      </c>
      <c r="AU8" s="53">
        <v>-1.7</v>
      </c>
      <c r="AV8" s="53">
        <v>-1.95</v>
      </c>
      <c r="AW8" s="53">
        <v>-1.97</v>
      </c>
      <c r="AX8" s="53">
        <v>-2.0299999999999998</v>
      </c>
      <c r="AY8" s="53">
        <v>-1.94</v>
      </c>
      <c r="AZ8" s="53">
        <v>-1.93</v>
      </c>
      <c r="BA8" s="53">
        <v>-1.94</v>
      </c>
      <c r="BB8" s="53">
        <v>-1.9</v>
      </c>
      <c r="BC8" s="53">
        <f>(BB8-AX8)</f>
        <v>0.12999999999999989</v>
      </c>
      <c r="BD8" s="19" t="b">
        <f t="shared" ref="BD8:BD14" si="8">OR(AND(BB8 &lt; -1.14, AQ8=TRUE), BB8&lt;-1.75)</f>
        <v>1</v>
      </c>
      <c r="BE8" s="48" t="e">
        <v>#N/A</v>
      </c>
      <c r="BF8" s="48" t="e">
        <v>#N/A</v>
      </c>
      <c r="BG8" s="55"/>
      <c r="BH8" s="48" t="e">
        <v>#N/A</v>
      </c>
      <c r="BI8" s="48" t="e">
        <v>#N/A</v>
      </c>
      <c r="BJ8" s="48" t="e">
        <v>#N/A</v>
      </c>
      <c r="BK8" s="48" t="e">
        <v>#N/A</v>
      </c>
      <c r="BL8" s="48" t="e">
        <v>#N/A</v>
      </c>
      <c r="BM8" s="48" t="e">
        <v>#N/A</v>
      </c>
      <c r="BN8" s="43" t="s">
        <v>159</v>
      </c>
      <c r="BO8" s="43" t="s">
        <v>159</v>
      </c>
      <c r="BP8" s="43" t="s">
        <v>159</v>
      </c>
      <c r="BQ8" s="48" t="s">
        <v>112</v>
      </c>
      <c r="BR8" s="48" t="s">
        <v>112</v>
      </c>
      <c r="BS8" s="113" t="s">
        <v>112</v>
      </c>
      <c r="BT8" s="178"/>
      <c r="BU8" s="36" t="s">
        <v>159</v>
      </c>
      <c r="BV8" s="36" t="s">
        <v>159</v>
      </c>
      <c r="BW8" s="36" t="s">
        <v>159</v>
      </c>
      <c r="BX8" s="98"/>
      <c r="BY8" s="98">
        <v>370</v>
      </c>
      <c r="BZ8" s="98"/>
      <c r="CA8" s="98">
        <v>356.72699999999998</v>
      </c>
      <c r="CB8" s="98">
        <v>0</v>
      </c>
      <c r="CC8" s="98">
        <v>357</v>
      </c>
      <c r="CD8" s="28">
        <f t="shared" si="1"/>
        <v>395.69900000000001</v>
      </c>
      <c r="CE8" s="28"/>
      <c r="CF8" s="28">
        <v>395.69900000000001</v>
      </c>
      <c r="CG8" s="47">
        <v>395.69900000000001</v>
      </c>
      <c r="CH8" s="48"/>
      <c r="CI8" s="48"/>
      <c r="CJ8" s="28">
        <f t="shared" si="2"/>
        <v>395.69900000000001</v>
      </c>
      <c r="CK8" s="47">
        <v>393.4</v>
      </c>
      <c r="CL8" s="27" t="s">
        <v>159</v>
      </c>
      <c r="CM8" s="27" t="s">
        <v>159</v>
      </c>
      <c r="CN8" s="27" t="s">
        <v>267</v>
      </c>
    </row>
    <row r="9" spans="1:92" x14ac:dyDescent="0.2">
      <c r="A9" s="151" t="s">
        <v>55</v>
      </c>
      <c r="B9" s="40" t="s">
        <v>576</v>
      </c>
      <c r="C9" s="40">
        <v>1</v>
      </c>
      <c r="D9" s="40">
        <v>1</v>
      </c>
      <c r="E9" s="26">
        <v>3</v>
      </c>
      <c r="F9" s="27">
        <v>0</v>
      </c>
      <c r="G9" s="44">
        <v>4.2939999999999996</v>
      </c>
      <c r="H9" s="27">
        <v>410</v>
      </c>
      <c r="I9" s="27">
        <v>790</v>
      </c>
      <c r="J9" s="51">
        <f t="shared" si="3"/>
        <v>0.81563291139240512</v>
      </c>
      <c r="K9" s="48">
        <f t="shared" si="4"/>
        <v>1.2260417474974781</v>
      </c>
      <c r="L9" s="47">
        <v>79.28</v>
      </c>
      <c r="M9" s="47">
        <v>35.69</v>
      </c>
      <c r="N9" s="47">
        <f t="shared" si="6"/>
        <v>493.29290399999991</v>
      </c>
      <c r="O9" s="46">
        <v>670</v>
      </c>
      <c r="P9" s="51">
        <f t="shared" si="7"/>
        <v>0.73625806567164165</v>
      </c>
      <c r="Q9" s="48">
        <v>17.8</v>
      </c>
      <c r="R9" s="47">
        <f t="shared" si="0"/>
        <v>3.2346240000000002</v>
      </c>
      <c r="S9" s="48">
        <v>4.08</v>
      </c>
      <c r="T9" s="48" t="e">
        <v>#N/A</v>
      </c>
      <c r="U9" s="48" t="e">
        <v>#N/A</v>
      </c>
      <c r="V9" s="48">
        <v>-1.2</v>
      </c>
      <c r="W9" s="45">
        <v>4.9000000000000004</v>
      </c>
      <c r="X9" s="121">
        <v>0.6</v>
      </c>
      <c r="Y9" s="51">
        <v>0.5</v>
      </c>
      <c r="Z9" s="49">
        <v>0.4</v>
      </c>
      <c r="AA9" s="51">
        <v>0.5</v>
      </c>
      <c r="AB9" s="51">
        <v>0.4</v>
      </c>
      <c r="AC9" s="51">
        <v>0.4</v>
      </c>
      <c r="AD9" s="51">
        <v>0.4</v>
      </c>
      <c r="AE9" s="51">
        <v>0.44</v>
      </c>
      <c r="AF9" s="48" t="s">
        <v>112</v>
      </c>
      <c r="AG9" s="48" t="s">
        <v>112</v>
      </c>
      <c r="AH9" s="48" t="s">
        <v>112</v>
      </c>
      <c r="AI9" s="48" t="s">
        <v>112</v>
      </c>
      <c r="AJ9" s="52">
        <v>2.83</v>
      </c>
      <c r="AK9" s="52">
        <v>2.92</v>
      </c>
      <c r="AL9" s="52">
        <v>3.03</v>
      </c>
      <c r="AM9" s="52">
        <v>3.06</v>
      </c>
      <c r="AN9" s="52">
        <v>3.13</v>
      </c>
      <c r="AO9" s="144">
        <f>(AN9-AJ9)</f>
        <v>0.29999999999999982</v>
      </c>
      <c r="AP9" s="19" t="b">
        <v>0</v>
      </c>
      <c r="AQ9" s="19" t="b">
        <v>1</v>
      </c>
      <c r="AR9" s="52">
        <v>-2.2200000000000002</v>
      </c>
      <c r="AS9" s="52">
        <v>-1.41</v>
      </c>
      <c r="AT9" s="52">
        <v>-1.36</v>
      </c>
      <c r="AU9" s="52">
        <v>-1.31</v>
      </c>
      <c r="AV9" s="52">
        <v>-1.25</v>
      </c>
      <c r="AW9" s="52">
        <v>-1.28</v>
      </c>
      <c r="AX9" s="52">
        <v>-1.08</v>
      </c>
      <c r="AY9" s="52">
        <v>-0.46</v>
      </c>
      <c r="AZ9" s="53">
        <v>-0.42</v>
      </c>
      <c r="BA9" s="53">
        <v>-0.48</v>
      </c>
      <c r="BB9" s="53">
        <v>-0.46</v>
      </c>
      <c r="BC9" s="61">
        <f>(BB9-AW9)</f>
        <v>0.82000000000000006</v>
      </c>
      <c r="BD9" s="19" t="b">
        <f>OR(AND(BB9 &lt; -1.14, AQ9=TRUE), BB9&lt;-1.75)</f>
        <v>0</v>
      </c>
      <c r="BE9" s="48">
        <v>91</v>
      </c>
      <c r="BF9" s="48">
        <v>91.8</v>
      </c>
      <c r="BG9" s="55" t="s">
        <v>159</v>
      </c>
      <c r="BH9" s="48">
        <v>91.7</v>
      </c>
      <c r="BI9" s="48">
        <v>94</v>
      </c>
      <c r="BJ9" s="48">
        <v>93.3</v>
      </c>
      <c r="BK9" s="110">
        <v>95.1</v>
      </c>
      <c r="BL9" s="110">
        <v>94.3</v>
      </c>
      <c r="BM9" s="56">
        <f t="shared" si="5"/>
        <v>-2.5999999999999943</v>
      </c>
      <c r="BN9" s="43" t="s">
        <v>159</v>
      </c>
      <c r="BO9" s="43" t="s">
        <v>159</v>
      </c>
      <c r="BP9" s="43" t="s">
        <v>159</v>
      </c>
      <c r="BQ9" s="41">
        <v>1.96</v>
      </c>
      <c r="BR9" s="102">
        <v>1.61</v>
      </c>
      <c r="BS9" s="105">
        <v>1.65</v>
      </c>
      <c r="BT9" s="36" t="s">
        <v>159</v>
      </c>
      <c r="BU9" s="36" t="s">
        <v>159</v>
      </c>
      <c r="BV9" s="36" t="s">
        <v>159</v>
      </c>
      <c r="BW9" s="36" t="s">
        <v>159</v>
      </c>
      <c r="BX9" s="98"/>
      <c r="BY9" s="98">
        <v>92.977000000000004</v>
      </c>
      <c r="BZ9" s="98">
        <v>33.5</v>
      </c>
      <c r="CA9" s="98">
        <f>(CC9-CB9)</f>
        <v>115.26900000000001</v>
      </c>
      <c r="CB9" s="98">
        <v>33.911999999999999</v>
      </c>
      <c r="CC9" s="98">
        <v>149.18100000000001</v>
      </c>
      <c r="CD9" s="28">
        <f>(CF9-CE9)</f>
        <v>124.27600000000001</v>
      </c>
      <c r="CE9" s="28">
        <v>31.5</v>
      </c>
      <c r="CF9" s="28">
        <v>155.77600000000001</v>
      </c>
      <c r="CG9" s="47">
        <v>124.532</v>
      </c>
      <c r="CH9" s="48"/>
      <c r="CI9" s="48"/>
      <c r="CJ9" s="47">
        <f>(CG9+CH9+CI9)</f>
        <v>124.532</v>
      </c>
      <c r="CK9" s="47">
        <v>153</v>
      </c>
      <c r="CL9" s="27" t="s">
        <v>159</v>
      </c>
      <c r="CM9" s="27" t="s">
        <v>196</v>
      </c>
      <c r="CN9" s="27" t="s">
        <v>267</v>
      </c>
    </row>
    <row r="10" spans="1:92" x14ac:dyDescent="0.2">
      <c r="A10" s="25" t="s">
        <v>86</v>
      </c>
      <c r="B10" s="40" t="s">
        <v>690</v>
      </c>
      <c r="C10" s="40">
        <v>1</v>
      </c>
      <c r="D10" s="40">
        <v>0</v>
      </c>
      <c r="E10" s="26">
        <v>3</v>
      </c>
      <c r="F10" s="27">
        <v>0</v>
      </c>
      <c r="G10" s="44">
        <v>10.496</v>
      </c>
      <c r="H10" s="85">
        <v>1000</v>
      </c>
      <c r="I10" s="85">
        <v>2000</v>
      </c>
      <c r="J10" s="51">
        <f t="shared" si="3"/>
        <v>0.32217499999999999</v>
      </c>
      <c r="K10" s="48">
        <f t="shared" si="4"/>
        <v>3.1039031582214633</v>
      </c>
      <c r="L10" s="46">
        <v>40</v>
      </c>
      <c r="M10" s="48" t="e">
        <v>#N/A</v>
      </c>
      <c r="N10" s="48" t="e">
        <v>#N/A</v>
      </c>
      <c r="O10" s="45" t="e">
        <v>#N/A</v>
      </c>
      <c r="P10" s="48" t="e">
        <v>#N/A</v>
      </c>
      <c r="Q10" s="48" t="e">
        <v>#N/A</v>
      </c>
      <c r="R10" s="47">
        <f t="shared" si="0"/>
        <v>3.9628000000000001</v>
      </c>
      <c r="S10" s="48">
        <v>9.907</v>
      </c>
      <c r="T10" s="48" t="e">
        <v>#N/A</v>
      </c>
      <c r="U10" s="48" t="e">
        <v>#N/A</v>
      </c>
      <c r="V10" s="48" t="e">
        <v>#N/A</v>
      </c>
      <c r="W10" s="45" t="e">
        <v>#N/A</v>
      </c>
      <c r="X10" s="121">
        <v>0</v>
      </c>
      <c r="Y10" s="51">
        <v>0</v>
      </c>
      <c r="Z10" s="49">
        <v>0</v>
      </c>
      <c r="AA10" s="51">
        <v>0</v>
      </c>
      <c r="AB10" s="48" t="s">
        <v>112</v>
      </c>
      <c r="AC10" s="51">
        <v>0</v>
      </c>
      <c r="AD10" s="51">
        <v>0</v>
      </c>
      <c r="AE10" s="51">
        <v>0</v>
      </c>
      <c r="AF10" s="48" t="s">
        <v>112</v>
      </c>
      <c r="AG10" s="48" t="s">
        <v>112</v>
      </c>
      <c r="AH10" s="48" t="s">
        <v>112</v>
      </c>
      <c r="AI10" s="48" t="s">
        <v>112</v>
      </c>
      <c r="AJ10" s="48" t="s">
        <v>112</v>
      </c>
      <c r="AK10" s="48" t="s">
        <v>112</v>
      </c>
      <c r="AL10" s="48" t="s">
        <v>112</v>
      </c>
      <c r="AM10" s="48" t="s">
        <v>112</v>
      </c>
      <c r="AN10" s="48" t="s">
        <v>112</v>
      </c>
      <c r="AO10" s="48" t="s">
        <v>112</v>
      </c>
      <c r="AP10" s="19" t="b">
        <v>0</v>
      </c>
      <c r="AQ10" s="19" t="b">
        <v>1</v>
      </c>
      <c r="AR10" s="52">
        <v>-2.67</v>
      </c>
      <c r="AS10" s="52">
        <v>-2.93</v>
      </c>
      <c r="AT10" s="52">
        <v>-2.75</v>
      </c>
      <c r="AU10" s="52">
        <v>-2.78</v>
      </c>
      <c r="AV10" s="52">
        <v>-3.24</v>
      </c>
      <c r="AW10" s="52">
        <v>-3.31</v>
      </c>
      <c r="AX10" s="52">
        <v>-3.32</v>
      </c>
      <c r="AY10" s="52">
        <v>-3.11</v>
      </c>
      <c r="AZ10" s="53">
        <v>-3.07</v>
      </c>
      <c r="BA10" s="53">
        <v>-2.85</v>
      </c>
      <c r="BB10" s="53">
        <v>-2.75</v>
      </c>
      <c r="BC10" s="61">
        <f>(BB10-AX10)</f>
        <v>0.56999999999999984</v>
      </c>
      <c r="BD10" s="19" t="b">
        <f>OR(AND(BB10 &lt; -1.14, AQ10=TRUE), BB10&lt;-1.75)</f>
        <v>1</v>
      </c>
      <c r="BE10" s="48">
        <v>114.2</v>
      </c>
      <c r="BF10" s="48">
        <v>114.7</v>
      </c>
      <c r="BG10" s="55" t="s">
        <v>159</v>
      </c>
      <c r="BH10" s="48">
        <v>114.3</v>
      </c>
      <c r="BI10" s="48">
        <v>113.4</v>
      </c>
      <c r="BJ10" s="48">
        <v>114.9</v>
      </c>
      <c r="BK10" s="110">
        <v>113.9</v>
      </c>
      <c r="BL10" s="110">
        <v>112.6</v>
      </c>
      <c r="BM10" s="56">
        <f t="shared" si="5"/>
        <v>1.7000000000000028</v>
      </c>
      <c r="BN10" s="43" t="s">
        <v>159</v>
      </c>
      <c r="BO10" s="43" t="s">
        <v>159</v>
      </c>
      <c r="BP10" s="43" t="s">
        <v>159</v>
      </c>
      <c r="BQ10" s="41">
        <v>2.93</v>
      </c>
      <c r="BR10" s="102">
        <v>2.89</v>
      </c>
      <c r="BS10" s="127">
        <v>2.68</v>
      </c>
      <c r="BT10" s="179" t="s">
        <v>159</v>
      </c>
      <c r="BU10" s="36" t="s">
        <v>159</v>
      </c>
      <c r="BV10" s="36" t="s">
        <v>159</v>
      </c>
      <c r="BW10" s="36" t="s">
        <v>159</v>
      </c>
      <c r="BX10" s="98"/>
      <c r="BY10" s="98">
        <v>80</v>
      </c>
      <c r="BZ10" s="98"/>
      <c r="CA10" s="98">
        <v>19.053999999999998</v>
      </c>
      <c r="CB10" s="98">
        <v>0</v>
      </c>
      <c r="CC10" s="98">
        <v>19.053999999999998</v>
      </c>
      <c r="CD10" s="28">
        <f>(CF10-CE10)</f>
        <v>19.626999999999999</v>
      </c>
      <c r="CE10" s="28">
        <v>1.55</v>
      </c>
      <c r="CF10" s="28">
        <v>21.177</v>
      </c>
      <c r="CG10" s="47">
        <v>19.626999999999999</v>
      </c>
      <c r="CH10" s="48"/>
      <c r="CI10" s="48"/>
      <c r="CJ10" s="47">
        <f>(CG10+CH10+CI10)</f>
        <v>19.626999999999999</v>
      </c>
      <c r="CK10" s="47">
        <v>28.27</v>
      </c>
      <c r="CL10" s="27" t="s">
        <v>159</v>
      </c>
      <c r="CM10" s="27" t="s">
        <v>159</v>
      </c>
      <c r="CN10" s="27" t="s">
        <v>267</v>
      </c>
    </row>
    <row r="11" spans="1:92" x14ac:dyDescent="0.2">
      <c r="A11" s="25" t="s">
        <v>171</v>
      </c>
      <c r="B11" s="40" t="s">
        <v>693</v>
      </c>
      <c r="C11" s="40">
        <v>1</v>
      </c>
      <c r="D11" s="40">
        <v>0</v>
      </c>
      <c r="E11" s="26">
        <v>3</v>
      </c>
      <c r="F11" s="27"/>
      <c r="G11" s="44">
        <v>11.295999999999999</v>
      </c>
      <c r="H11" s="85">
        <v>950</v>
      </c>
      <c r="I11" s="85">
        <v>1860</v>
      </c>
      <c r="J11" s="51">
        <f t="shared" si="3"/>
        <v>0.34642473118279571</v>
      </c>
      <c r="K11" s="48">
        <f t="shared" si="4"/>
        <v>2.8866299371459609</v>
      </c>
      <c r="L11" s="47">
        <v>25.08</v>
      </c>
      <c r="M11" s="48" t="e">
        <v>#N/A</v>
      </c>
      <c r="N11" s="48" t="e">
        <v>#N/A</v>
      </c>
      <c r="O11" s="46">
        <v>2250</v>
      </c>
      <c r="P11" s="48" t="e">
        <v>#N/A</v>
      </c>
      <c r="Q11" s="48">
        <v>12.76</v>
      </c>
      <c r="R11" s="47">
        <f t="shared" si="0"/>
        <v>2.6033040000000001</v>
      </c>
      <c r="S11" s="48">
        <v>10.38</v>
      </c>
      <c r="T11" s="48" t="e">
        <v>#N/A</v>
      </c>
      <c r="U11" s="48" t="e">
        <v>#N/A</v>
      </c>
      <c r="V11" s="48" t="e">
        <v>#N/A</v>
      </c>
      <c r="W11" s="45">
        <v>-4.7</v>
      </c>
      <c r="X11" s="121">
        <v>0.11</v>
      </c>
      <c r="Y11" s="51">
        <v>0.11</v>
      </c>
      <c r="Z11" s="49">
        <v>0.14000000000000001</v>
      </c>
      <c r="AA11" s="48" t="e">
        <v>#N/A</v>
      </c>
      <c r="AB11" s="48" t="e">
        <v>#N/A</v>
      </c>
      <c r="AC11" s="48" t="e">
        <v>#N/A</v>
      </c>
      <c r="AD11" s="48" t="e">
        <v>#N/A</v>
      </c>
      <c r="AE11" s="48" t="e">
        <v>#N/A</v>
      </c>
      <c r="AF11" s="47" t="s">
        <v>112</v>
      </c>
      <c r="AG11" s="47" t="s">
        <v>112</v>
      </c>
      <c r="AH11" s="47" t="s">
        <v>112</v>
      </c>
      <c r="AI11" s="47" t="s">
        <v>112</v>
      </c>
      <c r="AJ11" s="47" t="s">
        <v>112</v>
      </c>
      <c r="AK11" s="47" t="s">
        <v>112</v>
      </c>
      <c r="AL11" s="47" t="s">
        <v>112</v>
      </c>
      <c r="AM11" s="52">
        <v>2.12</v>
      </c>
      <c r="AN11" s="52">
        <v>2.09</v>
      </c>
      <c r="AO11" s="48" t="e">
        <v>#N/A</v>
      </c>
      <c r="AP11" s="19" t="b">
        <v>0</v>
      </c>
      <c r="AQ11" s="19" t="b">
        <v>1</v>
      </c>
      <c r="AR11" s="47" t="s">
        <v>112</v>
      </c>
      <c r="AS11" s="47" t="s">
        <v>112</v>
      </c>
      <c r="AT11" s="47" t="s">
        <v>112</v>
      </c>
      <c r="AU11" s="47" t="s">
        <v>112</v>
      </c>
      <c r="AV11" s="47" t="s">
        <v>112</v>
      </c>
      <c r="AW11" s="47" t="s">
        <v>112</v>
      </c>
      <c r="AX11" s="47" t="s">
        <v>112</v>
      </c>
      <c r="AY11" s="47" t="s">
        <v>112</v>
      </c>
      <c r="AZ11" s="53">
        <v>-1.43</v>
      </c>
      <c r="BA11" s="53">
        <v>-1.2</v>
      </c>
      <c r="BB11" s="53">
        <v>-1.76</v>
      </c>
      <c r="BC11" s="59">
        <f>(BB11-BA11)</f>
        <v>-0.56000000000000005</v>
      </c>
      <c r="BD11" s="19" t="b">
        <f>OR(AND(BB11 &lt; -1.14, AQ11=TRUE), BB11&lt;-1.75)</f>
        <v>1</v>
      </c>
      <c r="BE11" s="48" t="e">
        <v>#N/A</v>
      </c>
      <c r="BF11" s="48" t="e">
        <v>#N/A</v>
      </c>
      <c r="BG11" s="172"/>
      <c r="BH11" s="48" t="e">
        <v>#N/A</v>
      </c>
      <c r="BI11" s="48" t="e">
        <v>#N/A</v>
      </c>
      <c r="BJ11" s="48">
        <v>108.4</v>
      </c>
      <c r="BK11" s="110">
        <v>110.6</v>
      </c>
      <c r="BL11" s="110">
        <v>112.9</v>
      </c>
      <c r="BM11" s="89">
        <f>BJ11-BL11</f>
        <v>-4.5</v>
      </c>
      <c r="BN11" s="43" t="s">
        <v>159</v>
      </c>
      <c r="BO11" s="43" t="s">
        <v>159</v>
      </c>
      <c r="BP11" s="43" t="s">
        <v>159</v>
      </c>
      <c r="BQ11" s="48" t="s">
        <v>112</v>
      </c>
      <c r="BR11" s="102">
        <v>2.74</v>
      </c>
      <c r="BS11" s="105">
        <v>2.09</v>
      </c>
      <c r="BT11" s="36" t="s">
        <v>159</v>
      </c>
      <c r="BU11" s="36" t="s">
        <v>159</v>
      </c>
      <c r="BV11" s="36" t="s">
        <v>159</v>
      </c>
      <c r="BW11" s="36" t="s">
        <v>159</v>
      </c>
      <c r="BX11" s="98"/>
      <c r="BY11" s="98">
        <v>260.053</v>
      </c>
      <c r="BZ11" s="98">
        <v>54.603000000000002</v>
      </c>
      <c r="CA11" s="98">
        <f>(CC11-CB11)</f>
        <v>284.76100000000002</v>
      </c>
      <c r="CB11" s="98">
        <v>52.88</v>
      </c>
      <c r="CC11" s="98">
        <v>337.64100000000002</v>
      </c>
      <c r="CD11" s="28">
        <f>(CF11-CE11)</f>
        <v>305.35599999999999</v>
      </c>
      <c r="CE11" s="28">
        <v>55.05</v>
      </c>
      <c r="CF11" s="28">
        <v>360.40600000000001</v>
      </c>
      <c r="CG11" s="47" t="s">
        <v>112</v>
      </c>
      <c r="CH11" s="47" t="s">
        <v>112</v>
      </c>
      <c r="CI11" s="47" t="s">
        <v>112</v>
      </c>
      <c r="CJ11" s="47" t="s">
        <v>112</v>
      </c>
      <c r="CK11" s="47" t="s">
        <v>112</v>
      </c>
      <c r="CL11" s="27" t="s">
        <v>159</v>
      </c>
      <c r="CM11" s="27" t="s">
        <v>159</v>
      </c>
      <c r="CN11" s="27" t="s">
        <v>267</v>
      </c>
    </row>
    <row r="12" spans="1:92" x14ac:dyDescent="0.2">
      <c r="A12" s="25" t="s">
        <v>17</v>
      </c>
      <c r="B12" s="40" t="s">
        <v>451</v>
      </c>
      <c r="C12" s="40">
        <v>1</v>
      </c>
      <c r="D12" s="40">
        <v>0</v>
      </c>
      <c r="E12" s="26">
        <v>2</v>
      </c>
      <c r="F12" s="27">
        <v>1</v>
      </c>
      <c r="G12" s="44">
        <v>48.320999999999998</v>
      </c>
      <c r="H12" s="27">
        <v>7590</v>
      </c>
      <c r="I12" s="27">
        <v>11960</v>
      </c>
      <c r="J12" s="51">
        <f t="shared" si="3"/>
        <v>5.3875418060200672E-2</v>
      </c>
      <c r="K12" s="48">
        <f t="shared" si="4"/>
        <v>18.561340886164352</v>
      </c>
      <c r="L12" s="47">
        <v>5.42</v>
      </c>
      <c r="M12" s="47">
        <v>353.91</v>
      </c>
      <c r="N12" s="47">
        <f>(M12*1.1518*12)</f>
        <v>4891.6024559999996</v>
      </c>
      <c r="O12" s="47">
        <v>10810</v>
      </c>
      <c r="P12" s="51">
        <f>(N12/O12)</f>
        <v>0.45250716521739126</v>
      </c>
      <c r="Q12" s="48">
        <v>10.6</v>
      </c>
      <c r="R12" s="47">
        <f t="shared" si="0"/>
        <v>2.551736</v>
      </c>
      <c r="S12" s="48">
        <v>47.08</v>
      </c>
      <c r="T12" s="48">
        <v>2.2000000000000002</v>
      </c>
      <c r="U12" s="31">
        <v>1.1000000000000001</v>
      </c>
      <c r="V12" s="31">
        <v>2.5</v>
      </c>
      <c r="W12" s="31">
        <v>3.5</v>
      </c>
      <c r="X12" s="48" t="e">
        <v>#N/A</v>
      </c>
      <c r="Y12" s="48" t="e">
        <v>#N/A</v>
      </c>
      <c r="Z12" s="48" t="e">
        <v>#N/A</v>
      </c>
      <c r="AA12" s="48" t="e">
        <v>#N/A</v>
      </c>
      <c r="AB12" s="48" t="e">
        <v>#N/A</v>
      </c>
      <c r="AC12" s="48" t="e">
        <v>#N/A</v>
      </c>
      <c r="AD12" s="50">
        <v>0.6</v>
      </c>
      <c r="AE12" s="50">
        <v>0.6</v>
      </c>
      <c r="AF12" s="48" t="s">
        <v>112</v>
      </c>
      <c r="AG12" s="48" t="s">
        <v>112</v>
      </c>
      <c r="AH12" s="48" t="s">
        <v>112</v>
      </c>
      <c r="AI12" s="48" t="s">
        <v>112</v>
      </c>
      <c r="AJ12" s="48" t="s">
        <v>112</v>
      </c>
      <c r="AK12" s="48" t="s">
        <v>112</v>
      </c>
      <c r="AL12" s="48" t="s">
        <v>112</v>
      </c>
      <c r="AM12" s="48" t="s">
        <v>112</v>
      </c>
      <c r="AN12" s="48" t="s">
        <v>112</v>
      </c>
      <c r="AO12" s="48" t="s">
        <v>112</v>
      </c>
      <c r="AP12" s="48" t="s">
        <v>112</v>
      </c>
      <c r="AQ12" s="55" t="b">
        <v>0</v>
      </c>
      <c r="AR12" s="53">
        <v>-2.39</v>
      </c>
      <c r="AS12" s="53">
        <v>-2.19</v>
      </c>
      <c r="AT12" s="53">
        <v>-2.04</v>
      </c>
      <c r="AU12" s="53">
        <v>-1.86</v>
      </c>
      <c r="AV12" s="53">
        <v>-1.79</v>
      </c>
      <c r="AW12" s="53">
        <v>-1.84</v>
      </c>
      <c r="AX12" s="53">
        <v>-1.83</v>
      </c>
      <c r="AY12" s="53">
        <v>-1.53</v>
      </c>
      <c r="AZ12" s="53">
        <v>-1.27</v>
      </c>
      <c r="BA12" s="53">
        <v>-1.4</v>
      </c>
      <c r="BB12" s="53">
        <v>-1.27</v>
      </c>
      <c r="BC12" s="61">
        <f>(BB12-AT12)</f>
        <v>0.77</v>
      </c>
      <c r="BD12" s="19" t="b">
        <f t="shared" si="8"/>
        <v>0</v>
      </c>
      <c r="BE12" s="48">
        <v>89</v>
      </c>
      <c r="BF12" s="48">
        <v>89.2</v>
      </c>
      <c r="BG12" s="55"/>
      <c r="BH12" s="48">
        <v>88.2</v>
      </c>
      <c r="BI12" s="48">
        <v>87</v>
      </c>
      <c r="BJ12" s="48">
        <v>84.4</v>
      </c>
      <c r="BK12" s="48">
        <v>83.8</v>
      </c>
      <c r="BL12" s="48">
        <v>83.1</v>
      </c>
      <c r="BM12" s="88">
        <f t="shared" si="5"/>
        <v>5.1000000000000085</v>
      </c>
      <c r="BN12" s="48"/>
      <c r="BO12" s="48"/>
      <c r="BP12" s="48"/>
      <c r="BQ12" s="52">
        <v>0.36</v>
      </c>
      <c r="BR12" s="52">
        <v>0.21</v>
      </c>
      <c r="BS12" s="52">
        <v>-0.03</v>
      </c>
      <c r="BT12" s="177"/>
      <c r="BU12" s="177"/>
      <c r="BV12" s="177"/>
      <c r="BW12" s="177"/>
      <c r="BX12" s="47"/>
      <c r="BY12" s="47">
        <v>140</v>
      </c>
      <c r="BZ12" s="47"/>
      <c r="CA12" s="47">
        <v>165.88300000000001</v>
      </c>
      <c r="CB12" s="98">
        <v>0</v>
      </c>
      <c r="CC12" s="47">
        <v>166</v>
      </c>
      <c r="CD12" s="28">
        <f t="shared" si="1"/>
        <v>172</v>
      </c>
      <c r="CE12" s="28"/>
      <c r="CF12" s="28">
        <v>172</v>
      </c>
      <c r="CG12" s="28">
        <v>184.42599999999999</v>
      </c>
      <c r="CH12" s="56"/>
      <c r="CI12" s="56"/>
      <c r="CJ12" s="28">
        <f>(CG12+CH12+CI12)</f>
        <v>184.42599999999999</v>
      </c>
      <c r="CK12" s="29">
        <v>201.79</v>
      </c>
      <c r="CL12" s="27" t="s">
        <v>159</v>
      </c>
      <c r="CM12" s="27" t="s">
        <v>196</v>
      </c>
      <c r="CN12" s="27" t="s">
        <v>268</v>
      </c>
    </row>
    <row r="13" spans="1:92" x14ac:dyDescent="0.2">
      <c r="A13" s="25" t="s">
        <v>38</v>
      </c>
      <c r="B13" s="40" t="s">
        <v>523</v>
      </c>
      <c r="C13" s="40">
        <v>1</v>
      </c>
      <c r="D13" s="40">
        <v>0</v>
      </c>
      <c r="E13" s="26">
        <v>2</v>
      </c>
      <c r="F13" s="27">
        <v>0</v>
      </c>
      <c r="G13" s="44">
        <v>10.32</v>
      </c>
      <c r="H13" s="27">
        <v>810</v>
      </c>
      <c r="I13" s="27">
        <v>1720</v>
      </c>
      <c r="J13" s="51">
        <f t="shared" si="3"/>
        <v>0.37462209302325583</v>
      </c>
      <c r="K13" s="48">
        <f t="shared" si="4"/>
        <v>2.6693567160704585</v>
      </c>
      <c r="L13" s="47">
        <v>46.5</v>
      </c>
      <c r="M13" s="47">
        <v>94.26</v>
      </c>
      <c r="N13" s="47">
        <f>(M13*1.1518*12)</f>
        <v>1302.824016</v>
      </c>
      <c r="O13" s="47">
        <v>1590</v>
      </c>
      <c r="P13" s="51">
        <f>(N13/O13)</f>
        <v>0.81938617358490573</v>
      </c>
      <c r="Q13" s="48">
        <v>8.6</v>
      </c>
      <c r="R13" s="47">
        <f t="shared" si="0"/>
        <v>4.6639499999999998</v>
      </c>
      <c r="S13" s="48">
        <v>10.029999999999999</v>
      </c>
      <c r="T13" s="48">
        <v>-2.7</v>
      </c>
      <c r="U13" s="31">
        <v>-0.8</v>
      </c>
      <c r="V13" s="31">
        <v>-1.3</v>
      </c>
      <c r="W13" s="31">
        <v>2.6</v>
      </c>
      <c r="X13" s="122">
        <v>0.3</v>
      </c>
      <c r="Y13" s="50">
        <v>0.5</v>
      </c>
      <c r="Z13" s="49">
        <v>0.4</v>
      </c>
      <c r="AA13" s="49">
        <v>0.4</v>
      </c>
      <c r="AB13" s="49">
        <v>0.3</v>
      </c>
      <c r="AC13" s="50">
        <v>0.4</v>
      </c>
      <c r="AD13" s="50">
        <v>0.3</v>
      </c>
      <c r="AE13" s="50">
        <v>0.2</v>
      </c>
      <c r="AF13" s="53">
        <v>2.77</v>
      </c>
      <c r="AG13" s="58">
        <v>2.86</v>
      </c>
      <c r="AH13" s="58">
        <v>2.86</v>
      </c>
      <c r="AI13" s="53">
        <v>2.86</v>
      </c>
      <c r="AJ13" s="53">
        <v>2.93</v>
      </c>
      <c r="AK13" s="53">
        <v>2.93</v>
      </c>
      <c r="AL13" s="53">
        <v>2.9</v>
      </c>
      <c r="AM13" s="53">
        <v>2.9</v>
      </c>
      <c r="AN13" s="53">
        <v>2.83</v>
      </c>
      <c r="AO13" s="53">
        <f>(AN13-AJ13)</f>
        <v>-0.10000000000000009</v>
      </c>
      <c r="AP13" s="19" t="b">
        <v>0</v>
      </c>
      <c r="AQ13" s="19" t="b">
        <v>1</v>
      </c>
      <c r="AR13" s="53">
        <v>-1.36</v>
      </c>
      <c r="AS13" s="53">
        <v>-2</v>
      </c>
      <c r="AT13" s="53">
        <v>-1.82</v>
      </c>
      <c r="AU13" s="53">
        <v>-1.39</v>
      </c>
      <c r="AV13" s="53">
        <v>-1.32</v>
      </c>
      <c r="AW13" s="53">
        <v>-1.39</v>
      </c>
      <c r="AX13" s="53">
        <v>-1</v>
      </c>
      <c r="AY13" s="53">
        <v>-0.99</v>
      </c>
      <c r="AZ13" s="53">
        <v>-1.03</v>
      </c>
      <c r="BA13" s="53">
        <v>-0.82</v>
      </c>
      <c r="BB13" s="53">
        <v>-0.66</v>
      </c>
      <c r="BC13" s="61">
        <f>(BB13-AW13)</f>
        <v>0.72999999999999987</v>
      </c>
      <c r="BD13" s="19" t="b">
        <f t="shared" si="8"/>
        <v>0</v>
      </c>
      <c r="BE13" s="56">
        <v>99.3</v>
      </c>
      <c r="BF13" s="56">
        <v>101.8</v>
      </c>
      <c r="BG13" s="55" t="s">
        <v>159</v>
      </c>
      <c r="BH13" s="56">
        <v>101.6</v>
      </c>
      <c r="BI13" s="56">
        <v>108</v>
      </c>
      <c r="BJ13" s="56">
        <v>104.9</v>
      </c>
      <c r="BK13" s="109">
        <v>105.8</v>
      </c>
      <c r="BL13" s="109">
        <v>104.3</v>
      </c>
      <c r="BM13" s="56">
        <f t="shared" si="5"/>
        <v>-2.7000000000000028</v>
      </c>
      <c r="BN13" s="43" t="s">
        <v>159</v>
      </c>
      <c r="BO13" s="43" t="s">
        <v>159</v>
      </c>
      <c r="BP13" s="43" t="s">
        <v>159</v>
      </c>
      <c r="BQ13" s="102">
        <v>2.33</v>
      </c>
      <c r="BR13" s="102">
        <v>2.2799999999999998</v>
      </c>
      <c r="BS13" s="127">
        <v>2.33</v>
      </c>
      <c r="BT13" s="36" t="s">
        <v>159</v>
      </c>
      <c r="BU13" s="36" t="s">
        <v>159</v>
      </c>
      <c r="BV13" s="36" t="s">
        <v>159</v>
      </c>
      <c r="BW13" s="36" t="s">
        <v>159</v>
      </c>
      <c r="BX13" s="98"/>
      <c r="BY13" s="98">
        <v>135.5</v>
      </c>
      <c r="BZ13" s="98">
        <v>148.096</v>
      </c>
      <c r="CA13" s="98">
        <f>(CC13-CB13)</f>
        <v>114.76799999999997</v>
      </c>
      <c r="CB13" s="98">
        <v>154.88200000000001</v>
      </c>
      <c r="CC13" s="98">
        <v>269.64999999999998</v>
      </c>
      <c r="CD13" s="28">
        <f t="shared" si="1"/>
        <v>148.28100000000001</v>
      </c>
      <c r="CE13" s="28">
        <v>166.24</v>
      </c>
      <c r="CF13" s="28">
        <v>314.52100000000002</v>
      </c>
      <c r="CG13" s="28">
        <v>131</v>
      </c>
      <c r="CH13" s="56"/>
      <c r="CI13" s="56"/>
      <c r="CJ13" s="28">
        <f>(CG13+CH13+CI13)</f>
        <v>131</v>
      </c>
      <c r="CK13" s="29">
        <v>920.75</v>
      </c>
      <c r="CL13" s="27" t="s">
        <v>159</v>
      </c>
      <c r="CM13" s="27" t="s">
        <v>196</v>
      </c>
      <c r="CN13" s="27" t="s">
        <v>267</v>
      </c>
    </row>
    <row r="14" spans="1:92" x14ac:dyDescent="0.2">
      <c r="A14" s="25" t="s">
        <v>99</v>
      </c>
      <c r="B14" s="40" t="s">
        <v>739</v>
      </c>
      <c r="C14" s="40">
        <v>1</v>
      </c>
      <c r="D14" s="40">
        <v>0</v>
      </c>
      <c r="E14" s="26">
        <v>1</v>
      </c>
      <c r="F14" s="27">
        <v>1</v>
      </c>
      <c r="G14" s="44">
        <v>45.49</v>
      </c>
      <c r="H14" s="27">
        <v>3960</v>
      </c>
      <c r="I14" s="27">
        <v>8970</v>
      </c>
      <c r="J14" s="51">
        <f t="shared" si="3"/>
        <v>7.1833890746934234E-2</v>
      </c>
      <c r="K14" s="48">
        <f t="shared" si="4"/>
        <v>13.921005664623264</v>
      </c>
      <c r="L14" s="47">
        <v>0</v>
      </c>
      <c r="M14" s="47">
        <v>351.33</v>
      </c>
      <c r="N14" s="47">
        <f>(M14*1.1518*12)</f>
        <v>4855.942728</v>
      </c>
      <c r="O14" s="85">
        <v>8170</v>
      </c>
      <c r="P14" s="51">
        <f>(N14/O14)</f>
        <v>0.59436263500611997</v>
      </c>
      <c r="Q14" s="44">
        <v>24.5</v>
      </c>
      <c r="R14" s="47">
        <f t="shared" si="0"/>
        <v>0</v>
      </c>
      <c r="S14" s="48">
        <v>45.71</v>
      </c>
      <c r="T14" s="48">
        <v>-14.8</v>
      </c>
      <c r="U14" s="31">
        <v>5.5</v>
      </c>
      <c r="V14" s="31">
        <v>5</v>
      </c>
      <c r="W14" s="47" t="e">
        <v>#N/A</v>
      </c>
      <c r="X14" s="121">
        <v>0.33</v>
      </c>
      <c r="Y14" s="50">
        <v>0.33</v>
      </c>
      <c r="Z14" s="51">
        <v>0.33</v>
      </c>
      <c r="AA14" s="51">
        <v>0.44</v>
      </c>
      <c r="AB14" s="49">
        <v>0.33</v>
      </c>
      <c r="AC14" s="50">
        <v>0.44</v>
      </c>
      <c r="AD14" s="50">
        <v>0.44</v>
      </c>
      <c r="AE14" s="50">
        <v>0.44</v>
      </c>
      <c r="AF14" s="48" t="s">
        <v>112</v>
      </c>
      <c r="AG14" s="48" t="s">
        <v>112</v>
      </c>
      <c r="AH14" s="48" t="s">
        <v>112</v>
      </c>
      <c r="AI14" s="48" t="s">
        <v>112</v>
      </c>
      <c r="AJ14" s="48" t="s">
        <v>112</v>
      </c>
      <c r="AK14" s="48" t="s">
        <v>112</v>
      </c>
      <c r="AL14" s="48" t="s">
        <v>112</v>
      </c>
      <c r="AM14" s="48" t="s">
        <v>112</v>
      </c>
      <c r="AN14" s="48" t="s">
        <v>112</v>
      </c>
      <c r="AO14" s="48" t="s">
        <v>112</v>
      </c>
      <c r="AP14" s="19" t="b">
        <v>0</v>
      </c>
      <c r="AQ14" s="19" t="b">
        <v>1</v>
      </c>
      <c r="AR14" s="53">
        <v>-0.4</v>
      </c>
      <c r="AS14" s="53">
        <v>-0.48</v>
      </c>
      <c r="AT14" s="53">
        <v>-0.27</v>
      </c>
      <c r="AU14" s="53">
        <v>-0.03</v>
      </c>
      <c r="AV14" s="53">
        <v>0.15</v>
      </c>
      <c r="AW14" s="53">
        <v>0.03</v>
      </c>
      <c r="AX14" s="53">
        <v>-0.31</v>
      </c>
      <c r="AY14" s="53">
        <v>-0.02</v>
      </c>
      <c r="AZ14" s="53">
        <v>-0.08</v>
      </c>
      <c r="BA14" s="53">
        <v>-0.1</v>
      </c>
      <c r="BB14" s="53">
        <v>-0.76</v>
      </c>
      <c r="BC14" s="59">
        <f>(BB14-AY14)</f>
        <v>-0.74</v>
      </c>
      <c r="BD14" s="19" t="b">
        <f t="shared" si="8"/>
        <v>0</v>
      </c>
      <c r="BE14" s="48">
        <v>70.8</v>
      </c>
      <c r="BF14" s="48">
        <v>69.7</v>
      </c>
      <c r="BG14" s="55"/>
      <c r="BH14" s="48">
        <v>69.5</v>
      </c>
      <c r="BI14" s="48">
        <v>69</v>
      </c>
      <c r="BJ14" s="48">
        <v>67.2</v>
      </c>
      <c r="BK14" s="48">
        <v>65.900000000000006</v>
      </c>
      <c r="BL14" s="48">
        <v>67.2</v>
      </c>
      <c r="BM14" s="56">
        <f t="shared" si="5"/>
        <v>2.2999999999999972</v>
      </c>
      <c r="BN14" s="48"/>
      <c r="BO14" s="48"/>
      <c r="BP14" s="48"/>
      <c r="BQ14" s="52">
        <v>-0.37</v>
      </c>
      <c r="BR14" s="52">
        <v>-0.21</v>
      </c>
      <c r="BS14" s="52">
        <v>-0.3</v>
      </c>
      <c r="BT14" s="177"/>
      <c r="BU14" s="177"/>
      <c r="BV14" s="177"/>
      <c r="BW14" s="177"/>
      <c r="BY14" s="47">
        <v>55.957999999999998</v>
      </c>
      <c r="BZ14" s="47">
        <v>23.704000000000001</v>
      </c>
      <c r="CA14" s="98">
        <f>(CC14-CB14)</f>
        <v>47.153999999999996</v>
      </c>
      <c r="CB14" s="47">
        <v>7.7240000000000002</v>
      </c>
      <c r="CC14" s="47">
        <v>54.878</v>
      </c>
      <c r="CD14" s="28">
        <f t="shared" si="1"/>
        <v>79.099999999999994</v>
      </c>
      <c r="CE14" s="28">
        <v>23.777999999999999</v>
      </c>
      <c r="CF14" s="28">
        <v>102.878</v>
      </c>
      <c r="CG14" s="28"/>
      <c r="CH14" s="56"/>
      <c r="CI14" s="28">
        <v>86.260999999999996</v>
      </c>
      <c r="CJ14" s="28">
        <f>(CG14+CH14+CI14)</f>
        <v>86.260999999999996</v>
      </c>
      <c r="CK14" s="29">
        <v>89</v>
      </c>
      <c r="CL14" s="27" t="s">
        <v>159</v>
      </c>
      <c r="CM14" s="27" t="s">
        <v>159</v>
      </c>
      <c r="CN14" s="27" t="s">
        <v>267</v>
      </c>
    </row>
    <row r="15" spans="1:92" x14ac:dyDescent="0.2">
      <c r="A15" s="18" t="s">
        <v>151</v>
      </c>
      <c r="B15" s="40"/>
      <c r="C15" s="40">
        <v>1</v>
      </c>
      <c r="D15" s="40"/>
      <c r="E15" s="26"/>
      <c r="F15" s="27"/>
      <c r="G15" s="62">
        <f>SUM(G2:G14)</f>
        <v>473.47099999999995</v>
      </c>
      <c r="H15" s="62">
        <f>AVERAGE(H2:H14)</f>
        <v>3424.6153846153848</v>
      </c>
      <c r="I15" s="62">
        <f>AVERAGE(I2:I14)</f>
        <v>7245.3846153846152</v>
      </c>
      <c r="J15" s="94">
        <f t="shared" si="3"/>
        <v>8.893247690837669E-2</v>
      </c>
      <c r="K15" s="63">
        <f>(I15/644.35)</f>
        <v>11.244486095110755</v>
      </c>
      <c r="L15" s="62">
        <f>((R15/S15)*100)</f>
        <v>7.1261398939978724</v>
      </c>
      <c r="M15" s="62" t="e">
        <f>AVERAGE(M2:M14)</f>
        <v>#N/A</v>
      </c>
      <c r="N15" s="62" t="e">
        <f>AVERAGE(N2:N14)</f>
        <v>#N/A</v>
      </c>
      <c r="O15" s="62" t="e">
        <f>AVERAGE(O2:O14)</f>
        <v>#N/A</v>
      </c>
      <c r="P15" s="94" t="e">
        <f>(N15/O15)</f>
        <v>#N/A</v>
      </c>
      <c r="Q15" s="63" t="e">
        <f>AVERAGE(Q2:Q14)</f>
        <v>#N/A</v>
      </c>
      <c r="R15" s="62">
        <f>SUM(R2:R14)</f>
        <v>32.645131900000003</v>
      </c>
      <c r="S15" s="62">
        <f>SUM(S2:S14)</f>
        <v>458.10399999999987</v>
      </c>
      <c r="T15" s="63" t="e">
        <f t="shared" ref="T15:AO15" si="9">AVERAGE(T2:T14)</f>
        <v>#N/A</v>
      </c>
      <c r="U15" s="63" t="e">
        <f t="shared" si="9"/>
        <v>#N/A</v>
      </c>
      <c r="V15" s="63" t="e">
        <f t="shared" si="9"/>
        <v>#N/A</v>
      </c>
      <c r="W15" s="63" t="e">
        <f t="shared" si="9"/>
        <v>#N/A</v>
      </c>
      <c r="X15" s="73" t="e">
        <f t="shared" si="9"/>
        <v>#N/A</v>
      </c>
      <c r="Y15" s="73" t="e">
        <f t="shared" si="9"/>
        <v>#N/A</v>
      </c>
      <c r="Z15" s="73" t="e">
        <f t="shared" si="9"/>
        <v>#N/A</v>
      </c>
      <c r="AA15" s="73" t="e">
        <f t="shared" si="9"/>
        <v>#N/A</v>
      </c>
      <c r="AB15" s="73" t="e">
        <f t="shared" si="9"/>
        <v>#N/A</v>
      </c>
      <c r="AC15" s="73" t="e">
        <f t="shared" si="9"/>
        <v>#N/A</v>
      </c>
      <c r="AD15" s="73" t="e">
        <f t="shared" si="9"/>
        <v>#N/A</v>
      </c>
      <c r="AE15" s="73" t="e">
        <f t="shared" si="9"/>
        <v>#N/A</v>
      </c>
      <c r="AF15" s="65" t="e">
        <f t="shared" si="9"/>
        <v>#N/A</v>
      </c>
      <c r="AG15" s="65" t="e">
        <f t="shared" si="9"/>
        <v>#N/A</v>
      </c>
      <c r="AH15" s="65" t="e">
        <f t="shared" si="9"/>
        <v>#N/A</v>
      </c>
      <c r="AI15" s="65" t="e">
        <f t="shared" si="9"/>
        <v>#N/A</v>
      </c>
      <c r="AJ15" s="65" t="e">
        <f t="shared" si="9"/>
        <v>#N/A</v>
      </c>
      <c r="AK15" s="65" t="e">
        <f t="shared" si="9"/>
        <v>#N/A</v>
      </c>
      <c r="AL15" s="65" t="e">
        <f t="shared" si="9"/>
        <v>#N/A</v>
      </c>
      <c r="AM15" s="65" t="e">
        <f t="shared" si="9"/>
        <v>#N/A</v>
      </c>
      <c r="AN15" s="65" t="e">
        <f t="shared" si="9"/>
        <v>#N/A</v>
      </c>
      <c r="AO15" s="65" t="e">
        <f t="shared" si="9"/>
        <v>#N/A</v>
      </c>
      <c r="AP15" s="63"/>
      <c r="AQ15" s="63"/>
      <c r="AR15" s="65">
        <f t="shared" ref="AR15:BC15" si="10">AVERAGE(AR2:AR14)</f>
        <v>-1.4949999999999999</v>
      </c>
      <c r="AS15" s="65">
        <f t="shared" si="10"/>
        <v>-1.5758333333333334</v>
      </c>
      <c r="AT15" s="65">
        <f t="shared" si="10"/>
        <v>-1.4983333333333333</v>
      </c>
      <c r="AU15" s="65">
        <f t="shared" si="10"/>
        <v>-1.6383333333333334</v>
      </c>
      <c r="AV15" s="65">
        <f t="shared" si="10"/>
        <v>-1.6708333333333336</v>
      </c>
      <c r="AW15" s="65">
        <f t="shared" si="10"/>
        <v>-1.6899999999999997</v>
      </c>
      <c r="AX15" s="65">
        <f t="shared" si="10"/>
        <v>-1.6374999999999995</v>
      </c>
      <c r="AY15" s="65">
        <f t="shared" si="10"/>
        <v>-1.5316666666666665</v>
      </c>
      <c r="AZ15" s="65">
        <f t="shared" si="10"/>
        <v>-1.5292307692307692</v>
      </c>
      <c r="BA15" s="65">
        <f t="shared" si="10"/>
        <v>-1.4953846153846155</v>
      </c>
      <c r="BB15" s="65">
        <f t="shared" si="10"/>
        <v>-1.5800000000000003</v>
      </c>
      <c r="BC15" s="65">
        <f t="shared" si="10"/>
        <v>3.6153846153846154E-2</v>
      </c>
      <c r="BD15" s="63"/>
      <c r="BE15" s="132" t="e">
        <f>AVERAGE(BE2:BE14)</f>
        <v>#N/A</v>
      </c>
      <c r="BF15" s="132" t="e">
        <f>AVERAGE(BF2:BF14)</f>
        <v>#N/A</v>
      </c>
      <c r="BG15" s="173"/>
      <c r="BH15" s="132" t="e">
        <f>AVERAGE(BH2:BH14)</f>
        <v>#N/A</v>
      </c>
      <c r="BI15" s="132" t="e">
        <f>AVERAGE(BI2:BI14)</f>
        <v>#N/A</v>
      </c>
      <c r="BJ15" s="132" t="e">
        <f>AVERAGE(BJ2:BJ14)</f>
        <v>#N/A</v>
      </c>
      <c r="BK15" s="132" t="e">
        <f>AVERAGE(BK2:BK14)</f>
        <v>#N/A</v>
      </c>
      <c r="BL15" s="132" t="e">
        <f>AVERAGE(BL2:BL14)</f>
        <v>#N/A</v>
      </c>
      <c r="BM15" s="70" t="e">
        <f t="shared" si="5"/>
        <v>#N/A</v>
      </c>
      <c r="BN15" s="19"/>
      <c r="BO15" s="19"/>
      <c r="BP15" s="19"/>
      <c r="BQ15" s="65">
        <f>AVERAGE(BQ2:BQ14)</f>
        <v>1.1927272727272729</v>
      </c>
      <c r="BR15" s="65">
        <f>AVERAGE(BR2:BR14)</f>
        <v>1.3475000000000001</v>
      </c>
      <c r="BS15" s="65">
        <f>AVERAGE(BS2:BS14)</f>
        <v>1.125</v>
      </c>
      <c r="BT15" s="180"/>
      <c r="BU15" s="36"/>
      <c r="BV15" s="36"/>
      <c r="BW15" s="36"/>
      <c r="BX15" s="62"/>
      <c r="BY15" s="62">
        <f t="shared" ref="BY15:CK15" si="11">SUM(BY2:BY14)</f>
        <v>2676.9879999999998</v>
      </c>
      <c r="BZ15" s="62">
        <f t="shared" si="11"/>
        <v>259.90300000000002</v>
      </c>
      <c r="CA15" s="62">
        <f t="shared" si="11"/>
        <v>4470.7160000000003</v>
      </c>
      <c r="CB15" s="62">
        <f t="shared" si="11"/>
        <v>249.398</v>
      </c>
      <c r="CC15" s="62">
        <f t="shared" si="11"/>
        <v>4720.4039999999995</v>
      </c>
      <c r="CD15" s="62">
        <f t="shared" si="11"/>
        <v>4939.9260000000004</v>
      </c>
      <c r="CE15" s="62">
        <f t="shared" si="11"/>
        <v>278.11799999999999</v>
      </c>
      <c r="CF15" s="62">
        <f t="shared" si="11"/>
        <v>5218.043999999999</v>
      </c>
      <c r="CG15" s="62">
        <f t="shared" si="11"/>
        <v>4763.8960000000006</v>
      </c>
      <c r="CH15" s="62">
        <f t="shared" si="11"/>
        <v>0</v>
      </c>
      <c r="CI15" s="62">
        <f t="shared" si="11"/>
        <v>86.260999999999996</v>
      </c>
      <c r="CJ15" s="62">
        <f t="shared" si="11"/>
        <v>4850.1570000000011</v>
      </c>
      <c r="CK15" s="62">
        <f t="shared" si="11"/>
        <v>7628.71</v>
      </c>
      <c r="CL15" s="67"/>
      <c r="CM15" s="67"/>
      <c r="CN15" s="19"/>
    </row>
    <row r="16" spans="1:92" x14ac:dyDescent="0.2">
      <c r="A16" s="25" t="s">
        <v>106</v>
      </c>
      <c r="B16" s="40" t="s">
        <v>758</v>
      </c>
      <c r="C16" s="40">
        <v>2</v>
      </c>
      <c r="D16" s="40">
        <v>0</v>
      </c>
      <c r="E16" s="26">
        <v>5</v>
      </c>
      <c r="F16" s="27">
        <v>1</v>
      </c>
      <c r="G16" s="44">
        <v>24.407</v>
      </c>
      <c r="H16" s="27">
        <v>1330</v>
      </c>
      <c r="I16" s="27">
        <v>3820</v>
      </c>
      <c r="J16" s="51">
        <f t="shared" ref="J16:J23" si="12">(644.35/I16)</f>
        <v>0.1686780104712042</v>
      </c>
      <c r="K16" s="48">
        <f>(I16/644.35)</f>
        <v>5.9284550322029954</v>
      </c>
      <c r="L16" s="85">
        <v>0.59</v>
      </c>
      <c r="M16" s="85">
        <v>213.14</v>
      </c>
      <c r="N16" s="47">
        <f t="shared" ref="N16:N21" si="13">(M16*1.1518*12)</f>
        <v>2945.9358239999997</v>
      </c>
      <c r="O16" s="85">
        <v>3490</v>
      </c>
      <c r="P16" s="51">
        <f t="shared" ref="P16:P21" si="14">(N16/O16)</f>
        <v>0.84410768595988528</v>
      </c>
      <c r="Q16" s="44">
        <v>19.5</v>
      </c>
      <c r="R16" s="47">
        <f t="shared" ref="R16:R22" si="15">((L16/100)*S16)</f>
        <v>0.13747000000000001</v>
      </c>
      <c r="S16" s="48">
        <v>23.3</v>
      </c>
      <c r="T16" s="48">
        <v>1.1000000000000001</v>
      </c>
      <c r="U16" s="31">
        <v>1.6</v>
      </c>
      <c r="V16" s="31">
        <v>1.6</v>
      </c>
      <c r="W16" s="31">
        <v>-0.3</v>
      </c>
      <c r="X16" s="122">
        <v>0.3</v>
      </c>
      <c r="Y16" s="50">
        <v>0.3</v>
      </c>
      <c r="Z16" s="51">
        <v>0.2</v>
      </c>
      <c r="AA16" s="51">
        <v>0.4</v>
      </c>
      <c r="AB16" s="49">
        <v>0.3</v>
      </c>
      <c r="AC16" s="50">
        <v>0.5</v>
      </c>
      <c r="AD16" s="50">
        <v>0.6</v>
      </c>
      <c r="AE16" s="50">
        <v>0.4</v>
      </c>
      <c r="AF16" s="53">
        <v>3.29</v>
      </c>
      <c r="AG16" s="58">
        <v>3.25</v>
      </c>
      <c r="AH16" s="58">
        <v>3.23</v>
      </c>
      <c r="AI16" s="53">
        <v>3.19</v>
      </c>
      <c r="AJ16" s="53">
        <v>3.15</v>
      </c>
      <c r="AK16" s="53">
        <v>3.17</v>
      </c>
      <c r="AL16" s="53">
        <v>2.98</v>
      </c>
      <c r="AM16" s="53">
        <v>2.99</v>
      </c>
      <c r="AN16" s="53">
        <v>2.99</v>
      </c>
      <c r="AO16" s="59">
        <f>(AN16-AH16)</f>
        <v>-0.23999999999999977</v>
      </c>
      <c r="AP16" s="19" t="b">
        <v>0</v>
      </c>
      <c r="AQ16" s="19" t="b">
        <v>1</v>
      </c>
      <c r="AR16" s="53">
        <v>-1.51</v>
      </c>
      <c r="AS16" s="53">
        <v>-1.58</v>
      </c>
      <c r="AT16" s="53">
        <v>-1.42</v>
      </c>
      <c r="AU16" s="53">
        <v>-1.35</v>
      </c>
      <c r="AV16" s="53">
        <v>-1.56</v>
      </c>
      <c r="AW16" s="53">
        <v>-1.99</v>
      </c>
      <c r="AX16" s="53">
        <v>-2.3199999999999998</v>
      </c>
      <c r="AY16" s="53">
        <v>-2.42</v>
      </c>
      <c r="AZ16" s="53">
        <v>-2.42</v>
      </c>
      <c r="BA16" s="53">
        <v>-2.41</v>
      </c>
      <c r="BB16" s="53">
        <v>-2.35</v>
      </c>
      <c r="BC16" s="53">
        <f>(BB16-AZ16)</f>
        <v>6.999999999999984E-2</v>
      </c>
      <c r="BD16" s="19" t="b">
        <f t="shared" ref="BD16:BD22" si="16">OR(AND(BB16 &lt; -1.14, AQ16=TRUE), BB16&lt;-1.75)</f>
        <v>1</v>
      </c>
      <c r="BE16" s="56">
        <v>95.4</v>
      </c>
      <c r="BF16" s="56">
        <v>98.1</v>
      </c>
      <c r="BG16" s="171"/>
      <c r="BH16" s="56">
        <v>100</v>
      </c>
      <c r="BI16" s="56">
        <v>100.3</v>
      </c>
      <c r="BJ16" s="56">
        <v>104.8</v>
      </c>
      <c r="BK16" s="109">
        <v>107</v>
      </c>
      <c r="BL16" s="109">
        <v>105.4</v>
      </c>
      <c r="BM16" s="89">
        <f t="shared" ref="BM16:BM22" si="17">BH16-BL16</f>
        <v>-5.4000000000000057</v>
      </c>
      <c r="BN16" s="43" t="s">
        <v>159</v>
      </c>
      <c r="BO16" s="43" t="s">
        <v>159</v>
      </c>
      <c r="BP16" s="43" t="s">
        <v>159</v>
      </c>
      <c r="BQ16" s="101">
        <v>1.89</v>
      </c>
      <c r="BR16" s="101">
        <v>2.08</v>
      </c>
      <c r="BS16" s="105">
        <v>2.0699999999999998</v>
      </c>
      <c r="BT16" s="36" t="s">
        <v>159</v>
      </c>
      <c r="BU16" s="36" t="s">
        <v>159</v>
      </c>
      <c r="BV16" s="36" t="s">
        <v>159</v>
      </c>
      <c r="BW16" s="36" t="s">
        <v>159</v>
      </c>
      <c r="BX16" s="98"/>
      <c r="BY16" s="98">
        <v>65</v>
      </c>
      <c r="BZ16" s="98">
        <v>9.5</v>
      </c>
      <c r="CA16" s="98">
        <f>(CC16-CB16)</f>
        <v>25.192999999999998</v>
      </c>
      <c r="CB16" s="98">
        <v>8.3450000000000006</v>
      </c>
      <c r="CC16" s="98">
        <v>33.537999999999997</v>
      </c>
      <c r="CD16" s="28">
        <f t="shared" ref="CD16:CD22" si="18">(CF16-CE16)</f>
        <v>26.605999999999998</v>
      </c>
      <c r="CE16" s="28">
        <v>7.9889999999999999</v>
      </c>
      <c r="CF16" s="28">
        <v>34.594999999999999</v>
      </c>
      <c r="CG16" s="28">
        <v>26.606000000000002</v>
      </c>
      <c r="CH16" s="56"/>
      <c r="CI16" s="56"/>
      <c r="CJ16" s="28">
        <f>(CG16+CH16+CI16)</f>
        <v>26.606000000000002</v>
      </c>
      <c r="CK16" s="29">
        <v>40</v>
      </c>
      <c r="CL16" s="27" t="s">
        <v>262</v>
      </c>
      <c r="CM16" s="27" t="s">
        <v>159</v>
      </c>
      <c r="CN16" s="27" t="s">
        <v>267</v>
      </c>
    </row>
    <row r="17" spans="1:92" x14ac:dyDescent="0.2">
      <c r="A17" s="25" t="s">
        <v>143</v>
      </c>
      <c r="B17" s="40" t="s">
        <v>466</v>
      </c>
      <c r="C17" s="40">
        <v>2</v>
      </c>
      <c r="D17" s="40">
        <v>0</v>
      </c>
      <c r="E17" s="26">
        <v>1</v>
      </c>
      <c r="F17" s="27">
        <v>0</v>
      </c>
      <c r="G17" s="44">
        <v>67.513999999999996</v>
      </c>
      <c r="H17" s="27">
        <v>430</v>
      </c>
      <c r="I17" s="27">
        <v>740</v>
      </c>
      <c r="J17" s="51">
        <f t="shared" si="12"/>
        <v>0.87074324324324326</v>
      </c>
      <c r="K17" s="48">
        <f t="shared" ref="K17:K23" si="19">(I17/644.35)</f>
        <v>1.1484441685419415</v>
      </c>
      <c r="L17" s="85">
        <v>88.15</v>
      </c>
      <c r="M17" s="85">
        <v>25.25</v>
      </c>
      <c r="N17" s="47">
        <f t="shared" si="13"/>
        <v>348.99539999999996</v>
      </c>
      <c r="O17" s="85">
        <v>680</v>
      </c>
      <c r="P17" s="51">
        <f t="shared" si="14"/>
        <v>0.51322852941176467</v>
      </c>
      <c r="Q17" s="44">
        <v>14.7</v>
      </c>
      <c r="R17" s="47">
        <f t="shared" si="15"/>
        <v>56.354295</v>
      </c>
      <c r="S17" s="48">
        <v>63.93</v>
      </c>
      <c r="T17" s="48">
        <v>-9.5</v>
      </c>
      <c r="U17" s="31">
        <v>-2</v>
      </c>
      <c r="V17" s="31">
        <v>1.8</v>
      </c>
      <c r="W17" s="31">
        <v>4.8</v>
      </c>
      <c r="X17" s="122">
        <v>0.4</v>
      </c>
      <c r="Y17" s="50">
        <v>0.2</v>
      </c>
      <c r="Z17" s="51">
        <v>0.1</v>
      </c>
      <c r="AA17" s="51">
        <v>0</v>
      </c>
      <c r="AB17" s="49">
        <v>0</v>
      </c>
      <c r="AC17" s="50">
        <v>0</v>
      </c>
      <c r="AD17" s="50">
        <v>0.1</v>
      </c>
      <c r="AE17" s="50">
        <v>0.22</v>
      </c>
      <c r="AF17" s="53">
        <v>2.84</v>
      </c>
      <c r="AG17" s="58">
        <v>2.84</v>
      </c>
      <c r="AH17" s="58">
        <v>2.84</v>
      </c>
      <c r="AI17" s="53">
        <v>2.73</v>
      </c>
      <c r="AJ17" s="53">
        <v>2.67</v>
      </c>
      <c r="AK17" s="53">
        <v>2.67</v>
      </c>
      <c r="AL17" s="53">
        <v>2.67</v>
      </c>
      <c r="AM17" s="53">
        <v>2.71</v>
      </c>
      <c r="AN17" s="53">
        <v>2.88</v>
      </c>
      <c r="AO17" s="61">
        <f>(AN17-AJ17)</f>
        <v>0.20999999999999996</v>
      </c>
      <c r="AP17" s="19" t="b">
        <v>0</v>
      </c>
      <c r="AQ17" s="19" t="b">
        <v>1</v>
      </c>
      <c r="AR17" s="53">
        <v>-2.08</v>
      </c>
      <c r="AS17" s="53">
        <v>-2.39</v>
      </c>
      <c r="AT17" s="53">
        <v>-2.17</v>
      </c>
      <c r="AU17" s="53">
        <v>-2.27</v>
      </c>
      <c r="AV17" s="53">
        <v>-2.21</v>
      </c>
      <c r="AW17" s="53">
        <v>-2.0299999999999998</v>
      </c>
      <c r="AX17" s="53">
        <v>-1.99</v>
      </c>
      <c r="AY17" s="53">
        <v>-2.23</v>
      </c>
      <c r="AZ17" s="53">
        <v>-2.2400000000000002</v>
      </c>
      <c r="BA17" s="53">
        <v>-2.14</v>
      </c>
      <c r="BB17" s="53">
        <v>-2.23</v>
      </c>
      <c r="BC17" s="53">
        <f>(BB17-AX17)</f>
        <v>-0.24</v>
      </c>
      <c r="BD17" s="19" t="b">
        <f t="shared" si="16"/>
        <v>1</v>
      </c>
      <c r="BE17" s="56">
        <v>106.7</v>
      </c>
      <c r="BF17" s="56">
        <v>108.7</v>
      </c>
      <c r="BG17" s="55" t="s">
        <v>159</v>
      </c>
      <c r="BH17" s="56">
        <v>109.9</v>
      </c>
      <c r="BI17" s="56">
        <v>108.2</v>
      </c>
      <c r="BJ17" s="56">
        <v>111.2</v>
      </c>
      <c r="BK17" s="109">
        <v>111.9</v>
      </c>
      <c r="BL17" s="109">
        <v>110.2</v>
      </c>
      <c r="BM17" s="56">
        <f t="shared" si="17"/>
        <v>-0.29999999999999716</v>
      </c>
      <c r="BN17" s="43" t="s">
        <v>159</v>
      </c>
      <c r="BO17" s="43" t="s">
        <v>159</v>
      </c>
      <c r="BP17" s="43" t="s">
        <v>159</v>
      </c>
      <c r="BQ17" s="102">
        <v>2.98</v>
      </c>
      <c r="BR17" s="102">
        <v>3.17</v>
      </c>
      <c r="BS17" s="127">
        <v>3.23</v>
      </c>
      <c r="BT17" s="36" t="s">
        <v>159</v>
      </c>
      <c r="BU17" s="36" t="s">
        <v>159</v>
      </c>
      <c r="BV17" s="36" t="s">
        <v>159</v>
      </c>
      <c r="BW17" s="36" t="s">
        <v>159</v>
      </c>
      <c r="BX17" s="98"/>
      <c r="BY17" s="98">
        <v>74.400000000000006</v>
      </c>
      <c r="BZ17" s="98">
        <v>209.733</v>
      </c>
      <c r="CA17" s="98">
        <f>(CC17-CB17)</f>
        <v>72.270999999999987</v>
      </c>
      <c r="CB17" s="98">
        <v>154.149</v>
      </c>
      <c r="CC17" s="98">
        <v>226.42</v>
      </c>
      <c r="CD17" s="28">
        <f t="shared" si="18"/>
        <v>47.910000000000011</v>
      </c>
      <c r="CE17" s="28">
        <v>122.49</v>
      </c>
      <c r="CF17" s="28">
        <v>170.4</v>
      </c>
      <c r="CG17" s="28">
        <v>45.914999999999999</v>
      </c>
      <c r="CH17" s="56"/>
      <c r="CI17" s="56"/>
      <c r="CJ17" s="28">
        <f>(CG17+CH17+CI17)</f>
        <v>45.914999999999999</v>
      </c>
      <c r="CK17" s="29">
        <v>74.099999999999994</v>
      </c>
      <c r="CL17" s="27" t="s">
        <v>262</v>
      </c>
      <c r="CM17" s="27" t="s">
        <v>159</v>
      </c>
      <c r="CN17" s="27" t="s">
        <v>267</v>
      </c>
    </row>
    <row r="18" spans="1:92" x14ac:dyDescent="0.2">
      <c r="A18" s="25" t="s">
        <v>88</v>
      </c>
      <c r="B18" s="40" t="s">
        <v>709</v>
      </c>
      <c r="C18" s="40">
        <v>2</v>
      </c>
      <c r="D18" s="40">
        <v>0</v>
      </c>
      <c r="E18" s="26">
        <v>1</v>
      </c>
      <c r="F18" s="27">
        <v>0</v>
      </c>
      <c r="G18" s="44">
        <v>37.963999999999999</v>
      </c>
      <c r="H18" s="85">
        <v>1550</v>
      </c>
      <c r="I18" s="85">
        <v>3230</v>
      </c>
      <c r="J18" s="51">
        <f t="shared" si="12"/>
        <v>0.19948916408668732</v>
      </c>
      <c r="K18" s="48">
        <f t="shared" si="19"/>
        <v>5.0128036005276631</v>
      </c>
      <c r="L18" s="85">
        <v>16.05</v>
      </c>
      <c r="M18" s="85">
        <v>106.26</v>
      </c>
      <c r="N18" s="47">
        <f t="shared" si="13"/>
        <v>1468.6832160000001</v>
      </c>
      <c r="O18" s="85">
        <v>3380</v>
      </c>
      <c r="P18" s="51">
        <f t="shared" si="14"/>
        <v>0.43452166153846156</v>
      </c>
      <c r="Q18" s="44">
        <v>18.5</v>
      </c>
      <c r="R18" s="47">
        <f t="shared" si="15"/>
        <v>5.8470149999999999</v>
      </c>
      <c r="S18" s="48">
        <v>36.43</v>
      </c>
      <c r="T18" s="48">
        <v>-0.1</v>
      </c>
      <c r="U18" s="31">
        <v>12.9</v>
      </c>
      <c r="V18" s="31">
        <v>3.1</v>
      </c>
      <c r="W18" s="31">
        <v>0.4</v>
      </c>
      <c r="X18" s="122">
        <v>0.2</v>
      </c>
      <c r="Y18" s="50">
        <v>0.2</v>
      </c>
      <c r="Z18" s="49">
        <v>0.3</v>
      </c>
      <c r="AA18" s="49">
        <v>0.22</v>
      </c>
      <c r="AB18" s="49">
        <v>0.22</v>
      </c>
      <c r="AC18" s="50">
        <v>0.2</v>
      </c>
      <c r="AD18" s="50">
        <v>0.3</v>
      </c>
      <c r="AE18" s="50">
        <v>0.44</v>
      </c>
      <c r="AF18" s="53">
        <v>2.59</v>
      </c>
      <c r="AG18" s="58">
        <v>2.5299999999999998</v>
      </c>
      <c r="AH18" s="58">
        <v>2.5099999999999998</v>
      </c>
      <c r="AI18" s="53">
        <v>2.48</v>
      </c>
      <c r="AJ18" s="53">
        <v>2.46</v>
      </c>
      <c r="AK18" s="53">
        <v>2.44</v>
      </c>
      <c r="AL18" s="53">
        <v>2.36</v>
      </c>
      <c r="AM18" s="53">
        <v>2.3199999999999998</v>
      </c>
      <c r="AN18" s="53">
        <v>2.36</v>
      </c>
      <c r="AO18" s="84">
        <f>(AN18-AH18)</f>
        <v>-0.14999999999999991</v>
      </c>
      <c r="AP18" s="19" t="b">
        <v>0</v>
      </c>
      <c r="AQ18" s="19" t="b">
        <v>1</v>
      </c>
      <c r="AR18" s="53">
        <v>-2.0099999999999998</v>
      </c>
      <c r="AS18" s="53">
        <v>-1.58</v>
      </c>
      <c r="AT18" s="53">
        <v>-1.98</v>
      </c>
      <c r="AU18" s="53">
        <v>-2.12</v>
      </c>
      <c r="AV18" s="53">
        <v>-2.35</v>
      </c>
      <c r="AW18" s="53">
        <v>-2.4700000000000002</v>
      </c>
      <c r="AX18" s="53">
        <v>-2.65</v>
      </c>
      <c r="AY18" s="53">
        <v>-2.66</v>
      </c>
      <c r="AZ18" s="53">
        <v>-2.5299999999999998</v>
      </c>
      <c r="BA18" s="53">
        <v>-2.27</v>
      </c>
      <c r="BB18" s="53">
        <v>-2.2000000000000002</v>
      </c>
      <c r="BC18" s="53">
        <f>(BB18-AY18)</f>
        <v>0.45999999999999996</v>
      </c>
      <c r="BD18" s="19" t="b">
        <f t="shared" si="16"/>
        <v>1</v>
      </c>
      <c r="BE18" s="56">
        <v>113</v>
      </c>
      <c r="BF18" s="56">
        <v>112.4</v>
      </c>
      <c r="BG18" s="55" t="s">
        <v>159</v>
      </c>
      <c r="BH18" s="56">
        <v>111.8</v>
      </c>
      <c r="BI18" s="56">
        <v>108.7</v>
      </c>
      <c r="BJ18" s="56">
        <v>109.4</v>
      </c>
      <c r="BK18" s="109">
        <v>111</v>
      </c>
      <c r="BL18" s="109">
        <v>110.1</v>
      </c>
      <c r="BM18" s="56">
        <f t="shared" si="17"/>
        <v>1.7000000000000028</v>
      </c>
      <c r="BN18" s="43" t="s">
        <v>159</v>
      </c>
      <c r="BO18" s="43" t="s">
        <v>159</v>
      </c>
      <c r="BP18" s="43" t="s">
        <v>159</v>
      </c>
      <c r="BQ18" s="102">
        <v>2.87</v>
      </c>
      <c r="BR18" s="102">
        <v>2.76</v>
      </c>
      <c r="BS18" s="127">
        <v>2.81</v>
      </c>
      <c r="BT18" s="36" t="s">
        <v>159</v>
      </c>
      <c r="BU18" s="36" t="s">
        <v>159</v>
      </c>
      <c r="BV18" s="36" t="s">
        <v>159</v>
      </c>
      <c r="BW18" s="36" t="s">
        <v>159</v>
      </c>
      <c r="BX18" s="98"/>
      <c r="BY18" s="98">
        <v>10.7</v>
      </c>
      <c r="BZ18" s="98"/>
      <c r="CA18" s="98">
        <v>10.708</v>
      </c>
      <c r="CB18" s="98">
        <v>0</v>
      </c>
      <c r="CC18" s="98">
        <v>10.708</v>
      </c>
      <c r="CD18" s="28">
        <f t="shared" si="18"/>
        <v>30</v>
      </c>
      <c r="CE18" s="28"/>
      <c r="CF18" s="28">
        <v>30</v>
      </c>
      <c r="CG18" s="28">
        <v>250.024</v>
      </c>
      <c r="CH18" s="56"/>
      <c r="CI18" s="56"/>
      <c r="CJ18" s="28">
        <f>(CG18+CH18+CI18)</f>
        <v>250.024</v>
      </c>
      <c r="CK18" s="29">
        <v>296</v>
      </c>
      <c r="CL18" s="27" t="s">
        <v>264</v>
      </c>
      <c r="CM18" s="27" t="s">
        <v>159</v>
      </c>
      <c r="CN18" s="27" t="s">
        <v>267</v>
      </c>
    </row>
    <row r="19" spans="1:92" x14ac:dyDescent="0.2">
      <c r="A19" s="25" t="s">
        <v>140</v>
      </c>
      <c r="B19" s="40" t="s">
        <v>442</v>
      </c>
      <c r="C19" s="40">
        <v>2</v>
      </c>
      <c r="D19" s="40">
        <v>0</v>
      </c>
      <c r="E19" s="26">
        <v>1</v>
      </c>
      <c r="F19" s="27">
        <v>1</v>
      </c>
      <c r="G19" s="44">
        <v>4.6159999999999997</v>
      </c>
      <c r="H19" s="27">
        <v>320</v>
      </c>
      <c r="I19" s="27">
        <v>600</v>
      </c>
      <c r="J19" s="51">
        <f t="shared" si="12"/>
        <v>1.0739166666666666</v>
      </c>
      <c r="K19" s="48">
        <f t="shared" si="19"/>
        <v>0.93117094746643903</v>
      </c>
      <c r="L19" s="85">
        <v>54.37</v>
      </c>
      <c r="M19" s="85">
        <v>73.86</v>
      </c>
      <c r="N19" s="47">
        <f t="shared" si="13"/>
        <v>1020.8633759999999</v>
      </c>
      <c r="O19" s="85">
        <v>910</v>
      </c>
      <c r="P19" s="51">
        <f t="shared" si="14"/>
        <v>1.1218278857142856</v>
      </c>
      <c r="Q19" s="44">
        <v>10.199999999999999</v>
      </c>
      <c r="R19" s="47">
        <f t="shared" si="15"/>
        <v>2.4140280000000001</v>
      </c>
      <c r="S19" s="48">
        <v>4.4400000000000004</v>
      </c>
      <c r="T19" s="48">
        <v>-3.4</v>
      </c>
      <c r="U19" s="31">
        <v>0.1</v>
      </c>
      <c r="V19" s="31">
        <v>-0.3</v>
      </c>
      <c r="W19" s="31">
        <v>-3.7</v>
      </c>
      <c r="X19" s="122">
        <v>0.2</v>
      </c>
      <c r="Y19" s="50">
        <v>0.3</v>
      </c>
      <c r="Z19" s="51">
        <v>0.2</v>
      </c>
      <c r="AA19" s="51">
        <v>0.4</v>
      </c>
      <c r="AB19" s="49">
        <v>0.2</v>
      </c>
      <c r="AC19" s="50">
        <v>0.2</v>
      </c>
      <c r="AD19" s="50">
        <v>0.2</v>
      </c>
      <c r="AE19" s="50">
        <v>0.2</v>
      </c>
      <c r="AF19" s="53">
        <v>2.39</v>
      </c>
      <c r="AG19" s="68">
        <v>2.39</v>
      </c>
      <c r="AH19" s="68">
        <v>2.5</v>
      </c>
      <c r="AI19" s="53">
        <v>2.5</v>
      </c>
      <c r="AJ19" s="53">
        <v>2.64</v>
      </c>
      <c r="AK19" s="53">
        <v>2.75</v>
      </c>
      <c r="AL19" s="53">
        <v>2.76</v>
      </c>
      <c r="AM19" s="53">
        <v>2.71</v>
      </c>
      <c r="AN19" s="53">
        <v>2.5</v>
      </c>
      <c r="AO19" s="59">
        <f>(AN19-AK19)</f>
        <v>-0.25</v>
      </c>
      <c r="AP19" s="19" t="b">
        <v>0</v>
      </c>
      <c r="AQ19" s="19" t="b">
        <v>1</v>
      </c>
      <c r="AR19" s="53">
        <v>-1.59</v>
      </c>
      <c r="AS19" s="53">
        <v>-1.41</v>
      </c>
      <c r="AT19" s="53">
        <v>-1.42</v>
      </c>
      <c r="AU19" s="53">
        <v>-1.84</v>
      </c>
      <c r="AV19" s="53">
        <v>-1.83</v>
      </c>
      <c r="AW19" s="53">
        <v>-1.83</v>
      </c>
      <c r="AX19" s="53">
        <v>-1.88</v>
      </c>
      <c r="AY19" s="53">
        <v>-2.0099999999999998</v>
      </c>
      <c r="AZ19" s="53">
        <v>-1.78</v>
      </c>
      <c r="BA19" s="53">
        <v>-1.87</v>
      </c>
      <c r="BB19" s="53">
        <v>-2.15</v>
      </c>
      <c r="BC19" s="53">
        <f>(BB19-AZ19)</f>
        <v>-0.36999999999999988</v>
      </c>
      <c r="BD19" s="19" t="b">
        <f t="shared" si="16"/>
        <v>1</v>
      </c>
      <c r="BE19" s="56">
        <v>103.7</v>
      </c>
      <c r="BF19" s="56">
        <v>105.4</v>
      </c>
      <c r="BG19" s="55" t="s">
        <v>159</v>
      </c>
      <c r="BH19" s="56">
        <v>106.4</v>
      </c>
      <c r="BI19" s="56">
        <v>105</v>
      </c>
      <c r="BJ19" s="56">
        <v>103.8</v>
      </c>
      <c r="BK19" s="109">
        <v>105.3</v>
      </c>
      <c r="BL19" s="109">
        <v>110.6</v>
      </c>
      <c r="BM19" s="56">
        <f t="shared" si="17"/>
        <v>-4.1999999999999886</v>
      </c>
      <c r="BN19" s="43" t="s">
        <v>159</v>
      </c>
      <c r="BO19" s="43" t="s">
        <v>159</v>
      </c>
      <c r="BP19" s="43" t="s">
        <v>159</v>
      </c>
      <c r="BQ19" s="102">
        <v>2.66</v>
      </c>
      <c r="BR19" s="102">
        <v>2.48</v>
      </c>
      <c r="BS19" s="127">
        <v>2.75</v>
      </c>
      <c r="BT19" s="36" t="s">
        <v>159</v>
      </c>
      <c r="BU19" s="36" t="s">
        <v>159</v>
      </c>
      <c r="BV19" s="36" t="s">
        <v>159</v>
      </c>
      <c r="BW19" s="36" t="s">
        <v>159</v>
      </c>
      <c r="BX19" s="98"/>
      <c r="BY19" s="98"/>
      <c r="BZ19" s="98"/>
      <c r="CA19" s="98">
        <f>(CC19-CB19)</f>
        <v>0</v>
      </c>
      <c r="CB19" s="98">
        <v>0</v>
      </c>
      <c r="CC19" s="98">
        <v>0</v>
      </c>
      <c r="CD19" s="28">
        <f t="shared" si="18"/>
        <v>0</v>
      </c>
      <c r="CE19" s="28"/>
      <c r="CF19" s="28"/>
      <c r="CG19" s="28"/>
      <c r="CH19" s="56"/>
      <c r="CI19" s="56"/>
      <c r="CJ19" s="28"/>
      <c r="CK19" s="29"/>
      <c r="CL19" s="27" t="s">
        <v>196</v>
      </c>
      <c r="CM19" s="27" t="s">
        <v>159</v>
      </c>
      <c r="CN19" s="27" t="s">
        <v>267</v>
      </c>
    </row>
    <row r="20" spans="1:92" x14ac:dyDescent="0.2">
      <c r="A20" s="25" t="s">
        <v>120</v>
      </c>
      <c r="B20" s="40" t="s">
        <v>633</v>
      </c>
      <c r="C20" s="40">
        <v>2</v>
      </c>
      <c r="D20" s="40">
        <v>0</v>
      </c>
      <c r="E20" s="26">
        <v>1</v>
      </c>
      <c r="F20" s="27">
        <v>1</v>
      </c>
      <c r="G20" s="44">
        <v>173.61500000000001</v>
      </c>
      <c r="H20" s="27">
        <v>2710</v>
      </c>
      <c r="I20" s="27">
        <v>5360</v>
      </c>
      <c r="J20" s="51">
        <f t="shared" si="12"/>
        <v>0.12021455223880598</v>
      </c>
      <c r="K20" s="48">
        <f t="shared" si="19"/>
        <v>8.3184604640335227</v>
      </c>
      <c r="L20" s="85">
        <v>46.42</v>
      </c>
      <c r="M20" s="85">
        <v>67.02</v>
      </c>
      <c r="N20" s="47">
        <f t="shared" si="13"/>
        <v>926.32363199999998</v>
      </c>
      <c r="O20" s="85">
        <v>4930</v>
      </c>
      <c r="P20" s="51">
        <f t="shared" si="14"/>
        <v>0.18789526004056795</v>
      </c>
      <c r="Q20" s="44">
        <v>15</v>
      </c>
      <c r="R20" s="47">
        <f t="shared" si="15"/>
        <v>76.216998000000004</v>
      </c>
      <c r="S20" s="48">
        <v>164.19</v>
      </c>
      <c r="T20" s="48">
        <v>1.1000000000000001</v>
      </c>
      <c r="U20" s="31">
        <v>7</v>
      </c>
      <c r="V20" s="31">
        <v>8.6</v>
      </c>
      <c r="W20" s="31">
        <v>3.4</v>
      </c>
      <c r="X20" s="122">
        <v>0.2</v>
      </c>
      <c r="Y20" s="50">
        <v>0.3</v>
      </c>
      <c r="Z20" s="51">
        <v>0.2</v>
      </c>
      <c r="AA20" s="51">
        <v>0.1</v>
      </c>
      <c r="AB20" s="49">
        <v>0.1</v>
      </c>
      <c r="AC20" s="50">
        <v>0.2</v>
      </c>
      <c r="AD20" s="50">
        <v>0.3</v>
      </c>
      <c r="AE20" s="50">
        <v>0.4</v>
      </c>
      <c r="AF20" s="53">
        <v>3.14</v>
      </c>
      <c r="AG20" s="58">
        <v>3.23</v>
      </c>
      <c r="AH20" s="58">
        <v>3.4</v>
      </c>
      <c r="AI20" s="53">
        <v>3.44</v>
      </c>
      <c r="AJ20" s="53">
        <v>3.48</v>
      </c>
      <c r="AK20" s="53">
        <v>3.44</v>
      </c>
      <c r="AL20" s="53">
        <v>3.43</v>
      </c>
      <c r="AM20" s="53">
        <v>3.53</v>
      </c>
      <c r="AN20" s="53">
        <v>3.58</v>
      </c>
      <c r="AO20" s="61">
        <f>(AN20-AG20)</f>
        <v>0.35000000000000009</v>
      </c>
      <c r="AP20" s="19" t="b">
        <v>1</v>
      </c>
      <c r="AQ20" s="19" t="b">
        <v>0</v>
      </c>
      <c r="AR20" s="53">
        <v>-1.65</v>
      </c>
      <c r="AS20" s="53">
        <v>-1.72</v>
      </c>
      <c r="AT20" s="53">
        <v>-1.65</v>
      </c>
      <c r="AU20" s="53">
        <v>-2.04</v>
      </c>
      <c r="AV20" s="53">
        <v>-2.0099999999999998</v>
      </c>
      <c r="AW20" s="53">
        <v>-1.86</v>
      </c>
      <c r="AX20" s="53">
        <v>-1.95</v>
      </c>
      <c r="AY20" s="53">
        <v>-2.19</v>
      </c>
      <c r="AZ20" s="53">
        <v>-1.95</v>
      </c>
      <c r="BA20" s="53">
        <v>-2.06</v>
      </c>
      <c r="BB20" s="53">
        <v>-2.08</v>
      </c>
      <c r="BC20" s="53">
        <f>(BB20-AZ20)</f>
        <v>-0.13000000000000012</v>
      </c>
      <c r="BD20" s="19" t="b">
        <f t="shared" si="16"/>
        <v>1</v>
      </c>
      <c r="BE20" s="56">
        <v>95.7</v>
      </c>
      <c r="BF20" s="56">
        <v>99.8</v>
      </c>
      <c r="BG20" s="171"/>
      <c r="BH20" s="56">
        <v>100.2</v>
      </c>
      <c r="BI20" s="56">
        <v>99.9</v>
      </c>
      <c r="BJ20" s="56">
        <v>101.1</v>
      </c>
      <c r="BK20" s="109">
        <v>100.7</v>
      </c>
      <c r="BL20" s="107">
        <v>99.7</v>
      </c>
      <c r="BM20" s="56">
        <f t="shared" si="17"/>
        <v>0.5</v>
      </c>
      <c r="BN20" s="43" t="s">
        <v>159</v>
      </c>
      <c r="BO20" s="43" t="s">
        <v>159</v>
      </c>
      <c r="BP20" s="43" t="s">
        <v>159</v>
      </c>
      <c r="BQ20" s="102">
        <v>2.37</v>
      </c>
      <c r="BR20" s="102">
        <v>2.31</v>
      </c>
      <c r="BS20" s="127">
        <v>2.41</v>
      </c>
      <c r="BT20" s="181"/>
      <c r="BU20" s="36"/>
      <c r="BV20" s="36"/>
      <c r="BW20" s="36"/>
      <c r="BX20" s="98">
        <v>104.235</v>
      </c>
      <c r="BY20" s="98"/>
      <c r="BZ20" s="98">
        <v>651.74599999999998</v>
      </c>
      <c r="CA20" s="98">
        <f>(CC20-CB20)</f>
        <v>76.919999999999959</v>
      </c>
      <c r="CB20" s="98">
        <v>621.197</v>
      </c>
      <c r="CC20" s="98">
        <v>698.11699999999996</v>
      </c>
      <c r="CD20" s="28">
        <f t="shared" si="18"/>
        <v>50.288000000000011</v>
      </c>
      <c r="CE20" s="28">
        <v>574.73</v>
      </c>
      <c r="CF20" s="28">
        <v>625.01800000000003</v>
      </c>
      <c r="CG20" s="28"/>
      <c r="CH20" s="56">
        <v>55.790999999999997</v>
      </c>
      <c r="CI20" s="56"/>
      <c r="CJ20" s="28">
        <f>(CG20+CH20+CI20)</f>
        <v>55.790999999999997</v>
      </c>
      <c r="CK20" s="29">
        <v>70.966999999999999</v>
      </c>
      <c r="CL20" s="27" t="s">
        <v>263</v>
      </c>
      <c r="CM20" s="27" t="s">
        <v>159</v>
      </c>
      <c r="CN20" s="27" t="s">
        <v>268</v>
      </c>
    </row>
    <row r="21" spans="1:92" x14ac:dyDescent="0.2">
      <c r="A21" s="25" t="s">
        <v>35</v>
      </c>
      <c r="B21" s="40" t="s">
        <v>520</v>
      </c>
      <c r="C21" s="40">
        <v>2</v>
      </c>
      <c r="D21" s="40">
        <v>0</v>
      </c>
      <c r="E21" s="26">
        <v>1</v>
      </c>
      <c r="F21" s="27">
        <v>1</v>
      </c>
      <c r="G21" s="44">
        <v>11.744999999999999</v>
      </c>
      <c r="H21" s="27">
        <v>460</v>
      </c>
      <c r="I21" s="27">
        <v>1160</v>
      </c>
      <c r="J21" s="51">
        <f t="shared" si="12"/>
        <v>0.55547413793103451</v>
      </c>
      <c r="K21" s="48">
        <f t="shared" si="19"/>
        <v>1.8002638317684487</v>
      </c>
      <c r="L21" s="85">
        <v>29.57</v>
      </c>
      <c r="M21" s="85">
        <v>77.319999999999993</v>
      </c>
      <c r="N21" s="47">
        <f t="shared" si="13"/>
        <v>1068.6861119999999</v>
      </c>
      <c r="O21" s="85">
        <v>1100</v>
      </c>
      <c r="P21" s="51">
        <f t="shared" si="14"/>
        <v>0.97153282909090899</v>
      </c>
      <c r="Q21" s="44">
        <v>19.7</v>
      </c>
      <c r="R21" s="47">
        <f t="shared" si="15"/>
        <v>3.3000120000000002</v>
      </c>
      <c r="S21" s="48">
        <v>11.16</v>
      </c>
      <c r="T21" s="48">
        <v>-1.1000000000000001</v>
      </c>
      <c r="U21" s="31">
        <v>1.4</v>
      </c>
      <c r="V21" s="31">
        <v>0.3</v>
      </c>
      <c r="W21" s="31">
        <v>1.5</v>
      </c>
      <c r="X21" s="122">
        <v>0.1</v>
      </c>
      <c r="Y21" s="50">
        <v>0.1</v>
      </c>
      <c r="Z21" s="51">
        <v>0</v>
      </c>
      <c r="AA21" s="51">
        <v>0</v>
      </c>
      <c r="AB21" s="49">
        <v>0.1</v>
      </c>
      <c r="AC21" s="50">
        <v>0.1</v>
      </c>
      <c r="AD21" s="50">
        <v>0</v>
      </c>
      <c r="AE21" s="50">
        <v>0</v>
      </c>
      <c r="AF21" s="53">
        <v>3.02</v>
      </c>
      <c r="AG21" s="58">
        <v>2.94</v>
      </c>
      <c r="AH21" s="58">
        <v>3.01</v>
      </c>
      <c r="AI21" s="53">
        <v>2.98</v>
      </c>
      <c r="AJ21" s="53">
        <v>2.82</v>
      </c>
      <c r="AK21" s="53">
        <v>2.78</v>
      </c>
      <c r="AL21" s="53">
        <v>2.86</v>
      </c>
      <c r="AM21" s="53">
        <v>2.97</v>
      </c>
      <c r="AN21" s="53">
        <v>2.97</v>
      </c>
      <c r="AO21" s="53">
        <f>(AN21-AK21)</f>
        <v>0.19000000000000039</v>
      </c>
      <c r="AP21" s="19" t="b">
        <v>0</v>
      </c>
      <c r="AQ21" s="19" t="b">
        <v>1</v>
      </c>
      <c r="AR21" s="53">
        <v>-0.84</v>
      </c>
      <c r="AS21" s="53">
        <v>-1.05</v>
      </c>
      <c r="AT21" s="53">
        <v>-1.18</v>
      </c>
      <c r="AU21" s="53">
        <v>-1.89</v>
      </c>
      <c r="AV21" s="53">
        <v>-2.37</v>
      </c>
      <c r="AW21" s="53">
        <v>-2.1</v>
      </c>
      <c r="AX21" s="53">
        <v>-2.09</v>
      </c>
      <c r="AY21" s="53">
        <v>-1.68</v>
      </c>
      <c r="AZ21" s="53">
        <v>-1.39</v>
      </c>
      <c r="BA21" s="53">
        <v>-1.28</v>
      </c>
      <c r="BB21" s="53">
        <v>-1.23</v>
      </c>
      <c r="BC21" s="61">
        <f>(BB21-AW21)</f>
        <v>0.87000000000000011</v>
      </c>
      <c r="BD21" s="19" t="b">
        <f t="shared" si="16"/>
        <v>1</v>
      </c>
      <c r="BE21" s="56">
        <v>101.8</v>
      </c>
      <c r="BF21" s="56">
        <v>104.6</v>
      </c>
      <c r="BG21" s="55" t="s">
        <v>159</v>
      </c>
      <c r="BH21" s="56">
        <v>105</v>
      </c>
      <c r="BI21" s="56">
        <v>102.5</v>
      </c>
      <c r="BJ21" s="56">
        <v>101.9</v>
      </c>
      <c r="BK21" s="109">
        <v>101.3</v>
      </c>
      <c r="BL21" s="109">
        <v>102.7</v>
      </c>
      <c r="BM21" s="56">
        <f t="shared" si="17"/>
        <v>2.2999999999999972</v>
      </c>
      <c r="BN21" s="43" t="s">
        <v>159</v>
      </c>
      <c r="BO21" s="43" t="s">
        <v>159</v>
      </c>
      <c r="BP21" s="43" t="s">
        <v>159</v>
      </c>
      <c r="BQ21" s="102">
        <v>2.46</v>
      </c>
      <c r="BR21" s="102">
        <v>2.4500000000000002</v>
      </c>
      <c r="BS21" s="127">
        <v>2.78</v>
      </c>
      <c r="BT21" s="36" t="s">
        <v>159</v>
      </c>
      <c r="BU21" s="36" t="s">
        <v>159</v>
      </c>
      <c r="BV21" s="36"/>
      <c r="BW21" s="36"/>
      <c r="BX21" s="98">
        <v>2</v>
      </c>
      <c r="BY21" s="98"/>
      <c r="BZ21" s="98">
        <v>15.5</v>
      </c>
      <c r="CA21" s="98">
        <f>(CC21-CB21)</f>
        <v>2.0030000000000001</v>
      </c>
      <c r="CB21" s="98">
        <v>17.88</v>
      </c>
      <c r="CC21" s="98">
        <v>19.882999999999999</v>
      </c>
      <c r="CD21" s="28">
        <f t="shared" si="18"/>
        <v>5.6999999999999993</v>
      </c>
      <c r="CE21" s="28">
        <v>17.5</v>
      </c>
      <c r="CF21" s="28">
        <v>23.2</v>
      </c>
      <c r="CG21" s="28"/>
      <c r="CH21" s="56">
        <v>7</v>
      </c>
      <c r="CI21" s="56"/>
      <c r="CJ21" s="28">
        <f>(CG21+CH21+CI21)</f>
        <v>7</v>
      </c>
      <c r="CK21" s="29">
        <v>14.518000000000001</v>
      </c>
      <c r="CL21" s="27" t="s">
        <v>196</v>
      </c>
      <c r="CM21" s="27" t="s">
        <v>159</v>
      </c>
      <c r="CN21" s="27" t="s">
        <v>267</v>
      </c>
    </row>
    <row r="22" spans="1:92" x14ac:dyDescent="0.2">
      <c r="A22" s="69" t="s">
        <v>110</v>
      </c>
      <c r="B22" s="40" t="s">
        <v>622</v>
      </c>
      <c r="C22" s="40">
        <v>2</v>
      </c>
      <c r="D22" s="40">
        <v>0</v>
      </c>
      <c r="E22" s="26">
        <v>2</v>
      </c>
      <c r="F22" s="27">
        <v>5</v>
      </c>
      <c r="G22" s="44">
        <v>53.259</v>
      </c>
      <c r="H22" s="46">
        <v>1000</v>
      </c>
      <c r="I22" s="46">
        <v>3000</v>
      </c>
      <c r="J22" s="51">
        <f t="shared" si="12"/>
        <v>0.21478333333333335</v>
      </c>
      <c r="K22" s="48">
        <f t="shared" si="19"/>
        <v>4.655854737332195</v>
      </c>
      <c r="L22" s="92">
        <v>15</v>
      </c>
      <c r="M22" s="44" t="e">
        <v>#N/A</v>
      </c>
      <c r="N22" s="44" t="e">
        <v>#N/A</v>
      </c>
      <c r="O22" s="48" t="e">
        <v>#N/A</v>
      </c>
      <c r="P22" s="48" t="e">
        <v>#N/A</v>
      </c>
      <c r="Q22" s="48" t="e">
        <v>#N/A</v>
      </c>
      <c r="R22" s="47">
        <f t="shared" si="15"/>
        <v>7.8525</v>
      </c>
      <c r="S22" s="48">
        <v>52.35</v>
      </c>
      <c r="T22" s="48" t="e">
        <v>#N/A</v>
      </c>
      <c r="U22" s="31">
        <v>11.8</v>
      </c>
      <c r="V22" s="31">
        <v>9.5</v>
      </c>
      <c r="W22" s="31">
        <v>7</v>
      </c>
      <c r="X22" s="122">
        <v>0.4</v>
      </c>
      <c r="Y22" s="50">
        <v>0.2</v>
      </c>
      <c r="Z22" s="51">
        <v>0.25</v>
      </c>
      <c r="AA22" s="49">
        <v>0.25</v>
      </c>
      <c r="AB22" s="49">
        <v>0.38</v>
      </c>
      <c r="AC22" s="50">
        <v>0.13</v>
      </c>
      <c r="AD22" s="50">
        <v>0.13</v>
      </c>
      <c r="AE22" s="50">
        <v>0.13</v>
      </c>
      <c r="AF22" s="48" t="s">
        <v>112</v>
      </c>
      <c r="AG22" s="48" t="s">
        <v>112</v>
      </c>
      <c r="AH22" s="48" t="s">
        <v>112</v>
      </c>
      <c r="AI22" s="48" t="s">
        <v>112</v>
      </c>
      <c r="AJ22" s="48" t="s">
        <v>112</v>
      </c>
      <c r="AK22" s="48" t="s">
        <v>112</v>
      </c>
      <c r="AL22" s="48" t="s">
        <v>112</v>
      </c>
      <c r="AM22" s="48" t="s">
        <v>112</v>
      </c>
      <c r="AN22" s="52">
        <v>2.95</v>
      </c>
      <c r="AO22" s="48" t="s">
        <v>112</v>
      </c>
      <c r="AP22" s="19" t="b">
        <v>0</v>
      </c>
      <c r="AQ22" s="19" t="b">
        <v>1</v>
      </c>
      <c r="AR22" s="53">
        <v>-1.2</v>
      </c>
      <c r="AS22" s="53">
        <v>-1.01</v>
      </c>
      <c r="AT22" s="53">
        <v>-0.96</v>
      </c>
      <c r="AU22" s="53">
        <v>-0.88</v>
      </c>
      <c r="AV22" s="53">
        <v>-1.0900000000000001</v>
      </c>
      <c r="AW22" s="53">
        <v>-1.1100000000000001</v>
      </c>
      <c r="AX22" s="53">
        <v>-1.28</v>
      </c>
      <c r="AY22" s="53">
        <v>-1.28</v>
      </c>
      <c r="AZ22" s="53">
        <v>-1.1100000000000001</v>
      </c>
      <c r="BA22" s="53">
        <v>-0.95</v>
      </c>
      <c r="BB22" s="53">
        <v>-1.1499999999999999</v>
      </c>
      <c r="BC22" s="53">
        <f>(BB22-BA22)</f>
        <v>-0.19999999999999996</v>
      </c>
      <c r="BD22" s="19" t="b">
        <f t="shared" si="16"/>
        <v>1</v>
      </c>
      <c r="BE22" s="56">
        <v>100.3</v>
      </c>
      <c r="BF22" s="56">
        <v>101.5</v>
      </c>
      <c r="BG22" s="55" t="s">
        <v>159</v>
      </c>
      <c r="BH22" s="56">
        <v>99.4</v>
      </c>
      <c r="BI22" s="56">
        <v>98.3</v>
      </c>
      <c r="BJ22" s="56">
        <v>96.2</v>
      </c>
      <c r="BK22" s="107">
        <v>94.6</v>
      </c>
      <c r="BL22" s="107">
        <v>94.3</v>
      </c>
      <c r="BM22" s="88">
        <f t="shared" si="17"/>
        <v>5.1000000000000085</v>
      </c>
      <c r="BN22" s="43" t="s">
        <v>159</v>
      </c>
      <c r="BO22" s="43" t="s">
        <v>159</v>
      </c>
      <c r="BP22" s="43" t="s">
        <v>159</v>
      </c>
      <c r="BQ22" s="102">
        <v>2.76</v>
      </c>
      <c r="BR22" s="102">
        <v>2.48</v>
      </c>
      <c r="BS22" s="105">
        <v>2.11</v>
      </c>
      <c r="BT22" s="36" t="s">
        <v>159</v>
      </c>
      <c r="BU22" s="36" t="s">
        <v>159</v>
      </c>
      <c r="BV22" s="36" t="s">
        <v>159</v>
      </c>
      <c r="BW22" s="36" t="s">
        <v>159</v>
      </c>
      <c r="BX22" s="98"/>
      <c r="BY22" s="98">
        <v>52.7</v>
      </c>
      <c r="BZ22" s="98">
        <v>27</v>
      </c>
      <c r="CA22" s="98">
        <f>(CC22-CB22)</f>
        <v>41.036999999999999</v>
      </c>
      <c r="CB22" s="98">
        <v>20.847999999999999</v>
      </c>
      <c r="CC22" s="98">
        <v>61.884999999999998</v>
      </c>
      <c r="CD22" s="28">
        <f t="shared" si="18"/>
        <v>35.1</v>
      </c>
      <c r="CE22" s="28">
        <v>5.5</v>
      </c>
      <c r="CF22" s="28">
        <v>40.6</v>
      </c>
      <c r="CG22" s="28">
        <v>36.427</v>
      </c>
      <c r="CH22" s="56"/>
      <c r="CI22" s="56"/>
      <c r="CJ22" s="28">
        <f>(CG22+CH22+CI22)</f>
        <v>36.427</v>
      </c>
      <c r="CK22" s="28">
        <v>36.5</v>
      </c>
      <c r="CL22" s="27" t="s">
        <v>262</v>
      </c>
      <c r="CM22" s="27" t="s">
        <v>159</v>
      </c>
      <c r="CN22" s="27" t="s">
        <v>267</v>
      </c>
    </row>
    <row r="23" spans="1:92" x14ac:dyDescent="0.2">
      <c r="A23" s="38" t="s">
        <v>219</v>
      </c>
      <c r="B23" s="40"/>
      <c r="C23" s="40">
        <v>2</v>
      </c>
      <c r="D23" s="40"/>
      <c r="E23" s="19"/>
      <c r="F23" s="19"/>
      <c r="G23" s="37">
        <f>SUM(G16:G22)</f>
        <v>373.12</v>
      </c>
      <c r="H23" s="37">
        <f>AVERAGE(H16:H22)</f>
        <v>1114.2857142857142</v>
      </c>
      <c r="I23" s="37">
        <f>AVERAGE(I16:I22)</f>
        <v>2558.5714285714284</v>
      </c>
      <c r="J23" s="94">
        <f t="shared" si="12"/>
        <v>0.25183975432719152</v>
      </c>
      <c r="K23" s="63">
        <f t="shared" si="19"/>
        <v>3.9707789688390291</v>
      </c>
      <c r="L23" s="62">
        <f>((R23/S23)*100)</f>
        <v>42.755007869589654</v>
      </c>
      <c r="M23" s="37" t="e">
        <f>AVERAGE(M16:M22)</f>
        <v>#N/A</v>
      </c>
      <c r="N23" s="37" t="e">
        <f>AVERAGE(N16:N22)</f>
        <v>#N/A</v>
      </c>
      <c r="O23" s="37" t="e">
        <f>AVERAGE(O17:O22)</f>
        <v>#N/A</v>
      </c>
      <c r="P23" s="94" t="e">
        <f>(N23/O23)</f>
        <v>#N/A</v>
      </c>
      <c r="Q23" s="70" t="e">
        <f>AVERAGE(Q16:Q22)</f>
        <v>#N/A</v>
      </c>
      <c r="R23" s="37">
        <f>SUM(R16:R22)</f>
        <v>152.12231800000001</v>
      </c>
      <c r="S23" s="37">
        <f>SUM(S16:S22)</f>
        <v>355.8</v>
      </c>
      <c r="T23" s="70" t="e">
        <f t="shared" ref="T23:AO23" si="20">AVERAGE(T16:T22)</f>
        <v>#N/A</v>
      </c>
      <c r="U23" s="70">
        <f t="shared" si="20"/>
        <v>4.6857142857142851</v>
      </c>
      <c r="V23" s="70">
        <f t="shared" si="20"/>
        <v>3.5142857142857147</v>
      </c>
      <c r="W23" s="70">
        <f t="shared" si="20"/>
        <v>1.8714285714285714</v>
      </c>
      <c r="X23" s="64">
        <f t="shared" si="20"/>
        <v>0.25714285714285712</v>
      </c>
      <c r="Y23" s="64">
        <f t="shared" si="20"/>
        <v>0.22857142857142859</v>
      </c>
      <c r="Z23" s="64">
        <f t="shared" si="20"/>
        <v>0.17857142857142858</v>
      </c>
      <c r="AA23" s="64">
        <f t="shared" si="20"/>
        <v>0.19571428571428573</v>
      </c>
      <c r="AB23" s="64">
        <f t="shared" si="20"/>
        <v>0.18571428571428569</v>
      </c>
      <c r="AC23" s="64">
        <f t="shared" si="20"/>
        <v>0.19</v>
      </c>
      <c r="AD23" s="64">
        <f t="shared" si="20"/>
        <v>0.23285714285714285</v>
      </c>
      <c r="AE23" s="64">
        <f t="shared" si="20"/>
        <v>0.25571428571428573</v>
      </c>
      <c r="AF23" s="65">
        <f t="shared" si="20"/>
        <v>2.8783333333333334</v>
      </c>
      <c r="AG23" s="65">
        <f t="shared" si="20"/>
        <v>2.8633333333333333</v>
      </c>
      <c r="AH23" s="65">
        <f t="shared" si="20"/>
        <v>2.9150000000000005</v>
      </c>
      <c r="AI23" s="65">
        <f t="shared" si="20"/>
        <v>2.8866666666666667</v>
      </c>
      <c r="AJ23" s="65">
        <f t="shared" si="20"/>
        <v>2.8700000000000006</v>
      </c>
      <c r="AK23" s="65">
        <f t="shared" si="20"/>
        <v>2.875</v>
      </c>
      <c r="AL23" s="65">
        <f t="shared" si="20"/>
        <v>2.8433333333333333</v>
      </c>
      <c r="AM23" s="65">
        <f t="shared" si="20"/>
        <v>2.8716666666666666</v>
      </c>
      <c r="AN23" s="65">
        <f t="shared" si="20"/>
        <v>2.89</v>
      </c>
      <c r="AO23" s="65">
        <f t="shared" si="20"/>
        <v>1.8333333333333462E-2</v>
      </c>
      <c r="AP23" s="72"/>
      <c r="AQ23" s="72"/>
      <c r="AR23" s="65">
        <f t="shared" ref="AR23:BC23" si="21">AVERAGE(AR16:AR22)</f>
        <v>-1.554285714285714</v>
      </c>
      <c r="AS23" s="65">
        <f t="shared" si="21"/>
        <v>-1.5342857142857145</v>
      </c>
      <c r="AT23" s="65">
        <f t="shared" si="21"/>
        <v>-1.5400000000000003</v>
      </c>
      <c r="AU23" s="65">
        <f t="shared" si="21"/>
        <v>-1.7700000000000002</v>
      </c>
      <c r="AV23" s="65">
        <f t="shared" si="21"/>
        <v>-1.9171428571428575</v>
      </c>
      <c r="AW23" s="65">
        <f t="shared" si="21"/>
        <v>-1.9128571428571426</v>
      </c>
      <c r="AX23" s="65">
        <f t="shared" si="21"/>
        <v>-2.0228571428571427</v>
      </c>
      <c r="AY23" s="65">
        <f t="shared" si="21"/>
        <v>-2.0671428571428572</v>
      </c>
      <c r="AZ23" s="65">
        <f t="shared" si="21"/>
        <v>-1.9171428571428568</v>
      </c>
      <c r="BA23" s="65">
        <f t="shared" si="21"/>
        <v>-1.8542857142857143</v>
      </c>
      <c r="BB23" s="65">
        <f t="shared" si="21"/>
        <v>-1.912857142857143</v>
      </c>
      <c r="BC23" s="65">
        <f t="shared" si="21"/>
        <v>6.5714285714285711E-2</v>
      </c>
      <c r="BD23" s="18"/>
      <c r="BE23" s="70">
        <f>AVERAGE(BE16:BE22)</f>
        <v>102.37142857142855</v>
      </c>
      <c r="BF23" s="70">
        <f>AVERAGE(BF16:BF22)</f>
        <v>104.35714285714286</v>
      </c>
      <c r="BG23" s="174"/>
      <c r="BH23" s="70">
        <f t="shared" ref="BH23:BM23" si="22">AVERAGE(BH16:BH22)</f>
        <v>104.67142857142858</v>
      </c>
      <c r="BI23" s="70">
        <f t="shared" si="22"/>
        <v>103.27142857142857</v>
      </c>
      <c r="BJ23" s="70">
        <f t="shared" si="22"/>
        <v>104.05714285714285</v>
      </c>
      <c r="BK23" s="133">
        <f t="shared" si="22"/>
        <v>104.54285714285713</v>
      </c>
      <c r="BL23" s="133">
        <f t="shared" si="22"/>
        <v>104.71428571428574</v>
      </c>
      <c r="BM23" s="70">
        <f t="shared" si="22"/>
        <v>-4.2857142857140422E-2</v>
      </c>
      <c r="BN23" s="19"/>
      <c r="BO23" s="19"/>
      <c r="BP23" s="19"/>
      <c r="BQ23" s="134">
        <f>AVERAGE(BQ16:BQ22)</f>
        <v>2.5700000000000003</v>
      </c>
      <c r="BR23" s="134">
        <f>AVERAGE(BR16:BR22)</f>
        <v>2.5328571428571429</v>
      </c>
      <c r="BS23" s="153">
        <f>AVERAGE(BS16:BS22)</f>
        <v>2.5942857142857143</v>
      </c>
      <c r="BT23" s="182"/>
      <c r="BU23" s="36"/>
      <c r="BV23" s="36"/>
      <c r="BW23" s="36"/>
      <c r="BX23" s="37">
        <f>SUM(BX16:BX22)</f>
        <v>106.235</v>
      </c>
      <c r="BY23" s="37">
        <f t="shared" ref="BY23:CK23" si="23">SUM(BY16:BY22)</f>
        <v>202.8</v>
      </c>
      <c r="BZ23" s="37">
        <f t="shared" si="23"/>
        <v>913.47900000000004</v>
      </c>
      <c r="CA23" s="37">
        <f t="shared" si="23"/>
        <v>228.13199999999992</v>
      </c>
      <c r="CB23" s="37">
        <f t="shared" si="23"/>
        <v>822.41899999999998</v>
      </c>
      <c r="CC23" s="37">
        <f t="shared" si="23"/>
        <v>1050.5509999999999</v>
      </c>
      <c r="CD23" s="37">
        <f t="shared" si="23"/>
        <v>195.60400000000001</v>
      </c>
      <c r="CE23" s="37">
        <f t="shared" si="23"/>
        <v>728.20900000000006</v>
      </c>
      <c r="CF23" s="37">
        <f t="shared" si="23"/>
        <v>923.8130000000001</v>
      </c>
      <c r="CG23" s="37">
        <f t="shared" si="23"/>
        <v>358.97200000000004</v>
      </c>
      <c r="CH23" s="37">
        <f t="shared" si="23"/>
        <v>62.790999999999997</v>
      </c>
      <c r="CI23" s="37">
        <f t="shared" si="23"/>
        <v>0</v>
      </c>
      <c r="CJ23" s="37">
        <f t="shared" si="23"/>
        <v>421.76300000000003</v>
      </c>
      <c r="CK23" s="37">
        <f t="shared" si="23"/>
        <v>532.08500000000004</v>
      </c>
      <c r="CL23" s="19"/>
      <c r="CM23" s="19"/>
      <c r="CN23" s="19"/>
    </row>
    <row r="24" spans="1:92" x14ac:dyDescent="0.2">
      <c r="A24" s="18" t="s">
        <v>61</v>
      </c>
      <c r="B24" s="40" t="s">
        <v>597</v>
      </c>
      <c r="C24" s="18">
        <v>3</v>
      </c>
      <c r="D24" s="18">
        <v>1</v>
      </c>
      <c r="E24" s="19">
        <v>1</v>
      </c>
      <c r="F24" s="19">
        <v>1</v>
      </c>
      <c r="G24" s="56">
        <v>15.302</v>
      </c>
      <c r="H24" s="19">
        <v>670</v>
      </c>
      <c r="I24" s="19">
        <v>1540</v>
      </c>
      <c r="J24" s="51">
        <f>(644.35/I24)</f>
        <v>0.4184090909090909</v>
      </c>
      <c r="K24" s="48">
        <f>(I24/644.35)</f>
        <v>2.3900054318305268</v>
      </c>
      <c r="L24" s="28">
        <v>41.53</v>
      </c>
      <c r="M24" s="28">
        <v>62.7</v>
      </c>
      <c r="N24" s="47">
        <f>(M24*1.1518*12)</f>
        <v>866.61432000000002</v>
      </c>
      <c r="O24" s="28">
        <v>1590</v>
      </c>
      <c r="P24" s="51">
        <f>(N24/O24)</f>
        <v>0.54504045283018865</v>
      </c>
      <c r="Q24" s="56">
        <v>20</v>
      </c>
      <c r="R24" s="28">
        <f>((L24/100)*S24)</f>
        <v>5.988626</v>
      </c>
      <c r="S24" s="56">
        <v>14.42</v>
      </c>
      <c r="T24" s="56">
        <v>1.2</v>
      </c>
      <c r="U24" s="56">
        <v>1.9</v>
      </c>
      <c r="V24" s="56">
        <v>2.5</v>
      </c>
      <c r="W24" s="57">
        <v>0.6</v>
      </c>
      <c r="X24" s="49">
        <v>0.9</v>
      </c>
      <c r="Y24" s="111">
        <v>0.9</v>
      </c>
      <c r="Z24" s="111">
        <v>0.9</v>
      </c>
      <c r="AA24" s="111">
        <v>0.9</v>
      </c>
      <c r="AB24" s="49">
        <v>1</v>
      </c>
      <c r="AC24" s="111">
        <v>0.8</v>
      </c>
      <c r="AD24" s="111">
        <v>0.8</v>
      </c>
      <c r="AE24" s="111">
        <v>0.8</v>
      </c>
      <c r="AF24" s="130">
        <v>3.71</v>
      </c>
      <c r="AG24" s="130">
        <v>3.68</v>
      </c>
      <c r="AH24" s="130">
        <v>3.71</v>
      </c>
      <c r="AI24" s="130">
        <v>3.66</v>
      </c>
      <c r="AJ24" s="130">
        <v>3.66</v>
      </c>
      <c r="AK24" s="130">
        <v>3.64</v>
      </c>
      <c r="AL24" s="130">
        <v>3.64</v>
      </c>
      <c r="AM24" s="130">
        <v>3.38</v>
      </c>
      <c r="AN24" s="130">
        <v>3.38</v>
      </c>
      <c r="AO24" s="145">
        <f>(AN24-AH24)</f>
        <v>-0.33000000000000007</v>
      </c>
      <c r="AP24" s="19" t="b">
        <v>1</v>
      </c>
      <c r="AQ24" s="131" t="b">
        <v>0</v>
      </c>
      <c r="AR24" s="99">
        <v>0.23</v>
      </c>
      <c r="AS24" s="99">
        <v>0.48</v>
      </c>
      <c r="AT24" s="99">
        <v>0.19</v>
      </c>
      <c r="AU24" s="99">
        <v>0.37</v>
      </c>
      <c r="AV24" s="99">
        <v>0.2</v>
      </c>
      <c r="AW24" s="99">
        <v>0.18</v>
      </c>
      <c r="AX24" s="99">
        <v>-0.08</v>
      </c>
      <c r="AY24" s="99">
        <v>-0.21</v>
      </c>
      <c r="AZ24" s="99">
        <v>-0.68</v>
      </c>
      <c r="BA24" s="99">
        <v>-2.02</v>
      </c>
      <c r="BB24" s="99">
        <v>-1.69</v>
      </c>
      <c r="BC24" s="99">
        <f>(BB24-BA24)</f>
        <v>0.33000000000000007</v>
      </c>
      <c r="BD24" s="19" t="b">
        <f>OR(AND(BB24 &lt; -1.14, AQ24=TRUE), BB24&lt;-1.75)</f>
        <v>0</v>
      </c>
      <c r="BE24" s="56">
        <v>75.599999999999994</v>
      </c>
      <c r="BF24" s="56">
        <v>78.7</v>
      </c>
      <c r="BG24" s="171"/>
      <c r="BH24" s="56">
        <v>79.3</v>
      </c>
      <c r="BI24" s="56">
        <v>79.3</v>
      </c>
      <c r="BJ24" s="56">
        <v>77.900000000000006</v>
      </c>
      <c r="BK24" s="56">
        <v>89.3</v>
      </c>
      <c r="BL24" s="56">
        <v>89.8</v>
      </c>
      <c r="BM24" s="89">
        <f>BH24-BL24</f>
        <v>-10.5</v>
      </c>
      <c r="BN24" s="56"/>
      <c r="BO24" s="19" t="s">
        <v>159</v>
      </c>
      <c r="BP24" s="19" t="s">
        <v>159</v>
      </c>
      <c r="BQ24" s="99">
        <v>1.3</v>
      </c>
      <c r="BR24" s="19">
        <v>1.31</v>
      </c>
      <c r="BS24" s="150">
        <v>2.3199999999999998</v>
      </c>
      <c r="BT24" s="34"/>
      <c r="BU24" s="36"/>
      <c r="BV24" s="36" t="s">
        <v>159</v>
      </c>
      <c r="BW24" s="36" t="s">
        <v>159</v>
      </c>
      <c r="BX24" s="28">
        <v>33.44</v>
      </c>
      <c r="BY24" s="28"/>
      <c r="BZ24" s="28">
        <v>65.352000000000004</v>
      </c>
      <c r="CA24" s="28">
        <f>(CC24-CB24)</f>
        <v>39.172999999999995</v>
      </c>
      <c r="CB24" s="28">
        <v>58.030999999999999</v>
      </c>
      <c r="CC24" s="28">
        <v>97.203999999999994</v>
      </c>
      <c r="CD24" s="28">
        <f>(CF24-CE24)</f>
        <v>67.143000000000001</v>
      </c>
      <c r="CE24" s="28">
        <v>61.15</v>
      </c>
      <c r="CF24" s="28">
        <v>128.29300000000001</v>
      </c>
      <c r="CG24" s="56"/>
      <c r="CH24" s="56">
        <v>71.143000000000001</v>
      </c>
      <c r="CI24" s="56"/>
      <c r="CJ24" s="28">
        <f>(CG24+CH24+CI24)</f>
        <v>71.143000000000001</v>
      </c>
      <c r="CK24" s="28">
        <v>55.89</v>
      </c>
      <c r="CL24" s="27" t="s">
        <v>196</v>
      </c>
      <c r="CM24" s="27" t="s">
        <v>263</v>
      </c>
      <c r="CN24" s="27" t="s">
        <v>270</v>
      </c>
    </row>
    <row r="25" spans="1:92" x14ac:dyDescent="0.2">
      <c r="A25" s="19" t="s">
        <v>4</v>
      </c>
      <c r="B25" s="40" t="s">
        <v>411</v>
      </c>
      <c r="C25" s="19">
        <v>3</v>
      </c>
      <c r="D25" s="19">
        <v>0</v>
      </c>
      <c r="E25" s="19">
        <v>2</v>
      </c>
      <c r="F25" s="19">
        <v>1</v>
      </c>
      <c r="G25" s="56">
        <v>156.595</v>
      </c>
      <c r="H25" s="19">
        <v>1010</v>
      </c>
      <c r="I25" s="19">
        <v>3190</v>
      </c>
      <c r="J25" s="51">
        <f>(644.35/I25)</f>
        <v>0.20199059561128527</v>
      </c>
      <c r="K25" s="48">
        <f>(I25/644.35)</f>
        <v>4.9507255373632342</v>
      </c>
      <c r="L25" s="28">
        <v>25.82</v>
      </c>
      <c r="M25" s="28">
        <v>77.209999999999994</v>
      </c>
      <c r="N25" s="47">
        <f>(M25*1.1518*12)</f>
        <v>1067.1657359999999</v>
      </c>
      <c r="O25" s="28">
        <v>2790</v>
      </c>
      <c r="P25" s="51">
        <f>(N25/O25)</f>
        <v>0.38249667956989247</v>
      </c>
      <c r="Q25" s="56">
        <v>21.3</v>
      </c>
      <c r="R25" s="28">
        <f>((L25/100)*S25)</f>
        <v>39.468451999999999</v>
      </c>
      <c r="S25" s="56">
        <v>152.86000000000001</v>
      </c>
      <c r="T25" s="56">
        <v>2.2999999999999998</v>
      </c>
      <c r="U25" s="56">
        <v>3.8</v>
      </c>
      <c r="V25" s="56">
        <v>4.4000000000000004</v>
      </c>
      <c r="W25" s="57">
        <v>5.3</v>
      </c>
      <c r="X25" s="49">
        <v>0.6</v>
      </c>
      <c r="Y25" s="111">
        <v>0.6</v>
      </c>
      <c r="Z25" s="111">
        <v>0.6</v>
      </c>
      <c r="AA25" s="111">
        <v>0.6</v>
      </c>
      <c r="AB25" s="49">
        <v>0.5</v>
      </c>
      <c r="AC25" s="111">
        <v>0.5</v>
      </c>
      <c r="AD25" s="111">
        <v>0.5</v>
      </c>
      <c r="AE25" s="111">
        <v>0.56000000000000005</v>
      </c>
      <c r="AF25" s="130">
        <v>3.42</v>
      </c>
      <c r="AG25" s="130">
        <v>3.43</v>
      </c>
      <c r="AH25" s="130">
        <v>3.48</v>
      </c>
      <c r="AI25" s="130">
        <v>3.53</v>
      </c>
      <c r="AJ25" s="130">
        <v>3.53</v>
      </c>
      <c r="AK25" s="130">
        <v>3.48</v>
      </c>
      <c r="AL25" s="130">
        <v>3.28</v>
      </c>
      <c r="AM25" s="130">
        <v>3.28</v>
      </c>
      <c r="AN25" s="130">
        <v>3.27</v>
      </c>
      <c r="AO25" s="145">
        <f>(AN25-AI25)</f>
        <v>-0.25999999999999979</v>
      </c>
      <c r="AP25" s="19" t="b">
        <v>0</v>
      </c>
      <c r="AQ25" s="131" t="b">
        <v>0</v>
      </c>
      <c r="AR25" s="99">
        <v>-1.1399999999999999</v>
      </c>
      <c r="AS25" s="99">
        <v>-1.38</v>
      </c>
      <c r="AT25" s="99">
        <v>-1.84</v>
      </c>
      <c r="AU25" s="99">
        <v>-1.48</v>
      </c>
      <c r="AV25" s="99">
        <v>-1.5</v>
      </c>
      <c r="AW25" s="99">
        <v>-1.48</v>
      </c>
      <c r="AX25" s="99">
        <v>-1.54</v>
      </c>
      <c r="AY25" s="99">
        <v>-1.4</v>
      </c>
      <c r="AZ25" s="99">
        <v>-1.39</v>
      </c>
      <c r="BA25" s="99">
        <v>-1.35</v>
      </c>
      <c r="BB25" s="99">
        <v>-1.61</v>
      </c>
      <c r="BC25" s="99">
        <f>(BB25-BA25)</f>
        <v>-0.26</v>
      </c>
      <c r="BD25" s="19" t="b">
        <f>OR(AND(BB25 &lt; -1.14, AQ25=TRUE), BB25&lt;-1.75)</f>
        <v>0</v>
      </c>
      <c r="BE25" s="56">
        <v>100.3</v>
      </c>
      <c r="BF25" s="56">
        <v>98.1</v>
      </c>
      <c r="BG25" s="171"/>
      <c r="BH25" s="56">
        <v>96.1</v>
      </c>
      <c r="BI25" s="56">
        <v>94.4</v>
      </c>
      <c r="BJ25" s="56">
        <v>92.2</v>
      </c>
      <c r="BK25" s="107">
        <v>92.5</v>
      </c>
      <c r="BL25" s="107">
        <v>92.8</v>
      </c>
      <c r="BM25" s="56">
        <f>BH25-BL25</f>
        <v>3.2999999999999972</v>
      </c>
      <c r="BN25" s="19" t="s">
        <v>159</v>
      </c>
      <c r="BO25" s="19" t="s">
        <v>159</v>
      </c>
      <c r="BP25" s="19" t="s">
        <v>159</v>
      </c>
      <c r="BQ25" s="19">
        <v>1.1399999999999999</v>
      </c>
      <c r="BR25" s="19">
        <v>1.02</v>
      </c>
      <c r="BS25" s="99">
        <v>0.95</v>
      </c>
      <c r="BT25" s="34"/>
      <c r="BU25" s="36"/>
      <c r="BV25" s="36"/>
      <c r="BW25" s="36"/>
      <c r="BX25" s="28">
        <v>92.9</v>
      </c>
      <c r="BY25" s="28"/>
      <c r="BZ25" s="28">
        <v>80.2</v>
      </c>
      <c r="CA25" s="28">
        <f>(CC25-CB25)</f>
        <v>50.53</v>
      </c>
      <c r="CB25" s="28">
        <v>74.004999999999995</v>
      </c>
      <c r="CC25" s="28">
        <v>124.535</v>
      </c>
      <c r="CD25" s="28">
        <f>(CF25-CE25)</f>
        <v>81</v>
      </c>
      <c r="CE25" s="19">
        <v>72</v>
      </c>
      <c r="CF25" s="28">
        <v>153</v>
      </c>
      <c r="CG25" s="56"/>
      <c r="CH25" s="56">
        <v>79.286000000000001</v>
      </c>
      <c r="CI25" s="56"/>
      <c r="CJ25" s="28">
        <f>(CG25+CH25+CI25)</f>
        <v>79.286000000000001</v>
      </c>
      <c r="CK25" s="28">
        <v>66.27</v>
      </c>
      <c r="CL25" s="27" t="s">
        <v>196</v>
      </c>
      <c r="CM25" s="27" t="s">
        <v>263</v>
      </c>
      <c r="CN25" s="27" t="s">
        <v>271</v>
      </c>
    </row>
    <row r="26" spans="1:92" x14ac:dyDescent="0.2">
      <c r="A26" s="19" t="s">
        <v>15</v>
      </c>
      <c r="B26" s="40" t="s">
        <v>445</v>
      </c>
      <c r="C26" s="19">
        <v>3</v>
      </c>
      <c r="D26" s="19">
        <v>0</v>
      </c>
      <c r="E26" s="19">
        <v>1</v>
      </c>
      <c r="F26" s="19">
        <v>1</v>
      </c>
      <c r="G26" s="56">
        <v>12.824999999999999</v>
      </c>
      <c r="H26" s="19">
        <v>1030</v>
      </c>
      <c r="I26" s="19">
        <v>2010</v>
      </c>
      <c r="J26" s="51">
        <f>(644.35/I26)</f>
        <v>0.32057213930348261</v>
      </c>
      <c r="K26" s="48">
        <f>(I26/644.35)</f>
        <v>3.1194226740125708</v>
      </c>
      <c r="L26" s="28">
        <v>33.82</v>
      </c>
      <c r="M26" s="28">
        <v>85.21</v>
      </c>
      <c r="N26" s="47">
        <f>(M26*1.1518*12)</f>
        <v>1177.7385359999998</v>
      </c>
      <c r="O26" s="28">
        <v>1850</v>
      </c>
      <c r="P26" s="51">
        <f>(N26/O26)</f>
        <v>0.63661542486486478</v>
      </c>
      <c r="Q26" s="56">
        <v>14.6</v>
      </c>
      <c r="R26" s="28">
        <f>((L26/100)*S26)</f>
        <v>4.0854559999999998</v>
      </c>
      <c r="S26" s="56">
        <v>12.08</v>
      </c>
      <c r="T26" s="56">
        <v>-0.4</v>
      </c>
      <c r="U26" s="56">
        <v>4.5999999999999996</v>
      </c>
      <c r="V26" s="56">
        <v>6.1</v>
      </c>
      <c r="W26" s="57">
        <v>3</v>
      </c>
      <c r="X26" s="49">
        <v>0.2</v>
      </c>
      <c r="Y26" s="111">
        <v>0.2</v>
      </c>
      <c r="Z26" s="111">
        <v>0.1</v>
      </c>
      <c r="AA26" s="111">
        <v>0.1</v>
      </c>
      <c r="AB26" s="49">
        <v>0.2</v>
      </c>
      <c r="AC26" s="111">
        <v>0.2</v>
      </c>
      <c r="AD26" s="111">
        <v>0.2</v>
      </c>
      <c r="AE26" s="111">
        <v>0.2</v>
      </c>
      <c r="AF26" s="130">
        <v>2.88</v>
      </c>
      <c r="AG26" s="130">
        <v>2.75</v>
      </c>
      <c r="AH26" s="130">
        <v>2.58</v>
      </c>
      <c r="AI26" s="130">
        <v>2.5299999999999998</v>
      </c>
      <c r="AJ26" s="130">
        <v>2.48</v>
      </c>
      <c r="AK26" s="130">
        <v>2.38</v>
      </c>
      <c r="AL26" s="130">
        <v>2.4300000000000002</v>
      </c>
      <c r="AM26" s="130">
        <v>2.5099999999999998</v>
      </c>
      <c r="AN26" s="130">
        <v>2.6</v>
      </c>
      <c r="AO26" s="146">
        <f>(AN26-AK26)</f>
        <v>0.2200000000000002</v>
      </c>
      <c r="AP26" s="19" t="b">
        <v>0</v>
      </c>
      <c r="AQ26" s="19" t="b">
        <v>1</v>
      </c>
      <c r="AR26" s="99">
        <v>-1.41</v>
      </c>
      <c r="AS26" s="99">
        <v>-1.5</v>
      </c>
      <c r="AT26" s="99">
        <v>-1.39</v>
      </c>
      <c r="AU26" s="99">
        <v>-1.81</v>
      </c>
      <c r="AV26" s="99">
        <v>-1.86</v>
      </c>
      <c r="AW26" s="99">
        <v>-1.97</v>
      </c>
      <c r="AX26" s="99">
        <v>-1.69</v>
      </c>
      <c r="AY26" s="99">
        <v>-1.51</v>
      </c>
      <c r="AZ26" s="99">
        <v>-1.32</v>
      </c>
      <c r="BA26" s="99">
        <v>-1.06</v>
      </c>
      <c r="BB26" s="99">
        <v>-1.1000000000000001</v>
      </c>
      <c r="BC26" s="147">
        <f>(BB26-AW26)</f>
        <v>0.86999999999999988</v>
      </c>
      <c r="BD26" s="19" t="b">
        <f>OR(AND(BB26 &lt; -1.14, AQ26=TRUE), BB26&lt;-1.75)</f>
        <v>0</v>
      </c>
      <c r="BE26" s="56">
        <v>110.9</v>
      </c>
      <c r="BF26" s="56">
        <v>112.2</v>
      </c>
      <c r="BG26" s="171" t="s">
        <v>159</v>
      </c>
      <c r="BH26" s="56">
        <v>113.3</v>
      </c>
      <c r="BI26" s="56">
        <v>110.3</v>
      </c>
      <c r="BJ26" s="56">
        <v>107.6</v>
      </c>
      <c r="BK26" s="109">
        <v>109</v>
      </c>
      <c r="BL26" s="109">
        <v>108.7</v>
      </c>
      <c r="BM26" s="88">
        <f>BH26-BL26</f>
        <v>4.5999999999999943</v>
      </c>
      <c r="BN26" s="19" t="s">
        <v>159</v>
      </c>
      <c r="BO26" s="19" t="s">
        <v>159</v>
      </c>
      <c r="BP26" s="19" t="s">
        <v>159</v>
      </c>
      <c r="BQ26" s="19">
        <v>3.26</v>
      </c>
      <c r="BR26" s="19">
        <v>3.15</v>
      </c>
      <c r="BS26" s="150">
        <v>2.93</v>
      </c>
      <c r="BT26" s="36" t="s">
        <v>159</v>
      </c>
      <c r="BU26" s="36" t="s">
        <v>159</v>
      </c>
      <c r="BV26" s="36" t="s">
        <v>159</v>
      </c>
      <c r="BW26" s="36" t="s">
        <v>159</v>
      </c>
      <c r="BX26" s="28"/>
      <c r="BY26" s="28"/>
      <c r="BZ26" s="28"/>
      <c r="CA26" s="28">
        <f>(CC26-CB26)</f>
        <v>0</v>
      </c>
      <c r="CB26" s="28">
        <v>0</v>
      </c>
      <c r="CC26" s="28">
        <v>0</v>
      </c>
      <c r="CD26" s="90">
        <f>(CF26-CE26)</f>
        <v>0</v>
      </c>
      <c r="CF26" s="90"/>
      <c r="CG26" s="28"/>
      <c r="CH26" s="56">
        <v>0</v>
      </c>
      <c r="CI26" s="56"/>
      <c r="CJ26" s="28"/>
      <c r="CK26" s="28">
        <v>0.47299999999999998</v>
      </c>
      <c r="CL26" s="27" t="s">
        <v>196</v>
      </c>
      <c r="CM26" s="27" t="s">
        <v>263</v>
      </c>
      <c r="CN26" s="27" t="s">
        <v>267</v>
      </c>
    </row>
    <row r="27" spans="1:92" x14ac:dyDescent="0.2">
      <c r="A27" s="38" t="s">
        <v>220</v>
      </c>
      <c r="B27" s="40"/>
      <c r="C27" s="38">
        <v>3</v>
      </c>
      <c r="D27" s="38"/>
      <c r="G27" s="37">
        <f>SUM(G24:G26)</f>
        <v>184.72199999999998</v>
      </c>
      <c r="H27" s="37">
        <f>AVERAGE(H24:H26)</f>
        <v>903.33333333333337</v>
      </c>
      <c r="I27" s="37">
        <f>AVERAGE(I24:I26)</f>
        <v>2246.6666666666665</v>
      </c>
      <c r="J27" s="94">
        <f>(644.35/I27)</f>
        <v>0.28680267062314541</v>
      </c>
      <c r="K27" s="63">
        <f>(I27/644.35)</f>
        <v>3.4867178810687771</v>
      </c>
      <c r="L27" s="62">
        <f>((R27/S27)*100)</f>
        <v>27.62184099018733</v>
      </c>
      <c r="M27" s="37">
        <f>AVERAGE(M24:M26)</f>
        <v>75.040000000000006</v>
      </c>
      <c r="N27" s="37">
        <f>AVERAGE(N24:N26)</f>
        <v>1037.1728639999999</v>
      </c>
      <c r="O27" s="37">
        <f>AVERAGE(O24:O26)</f>
        <v>2076.6666666666665</v>
      </c>
      <c r="P27" s="94">
        <f>(N27/O27)</f>
        <v>0.49944118651685393</v>
      </c>
      <c r="Q27" s="70">
        <f>AVERAGE(Q24:Q26)</f>
        <v>18.633333333333333</v>
      </c>
      <c r="R27" s="37">
        <f>SUM(R24:R26)</f>
        <v>49.542533999999996</v>
      </c>
      <c r="S27" s="37">
        <f>SUM(S24:S26)</f>
        <v>179.36</v>
      </c>
      <c r="T27" s="70">
        <f t="shared" ref="T27:AO27" si="24">AVERAGE(T24:T26)</f>
        <v>1.0333333333333334</v>
      </c>
      <c r="U27" s="70">
        <f t="shared" si="24"/>
        <v>3.4333333333333331</v>
      </c>
      <c r="V27" s="70">
        <f t="shared" si="24"/>
        <v>4.333333333333333</v>
      </c>
      <c r="W27" s="70">
        <f t="shared" si="24"/>
        <v>2.9666666666666663</v>
      </c>
      <c r="X27" s="64">
        <f t="shared" si="24"/>
        <v>0.56666666666666665</v>
      </c>
      <c r="Y27" s="64">
        <f t="shared" si="24"/>
        <v>0.56666666666666665</v>
      </c>
      <c r="Z27" s="64">
        <f t="shared" si="24"/>
        <v>0.53333333333333333</v>
      </c>
      <c r="AA27" s="64">
        <f t="shared" si="24"/>
        <v>0.53333333333333333</v>
      </c>
      <c r="AB27" s="64">
        <f t="shared" si="24"/>
        <v>0.56666666666666665</v>
      </c>
      <c r="AC27" s="64">
        <f t="shared" si="24"/>
        <v>0.5</v>
      </c>
      <c r="AD27" s="64">
        <f t="shared" si="24"/>
        <v>0.5</v>
      </c>
      <c r="AE27" s="64">
        <f t="shared" si="24"/>
        <v>0.52</v>
      </c>
      <c r="AF27" s="135">
        <f t="shared" si="24"/>
        <v>3.3366666666666664</v>
      </c>
      <c r="AG27" s="135">
        <f t="shared" si="24"/>
        <v>3.2866666666666666</v>
      </c>
      <c r="AH27" s="135">
        <f t="shared" si="24"/>
        <v>3.2566666666666664</v>
      </c>
      <c r="AI27" s="135">
        <f t="shared" si="24"/>
        <v>3.2399999999999998</v>
      </c>
      <c r="AJ27" s="135">
        <f t="shared" si="24"/>
        <v>3.2233333333333332</v>
      </c>
      <c r="AK27" s="135">
        <f t="shared" si="24"/>
        <v>3.1666666666666665</v>
      </c>
      <c r="AL27" s="135">
        <f t="shared" si="24"/>
        <v>3.1166666666666667</v>
      </c>
      <c r="AM27" s="135">
        <f t="shared" si="24"/>
        <v>3.0566666666666666</v>
      </c>
      <c r="AN27" s="135">
        <f t="shared" si="24"/>
        <v>3.0833333333333335</v>
      </c>
      <c r="AO27" s="135">
        <f t="shared" si="24"/>
        <v>-0.12333333333333323</v>
      </c>
      <c r="AP27" s="1"/>
      <c r="AQ27" s="1"/>
      <c r="AR27" s="135">
        <f t="shared" ref="AR27:BC27" si="25">AVERAGE(AR24:AR26)</f>
        <v>-0.77333333333333332</v>
      </c>
      <c r="AS27" s="135">
        <f t="shared" si="25"/>
        <v>-0.79999999999999993</v>
      </c>
      <c r="AT27" s="135">
        <f t="shared" si="25"/>
        <v>-1.0133333333333334</v>
      </c>
      <c r="AU27" s="135">
        <f t="shared" si="25"/>
        <v>-0.97333333333333327</v>
      </c>
      <c r="AV27" s="135">
        <f t="shared" si="25"/>
        <v>-1.0533333333333335</v>
      </c>
      <c r="AW27" s="135">
        <f t="shared" si="25"/>
        <v>-1.0900000000000001</v>
      </c>
      <c r="AX27" s="135">
        <f t="shared" si="25"/>
        <v>-1.1033333333333333</v>
      </c>
      <c r="AY27" s="135">
        <f t="shared" si="25"/>
        <v>-1.04</v>
      </c>
      <c r="AZ27" s="135">
        <f t="shared" si="25"/>
        <v>-1.1299999999999999</v>
      </c>
      <c r="BA27" s="135">
        <f t="shared" si="25"/>
        <v>-1.4766666666666666</v>
      </c>
      <c r="BB27" s="135">
        <f t="shared" si="25"/>
        <v>-1.4666666666666668</v>
      </c>
      <c r="BC27" s="135">
        <f t="shared" si="25"/>
        <v>0.3133333333333333</v>
      </c>
      <c r="BE27" s="70">
        <f>AVERAGE(BE24:BE26)</f>
        <v>95.59999999999998</v>
      </c>
      <c r="BF27" s="70">
        <f>AVERAGE(BF24:BF26)</f>
        <v>96.333333333333329</v>
      </c>
      <c r="BH27" s="70">
        <f t="shared" ref="BH27:BM27" si="26">AVERAGE(BH24:BH26)</f>
        <v>96.233333333333334</v>
      </c>
      <c r="BI27" s="70">
        <f t="shared" si="26"/>
        <v>94.666666666666671</v>
      </c>
      <c r="BJ27" s="70">
        <f t="shared" si="26"/>
        <v>92.566666666666677</v>
      </c>
      <c r="BK27" s="70">
        <f t="shared" si="26"/>
        <v>96.933333333333337</v>
      </c>
      <c r="BL27" s="70">
        <f t="shared" si="26"/>
        <v>97.100000000000009</v>
      </c>
      <c r="BM27" s="70">
        <f t="shared" si="26"/>
        <v>-0.86666666666666947</v>
      </c>
      <c r="BQ27" s="136">
        <f>AVERAGE(BQ24:BQ26)</f>
        <v>1.8999999999999997</v>
      </c>
      <c r="BR27" s="135">
        <f>AVERAGE(BR24:BR26)</f>
        <v>1.8266666666666669</v>
      </c>
      <c r="BS27" s="136">
        <f>AVERAGE(BS24:BS26)</f>
        <v>2.0666666666666664</v>
      </c>
      <c r="BT27" s="182"/>
      <c r="BX27" s="37">
        <f>SUM(BX24:BX26)</f>
        <v>126.34</v>
      </c>
      <c r="BY27" s="37">
        <f t="shared" ref="BY27:CK27" si="27">SUM(BY24:BY26)</f>
        <v>0</v>
      </c>
      <c r="BZ27" s="37">
        <f t="shared" si="27"/>
        <v>145.55200000000002</v>
      </c>
      <c r="CA27" s="37">
        <f t="shared" si="27"/>
        <v>89.703000000000003</v>
      </c>
      <c r="CB27" s="37">
        <f t="shared" si="27"/>
        <v>132.036</v>
      </c>
      <c r="CC27" s="37">
        <f t="shared" si="27"/>
        <v>221.73899999999998</v>
      </c>
      <c r="CD27" s="37">
        <f t="shared" si="27"/>
        <v>148.143</v>
      </c>
      <c r="CE27" s="37">
        <f t="shared" si="27"/>
        <v>133.15</v>
      </c>
      <c r="CF27" s="37">
        <f t="shared" si="27"/>
        <v>281.29300000000001</v>
      </c>
      <c r="CG27" s="37">
        <f t="shared" si="27"/>
        <v>0</v>
      </c>
      <c r="CH27" s="37">
        <f t="shared" si="27"/>
        <v>150.429</v>
      </c>
      <c r="CI27" s="37">
        <f t="shared" si="27"/>
        <v>0</v>
      </c>
      <c r="CJ27" s="37">
        <f t="shared" si="27"/>
        <v>150.429</v>
      </c>
      <c r="CK27" s="37">
        <f t="shared" si="27"/>
        <v>122.633</v>
      </c>
      <c r="CN27" s="19"/>
    </row>
    <row r="28" spans="1:92" x14ac:dyDescent="0.2">
      <c r="A28" s="25" t="s">
        <v>80</v>
      </c>
      <c r="B28" s="40" t="s">
        <v>666</v>
      </c>
      <c r="C28" s="40">
        <v>4</v>
      </c>
      <c r="D28" s="40">
        <v>0</v>
      </c>
      <c r="E28" s="26">
        <v>1</v>
      </c>
      <c r="F28" s="27">
        <v>1</v>
      </c>
      <c r="G28" s="44">
        <v>11.776999999999999</v>
      </c>
      <c r="H28" s="27">
        <v>630</v>
      </c>
      <c r="I28" s="27">
        <v>1450</v>
      </c>
      <c r="J28" s="51">
        <f t="shared" ref="J28:J65" si="28">(644.35/I28)</f>
        <v>0.44437931034482758</v>
      </c>
      <c r="K28" s="48">
        <f>(I28/644.35)</f>
        <v>2.2503297897105607</v>
      </c>
      <c r="L28" s="85">
        <v>55.71</v>
      </c>
      <c r="M28" s="85">
        <v>68.52</v>
      </c>
      <c r="N28" s="47">
        <f t="shared" ref="N28:N45" si="29">(M28*1.1518*12)</f>
        <v>947.05603199999996</v>
      </c>
      <c r="O28" s="85">
        <v>1310</v>
      </c>
      <c r="P28" s="51">
        <f t="shared" ref="P28:P45" si="30">(N28/O28)</f>
        <v>0.72294353587786253</v>
      </c>
      <c r="Q28" s="44">
        <v>13.4</v>
      </c>
      <c r="R28" s="28">
        <f t="shared" ref="R28:R45" si="31">((L28/100)*S28)</f>
        <v>6.2060940000000011</v>
      </c>
      <c r="S28" s="48">
        <v>11.14</v>
      </c>
      <c r="T28" s="48">
        <v>-1.8</v>
      </c>
      <c r="U28" s="31">
        <v>3.4</v>
      </c>
      <c r="V28" s="31">
        <v>5.3</v>
      </c>
      <c r="W28" s="31">
        <v>4.2</v>
      </c>
      <c r="X28" s="122">
        <v>0.9</v>
      </c>
      <c r="Y28" s="50">
        <v>0.9</v>
      </c>
      <c r="Z28" s="51">
        <v>0.9</v>
      </c>
      <c r="AA28" s="51">
        <v>0.9</v>
      </c>
      <c r="AB28" s="49">
        <v>0.9</v>
      </c>
      <c r="AC28" s="50">
        <v>0.7</v>
      </c>
      <c r="AD28" s="50">
        <v>0.7</v>
      </c>
      <c r="AE28" s="50">
        <v>0.7</v>
      </c>
      <c r="AF28" s="53">
        <v>3.48</v>
      </c>
      <c r="AG28" s="58">
        <v>3.63</v>
      </c>
      <c r="AH28" s="58">
        <v>3.66</v>
      </c>
      <c r="AI28" s="53">
        <v>3.68</v>
      </c>
      <c r="AJ28" s="53">
        <v>3.77</v>
      </c>
      <c r="AK28" s="53">
        <v>3.84</v>
      </c>
      <c r="AL28" s="53">
        <v>3.82</v>
      </c>
      <c r="AM28" s="53">
        <v>3.84</v>
      </c>
      <c r="AN28" s="53">
        <v>3.93</v>
      </c>
      <c r="AO28" s="61">
        <f>(AN28-AH28)</f>
        <v>0.27</v>
      </c>
      <c r="AP28" s="19" t="b">
        <v>1</v>
      </c>
      <c r="AQ28" s="19" t="b">
        <v>0</v>
      </c>
      <c r="AR28" s="53">
        <v>-1.1599999999999999</v>
      </c>
      <c r="AS28" s="53">
        <v>-1.17</v>
      </c>
      <c r="AT28" s="53">
        <v>-0.97</v>
      </c>
      <c r="AU28" s="53">
        <v>-0.68</v>
      </c>
      <c r="AV28" s="53">
        <v>-0.31</v>
      </c>
      <c r="AW28" s="53">
        <v>-0.3</v>
      </c>
      <c r="AX28" s="53">
        <v>-0.47</v>
      </c>
      <c r="AY28" s="53">
        <v>-0.2</v>
      </c>
      <c r="AZ28" s="53">
        <v>-0.14000000000000001</v>
      </c>
      <c r="BA28" s="53">
        <v>-0.2</v>
      </c>
      <c r="BB28" s="53">
        <v>-0.08</v>
      </c>
      <c r="BC28" s="61">
        <f>(BB28-AR28)</f>
        <v>1.0799999999999998</v>
      </c>
      <c r="BD28" s="19" t="b">
        <f t="shared" ref="BD28:BD47" si="32">OR(AND(BB28 &lt; -1.14, AQ28=TRUE), BB28&lt;-1.75)</f>
        <v>0</v>
      </c>
      <c r="BE28" s="56">
        <v>88</v>
      </c>
      <c r="BF28" s="56">
        <v>89</v>
      </c>
      <c r="BG28" s="171"/>
      <c r="BH28" s="56">
        <v>88.7</v>
      </c>
      <c r="BI28" s="56">
        <v>91</v>
      </c>
      <c r="BJ28" s="56">
        <v>89.3</v>
      </c>
      <c r="BK28" s="56">
        <v>89.3</v>
      </c>
      <c r="BL28" s="107">
        <v>90.5</v>
      </c>
      <c r="BM28" s="56">
        <f>BH28-BL28</f>
        <v>-1.7999999999999972</v>
      </c>
      <c r="BN28" s="43" t="s">
        <v>159</v>
      </c>
      <c r="BO28" s="43"/>
      <c r="BP28" s="43" t="s">
        <v>159</v>
      </c>
      <c r="BQ28" s="43">
        <v>1.06</v>
      </c>
      <c r="BR28" s="43">
        <v>0.31</v>
      </c>
      <c r="BS28" s="53">
        <v>0.38</v>
      </c>
      <c r="BT28" s="34"/>
      <c r="BU28" s="36"/>
      <c r="BV28" s="36"/>
      <c r="BW28" s="36"/>
      <c r="BX28" s="98">
        <v>54</v>
      </c>
      <c r="BY28" s="98"/>
      <c r="BZ28" s="98">
        <v>120.172</v>
      </c>
      <c r="CA28" s="98">
        <f t="shared" ref="CA28:CA47" si="33">(CC28-CB28)</f>
        <v>61.911999999999978</v>
      </c>
      <c r="CB28" s="98">
        <v>134.49700000000001</v>
      </c>
      <c r="CC28" s="98">
        <v>196.40899999999999</v>
      </c>
      <c r="CD28" s="28">
        <f t="shared" ref="CD28:CD47" si="34">(CF28-CE28)</f>
        <v>53.50200000000001</v>
      </c>
      <c r="CE28" s="28">
        <v>141.16999999999999</v>
      </c>
      <c r="CF28" s="28">
        <v>194.672</v>
      </c>
      <c r="CG28" s="56"/>
      <c r="CH28" s="56">
        <v>68.481999999999999</v>
      </c>
      <c r="CI28" s="56"/>
      <c r="CJ28" s="28">
        <f>(CG28+CH28+CI28)</f>
        <v>68.481999999999999</v>
      </c>
      <c r="CK28" s="29">
        <v>80.8</v>
      </c>
      <c r="CL28" s="27" t="s">
        <v>196</v>
      </c>
      <c r="CM28" s="27" t="s">
        <v>196</v>
      </c>
      <c r="CN28" s="27" t="s">
        <v>270</v>
      </c>
    </row>
    <row r="29" spans="1:92" x14ac:dyDescent="0.2">
      <c r="A29" s="151" t="s">
        <v>11</v>
      </c>
      <c r="B29" s="40" t="s">
        <v>431</v>
      </c>
      <c r="C29" s="38">
        <v>4</v>
      </c>
      <c r="D29" s="38">
        <v>1</v>
      </c>
      <c r="E29" s="26">
        <v>1</v>
      </c>
      <c r="F29" s="27">
        <v>1</v>
      </c>
      <c r="G29" s="44">
        <v>16.934999999999999</v>
      </c>
      <c r="H29" s="27">
        <v>670</v>
      </c>
      <c r="I29" s="27">
        <v>1440</v>
      </c>
      <c r="J29" s="51">
        <f t="shared" si="28"/>
        <v>0.44746527777777778</v>
      </c>
      <c r="K29" s="48">
        <f t="shared" ref="K29:K48" si="35">(I29/644.35)</f>
        <v>2.2348102739194537</v>
      </c>
      <c r="L29" s="85">
        <v>44.24</v>
      </c>
      <c r="M29" s="85">
        <v>66.88</v>
      </c>
      <c r="N29" s="47">
        <f t="shared" si="29"/>
        <v>924.38860799999998</v>
      </c>
      <c r="O29" s="85">
        <v>1430</v>
      </c>
      <c r="P29" s="51">
        <f t="shared" si="30"/>
        <v>0.64642559999999993</v>
      </c>
      <c r="Q29" s="44">
        <v>17.3</v>
      </c>
      <c r="R29" s="28">
        <f t="shared" si="31"/>
        <v>7.0784000000000002</v>
      </c>
      <c r="S29" s="48">
        <v>16</v>
      </c>
      <c r="T29" s="48">
        <v>2.2000000000000002</v>
      </c>
      <c r="U29" s="31">
        <v>3.1</v>
      </c>
      <c r="V29" s="31">
        <v>2.9</v>
      </c>
      <c r="W29" s="31">
        <v>3.9</v>
      </c>
      <c r="X29" s="122">
        <v>0.8</v>
      </c>
      <c r="Y29" s="50">
        <v>0.7</v>
      </c>
      <c r="Z29" s="51">
        <v>0.9</v>
      </c>
      <c r="AA29" s="51">
        <v>0.9</v>
      </c>
      <c r="AB29" s="49">
        <v>0.8</v>
      </c>
      <c r="AC29" s="50">
        <v>0.9</v>
      </c>
      <c r="AD29" s="50">
        <v>0.8</v>
      </c>
      <c r="AE29" s="50">
        <v>0.8</v>
      </c>
      <c r="AF29" s="53">
        <v>3.76</v>
      </c>
      <c r="AG29" s="58">
        <v>3.69</v>
      </c>
      <c r="AH29" s="58">
        <v>3.69</v>
      </c>
      <c r="AI29" s="53">
        <v>3.73</v>
      </c>
      <c r="AJ29" s="53">
        <v>3.78</v>
      </c>
      <c r="AK29" s="53">
        <v>3.78</v>
      </c>
      <c r="AL29" s="53">
        <v>3.77</v>
      </c>
      <c r="AM29" s="53">
        <v>3.77</v>
      </c>
      <c r="AN29" s="53">
        <v>3.77</v>
      </c>
      <c r="AO29" s="53">
        <f>(AN29-AH29)</f>
        <v>8.0000000000000071E-2</v>
      </c>
      <c r="AP29" s="19" t="b">
        <v>1</v>
      </c>
      <c r="AQ29" s="19" t="b">
        <v>0</v>
      </c>
      <c r="AR29" s="53">
        <v>0.04</v>
      </c>
      <c r="AS29" s="53">
        <v>-0.11</v>
      </c>
      <c r="AT29" s="53">
        <v>-0.08</v>
      </c>
      <c r="AU29" s="53">
        <v>0.15</v>
      </c>
      <c r="AV29" s="53">
        <v>0.28999999999999998</v>
      </c>
      <c r="AW29" s="53">
        <v>0.1</v>
      </c>
      <c r="AX29" s="53">
        <v>0.01</v>
      </c>
      <c r="AY29" s="53">
        <v>-0.15</v>
      </c>
      <c r="AZ29" s="53">
        <v>-0.57999999999999996</v>
      </c>
      <c r="BA29" s="53">
        <v>-0.59</v>
      </c>
      <c r="BB29" s="53">
        <v>-0.75</v>
      </c>
      <c r="BC29" s="59">
        <f>(BB29-AW29)</f>
        <v>-0.85</v>
      </c>
      <c r="BD29" s="19" t="b">
        <f t="shared" si="32"/>
        <v>0</v>
      </c>
      <c r="BE29" s="56">
        <v>89.9</v>
      </c>
      <c r="BF29" s="56">
        <v>91.3</v>
      </c>
      <c r="BG29" s="171"/>
      <c r="BH29" s="56">
        <v>90.7</v>
      </c>
      <c r="BI29" s="56">
        <v>88.6</v>
      </c>
      <c r="BJ29" s="56">
        <v>87.4</v>
      </c>
      <c r="BK29" s="107">
        <v>90.2</v>
      </c>
      <c r="BL29" s="56">
        <v>89</v>
      </c>
      <c r="BM29" s="56">
        <f t="shared" ref="BM29:BM84" si="36">BH29-BL29</f>
        <v>1.7000000000000028</v>
      </c>
      <c r="BN29" s="26"/>
      <c r="BO29" s="43" t="s">
        <v>159</v>
      </c>
      <c r="BP29" s="43"/>
      <c r="BQ29" s="43">
        <v>1.41</v>
      </c>
      <c r="BR29" s="101">
        <v>1.63</v>
      </c>
      <c r="BS29" s="53">
        <v>1.33</v>
      </c>
      <c r="BT29" s="34"/>
      <c r="BU29" s="42"/>
      <c r="BV29" s="42"/>
      <c r="BW29" s="42"/>
      <c r="BX29" s="126"/>
      <c r="BY29" s="126"/>
      <c r="BZ29" s="98">
        <v>9</v>
      </c>
      <c r="CA29" s="98">
        <f t="shared" si="33"/>
        <v>0</v>
      </c>
      <c r="CB29" s="29">
        <v>9.4209999999999994</v>
      </c>
      <c r="CC29" s="29">
        <v>9.4209999999999994</v>
      </c>
      <c r="CD29" s="28">
        <f t="shared" si="34"/>
        <v>0</v>
      </c>
      <c r="CE29" s="28">
        <v>9</v>
      </c>
      <c r="CF29" s="28">
        <v>9</v>
      </c>
      <c r="CG29" s="56"/>
      <c r="CH29" s="56">
        <v>0</v>
      </c>
      <c r="CI29" s="56"/>
      <c r="CJ29" s="28"/>
      <c r="CK29" s="29"/>
      <c r="CL29" s="27" t="s">
        <v>196</v>
      </c>
      <c r="CM29" s="27" t="s">
        <v>196</v>
      </c>
      <c r="CN29" s="27" t="s">
        <v>270</v>
      </c>
    </row>
    <row r="30" spans="1:92" x14ac:dyDescent="0.2">
      <c r="A30" s="151" t="s">
        <v>92</v>
      </c>
      <c r="B30" s="40" t="s">
        <v>720</v>
      </c>
      <c r="C30" s="40">
        <v>4</v>
      </c>
      <c r="D30" s="40">
        <v>1</v>
      </c>
      <c r="E30" s="26">
        <v>1</v>
      </c>
      <c r="F30" s="27">
        <v>1</v>
      </c>
      <c r="G30" s="44">
        <v>49.253</v>
      </c>
      <c r="H30" s="27">
        <v>630</v>
      </c>
      <c r="I30" s="27">
        <v>1760</v>
      </c>
      <c r="J30" s="51">
        <f t="shared" si="28"/>
        <v>0.36610795454545458</v>
      </c>
      <c r="K30" s="48">
        <f t="shared" si="35"/>
        <v>2.7314347792348879</v>
      </c>
      <c r="L30" s="85">
        <v>41.74</v>
      </c>
      <c r="M30" s="85">
        <v>67.95</v>
      </c>
      <c r="N30" s="47">
        <f t="shared" si="29"/>
        <v>939.17771999999991</v>
      </c>
      <c r="O30" s="85">
        <v>1580</v>
      </c>
      <c r="P30" s="51">
        <f t="shared" si="30"/>
        <v>0.59441627848101264</v>
      </c>
      <c r="Q30" s="44">
        <v>18.399999999999999</v>
      </c>
      <c r="R30" s="28">
        <f t="shared" si="31"/>
        <v>19.346489999999999</v>
      </c>
      <c r="S30" s="48">
        <v>46.35</v>
      </c>
      <c r="T30" s="48">
        <v>-0.9</v>
      </c>
      <c r="U30" s="31">
        <v>3</v>
      </c>
      <c r="V30" s="31">
        <v>4</v>
      </c>
      <c r="W30" s="31">
        <v>3.8</v>
      </c>
      <c r="X30" s="122">
        <v>0.8</v>
      </c>
      <c r="Y30" s="50">
        <v>0.8</v>
      </c>
      <c r="Z30" s="51">
        <v>0.9</v>
      </c>
      <c r="AA30" s="51">
        <v>0.9</v>
      </c>
      <c r="AB30" s="49">
        <v>0.9</v>
      </c>
      <c r="AC30" s="50">
        <v>0.9</v>
      </c>
      <c r="AD30" s="50">
        <v>0.9</v>
      </c>
      <c r="AE30" s="50">
        <v>0.9</v>
      </c>
      <c r="AF30" s="53">
        <v>3.94</v>
      </c>
      <c r="AG30" s="58">
        <v>3.94</v>
      </c>
      <c r="AH30" s="58">
        <v>3.88</v>
      </c>
      <c r="AI30" s="53">
        <v>3.84</v>
      </c>
      <c r="AJ30" s="53">
        <v>3.84</v>
      </c>
      <c r="AK30" s="53">
        <v>3.75</v>
      </c>
      <c r="AL30" s="53">
        <v>3.7</v>
      </c>
      <c r="AM30" s="53">
        <v>3.75</v>
      </c>
      <c r="AN30" s="53">
        <v>3.76</v>
      </c>
      <c r="AO30" s="53">
        <f>(AN30-AH30)</f>
        <v>-0.12000000000000011</v>
      </c>
      <c r="AP30" s="19" t="b">
        <v>1</v>
      </c>
      <c r="AQ30" s="19" t="b">
        <v>0</v>
      </c>
      <c r="AR30" s="53">
        <v>-0.88</v>
      </c>
      <c r="AS30" s="53">
        <v>-0.65</v>
      </c>
      <c r="AT30" s="53">
        <v>-0.56999999999999995</v>
      </c>
      <c r="AU30" s="53">
        <v>-0.33</v>
      </c>
      <c r="AV30" s="53">
        <v>-0.35</v>
      </c>
      <c r="AW30" s="53">
        <v>-0.21</v>
      </c>
      <c r="AX30" s="53">
        <v>7.0000000000000007E-2</v>
      </c>
      <c r="AY30" s="53">
        <v>-0.02</v>
      </c>
      <c r="AZ30" s="53">
        <v>-0.05</v>
      </c>
      <c r="BA30" s="53">
        <v>0.02</v>
      </c>
      <c r="BB30" s="53">
        <v>-0.15</v>
      </c>
      <c r="BC30" s="53">
        <f>(BB30-AX30)</f>
        <v>-0.22</v>
      </c>
      <c r="BD30" s="19" t="b">
        <f t="shared" si="32"/>
        <v>0</v>
      </c>
      <c r="BE30" s="56">
        <v>79.099999999999994</v>
      </c>
      <c r="BF30" s="56">
        <v>81.099999999999994</v>
      </c>
      <c r="BG30" s="171"/>
      <c r="BH30" s="56">
        <v>81.2</v>
      </c>
      <c r="BI30" s="56">
        <v>81.3</v>
      </c>
      <c r="BJ30" s="56">
        <v>80.400000000000006</v>
      </c>
      <c r="BK30" s="56">
        <v>81.099999999999994</v>
      </c>
      <c r="BL30" s="56">
        <v>80.8</v>
      </c>
      <c r="BM30" s="56">
        <f t="shared" si="36"/>
        <v>0.40000000000000568</v>
      </c>
      <c r="BN30" s="97" t="s">
        <v>159</v>
      </c>
      <c r="BO30" s="43"/>
      <c r="BP30" s="43"/>
      <c r="BQ30" s="43">
        <v>1.1499999999999999</v>
      </c>
      <c r="BR30" s="43">
        <v>0.92</v>
      </c>
      <c r="BS30" s="53">
        <v>1.0900000000000001</v>
      </c>
      <c r="BT30" s="34"/>
      <c r="BU30" s="36"/>
      <c r="BV30" s="36"/>
      <c r="BW30" s="36"/>
      <c r="BX30" s="98">
        <v>122.845</v>
      </c>
      <c r="BY30" s="98"/>
      <c r="BZ30" s="98">
        <v>469.69200000000001</v>
      </c>
      <c r="CA30" s="98">
        <f t="shared" si="33"/>
        <v>113.55399999999997</v>
      </c>
      <c r="CB30" s="98">
        <v>436.75</v>
      </c>
      <c r="CC30" s="98">
        <v>550.30399999999997</v>
      </c>
      <c r="CD30" s="28">
        <f t="shared" si="34"/>
        <v>104.99900000000002</v>
      </c>
      <c r="CE30" s="28">
        <v>425.14</v>
      </c>
      <c r="CF30" s="28">
        <v>530.13900000000001</v>
      </c>
      <c r="CG30" s="56"/>
      <c r="CH30" s="56">
        <v>75.192999999999998</v>
      </c>
      <c r="CI30" s="56"/>
      <c r="CJ30" s="28">
        <f t="shared" ref="CJ30:CJ38" si="37">(CG30+CH30+CI30)</f>
        <v>75.192999999999998</v>
      </c>
      <c r="CK30" s="29">
        <v>43.15</v>
      </c>
      <c r="CL30" s="27" t="s">
        <v>196</v>
      </c>
      <c r="CM30" s="27" t="s">
        <v>196</v>
      </c>
      <c r="CN30" s="27" t="s">
        <v>270</v>
      </c>
    </row>
    <row r="31" spans="1:92" x14ac:dyDescent="0.2">
      <c r="A31" s="25" t="s">
        <v>98</v>
      </c>
      <c r="B31" s="40" t="s">
        <v>738</v>
      </c>
      <c r="C31" s="38">
        <v>4</v>
      </c>
      <c r="D31" s="38">
        <v>0</v>
      </c>
      <c r="E31" s="26">
        <v>1</v>
      </c>
      <c r="F31" s="27">
        <v>1</v>
      </c>
      <c r="G31" s="44">
        <v>37.579000000000001</v>
      </c>
      <c r="H31" s="27">
        <v>550</v>
      </c>
      <c r="I31" s="27">
        <v>1470</v>
      </c>
      <c r="J31" s="51">
        <f t="shared" si="28"/>
        <v>0.43833333333333335</v>
      </c>
      <c r="K31" s="48">
        <f t="shared" si="35"/>
        <v>2.2813688212927756</v>
      </c>
      <c r="L31" s="85">
        <v>35.53</v>
      </c>
      <c r="M31" s="85">
        <v>86.03</v>
      </c>
      <c r="N31" s="47">
        <f t="shared" si="29"/>
        <v>1189.0722479999999</v>
      </c>
      <c r="O31" s="85">
        <v>1310</v>
      </c>
      <c r="P31" s="51">
        <f t="shared" si="30"/>
        <v>0.90768873893129765</v>
      </c>
      <c r="Q31" s="44">
        <v>15.1</v>
      </c>
      <c r="R31" s="28">
        <f t="shared" si="31"/>
        <v>12.488795</v>
      </c>
      <c r="S31" s="48">
        <v>35.15</v>
      </c>
      <c r="T31" s="48">
        <v>3.1</v>
      </c>
      <c r="U31" s="31">
        <v>3.3</v>
      </c>
      <c r="V31" s="31">
        <v>3.8</v>
      </c>
      <c r="W31" s="31">
        <v>2.5</v>
      </c>
      <c r="X31" s="122">
        <v>0.7</v>
      </c>
      <c r="Y31" s="50">
        <v>0.7</v>
      </c>
      <c r="Z31" s="51">
        <v>0.6</v>
      </c>
      <c r="AA31" s="51">
        <v>0.8</v>
      </c>
      <c r="AB31" s="49">
        <v>0.8</v>
      </c>
      <c r="AC31" s="50">
        <v>0.9</v>
      </c>
      <c r="AD31" s="50">
        <v>0.9</v>
      </c>
      <c r="AE31" s="50">
        <v>1</v>
      </c>
      <c r="AF31" s="53">
        <v>3.88</v>
      </c>
      <c r="AG31" s="58">
        <v>3.88</v>
      </c>
      <c r="AH31" s="58">
        <v>3.88</v>
      </c>
      <c r="AI31" s="53">
        <v>3.88</v>
      </c>
      <c r="AJ31" s="53">
        <v>3.86</v>
      </c>
      <c r="AK31" s="53">
        <v>3.77</v>
      </c>
      <c r="AL31" s="53">
        <v>3.77</v>
      </c>
      <c r="AM31" s="53">
        <v>3.72</v>
      </c>
      <c r="AN31" s="53">
        <v>3.72</v>
      </c>
      <c r="AO31" s="53">
        <f>(AN31-AH31)</f>
        <v>-0.1599999999999997</v>
      </c>
      <c r="AP31" s="19" t="b">
        <v>1</v>
      </c>
      <c r="AQ31" s="19" t="b">
        <v>0</v>
      </c>
      <c r="AR31" s="53">
        <v>-1.6</v>
      </c>
      <c r="AS31" s="53">
        <v>-1.3</v>
      </c>
      <c r="AT31" s="53">
        <v>-1.43</v>
      </c>
      <c r="AU31" s="53">
        <v>-1.1599999999999999</v>
      </c>
      <c r="AV31" s="53">
        <v>-0.96</v>
      </c>
      <c r="AW31" s="53">
        <v>-0.91</v>
      </c>
      <c r="AX31" s="53">
        <v>-0.99</v>
      </c>
      <c r="AY31" s="53">
        <v>-1.01</v>
      </c>
      <c r="AZ31" s="53">
        <v>-0.99</v>
      </c>
      <c r="BA31" s="53">
        <v>-0.88</v>
      </c>
      <c r="BB31" s="53">
        <v>-0.84</v>
      </c>
      <c r="BC31" s="61">
        <f>(BB31-AT31)</f>
        <v>0.59</v>
      </c>
      <c r="BD31" s="19" t="b">
        <f t="shared" si="32"/>
        <v>0</v>
      </c>
      <c r="BE31" s="56">
        <v>96.1</v>
      </c>
      <c r="BF31" s="56">
        <v>96.9</v>
      </c>
      <c r="BG31" s="171"/>
      <c r="BH31" s="56">
        <v>97.5</v>
      </c>
      <c r="BI31" s="56">
        <v>96.3</v>
      </c>
      <c r="BJ31" s="56">
        <v>96.5</v>
      </c>
      <c r="BK31" s="107">
        <v>96.6</v>
      </c>
      <c r="BL31" s="107">
        <v>96</v>
      </c>
      <c r="BM31" s="56">
        <f t="shared" si="36"/>
        <v>1.5</v>
      </c>
      <c r="BN31" s="43" t="s">
        <v>159</v>
      </c>
      <c r="BO31" s="43" t="s">
        <v>159</v>
      </c>
      <c r="BP31" s="43" t="s">
        <v>159</v>
      </c>
      <c r="BQ31" s="105">
        <v>1.7</v>
      </c>
      <c r="BR31" s="43">
        <v>1.48</v>
      </c>
      <c r="BS31" s="53">
        <v>1.34</v>
      </c>
      <c r="BT31" s="34"/>
      <c r="BU31" s="36"/>
      <c r="BV31" s="36"/>
      <c r="BW31" s="36"/>
      <c r="BX31" s="98">
        <v>63.112000000000002</v>
      </c>
      <c r="BY31" s="98"/>
      <c r="BZ31" s="98">
        <v>419.14</v>
      </c>
      <c r="CA31" s="98">
        <f t="shared" si="33"/>
        <v>67.507000000000005</v>
      </c>
      <c r="CB31" s="98">
        <v>401.1</v>
      </c>
      <c r="CC31" s="98">
        <v>468.60700000000003</v>
      </c>
      <c r="CD31" s="28">
        <f t="shared" si="34"/>
        <v>65.003000000000043</v>
      </c>
      <c r="CE31" s="28">
        <v>365.33</v>
      </c>
      <c r="CF31" s="28">
        <v>430.33300000000003</v>
      </c>
      <c r="CG31" s="56"/>
      <c r="CH31" s="56">
        <v>70.585999999999999</v>
      </c>
      <c r="CI31" s="56"/>
      <c r="CJ31" s="28">
        <f t="shared" si="37"/>
        <v>70.585999999999999</v>
      </c>
      <c r="CK31" s="29">
        <v>70.650000000000006</v>
      </c>
      <c r="CL31" s="27" t="s">
        <v>196</v>
      </c>
      <c r="CM31" s="27" t="s">
        <v>196</v>
      </c>
      <c r="CN31" s="27" t="s">
        <v>270</v>
      </c>
    </row>
    <row r="32" spans="1:92" x14ac:dyDescent="0.2">
      <c r="A32" s="151" t="s">
        <v>67</v>
      </c>
      <c r="B32" s="40" t="s">
        <v>620</v>
      </c>
      <c r="C32" s="40">
        <v>4</v>
      </c>
      <c r="D32" s="40">
        <v>1</v>
      </c>
      <c r="E32" s="26">
        <v>1</v>
      </c>
      <c r="F32" s="27">
        <v>1</v>
      </c>
      <c r="G32" s="44">
        <v>25.834</v>
      </c>
      <c r="H32" s="27">
        <v>610</v>
      </c>
      <c r="I32" s="27">
        <v>1100</v>
      </c>
      <c r="J32" s="51">
        <f t="shared" si="28"/>
        <v>0.58577272727272733</v>
      </c>
      <c r="K32" s="48">
        <f t="shared" si="35"/>
        <v>1.7071467370218047</v>
      </c>
      <c r="L32" s="85">
        <v>58.5</v>
      </c>
      <c r="M32" s="85">
        <v>56.16</v>
      </c>
      <c r="N32" s="47">
        <f t="shared" si="29"/>
        <v>776.22105599999986</v>
      </c>
      <c r="O32" s="85">
        <v>960</v>
      </c>
      <c r="P32" s="51">
        <f t="shared" si="30"/>
        <v>0.80856359999999983</v>
      </c>
      <c r="Q32" s="44">
        <v>14.7</v>
      </c>
      <c r="R32" s="28">
        <f t="shared" si="31"/>
        <v>14.379299999999999</v>
      </c>
      <c r="S32" s="48">
        <v>24.58</v>
      </c>
      <c r="T32" s="48">
        <v>2</v>
      </c>
      <c r="U32" s="31">
        <v>5.6</v>
      </c>
      <c r="V32" s="31">
        <v>5.0999999999999996</v>
      </c>
      <c r="W32" s="31">
        <v>5.2</v>
      </c>
      <c r="X32" s="122">
        <v>0.9</v>
      </c>
      <c r="Y32" s="50">
        <v>0.9</v>
      </c>
      <c r="Z32" s="51">
        <v>0.9</v>
      </c>
      <c r="AA32" s="51">
        <v>0.9</v>
      </c>
      <c r="AB32" s="49">
        <v>0.9</v>
      </c>
      <c r="AC32" s="50">
        <v>0.9</v>
      </c>
      <c r="AD32" s="50">
        <v>0.9</v>
      </c>
      <c r="AE32" s="50">
        <v>0.9</v>
      </c>
      <c r="AF32" s="53">
        <v>3.46</v>
      </c>
      <c r="AG32" s="58">
        <v>3.52</v>
      </c>
      <c r="AH32" s="58">
        <v>3.61</v>
      </c>
      <c r="AI32" s="53">
        <v>3.68</v>
      </c>
      <c r="AJ32" s="53">
        <v>3.72</v>
      </c>
      <c r="AK32" s="53">
        <v>3.74</v>
      </c>
      <c r="AL32" s="53">
        <v>3.68</v>
      </c>
      <c r="AM32" s="53">
        <v>3.73</v>
      </c>
      <c r="AN32" s="53">
        <v>3.62</v>
      </c>
      <c r="AO32" s="53">
        <f>(AN32-AK32)</f>
        <v>-0.12000000000000011</v>
      </c>
      <c r="AP32" s="19" t="b">
        <v>1</v>
      </c>
      <c r="AQ32" s="19" t="b">
        <v>0</v>
      </c>
      <c r="AR32" s="53">
        <v>0.21</v>
      </c>
      <c r="AS32" s="53">
        <v>-0.03</v>
      </c>
      <c r="AT32" s="53">
        <v>0.12</v>
      </c>
      <c r="AU32" s="53">
        <v>0.49</v>
      </c>
      <c r="AV32" s="53">
        <v>0.3</v>
      </c>
      <c r="AW32" s="53">
        <v>0.34</v>
      </c>
      <c r="AX32" s="53">
        <v>0.59</v>
      </c>
      <c r="AY32" s="53">
        <v>0.34</v>
      </c>
      <c r="AZ32" s="53">
        <v>0.3</v>
      </c>
      <c r="BA32" s="53">
        <v>0.34</v>
      </c>
      <c r="BB32" s="53">
        <v>-0.27</v>
      </c>
      <c r="BC32" s="59">
        <f>(BB32-AW32)</f>
        <v>-0.6100000000000001</v>
      </c>
      <c r="BD32" s="19" t="b">
        <f t="shared" si="32"/>
        <v>0</v>
      </c>
      <c r="BE32" s="56">
        <v>76.8</v>
      </c>
      <c r="BF32" s="56">
        <v>80.7</v>
      </c>
      <c r="BG32" s="171"/>
      <c r="BH32" s="56">
        <v>81.7</v>
      </c>
      <c r="BI32" s="56">
        <v>83.6</v>
      </c>
      <c r="BJ32" s="56">
        <v>82.4</v>
      </c>
      <c r="BK32" s="56">
        <v>82.8</v>
      </c>
      <c r="BL32" s="56">
        <v>85.9</v>
      </c>
      <c r="BM32" s="56">
        <f t="shared" si="36"/>
        <v>-4.2000000000000028</v>
      </c>
      <c r="BN32" s="26"/>
      <c r="BO32" s="26"/>
      <c r="BP32" s="26"/>
      <c r="BQ32" s="26">
        <v>1.37</v>
      </c>
      <c r="BR32" s="26">
        <v>1.1299999999999999</v>
      </c>
      <c r="BS32" s="100">
        <v>1.26</v>
      </c>
      <c r="BT32" s="177"/>
      <c r="BU32" s="183"/>
      <c r="BV32" s="183"/>
      <c r="BW32" s="183"/>
      <c r="BX32" s="29">
        <v>53.276000000000003</v>
      </c>
      <c r="BY32" s="29"/>
      <c r="BZ32" s="29">
        <v>346.512</v>
      </c>
      <c r="CA32" s="98">
        <f t="shared" si="33"/>
        <v>59.663999999999987</v>
      </c>
      <c r="CB32" s="29">
        <v>271.18</v>
      </c>
      <c r="CC32" s="29">
        <v>330.84399999999999</v>
      </c>
      <c r="CD32" s="28">
        <f t="shared" si="34"/>
        <v>37.163999999999987</v>
      </c>
      <c r="CE32" s="28">
        <v>320.44</v>
      </c>
      <c r="CF32" s="28">
        <v>357.60399999999998</v>
      </c>
      <c r="CG32" s="56"/>
      <c r="CH32" s="56">
        <v>39.164999999999999</v>
      </c>
      <c r="CI32" s="56"/>
      <c r="CJ32" s="28">
        <f t="shared" si="37"/>
        <v>39.164999999999999</v>
      </c>
      <c r="CK32" s="29">
        <v>38.1</v>
      </c>
      <c r="CL32" s="27" t="s">
        <v>196</v>
      </c>
      <c r="CM32" s="27" t="s">
        <v>196</v>
      </c>
      <c r="CN32" s="27" t="s">
        <v>270</v>
      </c>
    </row>
    <row r="33" spans="1:92" x14ac:dyDescent="0.2">
      <c r="A33" s="151" t="s">
        <v>5</v>
      </c>
      <c r="B33" s="40" t="s">
        <v>419</v>
      </c>
      <c r="C33" s="38">
        <v>4</v>
      </c>
      <c r="D33" s="38">
        <v>1</v>
      </c>
      <c r="E33" s="26">
        <v>1</v>
      </c>
      <c r="F33" s="27">
        <v>1</v>
      </c>
      <c r="G33" s="44">
        <v>10.323</v>
      </c>
      <c r="H33" s="27">
        <v>790</v>
      </c>
      <c r="I33" s="27">
        <v>1780</v>
      </c>
      <c r="J33" s="51">
        <f t="shared" si="28"/>
        <v>0.36199438202247192</v>
      </c>
      <c r="K33" s="48">
        <f t="shared" si="35"/>
        <v>2.7624738108171023</v>
      </c>
      <c r="L33" s="85">
        <v>46.77</v>
      </c>
      <c r="M33" s="85">
        <v>70.760000000000005</v>
      </c>
      <c r="N33" s="47">
        <f t="shared" si="29"/>
        <v>978.01641599999994</v>
      </c>
      <c r="O33" s="85">
        <v>1640</v>
      </c>
      <c r="P33" s="51">
        <f t="shared" si="30"/>
        <v>0.59635147317073167</v>
      </c>
      <c r="Q33" s="44">
        <v>15.5</v>
      </c>
      <c r="R33" s="28">
        <f t="shared" si="31"/>
        <v>4.5741059999999996</v>
      </c>
      <c r="S33" s="48">
        <v>9.7799999999999994</v>
      </c>
      <c r="T33" s="48">
        <v>0.6</v>
      </c>
      <c r="U33" s="31">
        <v>1.2</v>
      </c>
      <c r="V33" s="31">
        <v>0.7</v>
      </c>
      <c r="W33" s="31">
        <v>2.2000000000000002</v>
      </c>
      <c r="X33" s="122">
        <v>0.8</v>
      </c>
      <c r="Y33" s="50">
        <v>0.7</v>
      </c>
      <c r="Z33" s="51">
        <v>0.7</v>
      </c>
      <c r="AA33" s="51">
        <v>0.7</v>
      </c>
      <c r="AB33" s="49">
        <v>0.7</v>
      </c>
      <c r="AC33" s="50">
        <v>0.7</v>
      </c>
      <c r="AD33" s="50">
        <v>0.8</v>
      </c>
      <c r="AE33" s="50">
        <v>0.7</v>
      </c>
      <c r="AF33" s="53">
        <v>3.65</v>
      </c>
      <c r="AG33" s="58">
        <v>3.58</v>
      </c>
      <c r="AH33" s="58">
        <v>3.57</v>
      </c>
      <c r="AI33" s="53">
        <v>3.57</v>
      </c>
      <c r="AJ33" s="53">
        <v>3.48</v>
      </c>
      <c r="AK33" s="53">
        <v>3.47</v>
      </c>
      <c r="AL33" s="53">
        <v>3.47</v>
      </c>
      <c r="AM33" s="53">
        <v>3.47</v>
      </c>
      <c r="AN33" s="53">
        <v>3.51</v>
      </c>
      <c r="AO33" s="53">
        <f>(AN33-AI33)</f>
        <v>-6.0000000000000053E-2</v>
      </c>
      <c r="AP33" s="19" t="b">
        <v>1</v>
      </c>
      <c r="AQ33" s="19" t="b">
        <v>0</v>
      </c>
      <c r="AR33" s="53">
        <v>0.67</v>
      </c>
      <c r="AS33" s="53">
        <v>0.26</v>
      </c>
      <c r="AT33" s="53">
        <v>0.45</v>
      </c>
      <c r="AU33" s="53">
        <v>0.52</v>
      </c>
      <c r="AV33" s="53">
        <v>0.33</v>
      </c>
      <c r="AW33" s="53">
        <v>0.33</v>
      </c>
      <c r="AX33" s="53">
        <v>0.38</v>
      </c>
      <c r="AY33" s="53">
        <v>0.22</v>
      </c>
      <c r="AZ33" s="53">
        <v>0.28999999999999998</v>
      </c>
      <c r="BA33" s="53">
        <v>0.32</v>
      </c>
      <c r="BB33" s="53">
        <v>0.28000000000000003</v>
      </c>
      <c r="BC33" s="53">
        <f>(BB33-AX33)</f>
        <v>-9.9999999999999978E-2</v>
      </c>
      <c r="BD33" s="19" t="b">
        <f t="shared" si="32"/>
        <v>0</v>
      </c>
      <c r="BE33" s="56">
        <v>72.8</v>
      </c>
      <c r="BF33" s="56">
        <v>75.5</v>
      </c>
      <c r="BG33" s="171"/>
      <c r="BH33" s="56">
        <v>76.8</v>
      </c>
      <c r="BI33" s="56">
        <v>80</v>
      </c>
      <c r="BJ33" s="56">
        <v>78.599999999999994</v>
      </c>
      <c r="BK33" s="56">
        <v>77.900000000000006</v>
      </c>
      <c r="BL33" s="56">
        <v>78.2</v>
      </c>
      <c r="BM33" s="56">
        <f t="shared" si="36"/>
        <v>-1.4000000000000057</v>
      </c>
      <c r="BN33" s="26"/>
      <c r="BO33" s="26"/>
      <c r="BP33" s="26"/>
      <c r="BQ33" s="26">
        <v>1.44</v>
      </c>
      <c r="BR33" s="26">
        <v>1.37</v>
      </c>
      <c r="BS33" s="100">
        <v>1.5</v>
      </c>
      <c r="BT33" s="177"/>
      <c r="BU33" s="183"/>
      <c r="BV33" s="183"/>
      <c r="BW33" s="183"/>
      <c r="BX33" s="29"/>
      <c r="BY33" s="29"/>
      <c r="BZ33" s="29">
        <v>23.5</v>
      </c>
      <c r="CA33" s="98">
        <f t="shared" si="33"/>
        <v>0</v>
      </c>
      <c r="CB33" s="29">
        <v>23.466000000000001</v>
      </c>
      <c r="CC33" s="29">
        <v>23.466000000000001</v>
      </c>
      <c r="CD33" s="28">
        <f t="shared" si="34"/>
        <v>0</v>
      </c>
      <c r="CE33" s="28">
        <v>28.4</v>
      </c>
      <c r="CF33" s="28">
        <v>28.4</v>
      </c>
      <c r="CG33" s="56"/>
      <c r="CH33" s="56">
        <v>2.5569999999999999</v>
      </c>
      <c r="CI33" s="56"/>
      <c r="CJ33" s="28">
        <f t="shared" si="37"/>
        <v>2.5569999999999999</v>
      </c>
      <c r="CK33" s="29">
        <v>5.3639999999999999</v>
      </c>
      <c r="CL33" s="27" t="s">
        <v>196</v>
      </c>
      <c r="CM33" s="27" t="s">
        <v>196</v>
      </c>
      <c r="CN33" s="27" t="s">
        <v>270</v>
      </c>
    </row>
    <row r="34" spans="1:92" x14ac:dyDescent="0.2">
      <c r="A34" s="151" t="s">
        <v>71</v>
      </c>
      <c r="B34" s="40" t="s">
        <v>632</v>
      </c>
      <c r="C34" s="40">
        <v>4</v>
      </c>
      <c r="D34" s="40">
        <v>1</v>
      </c>
      <c r="E34" s="26">
        <v>1</v>
      </c>
      <c r="F34" s="27">
        <v>1</v>
      </c>
      <c r="G34" s="44">
        <v>17.831</v>
      </c>
      <c r="H34" s="27">
        <v>400</v>
      </c>
      <c r="I34" s="27">
        <v>890</v>
      </c>
      <c r="J34" s="51">
        <f t="shared" si="28"/>
        <v>0.72398876404494383</v>
      </c>
      <c r="K34" s="48">
        <f t="shared" si="35"/>
        <v>1.3812369054085512</v>
      </c>
      <c r="L34" s="85">
        <v>41.09</v>
      </c>
      <c r="M34" s="85">
        <v>61.33</v>
      </c>
      <c r="N34" s="47">
        <f t="shared" si="29"/>
        <v>847.67872799999998</v>
      </c>
      <c r="O34" s="85">
        <v>820</v>
      </c>
      <c r="P34" s="51">
        <f t="shared" si="30"/>
        <v>1.0337545463414635</v>
      </c>
      <c r="Q34" s="44">
        <v>21.7</v>
      </c>
      <c r="R34" s="28">
        <f t="shared" si="31"/>
        <v>6.7839590000000012</v>
      </c>
      <c r="S34" s="48">
        <v>16.510000000000002</v>
      </c>
      <c r="T34" s="48">
        <v>-3.5</v>
      </c>
      <c r="U34" s="31">
        <v>0.7</v>
      </c>
      <c r="V34" s="31">
        <v>1.5</v>
      </c>
      <c r="W34" s="31">
        <v>2.7</v>
      </c>
      <c r="X34" s="122">
        <v>0.7</v>
      </c>
      <c r="Y34" s="50">
        <v>0.7</v>
      </c>
      <c r="Z34" s="51">
        <v>0.7</v>
      </c>
      <c r="AA34" s="51">
        <v>0.8</v>
      </c>
      <c r="AB34" s="49">
        <v>0.8</v>
      </c>
      <c r="AC34" s="50">
        <v>0.7</v>
      </c>
      <c r="AD34" s="50">
        <v>0.6</v>
      </c>
      <c r="AE34" s="50">
        <v>0.7</v>
      </c>
      <c r="AF34" s="53">
        <v>3.26</v>
      </c>
      <c r="AG34" s="58">
        <v>3.3</v>
      </c>
      <c r="AH34" s="58">
        <v>3.3</v>
      </c>
      <c r="AI34" s="53">
        <v>3.3</v>
      </c>
      <c r="AJ34" s="53">
        <v>3.34</v>
      </c>
      <c r="AK34" s="53">
        <v>3.39</v>
      </c>
      <c r="AL34" s="53">
        <v>3.4</v>
      </c>
      <c r="AM34" s="53">
        <v>3.48</v>
      </c>
      <c r="AN34" s="53">
        <v>3.46</v>
      </c>
      <c r="AO34" s="53">
        <f>(AN34-AH34)</f>
        <v>0.16000000000000014</v>
      </c>
      <c r="AP34" s="19" t="b">
        <v>1</v>
      </c>
      <c r="AQ34" s="19" t="b">
        <v>0</v>
      </c>
      <c r="AR34" s="53">
        <v>0.01</v>
      </c>
      <c r="AS34" s="53">
        <v>-0.52</v>
      </c>
      <c r="AT34" s="53">
        <v>-0.48</v>
      </c>
      <c r="AU34" s="53">
        <v>-0.23</v>
      </c>
      <c r="AV34" s="53">
        <v>-0.46</v>
      </c>
      <c r="AW34" s="53">
        <v>-0.67</v>
      </c>
      <c r="AX34" s="53">
        <v>-1.1599999999999999</v>
      </c>
      <c r="AY34" s="53">
        <v>-1.18</v>
      </c>
      <c r="AZ34" s="53">
        <v>-0.87</v>
      </c>
      <c r="BA34" s="53">
        <v>-1.17</v>
      </c>
      <c r="BB34" s="53">
        <v>-1.3</v>
      </c>
      <c r="BC34" s="59">
        <f>(BB34-AV34)</f>
        <v>-0.84000000000000008</v>
      </c>
      <c r="BD34" s="19" t="b">
        <f t="shared" si="32"/>
        <v>0</v>
      </c>
      <c r="BE34" s="56">
        <v>94.5</v>
      </c>
      <c r="BF34" s="56">
        <v>96.5</v>
      </c>
      <c r="BG34" s="171"/>
      <c r="BH34" s="56">
        <v>97.8</v>
      </c>
      <c r="BI34" s="56">
        <v>99.1</v>
      </c>
      <c r="BJ34" s="56">
        <v>96.9</v>
      </c>
      <c r="BK34" s="107">
        <v>99</v>
      </c>
      <c r="BL34" s="107">
        <v>97.9</v>
      </c>
      <c r="BM34" s="56">
        <f t="shared" si="36"/>
        <v>-0.10000000000000853</v>
      </c>
      <c r="BN34" s="43" t="s">
        <v>159</v>
      </c>
      <c r="BO34" s="43" t="s">
        <v>159</v>
      </c>
      <c r="BP34" s="43" t="s">
        <v>159</v>
      </c>
      <c r="BQ34" s="101">
        <v>2.13</v>
      </c>
      <c r="BR34" s="101">
        <v>1.83</v>
      </c>
      <c r="BS34" s="105">
        <v>1.77</v>
      </c>
      <c r="BT34" s="176"/>
      <c r="BU34" s="42"/>
      <c r="BV34" s="42"/>
      <c r="BW34" s="42"/>
      <c r="BX34" s="98">
        <v>2</v>
      </c>
      <c r="BY34" s="126"/>
      <c r="BZ34" s="126"/>
      <c r="CA34" s="98">
        <f t="shared" si="33"/>
        <v>0.96</v>
      </c>
      <c r="CB34" s="98"/>
      <c r="CC34" s="98">
        <v>0.96</v>
      </c>
      <c r="CD34" s="28">
        <f t="shared" si="34"/>
        <v>1</v>
      </c>
      <c r="CE34" s="28"/>
      <c r="CF34" s="28">
        <v>1</v>
      </c>
      <c r="CG34" s="56"/>
      <c r="CH34" s="56">
        <v>2.5</v>
      </c>
      <c r="CI34" s="56"/>
      <c r="CJ34" s="28">
        <f t="shared" si="37"/>
        <v>2.5</v>
      </c>
      <c r="CK34" s="29">
        <v>1.9730000000000001</v>
      </c>
      <c r="CL34" s="27" t="s">
        <v>196</v>
      </c>
      <c r="CM34" s="27" t="s">
        <v>196</v>
      </c>
      <c r="CN34" s="27" t="s">
        <v>270</v>
      </c>
    </row>
    <row r="35" spans="1:92" x14ac:dyDescent="0.2">
      <c r="A35" s="25" t="s">
        <v>30</v>
      </c>
      <c r="B35" s="40" t="s">
        <v>485</v>
      </c>
      <c r="C35" s="38">
        <v>4</v>
      </c>
      <c r="D35" s="38">
        <v>0</v>
      </c>
      <c r="E35" s="26">
        <v>1</v>
      </c>
      <c r="F35" s="27">
        <v>1</v>
      </c>
      <c r="G35" s="44">
        <v>94.100999999999999</v>
      </c>
      <c r="H35" s="27">
        <v>470</v>
      </c>
      <c r="I35" s="27">
        <v>1380</v>
      </c>
      <c r="J35" s="51">
        <f t="shared" si="28"/>
        <v>0.4669202898550725</v>
      </c>
      <c r="K35" s="48">
        <f t="shared" si="35"/>
        <v>2.1416931791728095</v>
      </c>
      <c r="L35" s="85">
        <v>30.21</v>
      </c>
      <c r="M35" s="85">
        <v>72.34</v>
      </c>
      <c r="N35" s="47">
        <f t="shared" si="29"/>
        <v>999.85454400000003</v>
      </c>
      <c r="O35" s="85">
        <v>1170</v>
      </c>
      <c r="P35" s="51">
        <f t="shared" si="30"/>
        <v>0.85457653333333339</v>
      </c>
      <c r="Q35" s="44">
        <v>20.399999999999999</v>
      </c>
      <c r="R35" s="118">
        <f t="shared" si="31"/>
        <v>25.192119000000002</v>
      </c>
      <c r="S35" s="116">
        <v>83.39</v>
      </c>
      <c r="T35" s="48">
        <v>-0.5</v>
      </c>
      <c r="U35" s="31">
        <v>2.2999999999999998</v>
      </c>
      <c r="V35" s="31">
        <v>5.6</v>
      </c>
      <c r="W35" s="31">
        <v>6.2</v>
      </c>
      <c r="X35" s="122">
        <v>0.6</v>
      </c>
      <c r="Y35" s="50">
        <v>0.5</v>
      </c>
      <c r="Z35" s="51">
        <v>0.5</v>
      </c>
      <c r="AA35" s="51">
        <v>0.9</v>
      </c>
      <c r="AB35" s="49">
        <v>0.5</v>
      </c>
      <c r="AC35" s="50">
        <v>0.5</v>
      </c>
      <c r="AD35" s="50">
        <v>0.6</v>
      </c>
      <c r="AE35" s="50">
        <v>0.6</v>
      </c>
      <c r="AF35" s="53">
        <v>3.38</v>
      </c>
      <c r="AG35" s="58">
        <v>3.39</v>
      </c>
      <c r="AH35" s="58">
        <v>3.42</v>
      </c>
      <c r="AI35" s="53">
        <v>3.35</v>
      </c>
      <c r="AJ35" s="53">
        <v>3.41</v>
      </c>
      <c r="AK35" s="53">
        <v>3.41</v>
      </c>
      <c r="AL35" s="53">
        <v>3.46</v>
      </c>
      <c r="AM35" s="53">
        <v>3.44</v>
      </c>
      <c r="AN35" s="53">
        <v>3.44</v>
      </c>
      <c r="AO35" s="53">
        <f>(AN35-AI35)</f>
        <v>8.9999999999999858E-2</v>
      </c>
      <c r="AP35" s="19" t="b">
        <v>1</v>
      </c>
      <c r="AQ35" s="19" t="b">
        <v>0</v>
      </c>
      <c r="AR35" s="53">
        <v>-1.43</v>
      </c>
      <c r="AS35" s="53">
        <v>-1.27</v>
      </c>
      <c r="AT35" s="53">
        <v>-1.66</v>
      </c>
      <c r="AU35" s="53">
        <v>-1.71</v>
      </c>
      <c r="AV35" s="53">
        <v>-1.76</v>
      </c>
      <c r="AW35" s="53">
        <v>-1.71</v>
      </c>
      <c r="AX35" s="53">
        <v>-1.62</v>
      </c>
      <c r="AY35" s="53">
        <v>-1.62</v>
      </c>
      <c r="AZ35" s="53">
        <v>-1.5</v>
      </c>
      <c r="BA35" s="53">
        <v>-1.54</v>
      </c>
      <c r="BB35" s="53">
        <v>-1.39</v>
      </c>
      <c r="BC35" s="53">
        <f>(BB35-AV35)</f>
        <v>0.37000000000000011</v>
      </c>
      <c r="BD35" s="19" t="b">
        <f t="shared" si="32"/>
        <v>0</v>
      </c>
      <c r="BE35" s="56">
        <v>96.1</v>
      </c>
      <c r="BF35" s="56">
        <v>98.9</v>
      </c>
      <c r="BG35" s="171"/>
      <c r="BH35" s="56">
        <v>98.8</v>
      </c>
      <c r="BI35" s="56">
        <v>98.2</v>
      </c>
      <c r="BJ35" s="56">
        <v>97.9</v>
      </c>
      <c r="BK35" s="107">
        <v>98.9</v>
      </c>
      <c r="BL35" s="107">
        <v>97.9</v>
      </c>
      <c r="BM35" s="56">
        <f t="shared" si="36"/>
        <v>0.89999999999999147</v>
      </c>
      <c r="BN35" s="43" t="s">
        <v>159</v>
      </c>
      <c r="BO35" s="43" t="s">
        <v>159</v>
      </c>
      <c r="BP35" s="43" t="s">
        <v>159</v>
      </c>
      <c r="BQ35" s="105">
        <v>2.2000000000000002</v>
      </c>
      <c r="BR35" s="101">
        <v>1.88</v>
      </c>
      <c r="BS35" s="105">
        <v>1.97</v>
      </c>
      <c r="BT35" s="176"/>
      <c r="BU35" s="42"/>
      <c r="BV35" s="42"/>
      <c r="BW35" s="42"/>
      <c r="BX35" s="98">
        <v>95.837999999999994</v>
      </c>
      <c r="BY35" s="126"/>
      <c r="BZ35" s="98">
        <v>288.69799999999998</v>
      </c>
      <c r="CA35" s="98">
        <f t="shared" si="33"/>
        <v>94.493999999999971</v>
      </c>
      <c r="CB35" s="98">
        <v>313.24</v>
      </c>
      <c r="CC35" s="98">
        <v>407.73399999999998</v>
      </c>
      <c r="CD35" s="28">
        <f t="shared" si="34"/>
        <v>92.898000000000025</v>
      </c>
      <c r="CE35" s="28">
        <v>374.589</v>
      </c>
      <c r="CF35" s="28">
        <v>467.48700000000002</v>
      </c>
      <c r="CG35" s="19"/>
      <c r="CH35" s="56">
        <v>77.781999999999996</v>
      </c>
      <c r="CI35" s="56"/>
      <c r="CJ35" s="28">
        <f t="shared" si="37"/>
        <v>77.781999999999996</v>
      </c>
      <c r="CK35" s="29">
        <v>80.8</v>
      </c>
      <c r="CL35" s="27" t="s">
        <v>196</v>
      </c>
      <c r="CM35" s="27" t="s">
        <v>196</v>
      </c>
      <c r="CN35" s="27" t="s">
        <v>270</v>
      </c>
    </row>
    <row r="36" spans="1:92" x14ac:dyDescent="0.2">
      <c r="A36" s="25" t="s">
        <v>13</v>
      </c>
      <c r="B36" s="40" t="s">
        <v>434</v>
      </c>
      <c r="C36" s="40">
        <v>4</v>
      </c>
      <c r="D36" s="40">
        <v>0</v>
      </c>
      <c r="E36" s="26">
        <v>2</v>
      </c>
      <c r="F36" s="27">
        <v>1</v>
      </c>
      <c r="G36" s="44">
        <v>15.135</v>
      </c>
      <c r="H36" s="27">
        <v>950</v>
      </c>
      <c r="I36" s="27">
        <v>2890</v>
      </c>
      <c r="J36" s="51">
        <f t="shared" si="28"/>
        <v>0.22295847750865053</v>
      </c>
      <c r="K36" s="48">
        <f t="shared" si="35"/>
        <v>4.4851400636300145</v>
      </c>
      <c r="L36" s="85">
        <v>3.36</v>
      </c>
      <c r="M36" s="85">
        <v>120.61</v>
      </c>
      <c r="N36" s="47">
        <f t="shared" si="29"/>
        <v>1667.0231760000001</v>
      </c>
      <c r="O36" s="85">
        <v>2530</v>
      </c>
      <c r="P36" s="51">
        <f t="shared" si="30"/>
        <v>0.65890244110671947</v>
      </c>
      <c r="Q36" s="44">
        <v>21.5</v>
      </c>
      <c r="R36" s="28">
        <f t="shared" si="31"/>
        <v>0.49089599999999994</v>
      </c>
      <c r="S36" s="48">
        <v>14.61</v>
      </c>
      <c r="T36" s="48">
        <v>2.9</v>
      </c>
      <c r="U36" s="31">
        <v>6.7</v>
      </c>
      <c r="V36" s="31">
        <v>6.3</v>
      </c>
      <c r="W36" s="31">
        <v>5.6</v>
      </c>
      <c r="X36" s="122">
        <v>0.5</v>
      </c>
      <c r="Y36" s="50">
        <v>0.5</v>
      </c>
      <c r="Z36" s="51">
        <v>0.6</v>
      </c>
      <c r="AA36" s="51">
        <v>0.6</v>
      </c>
      <c r="AB36" s="49">
        <v>0.6</v>
      </c>
      <c r="AC36" s="50">
        <v>0.4</v>
      </c>
      <c r="AD36" s="50">
        <v>0.3</v>
      </c>
      <c r="AE36" s="50">
        <v>0.3</v>
      </c>
      <c r="AF36" s="53">
        <v>3.09</v>
      </c>
      <c r="AG36" s="58">
        <v>3.17</v>
      </c>
      <c r="AH36" s="58">
        <v>3.21</v>
      </c>
      <c r="AI36" s="53">
        <v>3.29</v>
      </c>
      <c r="AJ36" s="53">
        <v>3.29</v>
      </c>
      <c r="AK36" s="53">
        <v>3.36</v>
      </c>
      <c r="AL36" s="53">
        <v>3.41</v>
      </c>
      <c r="AM36" s="53">
        <v>3.45</v>
      </c>
      <c r="AN36" s="53">
        <v>3.43</v>
      </c>
      <c r="AO36" s="61">
        <f>(AN36-AH36)</f>
        <v>0.2200000000000002</v>
      </c>
      <c r="AP36" s="19" t="b">
        <v>1</v>
      </c>
      <c r="AQ36" s="19" t="b">
        <v>0</v>
      </c>
      <c r="AR36" s="53">
        <v>-0.7</v>
      </c>
      <c r="AS36" s="53">
        <v>-0.43</v>
      </c>
      <c r="AT36" s="53">
        <v>-0.42</v>
      </c>
      <c r="AU36" s="53">
        <v>-0.38</v>
      </c>
      <c r="AV36" s="53">
        <v>-0.41</v>
      </c>
      <c r="AW36" s="53">
        <v>-0.34</v>
      </c>
      <c r="AX36" s="53">
        <v>-0.59</v>
      </c>
      <c r="AY36" s="53">
        <v>-0.54</v>
      </c>
      <c r="AZ36" s="53">
        <v>-0.33</v>
      </c>
      <c r="BA36" s="53">
        <v>-0.14000000000000001</v>
      </c>
      <c r="BB36" s="53">
        <v>-0.16</v>
      </c>
      <c r="BC36" s="53">
        <f>(BB36-AX36)</f>
        <v>0.42999999999999994</v>
      </c>
      <c r="BD36" s="19" t="b">
        <f t="shared" si="32"/>
        <v>0</v>
      </c>
      <c r="BE36" s="56">
        <v>85.8</v>
      </c>
      <c r="BF36" s="56">
        <v>87.3</v>
      </c>
      <c r="BG36" s="171"/>
      <c r="BH36" s="56">
        <v>88.7</v>
      </c>
      <c r="BI36" s="56">
        <v>88.5</v>
      </c>
      <c r="BJ36" s="56">
        <v>88.7</v>
      </c>
      <c r="BK36" s="56">
        <v>88</v>
      </c>
      <c r="BL36" s="56">
        <v>88.5</v>
      </c>
      <c r="BM36" s="56">
        <f t="shared" si="36"/>
        <v>0.20000000000000284</v>
      </c>
      <c r="BN36" s="26"/>
      <c r="BO36" s="26"/>
      <c r="BP36" s="26"/>
      <c r="BQ36" s="103">
        <v>1.66</v>
      </c>
      <c r="BR36" s="26">
        <v>1.46</v>
      </c>
      <c r="BS36" s="100">
        <v>1.44</v>
      </c>
      <c r="BT36" s="177"/>
      <c r="BU36" s="183"/>
      <c r="BV36" s="183"/>
      <c r="BW36" s="183"/>
      <c r="BX36" s="29">
        <v>32.756</v>
      </c>
      <c r="BY36" s="29">
        <v>5</v>
      </c>
      <c r="BZ36" s="29">
        <v>35.244999999999997</v>
      </c>
      <c r="CA36" s="98">
        <f t="shared" si="33"/>
        <v>33.837999999999994</v>
      </c>
      <c r="CB36" s="29">
        <v>36.959000000000003</v>
      </c>
      <c r="CC36" s="29">
        <v>70.796999999999997</v>
      </c>
      <c r="CD36" s="28">
        <f t="shared" si="34"/>
        <v>35.349999999999994</v>
      </c>
      <c r="CE36" s="28">
        <v>35.5</v>
      </c>
      <c r="CF36" s="28">
        <v>70.849999999999994</v>
      </c>
      <c r="CG36" s="28">
        <v>12</v>
      </c>
      <c r="CH36" s="56">
        <v>24</v>
      </c>
      <c r="CI36" s="56"/>
      <c r="CJ36" s="28">
        <f t="shared" si="37"/>
        <v>36</v>
      </c>
      <c r="CK36" s="29">
        <v>34</v>
      </c>
      <c r="CL36" s="27" t="s">
        <v>196</v>
      </c>
      <c r="CM36" s="27" t="s">
        <v>196</v>
      </c>
      <c r="CN36" s="27" t="s">
        <v>270</v>
      </c>
    </row>
    <row r="37" spans="1:92" x14ac:dyDescent="0.2">
      <c r="A37" s="25" t="s">
        <v>69</v>
      </c>
      <c r="B37" s="40" t="s">
        <v>624</v>
      </c>
      <c r="C37" s="38">
        <v>4</v>
      </c>
      <c r="D37" s="38">
        <v>0</v>
      </c>
      <c r="E37" s="26">
        <v>2</v>
      </c>
      <c r="F37" s="27">
        <v>0</v>
      </c>
      <c r="G37" s="44">
        <v>27.797000000000001</v>
      </c>
      <c r="H37" s="27">
        <v>730</v>
      </c>
      <c r="I37" s="27">
        <v>2260</v>
      </c>
      <c r="J37" s="51">
        <f t="shared" si="28"/>
        <v>0.28511061946902655</v>
      </c>
      <c r="K37" s="48">
        <f t="shared" si="35"/>
        <v>3.5074105687902537</v>
      </c>
      <c r="L37" s="85">
        <v>12.23</v>
      </c>
      <c r="M37" s="85">
        <v>102.25</v>
      </c>
      <c r="N37" s="47">
        <f t="shared" si="29"/>
        <v>1413.2585999999999</v>
      </c>
      <c r="O37" s="85">
        <v>2060</v>
      </c>
      <c r="P37" s="51">
        <f t="shared" si="30"/>
        <v>0.68604786407766982</v>
      </c>
      <c r="Q37" s="44">
        <v>20.399999999999999</v>
      </c>
      <c r="R37" s="28">
        <f t="shared" si="31"/>
        <v>3.3216680000000003</v>
      </c>
      <c r="S37" s="48">
        <v>27.16</v>
      </c>
      <c r="T37" s="48">
        <v>2.6</v>
      </c>
      <c r="U37" s="31">
        <v>2</v>
      </c>
      <c r="V37" s="31">
        <v>2.5</v>
      </c>
      <c r="W37" s="31">
        <v>3.4</v>
      </c>
      <c r="X37" s="122">
        <v>0.9</v>
      </c>
      <c r="Y37" s="50">
        <v>0.9</v>
      </c>
      <c r="Z37" s="51">
        <v>0.8</v>
      </c>
      <c r="AA37" s="51">
        <v>0.9</v>
      </c>
      <c r="AB37" s="49">
        <v>0.8</v>
      </c>
      <c r="AC37" s="50">
        <v>0.8</v>
      </c>
      <c r="AD37" s="50">
        <v>0.8</v>
      </c>
      <c r="AE37" s="50">
        <v>0.7</v>
      </c>
      <c r="AF37" s="53">
        <v>3.34</v>
      </c>
      <c r="AG37" s="58">
        <v>3.42</v>
      </c>
      <c r="AH37" s="58">
        <v>3.44</v>
      </c>
      <c r="AI37" s="53">
        <v>3.31</v>
      </c>
      <c r="AJ37" s="53">
        <v>3.3</v>
      </c>
      <c r="AK37" s="53">
        <v>3.29</v>
      </c>
      <c r="AL37" s="53">
        <v>3.28</v>
      </c>
      <c r="AM37" s="53">
        <v>3.27</v>
      </c>
      <c r="AN37" s="53">
        <v>3.38</v>
      </c>
      <c r="AO37" s="53">
        <f>(AN37-AM37)</f>
        <v>0.10999999999999988</v>
      </c>
      <c r="AP37" s="19" t="b">
        <v>1</v>
      </c>
      <c r="AQ37" s="19" t="b">
        <v>0</v>
      </c>
      <c r="AR37" s="53">
        <v>-1.95</v>
      </c>
      <c r="AS37" s="53">
        <v>-2.12</v>
      </c>
      <c r="AT37" s="53">
        <v>-2.11</v>
      </c>
      <c r="AU37" s="53">
        <v>-1.92</v>
      </c>
      <c r="AV37" s="53">
        <v>-1.92</v>
      </c>
      <c r="AW37" s="53">
        <v>-1.84</v>
      </c>
      <c r="AX37" s="53">
        <v>-1.62</v>
      </c>
      <c r="AY37" s="53">
        <v>-1.6</v>
      </c>
      <c r="AZ37" s="53">
        <v>-1.42</v>
      </c>
      <c r="BA37" s="53">
        <v>-1.37</v>
      </c>
      <c r="BB37" s="53">
        <v>-1.1399999999999999</v>
      </c>
      <c r="BC37" s="61">
        <f>(BB37-AV37)</f>
        <v>0.78</v>
      </c>
      <c r="BD37" s="19" t="b">
        <f t="shared" si="32"/>
        <v>0</v>
      </c>
      <c r="BE37" s="54">
        <v>94.2</v>
      </c>
      <c r="BF37" s="54">
        <v>95.4</v>
      </c>
      <c r="BG37" s="55"/>
      <c r="BH37" s="54">
        <v>95.4</v>
      </c>
      <c r="BI37" s="54">
        <v>93.7</v>
      </c>
      <c r="BJ37" s="54">
        <v>93</v>
      </c>
      <c r="BK37" s="106">
        <v>91.8</v>
      </c>
      <c r="BL37" s="106">
        <v>91</v>
      </c>
      <c r="BM37" s="56">
        <f t="shared" si="36"/>
        <v>4.4000000000000057</v>
      </c>
      <c r="BN37" s="43" t="s">
        <v>159</v>
      </c>
      <c r="BO37" s="43" t="s">
        <v>159</v>
      </c>
      <c r="BP37" s="43" t="s">
        <v>159</v>
      </c>
      <c r="BQ37" s="43">
        <v>1.38</v>
      </c>
      <c r="BR37" s="53">
        <v>1.2</v>
      </c>
      <c r="BS37" s="53">
        <v>1.25</v>
      </c>
      <c r="BT37" s="34"/>
      <c r="BU37" s="36" t="s">
        <v>159</v>
      </c>
      <c r="BV37" s="36" t="s">
        <v>159</v>
      </c>
      <c r="BW37" s="36"/>
      <c r="BX37" s="98"/>
      <c r="BY37" s="98">
        <v>40</v>
      </c>
      <c r="BZ37" s="98">
        <v>41.5</v>
      </c>
      <c r="CA37" s="98">
        <f t="shared" si="33"/>
        <v>21.866</v>
      </c>
      <c r="CB37" s="98">
        <v>39.055999999999997</v>
      </c>
      <c r="CC37" s="98">
        <v>60.921999999999997</v>
      </c>
      <c r="CD37" s="28">
        <f t="shared" si="34"/>
        <v>43</v>
      </c>
      <c r="CE37" s="19">
        <v>39</v>
      </c>
      <c r="CF37" s="19">
        <v>82</v>
      </c>
      <c r="CG37" s="28">
        <v>16.978999999999999</v>
      </c>
      <c r="CH37" s="56">
        <v>19</v>
      </c>
      <c r="CI37" s="56"/>
      <c r="CJ37" s="28">
        <f t="shared" si="37"/>
        <v>35.978999999999999</v>
      </c>
      <c r="CK37" s="29">
        <v>27</v>
      </c>
      <c r="CL37" s="27" t="s">
        <v>264</v>
      </c>
      <c r="CM37" s="27" t="s">
        <v>196</v>
      </c>
      <c r="CN37" s="27" t="s">
        <v>270</v>
      </c>
    </row>
    <row r="38" spans="1:92" x14ac:dyDescent="0.2">
      <c r="A38" s="25" t="s">
        <v>91</v>
      </c>
      <c r="B38" s="40" t="s">
        <v>719</v>
      </c>
      <c r="C38" s="40">
        <v>4</v>
      </c>
      <c r="D38" s="40">
        <v>0</v>
      </c>
      <c r="E38" s="26">
        <v>4</v>
      </c>
      <c r="F38" s="27">
        <v>1</v>
      </c>
      <c r="G38" s="44">
        <v>6.98</v>
      </c>
      <c r="H38" s="27">
        <v>990</v>
      </c>
      <c r="I38" s="27">
        <v>2500</v>
      </c>
      <c r="J38" s="51">
        <f t="shared" si="28"/>
        <v>0.25774000000000002</v>
      </c>
      <c r="K38" s="48">
        <f t="shared" si="35"/>
        <v>3.8798789477768292</v>
      </c>
      <c r="L38" s="85">
        <v>18.32</v>
      </c>
      <c r="M38" s="85">
        <v>85.03</v>
      </c>
      <c r="N38" s="47">
        <f t="shared" si="29"/>
        <v>1175.250648</v>
      </c>
      <c r="O38" s="85">
        <v>2200</v>
      </c>
      <c r="P38" s="51">
        <f t="shared" si="30"/>
        <v>0.53420484000000001</v>
      </c>
      <c r="Q38" s="44">
        <v>21.2</v>
      </c>
      <c r="R38" s="28">
        <f t="shared" si="31"/>
        <v>1.4307919999999998</v>
      </c>
      <c r="S38" s="48">
        <v>7.81</v>
      </c>
      <c r="T38" s="48">
        <v>-14</v>
      </c>
      <c r="U38" s="31">
        <v>5.4</v>
      </c>
      <c r="V38" s="31">
        <v>5.7</v>
      </c>
      <c r="W38" s="31">
        <v>4</v>
      </c>
      <c r="X38" s="122">
        <v>0.5</v>
      </c>
      <c r="Y38" s="50">
        <v>0.6</v>
      </c>
      <c r="Z38" s="51">
        <v>0.4</v>
      </c>
      <c r="AA38" s="51">
        <v>0.4</v>
      </c>
      <c r="AB38" s="49">
        <v>0.3</v>
      </c>
      <c r="AC38" s="50">
        <v>0.2</v>
      </c>
      <c r="AD38" s="50">
        <v>0.4</v>
      </c>
      <c r="AE38" s="50">
        <v>0.5</v>
      </c>
      <c r="AF38" s="53">
        <v>3.34</v>
      </c>
      <c r="AG38" s="58">
        <v>3.34</v>
      </c>
      <c r="AH38" s="58">
        <v>3.24</v>
      </c>
      <c r="AI38" s="53">
        <v>3.17</v>
      </c>
      <c r="AJ38" s="53">
        <v>3.19</v>
      </c>
      <c r="AK38" s="53">
        <v>3.26</v>
      </c>
      <c r="AL38" s="53">
        <v>3.35</v>
      </c>
      <c r="AM38" s="53">
        <v>3.38</v>
      </c>
      <c r="AN38" s="53">
        <v>3.31</v>
      </c>
      <c r="AO38" s="84">
        <f>(AN38-AI38)</f>
        <v>0.14000000000000012</v>
      </c>
      <c r="AP38" s="19" t="b">
        <v>0</v>
      </c>
      <c r="AQ38" s="19" t="b">
        <v>0</v>
      </c>
      <c r="AR38" s="53">
        <v>-1.1499999999999999</v>
      </c>
      <c r="AS38" s="53">
        <v>-1.29</v>
      </c>
      <c r="AT38" s="53">
        <v>-1.37</v>
      </c>
      <c r="AU38" s="53">
        <v>-1.38</v>
      </c>
      <c r="AV38" s="53">
        <v>-0.75</v>
      </c>
      <c r="AW38" s="53">
        <v>-0.81</v>
      </c>
      <c r="AX38" s="53">
        <v>-1</v>
      </c>
      <c r="AY38" s="53">
        <v>-0.97</v>
      </c>
      <c r="AZ38" s="53">
        <v>-1</v>
      </c>
      <c r="BA38" s="53">
        <v>-1.17</v>
      </c>
      <c r="BB38" s="53">
        <v>-1.1399999999999999</v>
      </c>
      <c r="BC38" s="53">
        <f>(BB38-AV38)</f>
        <v>-0.3899999999999999</v>
      </c>
      <c r="BD38" s="19" t="b">
        <f t="shared" si="32"/>
        <v>0</v>
      </c>
      <c r="BE38" s="56">
        <v>88.9</v>
      </c>
      <c r="BF38" s="56">
        <v>90.3</v>
      </c>
      <c r="BG38" s="171"/>
      <c r="BH38" s="56">
        <v>89.2</v>
      </c>
      <c r="BI38" s="56">
        <v>88.3</v>
      </c>
      <c r="BJ38" s="56">
        <v>85.7</v>
      </c>
      <c r="BK38" s="56">
        <v>85.2</v>
      </c>
      <c r="BL38" s="56">
        <v>84.6</v>
      </c>
      <c r="BM38" s="88">
        <f t="shared" si="36"/>
        <v>4.6000000000000085</v>
      </c>
      <c r="BN38" s="43" t="s">
        <v>159</v>
      </c>
      <c r="BO38" s="43"/>
      <c r="BP38" s="43"/>
      <c r="BQ38" s="43">
        <v>0.96</v>
      </c>
      <c r="BR38" s="43">
        <v>0.95</v>
      </c>
      <c r="BS38" s="53">
        <v>0.99</v>
      </c>
      <c r="BT38" s="34"/>
      <c r="BU38" s="36"/>
      <c r="BV38" s="36"/>
      <c r="BW38" s="36"/>
      <c r="BX38" s="98"/>
      <c r="BY38" s="98"/>
      <c r="BZ38" s="98"/>
      <c r="CA38" s="98">
        <f t="shared" si="33"/>
        <v>11.721</v>
      </c>
      <c r="CB38" s="98">
        <v>7.5</v>
      </c>
      <c r="CC38" s="98">
        <v>19.221</v>
      </c>
      <c r="CD38" s="28">
        <f t="shared" si="34"/>
        <v>38.750999999999998</v>
      </c>
      <c r="CE38" s="28">
        <v>3.35</v>
      </c>
      <c r="CF38" s="28">
        <v>42.100999999999999</v>
      </c>
      <c r="CG38" s="56"/>
      <c r="CH38" s="56"/>
      <c r="CI38" s="28">
        <v>40.29</v>
      </c>
      <c r="CJ38" s="28">
        <f t="shared" si="37"/>
        <v>40.29</v>
      </c>
      <c r="CK38" s="29">
        <v>42.5</v>
      </c>
      <c r="CL38" s="27" t="s">
        <v>196</v>
      </c>
      <c r="CM38" s="27" t="s">
        <v>196</v>
      </c>
      <c r="CN38" s="27" t="s">
        <v>271</v>
      </c>
    </row>
    <row r="39" spans="1:92" x14ac:dyDescent="0.2">
      <c r="A39" s="25" t="s">
        <v>31</v>
      </c>
      <c r="B39" s="40" t="s">
        <v>724</v>
      </c>
      <c r="C39" s="38">
        <v>4</v>
      </c>
      <c r="D39" s="38">
        <v>0</v>
      </c>
      <c r="E39" s="26">
        <v>1</v>
      </c>
      <c r="F39" s="27">
        <v>1</v>
      </c>
      <c r="G39" s="44">
        <v>1.849</v>
      </c>
      <c r="H39" s="27">
        <v>500</v>
      </c>
      <c r="I39" s="27">
        <v>1610</v>
      </c>
      <c r="J39" s="51">
        <f t="shared" si="28"/>
        <v>0.40021739130434786</v>
      </c>
      <c r="K39" s="48">
        <f t="shared" si="35"/>
        <v>2.498642042368278</v>
      </c>
      <c r="L39" s="85">
        <v>38.51</v>
      </c>
      <c r="M39" s="85">
        <v>87.05</v>
      </c>
      <c r="N39" s="47">
        <f t="shared" si="29"/>
        <v>1203.1702799999998</v>
      </c>
      <c r="O39" s="85">
        <v>1490</v>
      </c>
      <c r="P39" s="51">
        <f t="shared" si="30"/>
        <v>0.80749683221476498</v>
      </c>
      <c r="Q39" s="44">
        <v>13.4</v>
      </c>
      <c r="R39" s="28">
        <f t="shared" si="31"/>
        <v>0.66622300000000001</v>
      </c>
      <c r="S39" s="48">
        <v>1.73</v>
      </c>
      <c r="T39" s="48">
        <v>0.1</v>
      </c>
      <c r="U39" s="31">
        <v>0.8</v>
      </c>
      <c r="V39" s="31">
        <v>0.6</v>
      </c>
      <c r="W39" s="31">
        <v>1.5</v>
      </c>
      <c r="X39" s="122">
        <v>0.6</v>
      </c>
      <c r="Y39" s="50">
        <v>0.6</v>
      </c>
      <c r="Z39" s="51">
        <v>0.6</v>
      </c>
      <c r="AA39" s="51">
        <v>0.6</v>
      </c>
      <c r="AB39" s="49">
        <v>0.7</v>
      </c>
      <c r="AC39" s="50">
        <v>0.5</v>
      </c>
      <c r="AD39" s="50">
        <v>0.5</v>
      </c>
      <c r="AE39" s="50">
        <v>0.5</v>
      </c>
      <c r="AF39" s="53">
        <v>3.08</v>
      </c>
      <c r="AG39" s="58">
        <v>3.08</v>
      </c>
      <c r="AH39" s="58">
        <v>3.23</v>
      </c>
      <c r="AI39" s="53">
        <v>3.23</v>
      </c>
      <c r="AJ39" s="53">
        <v>3.26</v>
      </c>
      <c r="AK39" s="53">
        <v>3.35</v>
      </c>
      <c r="AL39" s="53">
        <v>3.47</v>
      </c>
      <c r="AM39" s="53">
        <v>3.35</v>
      </c>
      <c r="AN39" s="53">
        <v>3.27</v>
      </c>
      <c r="AO39" s="59">
        <f>(AN39-AL39)</f>
        <v>-0.20000000000000018</v>
      </c>
      <c r="AP39" s="19" t="b">
        <v>0</v>
      </c>
      <c r="AQ39" s="19" t="b">
        <v>0</v>
      </c>
      <c r="AR39" s="53">
        <v>0.32</v>
      </c>
      <c r="AS39" s="53">
        <v>0.21</v>
      </c>
      <c r="AT39" s="53">
        <v>0.25</v>
      </c>
      <c r="AU39" s="53">
        <v>-0.02</v>
      </c>
      <c r="AV39" s="53">
        <v>0.06</v>
      </c>
      <c r="AW39" s="53">
        <v>0.08</v>
      </c>
      <c r="AX39" s="53">
        <v>0.14000000000000001</v>
      </c>
      <c r="AY39" s="53">
        <v>0.08</v>
      </c>
      <c r="AZ39" s="53">
        <v>0.01</v>
      </c>
      <c r="BA39" s="53">
        <v>0</v>
      </c>
      <c r="BB39" s="53">
        <v>-0.05</v>
      </c>
      <c r="BC39" s="53">
        <f>(BB39-AX39)</f>
        <v>-0.19</v>
      </c>
      <c r="BD39" s="19" t="b">
        <f t="shared" si="32"/>
        <v>0</v>
      </c>
      <c r="BE39" s="56">
        <v>76.900000000000006</v>
      </c>
      <c r="BF39" s="56">
        <v>79</v>
      </c>
      <c r="BG39" s="171"/>
      <c r="BH39" s="56">
        <v>80.2</v>
      </c>
      <c r="BI39" s="56">
        <v>80.900000000000006</v>
      </c>
      <c r="BJ39" s="56">
        <v>80.599999999999994</v>
      </c>
      <c r="BK39" s="56">
        <v>81.8</v>
      </c>
      <c r="BL39" s="56">
        <v>83.1</v>
      </c>
      <c r="BM39" s="56">
        <f t="shared" si="36"/>
        <v>-2.8999999999999915</v>
      </c>
      <c r="BN39" s="19"/>
      <c r="BO39" s="19"/>
      <c r="BP39" s="19"/>
      <c r="BQ39" s="19">
        <v>1.03</v>
      </c>
      <c r="BR39" s="19">
        <v>1.21</v>
      </c>
      <c r="BS39" s="99">
        <v>1.37</v>
      </c>
      <c r="BT39" s="34"/>
      <c r="BU39" s="36"/>
      <c r="BV39" s="36"/>
      <c r="BW39" s="36"/>
      <c r="BX39" s="28"/>
      <c r="BY39" s="28"/>
      <c r="BZ39" s="28"/>
      <c r="CA39" s="98">
        <f t="shared" si="33"/>
        <v>0</v>
      </c>
      <c r="CB39" s="28">
        <v>0</v>
      </c>
      <c r="CC39" s="28">
        <v>0</v>
      </c>
      <c r="CD39" s="28">
        <f t="shared" si="34"/>
        <v>0</v>
      </c>
      <c r="CE39" s="28"/>
      <c r="CF39" s="28"/>
      <c r="CG39" s="28"/>
      <c r="CH39" s="56">
        <v>0</v>
      </c>
      <c r="CI39" s="28"/>
      <c r="CJ39" s="28"/>
      <c r="CK39" s="29"/>
      <c r="CL39" s="27" t="s">
        <v>196</v>
      </c>
      <c r="CM39" s="27" t="s">
        <v>196</v>
      </c>
      <c r="CN39" s="27" t="s">
        <v>271</v>
      </c>
    </row>
    <row r="40" spans="1:92" x14ac:dyDescent="0.2">
      <c r="A40" s="25" t="s">
        <v>12</v>
      </c>
      <c r="B40" s="40" t="s">
        <v>432</v>
      </c>
      <c r="C40" s="40">
        <v>4</v>
      </c>
      <c r="D40" s="40">
        <v>0</v>
      </c>
      <c r="E40" s="26">
        <v>1</v>
      </c>
      <c r="F40" s="27">
        <v>1</v>
      </c>
      <c r="G40" s="44">
        <v>10.163</v>
      </c>
      <c r="H40" s="27">
        <v>260</v>
      </c>
      <c r="I40" s="27">
        <v>770</v>
      </c>
      <c r="J40" s="51">
        <f t="shared" si="28"/>
        <v>0.83681818181818179</v>
      </c>
      <c r="K40" s="48">
        <f t="shared" si="35"/>
        <v>1.1950027159152634</v>
      </c>
      <c r="L40" s="85">
        <v>70.650000000000006</v>
      </c>
      <c r="M40" s="85">
        <v>42.9</v>
      </c>
      <c r="N40" s="47">
        <f t="shared" si="29"/>
        <v>592.94664</v>
      </c>
      <c r="O40" s="85">
        <v>730</v>
      </c>
      <c r="P40" s="51">
        <f t="shared" si="30"/>
        <v>0.81225567123287667</v>
      </c>
      <c r="Q40" s="44">
        <v>20.8</v>
      </c>
      <c r="R40" s="28">
        <f t="shared" si="31"/>
        <v>6.7400099999999998</v>
      </c>
      <c r="S40" s="48">
        <v>9.5399999999999991</v>
      </c>
      <c r="T40" s="48">
        <v>-5.2</v>
      </c>
      <c r="U40" s="31">
        <v>-0.2</v>
      </c>
      <c r="V40" s="31">
        <v>0.4</v>
      </c>
      <c r="W40" s="31">
        <v>1.5</v>
      </c>
      <c r="X40" s="122">
        <v>0.7</v>
      </c>
      <c r="Y40" s="50">
        <v>0.5</v>
      </c>
      <c r="Z40" s="51">
        <v>0.4</v>
      </c>
      <c r="AA40" s="51">
        <v>0.4</v>
      </c>
      <c r="AB40" s="49">
        <v>0.5</v>
      </c>
      <c r="AC40" s="50">
        <v>0.4</v>
      </c>
      <c r="AD40" s="50">
        <v>0.1</v>
      </c>
      <c r="AE40" s="50">
        <v>0.1</v>
      </c>
      <c r="AF40" s="53">
        <v>2.97</v>
      </c>
      <c r="AG40" s="58">
        <v>2.99</v>
      </c>
      <c r="AH40" s="58">
        <v>3.02</v>
      </c>
      <c r="AI40" s="53">
        <v>3.02</v>
      </c>
      <c r="AJ40" s="53">
        <v>3.06</v>
      </c>
      <c r="AK40" s="53">
        <v>3.08</v>
      </c>
      <c r="AL40" s="53">
        <v>3.11</v>
      </c>
      <c r="AM40" s="53">
        <v>3.24</v>
      </c>
      <c r="AN40" s="53">
        <v>3.24</v>
      </c>
      <c r="AO40" s="61">
        <f>(AN40-AH40)</f>
        <v>0.2200000000000002</v>
      </c>
      <c r="AP40" s="19" t="b">
        <v>0</v>
      </c>
      <c r="AQ40" s="19" t="b">
        <v>0</v>
      </c>
      <c r="AR40" s="53">
        <v>-2.31</v>
      </c>
      <c r="AS40" s="53">
        <v>-2.5099999999999998</v>
      </c>
      <c r="AT40" s="53">
        <v>-1.51</v>
      </c>
      <c r="AU40" s="53">
        <v>-1.4</v>
      </c>
      <c r="AV40" s="53">
        <v>-1.32</v>
      </c>
      <c r="AW40" s="53">
        <v>-1.63</v>
      </c>
      <c r="AX40" s="53">
        <v>-1.27</v>
      </c>
      <c r="AY40" s="53">
        <v>-1.6</v>
      </c>
      <c r="AZ40" s="53">
        <v>-1.78</v>
      </c>
      <c r="BA40" s="53">
        <v>-1.69</v>
      </c>
      <c r="BB40" s="53">
        <v>-1.3</v>
      </c>
      <c r="BC40" s="53">
        <f>(BB40-AZ40)</f>
        <v>0.48</v>
      </c>
      <c r="BD40" s="19" t="b">
        <f t="shared" si="32"/>
        <v>0</v>
      </c>
      <c r="BE40" s="56">
        <v>94.1</v>
      </c>
      <c r="BF40" s="56">
        <v>95.7</v>
      </c>
      <c r="BG40" s="55" t="s">
        <v>159</v>
      </c>
      <c r="BH40" s="56">
        <v>96.7</v>
      </c>
      <c r="BI40" s="56">
        <v>98.6</v>
      </c>
      <c r="BJ40" s="56">
        <v>97.5</v>
      </c>
      <c r="BK40" s="107">
        <v>97.6</v>
      </c>
      <c r="BL40" s="107">
        <v>97.1</v>
      </c>
      <c r="BM40" s="56">
        <f t="shared" si="36"/>
        <v>-0.39999999999999147</v>
      </c>
      <c r="BN40" s="43" t="s">
        <v>159</v>
      </c>
      <c r="BO40" s="43" t="s">
        <v>159</v>
      </c>
      <c r="BP40" s="43" t="s">
        <v>159</v>
      </c>
      <c r="BQ40" s="101">
        <v>1.89</v>
      </c>
      <c r="BR40" s="101">
        <v>1.71</v>
      </c>
      <c r="BS40" s="105">
        <v>1.83</v>
      </c>
      <c r="BT40" s="176"/>
      <c r="BU40" s="36" t="s">
        <v>159</v>
      </c>
      <c r="BV40" s="36" t="s">
        <v>159</v>
      </c>
      <c r="BW40" s="36" t="s">
        <v>159</v>
      </c>
      <c r="BX40" s="98"/>
      <c r="BY40" s="98"/>
      <c r="BZ40" s="98">
        <v>31.86</v>
      </c>
      <c r="CA40" s="98">
        <f t="shared" si="33"/>
        <v>0</v>
      </c>
      <c r="CB40" s="98">
        <v>33.1</v>
      </c>
      <c r="CC40" s="98">
        <v>33.1</v>
      </c>
      <c r="CD40" s="28">
        <f t="shared" si="34"/>
        <v>0</v>
      </c>
      <c r="CE40" s="28">
        <v>21.56</v>
      </c>
      <c r="CF40" s="28">
        <v>21.56</v>
      </c>
      <c r="CG40" s="28"/>
      <c r="CH40" s="56">
        <v>2.7360000000000002</v>
      </c>
      <c r="CI40" s="28"/>
      <c r="CJ40" s="28">
        <f>(CG40+CH40+CI40)</f>
        <v>2.7360000000000002</v>
      </c>
      <c r="CK40" s="29">
        <v>12.124000000000001</v>
      </c>
      <c r="CL40" s="27" t="s">
        <v>196</v>
      </c>
      <c r="CM40" s="27" t="s">
        <v>263</v>
      </c>
      <c r="CN40" s="27" t="s">
        <v>271</v>
      </c>
    </row>
    <row r="41" spans="1:92" x14ac:dyDescent="0.2">
      <c r="A41" s="151" t="s">
        <v>83</v>
      </c>
      <c r="B41" s="40" t="s">
        <v>679</v>
      </c>
      <c r="C41" s="38">
        <v>4</v>
      </c>
      <c r="D41" s="38">
        <v>1</v>
      </c>
      <c r="E41" s="26">
        <v>1</v>
      </c>
      <c r="F41" s="27">
        <v>0</v>
      </c>
      <c r="G41" s="44">
        <v>6.0919999999999996</v>
      </c>
      <c r="H41" s="27">
        <v>660</v>
      </c>
      <c r="I41" s="27">
        <v>1690</v>
      </c>
      <c r="J41" s="51">
        <f t="shared" si="28"/>
        <v>0.38127218934911244</v>
      </c>
      <c r="K41" s="48">
        <f t="shared" si="35"/>
        <v>2.6227981686971367</v>
      </c>
      <c r="L41" s="85">
        <v>58.53</v>
      </c>
      <c r="M41" s="85">
        <v>51.06</v>
      </c>
      <c r="N41" s="47">
        <f t="shared" si="29"/>
        <v>705.73089600000003</v>
      </c>
      <c r="O41" s="85">
        <v>1450</v>
      </c>
      <c r="P41" s="51">
        <f t="shared" si="30"/>
        <v>0.48671096275862069</v>
      </c>
      <c r="Q41" s="44">
        <v>19.399999999999999</v>
      </c>
      <c r="R41" s="28">
        <f t="shared" si="31"/>
        <v>3.4357110000000004</v>
      </c>
      <c r="S41" s="48">
        <v>5.87</v>
      </c>
      <c r="T41" s="48">
        <v>-8.1</v>
      </c>
      <c r="U41" s="31">
        <v>1</v>
      </c>
      <c r="V41" s="31">
        <v>5.4</v>
      </c>
      <c r="W41" s="31">
        <v>7.5</v>
      </c>
      <c r="X41" s="122">
        <v>0.6</v>
      </c>
      <c r="Y41" s="50">
        <v>0.7</v>
      </c>
      <c r="Z41" s="51">
        <v>0.4</v>
      </c>
      <c r="AA41" s="51">
        <v>0.5</v>
      </c>
      <c r="AB41" s="49">
        <v>0.4</v>
      </c>
      <c r="AC41" s="50">
        <v>0.3</v>
      </c>
      <c r="AD41" s="50">
        <v>0.4</v>
      </c>
      <c r="AE41" s="50">
        <v>0.2</v>
      </c>
      <c r="AF41" s="53">
        <v>3.12</v>
      </c>
      <c r="AG41" s="58">
        <v>3.09</v>
      </c>
      <c r="AH41" s="58">
        <v>3.09</v>
      </c>
      <c r="AI41" s="53">
        <v>3.11</v>
      </c>
      <c r="AJ41" s="53">
        <v>3.21</v>
      </c>
      <c r="AK41" s="53">
        <v>3.26</v>
      </c>
      <c r="AL41" s="53">
        <v>3.31</v>
      </c>
      <c r="AM41" s="53">
        <v>3.27</v>
      </c>
      <c r="AN41" s="53">
        <v>3.23</v>
      </c>
      <c r="AO41" s="53">
        <f>(AN41-AH41)</f>
        <v>0.14000000000000012</v>
      </c>
      <c r="AP41" s="19" t="b">
        <v>0</v>
      </c>
      <c r="AQ41" s="19" t="b">
        <v>0</v>
      </c>
      <c r="AR41" s="53">
        <v>-1.1200000000000001</v>
      </c>
      <c r="AS41" s="53">
        <v>-0.44</v>
      </c>
      <c r="AT41" s="53">
        <v>-0.43</v>
      </c>
      <c r="AU41" s="53">
        <v>-0.26</v>
      </c>
      <c r="AV41" s="53">
        <v>-0.02</v>
      </c>
      <c r="AW41" s="53">
        <v>-0.21</v>
      </c>
      <c r="AX41" s="53">
        <v>-0.3</v>
      </c>
      <c r="AY41" s="53">
        <v>-0.24</v>
      </c>
      <c r="AZ41" s="53">
        <v>-0.17</v>
      </c>
      <c r="BA41" s="53">
        <v>-0.28000000000000003</v>
      </c>
      <c r="BB41" s="53">
        <v>-0.15</v>
      </c>
      <c r="BC41" s="61">
        <f>(BB41-AR41)</f>
        <v>0.97000000000000008</v>
      </c>
      <c r="BD41" s="19" t="b">
        <f t="shared" si="32"/>
        <v>0</v>
      </c>
      <c r="BE41" s="54">
        <v>92.3</v>
      </c>
      <c r="BF41" s="54">
        <v>92.1</v>
      </c>
      <c r="BG41" s="55"/>
      <c r="BH41" s="54">
        <v>93.6</v>
      </c>
      <c r="BI41" s="54">
        <v>92.1</v>
      </c>
      <c r="BJ41" s="54">
        <v>90.4</v>
      </c>
      <c r="BK41" s="106">
        <v>91.2</v>
      </c>
      <c r="BL41" s="54">
        <v>89.9</v>
      </c>
      <c r="BM41" s="56">
        <f t="shared" si="36"/>
        <v>3.6999999999999886</v>
      </c>
      <c r="BN41" s="43" t="s">
        <v>159</v>
      </c>
      <c r="BO41" s="43" t="s">
        <v>159</v>
      </c>
      <c r="BP41" s="43" t="s">
        <v>159</v>
      </c>
      <c r="BQ41" s="101">
        <v>2.0099999999999998</v>
      </c>
      <c r="BR41" s="101">
        <v>1.83</v>
      </c>
      <c r="BS41" s="105">
        <v>2.09</v>
      </c>
      <c r="BT41" s="176"/>
      <c r="BU41" s="36" t="s">
        <v>159</v>
      </c>
      <c r="BV41" s="36" t="s">
        <v>159</v>
      </c>
      <c r="BW41" s="36" t="s">
        <v>159</v>
      </c>
      <c r="BX41" s="98"/>
      <c r="BY41" s="98"/>
      <c r="BZ41" s="98">
        <v>0.5</v>
      </c>
      <c r="CA41" s="98">
        <f t="shared" si="33"/>
        <v>2.98</v>
      </c>
      <c r="CB41" s="98">
        <v>0.5</v>
      </c>
      <c r="CC41" s="98">
        <v>3.48</v>
      </c>
      <c r="CD41" s="28">
        <f t="shared" si="34"/>
        <v>4.5</v>
      </c>
      <c r="CE41" s="28">
        <v>0.5</v>
      </c>
      <c r="CF41" s="28">
        <v>5</v>
      </c>
      <c r="CG41" s="28">
        <v>6.5</v>
      </c>
      <c r="CH41" s="56"/>
      <c r="CI41" s="28"/>
      <c r="CJ41" s="28">
        <f>(CG41+CH41+CI41)</f>
        <v>6.5</v>
      </c>
      <c r="CK41" s="29">
        <v>18</v>
      </c>
      <c r="CL41" s="27" t="s">
        <v>196</v>
      </c>
      <c r="CM41" s="27" t="s">
        <v>196</v>
      </c>
      <c r="CN41" s="27" t="s">
        <v>271</v>
      </c>
    </row>
    <row r="42" spans="1:92" x14ac:dyDescent="0.2">
      <c r="A42" s="151" t="s">
        <v>60</v>
      </c>
      <c r="B42" s="40" t="s">
        <v>592</v>
      </c>
      <c r="C42" s="40">
        <v>4</v>
      </c>
      <c r="D42" s="40">
        <v>1</v>
      </c>
      <c r="E42" s="26">
        <v>1</v>
      </c>
      <c r="F42" s="27">
        <v>1</v>
      </c>
      <c r="G42" s="44">
        <v>16.363</v>
      </c>
      <c r="H42" s="27">
        <v>270</v>
      </c>
      <c r="I42" s="27">
        <v>750</v>
      </c>
      <c r="J42" s="51">
        <f t="shared" si="28"/>
        <v>0.85913333333333342</v>
      </c>
      <c r="K42" s="48">
        <f t="shared" si="35"/>
        <v>1.1639636843330488</v>
      </c>
      <c r="L42" s="85">
        <v>76.37</v>
      </c>
      <c r="M42" s="85">
        <v>39.83</v>
      </c>
      <c r="N42" s="47">
        <f t="shared" si="29"/>
        <v>550.51432799999998</v>
      </c>
      <c r="O42" s="85">
        <v>730</v>
      </c>
      <c r="P42" s="51">
        <f t="shared" si="30"/>
        <v>0.75412921643835618</v>
      </c>
      <c r="Q42" s="44">
        <v>14.6</v>
      </c>
      <c r="R42" s="28">
        <f t="shared" si="31"/>
        <v>11.806802000000001</v>
      </c>
      <c r="S42" s="48">
        <v>15.46</v>
      </c>
      <c r="T42" s="48">
        <v>2.4</v>
      </c>
      <c r="U42" s="31">
        <v>-0.2</v>
      </c>
      <c r="V42" s="31">
        <v>1.7</v>
      </c>
      <c r="W42" s="31">
        <v>1.9</v>
      </c>
      <c r="X42" s="122">
        <v>0.7</v>
      </c>
      <c r="Y42" s="50">
        <v>0.8</v>
      </c>
      <c r="Z42" s="51">
        <v>0.9</v>
      </c>
      <c r="AA42" s="51">
        <v>0.8</v>
      </c>
      <c r="AB42" s="49">
        <v>0.8</v>
      </c>
      <c r="AC42" s="50">
        <v>0.8</v>
      </c>
      <c r="AD42" s="50">
        <v>0.8</v>
      </c>
      <c r="AE42" s="50">
        <v>0.8</v>
      </c>
      <c r="AF42" s="53">
        <v>3.35</v>
      </c>
      <c r="AG42" s="58">
        <v>3.39</v>
      </c>
      <c r="AH42" s="58">
        <v>3.41</v>
      </c>
      <c r="AI42" s="53">
        <v>3.41</v>
      </c>
      <c r="AJ42" s="53">
        <v>3.39</v>
      </c>
      <c r="AK42" s="53">
        <v>3.31</v>
      </c>
      <c r="AL42" s="53">
        <v>3.27</v>
      </c>
      <c r="AM42" s="53">
        <v>3.16</v>
      </c>
      <c r="AN42" s="53">
        <v>3.07</v>
      </c>
      <c r="AO42" s="59">
        <f>(AN42-AH42)</f>
        <v>-0.3400000000000003</v>
      </c>
      <c r="AP42" s="19" t="b">
        <v>0</v>
      </c>
      <c r="AQ42" s="19" t="b">
        <v>1</v>
      </c>
      <c r="AR42" s="53">
        <v>0</v>
      </c>
      <c r="AS42" s="53">
        <v>0.09</v>
      </c>
      <c r="AT42" s="53">
        <v>0.08</v>
      </c>
      <c r="AU42" s="53">
        <v>0.11</v>
      </c>
      <c r="AV42" s="53">
        <v>0.06</v>
      </c>
      <c r="AW42" s="53">
        <v>-0.06</v>
      </c>
      <c r="AX42" s="53">
        <v>0.05</v>
      </c>
      <c r="AY42" s="53">
        <v>0.06</v>
      </c>
      <c r="AZ42" s="53">
        <v>-7.0000000000000007E-2</v>
      </c>
      <c r="BA42" s="53">
        <v>0</v>
      </c>
      <c r="BB42" s="53">
        <v>-0.22</v>
      </c>
      <c r="BC42" s="53">
        <f>(BB42-AY42)</f>
        <v>-0.28000000000000003</v>
      </c>
      <c r="BD42" s="19" t="b">
        <f t="shared" si="32"/>
        <v>0</v>
      </c>
      <c r="BE42" s="56">
        <v>92.9</v>
      </c>
      <c r="BF42" s="56">
        <v>93.8</v>
      </c>
      <c r="BG42" s="171"/>
      <c r="BH42" s="56">
        <v>93.6</v>
      </c>
      <c r="BI42" s="56">
        <v>91.2</v>
      </c>
      <c r="BJ42" s="56">
        <v>88.8</v>
      </c>
      <c r="BK42" s="56">
        <v>89.2</v>
      </c>
      <c r="BL42" s="56">
        <v>89.1</v>
      </c>
      <c r="BM42" s="88">
        <f t="shared" si="36"/>
        <v>4.5</v>
      </c>
      <c r="BN42" s="43" t="s">
        <v>159</v>
      </c>
      <c r="BO42" s="43" t="s">
        <v>159</v>
      </c>
      <c r="BP42" s="97" t="s">
        <v>159</v>
      </c>
      <c r="BQ42" s="43">
        <v>0.74</v>
      </c>
      <c r="BR42" s="43">
        <v>0.74</v>
      </c>
      <c r="BS42" s="53">
        <v>1.26</v>
      </c>
      <c r="BT42" s="36" t="s">
        <v>159</v>
      </c>
      <c r="BU42" s="36"/>
      <c r="BV42" s="36" t="s">
        <v>159</v>
      </c>
      <c r="BW42" s="42" t="s">
        <v>254</v>
      </c>
      <c r="BX42" s="98">
        <v>48</v>
      </c>
      <c r="BY42" s="98"/>
      <c r="BZ42" s="98">
        <v>143.01300000000001</v>
      </c>
      <c r="CA42" s="98">
        <f t="shared" si="33"/>
        <v>49.742999999999981</v>
      </c>
      <c r="CB42" s="98">
        <v>127.51</v>
      </c>
      <c r="CC42" s="98">
        <v>177.25299999999999</v>
      </c>
      <c r="CD42" s="28">
        <f t="shared" si="34"/>
        <v>31.500000000000014</v>
      </c>
      <c r="CE42" s="28">
        <v>116.94799999999999</v>
      </c>
      <c r="CF42" s="28">
        <v>148.44800000000001</v>
      </c>
      <c r="CG42" s="28"/>
      <c r="CH42" s="56">
        <v>37</v>
      </c>
      <c r="CI42" s="28"/>
      <c r="CJ42" s="28">
        <f>(CG42+CH42+CI42)</f>
        <v>37</v>
      </c>
      <c r="CK42" s="29">
        <v>27.596</v>
      </c>
      <c r="CL42" s="27" t="s">
        <v>196</v>
      </c>
      <c r="CM42" s="27" t="s">
        <v>196</v>
      </c>
      <c r="CN42" s="27" t="s">
        <v>267</v>
      </c>
    </row>
    <row r="43" spans="1:92" x14ac:dyDescent="0.2">
      <c r="A43" s="152" t="s">
        <v>59</v>
      </c>
      <c r="B43" s="40" t="s">
        <v>591</v>
      </c>
      <c r="C43" s="38">
        <v>4</v>
      </c>
      <c r="D43" s="38">
        <v>1</v>
      </c>
      <c r="E43" s="26">
        <v>1</v>
      </c>
      <c r="F43" s="27">
        <v>1</v>
      </c>
      <c r="G43" s="44">
        <v>22.925000000000001</v>
      </c>
      <c r="H43" s="27">
        <v>440</v>
      </c>
      <c r="I43" s="27">
        <v>1370</v>
      </c>
      <c r="J43" s="51">
        <f t="shared" si="28"/>
        <v>0.47032846715328469</v>
      </c>
      <c r="K43" s="48">
        <f t="shared" si="35"/>
        <v>2.1261736633817025</v>
      </c>
      <c r="L43" s="85">
        <v>77.59</v>
      </c>
      <c r="M43" s="85">
        <v>37.94</v>
      </c>
      <c r="N43" s="47">
        <f t="shared" si="29"/>
        <v>524.39150399999994</v>
      </c>
      <c r="O43" s="85">
        <v>1350</v>
      </c>
      <c r="P43" s="51">
        <f t="shared" si="30"/>
        <v>0.38843815111111107</v>
      </c>
      <c r="Q43" s="44">
        <v>17.2</v>
      </c>
      <c r="R43" s="28">
        <f t="shared" si="31"/>
        <v>16.821512000000002</v>
      </c>
      <c r="S43" s="48">
        <v>21.68</v>
      </c>
      <c r="T43" s="48">
        <v>-2.9</v>
      </c>
      <c r="U43" s="31">
        <v>0.3</v>
      </c>
      <c r="V43" s="31">
        <v>-0.3</v>
      </c>
      <c r="W43" s="31">
        <v>0.5</v>
      </c>
      <c r="X43" s="122">
        <v>0.8</v>
      </c>
      <c r="Y43" s="50">
        <v>1</v>
      </c>
      <c r="Z43" s="51">
        <v>0.9</v>
      </c>
      <c r="AA43" s="51">
        <v>0.9</v>
      </c>
      <c r="AB43" s="49">
        <v>0.8</v>
      </c>
      <c r="AC43" s="50">
        <v>1</v>
      </c>
      <c r="AD43" s="50">
        <v>1</v>
      </c>
      <c r="AE43" s="50">
        <v>0.9</v>
      </c>
      <c r="AF43" s="53">
        <v>3.54</v>
      </c>
      <c r="AG43" s="58">
        <v>3.58</v>
      </c>
      <c r="AH43" s="58">
        <v>3.68</v>
      </c>
      <c r="AI43" s="53">
        <v>3.66</v>
      </c>
      <c r="AJ43" s="53">
        <v>3.52</v>
      </c>
      <c r="AK43" s="53">
        <v>3.36</v>
      </c>
      <c r="AL43" s="53">
        <v>3.23</v>
      </c>
      <c r="AM43" s="53">
        <v>3.04</v>
      </c>
      <c r="AN43" s="53">
        <v>3.02</v>
      </c>
      <c r="AO43" s="59">
        <f>(AN43-AH43)</f>
        <v>-0.66000000000000014</v>
      </c>
      <c r="AP43" s="19" t="b">
        <v>0</v>
      </c>
      <c r="AQ43" s="19" t="b">
        <v>1</v>
      </c>
      <c r="AR43" s="53">
        <v>0.59</v>
      </c>
      <c r="AS43" s="53">
        <v>0.2</v>
      </c>
      <c r="AT43" s="53">
        <v>-0.05</v>
      </c>
      <c r="AU43" s="53">
        <v>0.13</v>
      </c>
      <c r="AV43" s="53">
        <v>0.03</v>
      </c>
      <c r="AW43" s="53">
        <v>-0.49</v>
      </c>
      <c r="AX43" s="53">
        <v>-0.75</v>
      </c>
      <c r="AY43" s="53">
        <v>-1.05</v>
      </c>
      <c r="AZ43" s="53">
        <v>-0.76</v>
      </c>
      <c r="BA43" s="53">
        <v>-0.57999999999999996</v>
      </c>
      <c r="BB43" s="53">
        <v>-0.71</v>
      </c>
      <c r="BC43" s="53">
        <f>(BB43-AZ43)</f>
        <v>5.0000000000000044E-2</v>
      </c>
      <c r="BD43" s="19" t="b">
        <f t="shared" si="32"/>
        <v>0</v>
      </c>
      <c r="BE43" s="56">
        <v>76.7</v>
      </c>
      <c r="BF43" s="56">
        <v>81.599999999999994</v>
      </c>
      <c r="BG43" s="171"/>
      <c r="BH43" s="56">
        <v>82.6</v>
      </c>
      <c r="BI43" s="56">
        <v>83.2</v>
      </c>
      <c r="BJ43" s="56">
        <v>82.5</v>
      </c>
      <c r="BK43" s="56">
        <v>82.7</v>
      </c>
      <c r="BL43" s="56">
        <v>83.1</v>
      </c>
      <c r="BM43" s="56">
        <f t="shared" si="36"/>
        <v>-0.5</v>
      </c>
      <c r="BN43" s="54"/>
      <c r="BO43" s="43" t="s">
        <v>159</v>
      </c>
      <c r="BP43" s="43" t="s">
        <v>159</v>
      </c>
      <c r="BQ43" s="101">
        <v>1.51</v>
      </c>
      <c r="BR43" s="101">
        <v>1.51</v>
      </c>
      <c r="BS43" s="105">
        <v>1.75</v>
      </c>
      <c r="BT43" s="36" t="s">
        <v>159</v>
      </c>
      <c r="BU43" s="42"/>
      <c r="BV43" s="36" t="s">
        <v>159</v>
      </c>
      <c r="BW43" s="36" t="s">
        <v>159</v>
      </c>
      <c r="BX43" s="98"/>
      <c r="BY43" s="98"/>
      <c r="BZ43" s="98">
        <v>50</v>
      </c>
      <c r="CA43" s="98">
        <f t="shared" si="33"/>
        <v>0</v>
      </c>
      <c r="CB43" s="29">
        <v>48.64</v>
      </c>
      <c r="CC43" s="29">
        <v>48.64</v>
      </c>
      <c r="CD43" s="28">
        <f t="shared" si="34"/>
        <v>0</v>
      </c>
      <c r="CE43" s="28">
        <v>50.6</v>
      </c>
      <c r="CF43" s="28">
        <v>50.6</v>
      </c>
      <c r="CG43" s="56"/>
      <c r="CH43" s="56">
        <v>1.35</v>
      </c>
      <c r="CI43" s="28"/>
      <c r="CJ43" s="28">
        <f>(CG43+CH43+CI43)</f>
        <v>1.35</v>
      </c>
      <c r="CK43" s="29">
        <v>10.5</v>
      </c>
      <c r="CL43" s="27" t="s">
        <v>196</v>
      </c>
      <c r="CM43" s="27" t="s">
        <v>196</v>
      </c>
      <c r="CN43" s="27" t="s">
        <v>267</v>
      </c>
    </row>
    <row r="44" spans="1:92" x14ac:dyDescent="0.2">
      <c r="A44" s="25" t="s">
        <v>94</v>
      </c>
      <c r="B44" s="40" t="s">
        <v>727</v>
      </c>
      <c r="C44" s="40">
        <v>4</v>
      </c>
      <c r="D44" s="40">
        <v>0</v>
      </c>
      <c r="E44" s="26">
        <v>1</v>
      </c>
      <c r="F44" s="27">
        <v>1</v>
      </c>
      <c r="G44" s="44">
        <v>6.8170000000000002</v>
      </c>
      <c r="H44" s="27">
        <v>530</v>
      </c>
      <c r="I44" s="27">
        <v>1180</v>
      </c>
      <c r="J44" s="51">
        <f t="shared" si="28"/>
        <v>0.54605932203389829</v>
      </c>
      <c r="K44" s="48">
        <f t="shared" si="35"/>
        <v>1.8313028633506634</v>
      </c>
      <c r="L44" s="85">
        <v>48.49</v>
      </c>
      <c r="M44" s="85">
        <v>69.34</v>
      </c>
      <c r="N44" s="47">
        <f t="shared" si="29"/>
        <v>958.38974400000006</v>
      </c>
      <c r="O44" s="85">
        <v>1080</v>
      </c>
      <c r="P44" s="51">
        <f t="shared" si="30"/>
        <v>0.88739791111111122</v>
      </c>
      <c r="Q44" s="44">
        <v>13.5</v>
      </c>
      <c r="R44" s="28">
        <f t="shared" si="31"/>
        <v>3.1373029999999997</v>
      </c>
      <c r="S44" s="48">
        <v>6.47</v>
      </c>
      <c r="T44" s="48">
        <v>-1.5</v>
      </c>
      <c r="U44" s="31">
        <v>-1.3</v>
      </c>
      <c r="V44" s="31">
        <v>-0.4</v>
      </c>
      <c r="W44" s="31">
        <v>2.9</v>
      </c>
      <c r="X44" s="122">
        <v>0.1</v>
      </c>
      <c r="Y44" s="50">
        <v>0.3</v>
      </c>
      <c r="Z44" s="51">
        <v>0.3</v>
      </c>
      <c r="AA44" s="51">
        <v>0.3</v>
      </c>
      <c r="AB44" s="49">
        <v>0.3</v>
      </c>
      <c r="AC44" s="50">
        <v>0.2</v>
      </c>
      <c r="AD44" s="50">
        <v>0.2</v>
      </c>
      <c r="AE44" s="50">
        <v>0.2</v>
      </c>
      <c r="AF44" s="53">
        <v>2.4900000000000002</v>
      </c>
      <c r="AG44" s="68">
        <v>2.4900000000000002</v>
      </c>
      <c r="AH44" s="68">
        <v>2.5299999999999998</v>
      </c>
      <c r="AI44" s="53">
        <v>2.68</v>
      </c>
      <c r="AJ44" s="53">
        <v>2.78</v>
      </c>
      <c r="AK44" s="53">
        <v>2.89</v>
      </c>
      <c r="AL44" s="53">
        <v>2.99</v>
      </c>
      <c r="AM44" s="53">
        <v>2.97</v>
      </c>
      <c r="AN44" s="53">
        <v>2.97</v>
      </c>
      <c r="AO44" s="61">
        <f>(AN44-AH44)</f>
        <v>0.44000000000000039</v>
      </c>
      <c r="AP44" s="19" t="b">
        <v>0</v>
      </c>
      <c r="AQ44" s="19" t="b">
        <v>1</v>
      </c>
      <c r="AR44" s="53">
        <v>-0.23</v>
      </c>
      <c r="AS44" s="53">
        <v>-0.33</v>
      </c>
      <c r="AT44" s="53">
        <v>-1.46</v>
      </c>
      <c r="AU44" s="53">
        <v>-0.55000000000000004</v>
      </c>
      <c r="AV44" s="53">
        <v>-0.36</v>
      </c>
      <c r="AW44" s="53">
        <v>-0.18</v>
      </c>
      <c r="AX44" s="53">
        <v>-0.19</v>
      </c>
      <c r="AY44" s="53">
        <v>-0.2</v>
      </c>
      <c r="AZ44" s="53">
        <v>-0.18</v>
      </c>
      <c r="BA44" s="53">
        <v>-0.42</v>
      </c>
      <c r="BB44" s="53">
        <v>-0.43</v>
      </c>
      <c r="BC44" s="53">
        <f>(BB44-AX44)</f>
        <v>-0.24</v>
      </c>
      <c r="BD44" s="19" t="b">
        <f t="shared" si="32"/>
        <v>0</v>
      </c>
      <c r="BE44" s="56">
        <v>86.8</v>
      </c>
      <c r="BF44" s="56">
        <v>87.2</v>
      </c>
      <c r="BG44" s="55" t="s">
        <v>159</v>
      </c>
      <c r="BH44" s="56">
        <v>88.1</v>
      </c>
      <c r="BI44" s="56">
        <v>89.4</v>
      </c>
      <c r="BJ44" s="56">
        <v>87.5</v>
      </c>
      <c r="BK44" s="56">
        <v>87.8</v>
      </c>
      <c r="BL44" s="56">
        <v>87.8</v>
      </c>
      <c r="BM44" s="56">
        <f t="shared" si="36"/>
        <v>0.29999999999999716</v>
      </c>
      <c r="BN44" s="43" t="s">
        <v>159</v>
      </c>
      <c r="BO44" s="43" t="s">
        <v>159</v>
      </c>
      <c r="BP44" s="43" t="s">
        <v>159</v>
      </c>
      <c r="BQ44" s="101">
        <v>2.1800000000000002</v>
      </c>
      <c r="BR44" s="101">
        <v>2.15</v>
      </c>
      <c r="BS44" s="105">
        <v>2.08</v>
      </c>
      <c r="BT44" s="36" t="s">
        <v>159</v>
      </c>
      <c r="BU44" s="36" t="s">
        <v>159</v>
      </c>
      <c r="BV44" s="36" t="s">
        <v>159</v>
      </c>
      <c r="BW44" s="36" t="s">
        <v>159</v>
      </c>
      <c r="BX44" s="98"/>
      <c r="BY44" s="98"/>
      <c r="BZ44" s="98"/>
      <c r="CA44" s="98">
        <f t="shared" si="33"/>
        <v>0</v>
      </c>
      <c r="CB44" s="28">
        <v>0</v>
      </c>
      <c r="CC44" s="98">
        <v>0</v>
      </c>
      <c r="CD44" s="28">
        <f t="shared" si="34"/>
        <v>0</v>
      </c>
      <c r="CE44" s="28"/>
      <c r="CF44" s="28"/>
      <c r="CG44" s="56"/>
      <c r="CH44" s="56">
        <v>0</v>
      </c>
      <c r="CI44" s="28"/>
      <c r="CJ44" s="28"/>
      <c r="CK44" s="29">
        <v>9.5000000000000001E-2</v>
      </c>
      <c r="CL44" s="27" t="s">
        <v>196</v>
      </c>
      <c r="CM44" s="27" t="s">
        <v>196</v>
      </c>
      <c r="CN44" s="27" t="s">
        <v>267</v>
      </c>
    </row>
    <row r="45" spans="1:92" x14ac:dyDescent="0.2">
      <c r="A45" s="25" t="s">
        <v>36</v>
      </c>
      <c r="B45" s="40" t="s">
        <v>521</v>
      </c>
      <c r="C45" s="38">
        <v>4</v>
      </c>
      <c r="D45" s="38">
        <v>0</v>
      </c>
      <c r="E45" s="26">
        <v>1</v>
      </c>
      <c r="F45" s="27">
        <v>1</v>
      </c>
      <c r="G45" s="44">
        <v>1.704</v>
      </c>
      <c r="H45" s="27">
        <v>590</v>
      </c>
      <c r="I45" s="27">
        <v>1410</v>
      </c>
      <c r="J45" s="51">
        <f t="shared" si="28"/>
        <v>0.45698581560283691</v>
      </c>
      <c r="K45" s="48">
        <f t="shared" si="35"/>
        <v>2.1882517265461319</v>
      </c>
      <c r="L45" s="85">
        <v>47.32</v>
      </c>
      <c r="M45" s="85">
        <v>58.68</v>
      </c>
      <c r="N45" s="47">
        <f t="shared" si="29"/>
        <v>811.05148799999984</v>
      </c>
      <c r="O45" s="85">
        <v>1460</v>
      </c>
      <c r="P45" s="51">
        <f t="shared" si="30"/>
        <v>0.55551471780821904</v>
      </c>
      <c r="Q45" s="44">
        <v>18.899999999999999</v>
      </c>
      <c r="R45" s="28">
        <f t="shared" si="31"/>
        <v>0.76658400000000004</v>
      </c>
      <c r="S45" s="48">
        <v>1.62</v>
      </c>
      <c r="T45" s="48">
        <v>1.1000000000000001</v>
      </c>
      <c r="U45" s="31">
        <v>-2.2000000000000002</v>
      </c>
      <c r="V45" s="31">
        <v>0.3</v>
      </c>
      <c r="W45" s="31">
        <v>0.7</v>
      </c>
      <c r="X45" s="122">
        <v>0.3</v>
      </c>
      <c r="Y45" s="50">
        <v>0.3</v>
      </c>
      <c r="Z45" s="51">
        <v>0.3</v>
      </c>
      <c r="AA45" s="51">
        <v>0.4</v>
      </c>
      <c r="AB45" s="49">
        <v>0.2</v>
      </c>
      <c r="AC45" s="50">
        <v>0.2</v>
      </c>
      <c r="AD45" s="50">
        <v>0.2</v>
      </c>
      <c r="AE45" s="50">
        <v>0.3</v>
      </c>
      <c r="AF45" s="53">
        <v>2.68</v>
      </c>
      <c r="AG45" s="68">
        <v>2.59</v>
      </c>
      <c r="AH45" s="68">
        <v>2.59</v>
      </c>
      <c r="AI45" s="53">
        <v>2.5499999999999998</v>
      </c>
      <c r="AJ45" s="53">
        <v>2.61</v>
      </c>
      <c r="AK45" s="53">
        <v>2.7</v>
      </c>
      <c r="AL45" s="53">
        <v>2.83</v>
      </c>
      <c r="AM45" s="53">
        <v>2.62</v>
      </c>
      <c r="AN45" s="53">
        <v>2.5299999999999998</v>
      </c>
      <c r="AO45" s="59">
        <f>(AN45-AL45)</f>
        <v>-0.30000000000000027</v>
      </c>
      <c r="AP45" s="19" t="b">
        <v>0</v>
      </c>
      <c r="AQ45" s="19" t="b">
        <v>1</v>
      </c>
      <c r="AR45" s="53">
        <v>-0.53</v>
      </c>
      <c r="AS45" s="53">
        <v>-0.39</v>
      </c>
      <c r="AT45" s="53">
        <v>-0.56999999999999995</v>
      </c>
      <c r="AU45" s="53">
        <v>-0.48</v>
      </c>
      <c r="AV45" s="53">
        <v>-0.44</v>
      </c>
      <c r="AW45" s="53">
        <v>-0.69</v>
      </c>
      <c r="AX45" s="53">
        <v>-0.65</v>
      </c>
      <c r="AY45" s="53">
        <v>-0.66</v>
      </c>
      <c r="AZ45" s="53">
        <v>-0.73</v>
      </c>
      <c r="BA45" s="53">
        <v>-0.96</v>
      </c>
      <c r="BB45" s="53">
        <v>-0.93</v>
      </c>
      <c r="BC45" s="53">
        <f>(BB45-AV45)</f>
        <v>-0.49000000000000005</v>
      </c>
      <c r="BD45" s="19" t="b">
        <f t="shared" si="32"/>
        <v>0</v>
      </c>
      <c r="BE45" s="56">
        <v>91.3</v>
      </c>
      <c r="BF45" s="56">
        <v>94.8</v>
      </c>
      <c r="BG45" s="55" t="s">
        <v>159</v>
      </c>
      <c r="BH45" s="56">
        <v>97.2</v>
      </c>
      <c r="BI45" s="56">
        <v>98.3</v>
      </c>
      <c r="BJ45" s="56">
        <v>99.2</v>
      </c>
      <c r="BK45" s="109">
        <v>101.1</v>
      </c>
      <c r="BL45" s="109">
        <v>100.6</v>
      </c>
      <c r="BM45" s="56">
        <f t="shared" si="36"/>
        <v>-3.3999999999999915</v>
      </c>
      <c r="BN45" s="43" t="s">
        <v>159</v>
      </c>
      <c r="BO45" s="43" t="s">
        <v>159</v>
      </c>
      <c r="BP45" s="43" t="s">
        <v>159</v>
      </c>
      <c r="BQ45" s="102">
        <v>2.74</v>
      </c>
      <c r="BR45" s="101">
        <v>2.1800000000000002</v>
      </c>
      <c r="BS45" s="127">
        <v>2.91</v>
      </c>
      <c r="BT45" s="36" t="s">
        <v>159</v>
      </c>
      <c r="BU45" s="36" t="s">
        <v>159</v>
      </c>
      <c r="BV45" s="36" t="s">
        <v>159</v>
      </c>
      <c r="BW45" s="36" t="s">
        <v>159</v>
      </c>
      <c r="BX45" s="98"/>
      <c r="BY45" s="98"/>
      <c r="BZ45" s="98"/>
      <c r="CA45" s="98">
        <f t="shared" si="33"/>
        <v>0</v>
      </c>
      <c r="CB45" s="28">
        <v>0</v>
      </c>
      <c r="CC45" s="98">
        <v>0</v>
      </c>
      <c r="CD45" s="28">
        <f t="shared" si="34"/>
        <v>0</v>
      </c>
      <c r="CE45" s="28"/>
      <c r="CF45" s="28"/>
      <c r="CG45" s="56"/>
      <c r="CH45" s="56">
        <v>0</v>
      </c>
      <c r="CI45" s="28"/>
      <c r="CJ45" s="28"/>
      <c r="CK45" s="29"/>
      <c r="CL45" s="27" t="s">
        <v>196</v>
      </c>
      <c r="CM45" s="27" t="s">
        <v>196</v>
      </c>
      <c r="CN45" s="27" t="s">
        <v>267</v>
      </c>
    </row>
    <row r="46" spans="1:92" x14ac:dyDescent="0.2">
      <c r="A46" s="25" t="s">
        <v>108</v>
      </c>
      <c r="B46" s="40" t="s">
        <v>760</v>
      </c>
      <c r="C46" s="40">
        <v>4</v>
      </c>
      <c r="D46" s="40">
        <v>0</v>
      </c>
      <c r="E46" s="26">
        <v>1</v>
      </c>
      <c r="F46" s="27">
        <v>0</v>
      </c>
      <c r="G46" s="44">
        <v>14.15</v>
      </c>
      <c r="H46" s="27">
        <v>860</v>
      </c>
      <c r="I46" s="85">
        <v>1690</v>
      </c>
      <c r="J46" s="51">
        <f t="shared" si="28"/>
        <v>0.38127218934911244</v>
      </c>
      <c r="K46" s="48">
        <f t="shared" si="35"/>
        <v>2.6227981686971367</v>
      </c>
      <c r="L46" s="92">
        <v>40</v>
      </c>
      <c r="M46" s="44" t="e">
        <v>#N/A</v>
      </c>
      <c r="N46" s="44" t="e">
        <v>#N/A</v>
      </c>
      <c r="O46" s="85">
        <v>1490</v>
      </c>
      <c r="P46" s="48" t="e">
        <v>#N/A</v>
      </c>
      <c r="Q46" s="48" t="e">
        <v>#N/A</v>
      </c>
      <c r="R46" s="48" t="e">
        <v>#N/A</v>
      </c>
      <c r="S46" s="48">
        <v>13.36</v>
      </c>
      <c r="T46" s="48">
        <v>0.5</v>
      </c>
      <c r="U46" s="31">
        <v>-4.8</v>
      </c>
      <c r="V46" s="31">
        <v>-5.0999999999999996</v>
      </c>
      <c r="W46" s="48">
        <v>2.7</v>
      </c>
      <c r="X46" s="121">
        <v>0.2</v>
      </c>
      <c r="Y46" s="51">
        <v>0.2</v>
      </c>
      <c r="Z46" s="51">
        <v>0.2</v>
      </c>
      <c r="AA46" s="51">
        <v>0.2</v>
      </c>
      <c r="AB46" s="49">
        <v>0.1</v>
      </c>
      <c r="AC46" s="50">
        <v>0</v>
      </c>
      <c r="AD46" s="50">
        <v>0</v>
      </c>
      <c r="AE46" s="50">
        <v>0</v>
      </c>
      <c r="AF46" s="53">
        <v>1.82</v>
      </c>
      <c r="AG46" s="68">
        <v>1.77</v>
      </c>
      <c r="AH46" s="68">
        <v>1.65</v>
      </c>
      <c r="AI46" s="53">
        <v>1.4</v>
      </c>
      <c r="AJ46" s="53">
        <v>1.86</v>
      </c>
      <c r="AK46" s="53">
        <v>1.98</v>
      </c>
      <c r="AL46" s="53">
        <v>2.19</v>
      </c>
      <c r="AM46" s="53">
        <v>2.23</v>
      </c>
      <c r="AN46" s="53">
        <v>2.2599999999999998</v>
      </c>
      <c r="AO46" s="61">
        <f>(AN46-AI46)</f>
        <v>0.85999999999999988</v>
      </c>
      <c r="AP46" s="19" t="b">
        <v>0</v>
      </c>
      <c r="AQ46" s="19" t="b">
        <v>1</v>
      </c>
      <c r="AR46" s="53">
        <v>-1.1399999999999999</v>
      </c>
      <c r="AS46" s="53">
        <v>-1.26</v>
      </c>
      <c r="AT46" s="53">
        <v>-1.24</v>
      </c>
      <c r="AU46" s="53">
        <v>-0.91</v>
      </c>
      <c r="AV46" s="53">
        <v>-1.1100000000000001</v>
      </c>
      <c r="AW46" s="53">
        <v>-1.2</v>
      </c>
      <c r="AX46" s="53">
        <v>-1.1599999999999999</v>
      </c>
      <c r="AY46" s="53">
        <v>-1.1200000000000001</v>
      </c>
      <c r="AZ46" s="53">
        <v>-0.96</v>
      </c>
      <c r="BA46" s="53">
        <v>-0.79</v>
      </c>
      <c r="BB46" s="53">
        <v>-0.69</v>
      </c>
      <c r="BC46" s="61">
        <f>(BB46-AW46)</f>
        <v>0.51</v>
      </c>
      <c r="BD46" s="19" t="b">
        <f t="shared" si="32"/>
        <v>0</v>
      </c>
      <c r="BE46" s="56">
        <v>112.5</v>
      </c>
      <c r="BF46" s="56">
        <v>114</v>
      </c>
      <c r="BG46" s="55" t="s">
        <v>159</v>
      </c>
      <c r="BH46" s="56">
        <v>110.2</v>
      </c>
      <c r="BI46" s="56">
        <v>107.9</v>
      </c>
      <c r="BJ46" s="56">
        <v>106.3</v>
      </c>
      <c r="BK46" s="109">
        <v>105.2</v>
      </c>
      <c r="BL46" s="109">
        <v>102.8</v>
      </c>
      <c r="BM46" s="88">
        <f t="shared" si="36"/>
        <v>7.4000000000000057</v>
      </c>
      <c r="BN46" s="43" t="s">
        <v>159</v>
      </c>
      <c r="BO46" s="43" t="s">
        <v>159</v>
      </c>
      <c r="BP46" s="43" t="s">
        <v>159</v>
      </c>
      <c r="BQ46" s="102">
        <v>2.25</v>
      </c>
      <c r="BR46" s="101">
        <v>2.02</v>
      </c>
      <c r="BS46" s="105">
        <v>1.97</v>
      </c>
      <c r="BT46" s="36" t="s">
        <v>159</v>
      </c>
      <c r="BU46" s="36" t="s">
        <v>159</v>
      </c>
      <c r="BV46" s="36" t="s">
        <v>159</v>
      </c>
      <c r="BW46" s="36" t="s">
        <v>159</v>
      </c>
      <c r="BX46" s="98"/>
      <c r="BY46" s="98">
        <v>23.1</v>
      </c>
      <c r="BZ46" s="98">
        <v>112.355</v>
      </c>
      <c r="CA46" s="98">
        <f t="shared" si="33"/>
        <v>16.938000000000017</v>
      </c>
      <c r="CB46" s="98">
        <v>114.41</v>
      </c>
      <c r="CC46" s="98">
        <v>131.34800000000001</v>
      </c>
      <c r="CD46" s="28">
        <f t="shared" si="34"/>
        <v>25.578000000000003</v>
      </c>
      <c r="CE46" s="28">
        <v>75.83</v>
      </c>
      <c r="CF46" s="28">
        <v>101.408</v>
      </c>
      <c r="CG46" s="28">
        <v>25.577999999999999</v>
      </c>
      <c r="CH46" s="56"/>
      <c r="CI46" s="28"/>
      <c r="CJ46" s="28">
        <f>(CG46+CH46+CI46)</f>
        <v>25.577999999999999</v>
      </c>
      <c r="CK46" s="29">
        <v>40.200000000000003</v>
      </c>
      <c r="CL46" s="27" t="s">
        <v>263</v>
      </c>
      <c r="CM46" s="27" t="s">
        <v>196</v>
      </c>
      <c r="CN46" s="27" t="s">
        <v>267</v>
      </c>
    </row>
    <row r="47" spans="1:92" x14ac:dyDescent="0.2">
      <c r="A47" s="25" t="s">
        <v>28</v>
      </c>
      <c r="B47" s="40" t="s">
        <v>483</v>
      </c>
      <c r="C47" s="38">
        <v>4</v>
      </c>
      <c r="D47" s="38">
        <v>0</v>
      </c>
      <c r="E47" s="26">
        <v>1</v>
      </c>
      <c r="F47" s="27">
        <v>1</v>
      </c>
      <c r="G47" s="44">
        <v>6.3330000000000002</v>
      </c>
      <c r="H47" s="27">
        <v>490</v>
      </c>
      <c r="I47" s="27">
        <v>1180</v>
      </c>
      <c r="J47" s="51">
        <f t="shared" si="28"/>
        <v>0.54605932203389829</v>
      </c>
      <c r="K47" s="48">
        <f t="shared" si="35"/>
        <v>1.8313028633506634</v>
      </c>
      <c r="L47" s="92">
        <v>40</v>
      </c>
      <c r="M47" s="44" t="e">
        <v>#N/A</v>
      </c>
      <c r="N47" s="44" t="e">
        <v>#N/A</v>
      </c>
      <c r="O47" s="85">
        <v>1130</v>
      </c>
      <c r="P47" s="48" t="e">
        <v>#N/A</v>
      </c>
      <c r="Q47" s="48" t="e">
        <v>#N/A</v>
      </c>
      <c r="R47" s="48" t="e">
        <v>#N/A</v>
      </c>
      <c r="S47" s="48">
        <v>5.93</v>
      </c>
      <c r="T47" s="45">
        <v>10</v>
      </c>
      <c r="U47" s="31">
        <v>-2.8</v>
      </c>
      <c r="V47" s="31">
        <v>-2.8</v>
      </c>
      <c r="W47" s="31">
        <v>0.5</v>
      </c>
      <c r="X47" s="122">
        <v>0.4</v>
      </c>
      <c r="Y47" s="50">
        <v>0.4</v>
      </c>
      <c r="Z47" s="51">
        <v>0.5</v>
      </c>
      <c r="AA47" s="51">
        <v>0.4</v>
      </c>
      <c r="AB47" s="49">
        <v>0.3</v>
      </c>
      <c r="AC47" s="50">
        <v>0.4</v>
      </c>
      <c r="AD47" s="50">
        <v>0.4</v>
      </c>
      <c r="AE47" s="50">
        <v>0.22</v>
      </c>
      <c r="AF47" s="53">
        <v>2.5</v>
      </c>
      <c r="AG47" s="58">
        <v>2.4500000000000002</v>
      </c>
      <c r="AH47" s="58">
        <v>2.4300000000000002</v>
      </c>
      <c r="AI47" s="53">
        <v>2.34</v>
      </c>
      <c r="AJ47" s="53">
        <v>2.21</v>
      </c>
      <c r="AK47" s="53">
        <v>2.21</v>
      </c>
      <c r="AL47" s="53">
        <v>2.16</v>
      </c>
      <c r="AM47" s="53">
        <v>2.08</v>
      </c>
      <c r="AN47" s="53">
        <v>1.99</v>
      </c>
      <c r="AO47" s="59">
        <f>(AN47-AH47)</f>
        <v>-0.44000000000000017</v>
      </c>
      <c r="AP47" s="19" t="b">
        <v>0</v>
      </c>
      <c r="AQ47" s="19" t="b">
        <v>1</v>
      </c>
      <c r="AR47" s="53">
        <v>-0.76</v>
      </c>
      <c r="AS47" s="53">
        <v>-0.6</v>
      </c>
      <c r="AT47" s="53">
        <v>-0.78</v>
      </c>
      <c r="AU47" s="53">
        <v>-0.9</v>
      </c>
      <c r="AV47" s="53">
        <v>-1.02</v>
      </c>
      <c r="AW47" s="53">
        <v>-0.71</v>
      </c>
      <c r="AX47" s="53">
        <v>-0.67</v>
      </c>
      <c r="AY47" s="53">
        <v>-0.87</v>
      </c>
      <c r="AZ47" s="53">
        <v>-0.77</v>
      </c>
      <c r="BA47" s="53">
        <v>-0.72</v>
      </c>
      <c r="BB47" s="53">
        <v>-0.78</v>
      </c>
      <c r="BC47" s="53">
        <f>(BB47-AY47)</f>
        <v>8.9999999999999969E-2</v>
      </c>
      <c r="BD47" s="19" t="b">
        <f t="shared" si="32"/>
        <v>0</v>
      </c>
      <c r="BE47" s="56">
        <v>87.4</v>
      </c>
      <c r="BF47" s="56">
        <v>90.3</v>
      </c>
      <c r="BG47" s="55" t="s">
        <v>159</v>
      </c>
      <c r="BH47" s="56">
        <v>93.3</v>
      </c>
      <c r="BI47" s="56">
        <v>93.6</v>
      </c>
      <c r="BJ47" s="56">
        <v>94.5</v>
      </c>
      <c r="BK47" s="107">
        <v>95</v>
      </c>
      <c r="BL47" s="107">
        <v>95.5</v>
      </c>
      <c r="BM47" s="56">
        <f t="shared" si="36"/>
        <v>-2.2000000000000028</v>
      </c>
      <c r="BN47" s="43" t="s">
        <v>159</v>
      </c>
      <c r="BO47" s="43" t="s">
        <v>159</v>
      </c>
      <c r="BP47" s="43" t="s">
        <v>159</v>
      </c>
      <c r="BQ47" s="101">
        <v>1.92</v>
      </c>
      <c r="BR47" s="101">
        <v>1.98</v>
      </c>
      <c r="BS47" s="105">
        <v>1.81</v>
      </c>
      <c r="BT47" s="36" t="s">
        <v>159</v>
      </c>
      <c r="BU47" s="36" t="s">
        <v>159</v>
      </c>
      <c r="BV47" s="36" t="s">
        <v>159</v>
      </c>
      <c r="BW47" s="36" t="s">
        <v>159</v>
      </c>
      <c r="BX47" s="98"/>
      <c r="BY47" s="98"/>
      <c r="BZ47" s="98"/>
      <c r="CA47" s="98">
        <f t="shared" si="33"/>
        <v>0</v>
      </c>
      <c r="CB47" s="28">
        <v>0</v>
      </c>
      <c r="CC47" s="98">
        <v>0</v>
      </c>
      <c r="CD47" s="28">
        <f t="shared" si="34"/>
        <v>0</v>
      </c>
      <c r="CE47" s="28"/>
      <c r="CF47" s="28"/>
      <c r="CG47" s="56"/>
      <c r="CH47" s="56">
        <v>0</v>
      </c>
      <c r="CI47" s="28"/>
      <c r="CJ47" s="28"/>
      <c r="CK47" s="29"/>
      <c r="CL47" s="27" t="s">
        <v>196</v>
      </c>
      <c r="CM47" s="27" t="s">
        <v>196</v>
      </c>
      <c r="CN47" s="27" t="s">
        <v>267</v>
      </c>
    </row>
    <row r="48" spans="1:92" x14ac:dyDescent="0.2">
      <c r="A48" s="18" t="s">
        <v>223</v>
      </c>
      <c r="B48" s="40"/>
      <c r="C48" s="38">
        <v>4</v>
      </c>
      <c r="D48" s="38"/>
      <c r="E48" s="19"/>
      <c r="F48" s="19"/>
      <c r="G48" s="37">
        <f>SUM(G28:G47)</f>
        <v>399.94100000000009</v>
      </c>
      <c r="H48" s="37">
        <f>AVERAGE(H28:H47)</f>
        <v>601</v>
      </c>
      <c r="I48" s="37">
        <f>AVERAGE(I28:I47)</f>
        <v>1528.5</v>
      </c>
      <c r="J48" s="94">
        <f t="shared" si="28"/>
        <v>0.4215570821066405</v>
      </c>
      <c r="K48" s="63">
        <f t="shared" si="35"/>
        <v>2.3721579886707533</v>
      </c>
      <c r="L48" s="62" t="e">
        <f>((R48/S48)*100)</f>
        <v>#N/A</v>
      </c>
      <c r="M48" s="37" t="e">
        <f>AVERAGE(M28:M47)</f>
        <v>#N/A</v>
      </c>
      <c r="N48" s="37" t="e">
        <f>AVERAGE(N28:N47)</f>
        <v>#N/A</v>
      </c>
      <c r="O48" s="37">
        <f>AVERAGE(O28:O45)</f>
        <v>1405.5555555555557</v>
      </c>
      <c r="P48" s="94" t="e">
        <f>(N48/O48)</f>
        <v>#N/A</v>
      </c>
      <c r="Q48" s="70" t="e">
        <f>AVERAGE(Q28:Q47)</f>
        <v>#N/A</v>
      </c>
      <c r="R48" s="37" t="e">
        <f>SUM(R28:R47)</f>
        <v>#N/A</v>
      </c>
      <c r="S48" s="37">
        <f>SUM(S28:S47)</f>
        <v>374.14000000000016</v>
      </c>
      <c r="T48" s="71">
        <f t="shared" ref="T48:AO48" si="38">AVERAGE(T28:T47)</f>
        <v>-0.54499999999999993</v>
      </c>
      <c r="U48" s="71">
        <f t="shared" si="38"/>
        <v>1.3649999999999991</v>
      </c>
      <c r="V48" s="71">
        <f t="shared" si="38"/>
        <v>2.16</v>
      </c>
      <c r="W48" s="71">
        <f>AVERAGE(W28:W47)</f>
        <v>3.17</v>
      </c>
      <c r="X48" s="73">
        <f>AVERAGE(X28:X47)</f>
        <v>0.625</v>
      </c>
      <c r="Y48" s="73">
        <f>AVERAGE(Y28:Y47)</f>
        <v>0.63500000000000012</v>
      </c>
      <c r="Z48" s="73">
        <f>AVERAGE(Z28:Z47)</f>
        <v>0.62000000000000011</v>
      </c>
      <c r="AA48" s="73">
        <f t="shared" si="38"/>
        <v>0.66000000000000014</v>
      </c>
      <c r="AB48" s="73">
        <f t="shared" si="38"/>
        <v>0.60500000000000009</v>
      </c>
      <c r="AC48" s="73">
        <f t="shared" si="38"/>
        <v>0.57000000000000006</v>
      </c>
      <c r="AD48" s="73">
        <f t="shared" si="38"/>
        <v>0.56499999999999995</v>
      </c>
      <c r="AE48" s="73">
        <f t="shared" si="38"/>
        <v>0.55100000000000005</v>
      </c>
      <c r="AF48" s="65">
        <f t="shared" si="38"/>
        <v>3.2064999999999997</v>
      </c>
      <c r="AG48" s="65">
        <f t="shared" si="38"/>
        <v>3.2144999999999997</v>
      </c>
      <c r="AH48" s="65">
        <f t="shared" si="38"/>
        <v>3.2264999999999993</v>
      </c>
      <c r="AI48" s="65">
        <f t="shared" si="38"/>
        <v>3.21</v>
      </c>
      <c r="AJ48" s="65">
        <f t="shared" si="38"/>
        <v>3.2439999999999998</v>
      </c>
      <c r="AK48" s="65">
        <f t="shared" si="38"/>
        <v>3.2599999999999993</v>
      </c>
      <c r="AL48" s="65">
        <f t="shared" si="38"/>
        <v>3.2835000000000001</v>
      </c>
      <c r="AM48" s="65">
        <f t="shared" si="38"/>
        <v>3.2630000000000003</v>
      </c>
      <c r="AN48" s="65">
        <f t="shared" si="38"/>
        <v>3.2455000000000007</v>
      </c>
      <c r="AO48" s="65">
        <f t="shared" si="38"/>
        <v>1.6499999999999994E-2</v>
      </c>
      <c r="AP48" s="18"/>
      <c r="AQ48" s="19"/>
      <c r="AR48" s="65">
        <f t="shared" ref="AR48:BL48" si="39">AVERAGE(AR28:AR47)</f>
        <v>-0.65600000000000003</v>
      </c>
      <c r="AS48" s="65">
        <f t="shared" si="39"/>
        <v>-0.68299999999999994</v>
      </c>
      <c r="AT48" s="65">
        <f t="shared" si="39"/>
        <v>-0.71150000000000002</v>
      </c>
      <c r="AU48" s="65">
        <f t="shared" si="39"/>
        <v>-0.54549999999999998</v>
      </c>
      <c r="AV48" s="65">
        <f t="shared" si="39"/>
        <v>-0.50600000000000001</v>
      </c>
      <c r="AW48" s="65">
        <f t="shared" si="39"/>
        <v>-0.55549999999999977</v>
      </c>
      <c r="AX48" s="65">
        <f t="shared" si="39"/>
        <v>-0.56000000000000005</v>
      </c>
      <c r="AY48" s="65">
        <f t="shared" si="39"/>
        <v>-0.61650000000000005</v>
      </c>
      <c r="AZ48" s="65">
        <f t="shared" si="39"/>
        <v>-0.58499999999999996</v>
      </c>
      <c r="BA48" s="65">
        <f t="shared" si="39"/>
        <v>-0.59099999999999997</v>
      </c>
      <c r="BB48" s="65">
        <f t="shared" si="39"/>
        <v>-0.61</v>
      </c>
      <c r="BC48" s="65">
        <f t="shared" si="39"/>
        <v>5.7000000000000009E-2</v>
      </c>
      <c r="BD48" s="18"/>
      <c r="BE48" s="66">
        <f t="shared" si="39"/>
        <v>88.655000000000001</v>
      </c>
      <c r="BF48" s="66">
        <f t="shared" si="39"/>
        <v>90.569999999999979</v>
      </c>
      <c r="BG48" s="174"/>
      <c r="BH48" s="66">
        <f t="shared" si="39"/>
        <v>91.1</v>
      </c>
      <c r="BI48" s="66">
        <f t="shared" si="39"/>
        <v>91.19</v>
      </c>
      <c r="BJ48" s="66">
        <f t="shared" si="39"/>
        <v>90.205000000000013</v>
      </c>
      <c r="BK48" s="66">
        <f t="shared" si="39"/>
        <v>90.62</v>
      </c>
      <c r="BL48" s="66">
        <f t="shared" si="39"/>
        <v>90.464999999999989</v>
      </c>
      <c r="BM48" s="70">
        <f t="shared" si="36"/>
        <v>0.63500000000000512</v>
      </c>
      <c r="BN48" s="26"/>
      <c r="BO48" s="26"/>
      <c r="BP48" s="26"/>
      <c r="BQ48" s="65">
        <f>AVERAGE(BQ28:BQ47)</f>
        <v>1.6365000000000003</v>
      </c>
      <c r="BR48" s="65">
        <f>AVERAGE(BR28:BR47)</f>
        <v>1.4745000000000001</v>
      </c>
      <c r="BS48" s="65">
        <f>AVERAGE(BS28:BS47)</f>
        <v>1.5695000000000001</v>
      </c>
      <c r="BT48" s="180"/>
      <c r="BU48" s="183"/>
      <c r="BV48" s="183"/>
      <c r="BW48" s="183"/>
      <c r="BX48" s="37">
        <f>SUM(BX28:BX47)</f>
        <v>471.827</v>
      </c>
      <c r="BY48" s="37">
        <f t="shared" ref="BY48:CK48" si="40">SUM(BY28:BY47)</f>
        <v>68.099999999999994</v>
      </c>
      <c r="BZ48" s="37">
        <f t="shared" si="40"/>
        <v>2091.1869999999994</v>
      </c>
      <c r="CA48" s="37">
        <f t="shared" si="40"/>
        <v>535.17699999999979</v>
      </c>
      <c r="CB48" s="37">
        <f t="shared" si="40"/>
        <v>1997.3290000000002</v>
      </c>
      <c r="CC48" s="37">
        <f t="shared" si="40"/>
        <v>2532.5059999999999</v>
      </c>
      <c r="CD48" s="37">
        <f t="shared" si="40"/>
        <v>533.245</v>
      </c>
      <c r="CE48" s="37">
        <f t="shared" si="40"/>
        <v>2007.3569999999997</v>
      </c>
      <c r="CF48" s="37">
        <f t="shared" si="40"/>
        <v>2540.6019999999999</v>
      </c>
      <c r="CG48" s="37">
        <f t="shared" si="40"/>
        <v>61.057000000000002</v>
      </c>
      <c r="CH48" s="37">
        <f t="shared" si="40"/>
        <v>420.351</v>
      </c>
      <c r="CI48" s="37">
        <f t="shared" si="40"/>
        <v>40.29</v>
      </c>
      <c r="CJ48" s="37">
        <f t="shared" si="40"/>
        <v>521.69799999999998</v>
      </c>
      <c r="CK48" s="37">
        <f t="shared" si="40"/>
        <v>532.85200000000009</v>
      </c>
      <c r="CL48" s="19"/>
      <c r="CM48" s="19"/>
      <c r="CN48" s="26"/>
    </row>
    <row r="49" spans="1:92" x14ac:dyDescent="0.2">
      <c r="A49" s="25" t="s">
        <v>48</v>
      </c>
      <c r="B49" s="40" t="s">
        <v>556</v>
      </c>
      <c r="C49" s="40">
        <v>5</v>
      </c>
      <c r="D49" s="40">
        <v>0</v>
      </c>
      <c r="E49" s="26">
        <v>1</v>
      </c>
      <c r="F49" s="27">
        <v>1</v>
      </c>
      <c r="G49" s="44">
        <v>44.353999999999999</v>
      </c>
      <c r="H49" s="27">
        <v>1160</v>
      </c>
      <c r="I49" s="27">
        <v>2780</v>
      </c>
      <c r="J49" s="51">
        <f t="shared" si="28"/>
        <v>0.23178057553956835</v>
      </c>
      <c r="K49" s="48">
        <f>(I49/644.35)</f>
        <v>4.314425389927834</v>
      </c>
      <c r="L49" s="85">
        <v>23.57</v>
      </c>
      <c r="M49" s="85">
        <v>120.11</v>
      </c>
      <c r="N49" s="47">
        <f t="shared" ref="N49:N64" si="41">(M49*1.1518*12)</f>
        <v>1660.1123759999998</v>
      </c>
      <c r="O49" s="85">
        <v>2590</v>
      </c>
      <c r="P49" s="51">
        <f t="shared" ref="P49:P65" si="42">(N49/O49)</f>
        <v>0.64097002934362923</v>
      </c>
      <c r="Q49" s="44">
        <v>13.5</v>
      </c>
      <c r="R49" s="28">
        <f t="shared" ref="R49:R64" si="43">((L49/100)*S49)</f>
        <v>9.9064709999999998</v>
      </c>
      <c r="S49" s="48">
        <v>42.03</v>
      </c>
      <c r="T49" s="48">
        <v>-1.3</v>
      </c>
      <c r="U49" s="31">
        <v>0.3</v>
      </c>
      <c r="V49" s="31">
        <v>1.4</v>
      </c>
      <c r="W49" s="31">
        <v>3.2</v>
      </c>
      <c r="X49" s="122">
        <v>0.6</v>
      </c>
      <c r="Y49" s="50">
        <v>0.8</v>
      </c>
      <c r="Z49" s="51">
        <v>0.6</v>
      </c>
      <c r="AA49" s="51">
        <v>0.8</v>
      </c>
      <c r="AB49" s="49">
        <v>0.7</v>
      </c>
      <c r="AC49" s="50">
        <v>0.6</v>
      </c>
      <c r="AD49" s="50">
        <v>0.7</v>
      </c>
      <c r="AE49" s="50">
        <v>0.7</v>
      </c>
      <c r="AF49" s="53">
        <v>3.6</v>
      </c>
      <c r="AG49" s="58">
        <v>3.65</v>
      </c>
      <c r="AH49" s="58">
        <v>3.63</v>
      </c>
      <c r="AI49" s="53">
        <v>3.58</v>
      </c>
      <c r="AJ49" s="53">
        <v>3.74</v>
      </c>
      <c r="AK49" s="53">
        <v>3.79</v>
      </c>
      <c r="AL49" s="53">
        <v>3.79</v>
      </c>
      <c r="AM49" s="53">
        <v>3.86</v>
      </c>
      <c r="AN49" s="53">
        <v>3.86</v>
      </c>
      <c r="AO49" s="61">
        <f>(AN49-AI49)</f>
        <v>0.2799999999999998</v>
      </c>
      <c r="AP49" s="19" t="b">
        <v>1</v>
      </c>
      <c r="AQ49" s="19" t="b">
        <v>0</v>
      </c>
      <c r="AR49" s="53">
        <v>-1.28</v>
      </c>
      <c r="AS49" s="53">
        <v>-1.07</v>
      </c>
      <c r="AT49" s="53">
        <v>-1.27</v>
      </c>
      <c r="AU49" s="53">
        <v>-1.1200000000000001</v>
      </c>
      <c r="AV49" s="53">
        <v>-1.27</v>
      </c>
      <c r="AW49" s="53">
        <v>-1.38</v>
      </c>
      <c r="AX49" s="53">
        <v>-1.43</v>
      </c>
      <c r="AY49" s="53">
        <v>-1.17</v>
      </c>
      <c r="AZ49" s="53">
        <v>-1.24</v>
      </c>
      <c r="BA49" s="53">
        <v>-1.32</v>
      </c>
      <c r="BB49" s="53">
        <v>-1.1499999999999999</v>
      </c>
      <c r="BC49" s="53">
        <f>(BB49-BA49)</f>
        <v>0.17000000000000015</v>
      </c>
      <c r="BD49" s="19" t="b">
        <f t="shared" ref="BD49:BD64" si="44">OR(AND(BB49 &lt; -1.14, AQ49=TRUE), BB49&lt;-1.75)</f>
        <v>0</v>
      </c>
      <c r="BE49" s="56">
        <v>93.4</v>
      </c>
      <c r="BF49" s="56">
        <v>101.4</v>
      </c>
      <c r="BG49" s="171"/>
      <c r="BH49" s="56">
        <v>100.7</v>
      </c>
      <c r="BI49" s="56">
        <v>98.7</v>
      </c>
      <c r="BJ49" s="56">
        <v>98.4</v>
      </c>
      <c r="BK49" s="107">
        <v>99.6</v>
      </c>
      <c r="BL49" s="107">
        <v>99</v>
      </c>
      <c r="BM49" s="56">
        <f t="shared" si="36"/>
        <v>1.7000000000000028</v>
      </c>
      <c r="BN49" s="43" t="s">
        <v>159</v>
      </c>
      <c r="BO49" s="43" t="s">
        <v>159</v>
      </c>
      <c r="BP49" s="43" t="s">
        <v>159</v>
      </c>
      <c r="BQ49" s="43">
        <v>1.24</v>
      </c>
      <c r="BR49" s="53">
        <v>1</v>
      </c>
      <c r="BS49" s="53">
        <v>1.36</v>
      </c>
      <c r="BT49" s="34"/>
      <c r="BU49" s="34"/>
      <c r="BV49" s="34"/>
      <c r="BW49" s="34"/>
      <c r="BX49" s="98">
        <v>95.861000000000004</v>
      </c>
      <c r="BY49" s="98"/>
      <c r="BZ49" s="98">
        <v>483.08499999999998</v>
      </c>
      <c r="CA49" s="98">
        <f t="shared" ref="CA49:CA63" si="45">(CC49-CB49)</f>
        <v>103.05399999999997</v>
      </c>
      <c r="CB49" s="98">
        <v>347.91</v>
      </c>
      <c r="CC49" s="98">
        <v>450.964</v>
      </c>
      <c r="CD49" s="28">
        <f t="shared" ref="CD49:CD60" si="46">(CF49-CE49)</f>
        <v>92</v>
      </c>
      <c r="CE49" s="28">
        <v>546.91</v>
      </c>
      <c r="CF49" s="28">
        <v>638.91</v>
      </c>
      <c r="CG49" s="56"/>
      <c r="CH49" s="56">
        <v>75.813000000000002</v>
      </c>
      <c r="CI49" s="28"/>
      <c r="CJ49" s="28">
        <f t="shared" ref="CJ49:CJ55" si="47">(CG49+CH49+CI49)</f>
        <v>75.813000000000002</v>
      </c>
      <c r="CK49" s="29">
        <v>76.88</v>
      </c>
      <c r="CL49" s="27" t="s">
        <v>263</v>
      </c>
      <c r="CM49" s="27" t="s">
        <v>196</v>
      </c>
      <c r="CN49" s="27" t="s">
        <v>270</v>
      </c>
    </row>
    <row r="50" spans="1:92" x14ac:dyDescent="0.2">
      <c r="A50" s="151" t="s">
        <v>82</v>
      </c>
      <c r="B50" s="40" t="s">
        <v>675</v>
      </c>
      <c r="C50" s="38">
        <v>5</v>
      </c>
      <c r="D50" s="38">
        <v>1</v>
      </c>
      <c r="E50" s="26">
        <v>1</v>
      </c>
      <c r="F50" s="27">
        <v>1</v>
      </c>
      <c r="G50" s="44">
        <v>14.132999999999999</v>
      </c>
      <c r="H50" s="27">
        <v>1050</v>
      </c>
      <c r="I50" s="27">
        <v>2210</v>
      </c>
      <c r="J50" s="51">
        <f t="shared" si="28"/>
        <v>0.29156108597285069</v>
      </c>
      <c r="K50" s="48">
        <f t="shared" ref="K50:K65" si="48">(I50/644.35)</f>
        <v>3.4298129898347169</v>
      </c>
      <c r="L50" s="85">
        <v>46.75</v>
      </c>
      <c r="M50" s="85">
        <v>63.75</v>
      </c>
      <c r="N50" s="47">
        <f t="shared" si="41"/>
        <v>881.12699999999995</v>
      </c>
      <c r="O50" s="85">
        <v>2140</v>
      </c>
      <c r="P50" s="51">
        <f t="shared" si="42"/>
        <v>0.41174158878504669</v>
      </c>
      <c r="Q50" s="44">
        <v>16.399999999999999</v>
      </c>
      <c r="R50" s="28">
        <f t="shared" si="43"/>
        <v>6.2317750000000007</v>
      </c>
      <c r="S50" s="48">
        <v>13.33</v>
      </c>
      <c r="T50" s="48">
        <v>-0.9</v>
      </c>
      <c r="U50" s="31">
        <v>1.8</v>
      </c>
      <c r="V50" s="31">
        <v>1.3</v>
      </c>
      <c r="W50" s="31">
        <v>1.2</v>
      </c>
      <c r="X50" s="122">
        <v>0.8</v>
      </c>
      <c r="Y50" s="50">
        <v>0.7</v>
      </c>
      <c r="Z50" s="51">
        <v>0.8</v>
      </c>
      <c r="AA50" s="51">
        <v>0.7</v>
      </c>
      <c r="AB50" s="49">
        <v>0.7</v>
      </c>
      <c r="AC50" s="50">
        <v>0.8</v>
      </c>
      <c r="AD50" s="50">
        <v>0.8</v>
      </c>
      <c r="AE50" s="50">
        <v>0.7</v>
      </c>
      <c r="AF50" s="53">
        <v>3.75</v>
      </c>
      <c r="AG50" s="58">
        <v>3.67</v>
      </c>
      <c r="AH50" s="58">
        <v>3.73</v>
      </c>
      <c r="AI50" s="53">
        <v>3.62</v>
      </c>
      <c r="AJ50" s="53">
        <v>3.66</v>
      </c>
      <c r="AK50" s="53">
        <v>3.68</v>
      </c>
      <c r="AL50" s="53">
        <v>3.78</v>
      </c>
      <c r="AM50" s="53">
        <v>3.82</v>
      </c>
      <c r="AN50" s="53">
        <v>3.82</v>
      </c>
      <c r="AO50" s="61">
        <f>(AN50-AI50)</f>
        <v>0.19999999999999973</v>
      </c>
      <c r="AP50" s="19" t="b">
        <v>1</v>
      </c>
      <c r="AQ50" s="19" t="b">
        <v>0</v>
      </c>
      <c r="AR50" s="53">
        <v>-0.28999999999999998</v>
      </c>
      <c r="AS50" s="53">
        <v>-0.02</v>
      </c>
      <c r="AT50" s="53">
        <v>-0.22</v>
      </c>
      <c r="AU50" s="53">
        <v>-0.28000000000000003</v>
      </c>
      <c r="AV50" s="53">
        <v>-0.25</v>
      </c>
      <c r="AW50" s="53">
        <v>-0.15</v>
      </c>
      <c r="AX50" s="53">
        <v>-0.2</v>
      </c>
      <c r="AY50" s="53">
        <v>-0.43</v>
      </c>
      <c r="AZ50" s="53">
        <v>-0.3</v>
      </c>
      <c r="BA50" s="53">
        <v>-0.12</v>
      </c>
      <c r="BB50" s="53">
        <v>-0.09</v>
      </c>
      <c r="BC50" s="53">
        <f>(BB50-AY50)</f>
        <v>0.33999999999999997</v>
      </c>
      <c r="BD50" s="19" t="b">
        <f t="shared" si="44"/>
        <v>0</v>
      </c>
      <c r="BE50" s="56">
        <v>70.900000000000006</v>
      </c>
      <c r="BF50" s="56">
        <v>74.2</v>
      </c>
      <c r="BG50" s="171"/>
      <c r="BH50" s="56">
        <v>74.599999999999994</v>
      </c>
      <c r="BI50" s="56">
        <v>76.8</v>
      </c>
      <c r="BJ50" s="56">
        <v>79.3</v>
      </c>
      <c r="BK50" s="56">
        <v>81.400000000000006</v>
      </c>
      <c r="BL50" s="56">
        <v>82.8</v>
      </c>
      <c r="BM50" s="89">
        <f t="shared" si="36"/>
        <v>-8.2000000000000028</v>
      </c>
      <c r="BN50" s="19"/>
      <c r="BO50" s="19"/>
      <c r="BP50" s="19"/>
      <c r="BQ50" s="19">
        <v>0.91</v>
      </c>
      <c r="BR50" s="19">
        <v>0.57999999999999996</v>
      </c>
      <c r="BS50" s="99">
        <v>0.37</v>
      </c>
      <c r="BT50" s="34"/>
      <c r="BU50" s="36"/>
      <c r="BV50" s="36"/>
      <c r="BW50" s="36"/>
      <c r="BX50" s="28">
        <v>42</v>
      </c>
      <c r="BY50" s="28"/>
      <c r="BZ50" s="28">
        <v>59.537999999999997</v>
      </c>
      <c r="CA50" s="98">
        <f t="shared" si="45"/>
        <v>47.751000000000005</v>
      </c>
      <c r="CB50" s="28">
        <v>56.3</v>
      </c>
      <c r="CC50" s="28">
        <v>104.051</v>
      </c>
      <c r="CD50" s="28">
        <f t="shared" si="46"/>
        <v>49.994999999999997</v>
      </c>
      <c r="CE50" s="28">
        <v>55.49</v>
      </c>
      <c r="CF50" s="28">
        <v>105.485</v>
      </c>
      <c r="CG50" s="56"/>
      <c r="CH50" s="56">
        <v>44.6</v>
      </c>
      <c r="CI50" s="28"/>
      <c r="CJ50" s="28">
        <f t="shared" si="47"/>
        <v>44.6</v>
      </c>
      <c r="CK50" s="29">
        <v>55.152999999999999</v>
      </c>
      <c r="CL50" s="27" t="s">
        <v>196</v>
      </c>
      <c r="CM50" s="27" t="s">
        <v>196</v>
      </c>
      <c r="CN50" s="27" t="s">
        <v>270</v>
      </c>
    </row>
    <row r="51" spans="1:92" x14ac:dyDescent="0.2">
      <c r="A51" s="25" t="s">
        <v>104</v>
      </c>
      <c r="B51" s="40" t="s">
        <v>752</v>
      </c>
      <c r="C51" s="40">
        <v>5</v>
      </c>
      <c r="D51" s="40">
        <v>0</v>
      </c>
      <c r="E51" s="26">
        <v>2</v>
      </c>
      <c r="F51" s="27">
        <v>1</v>
      </c>
      <c r="G51" s="44">
        <v>89.709000000000003</v>
      </c>
      <c r="H51" s="27">
        <v>1740</v>
      </c>
      <c r="I51" s="27">
        <v>5070</v>
      </c>
      <c r="J51" s="51">
        <f t="shared" si="28"/>
        <v>0.12709072978303748</v>
      </c>
      <c r="K51" s="48">
        <f t="shared" si="48"/>
        <v>7.86839450609141</v>
      </c>
      <c r="L51" s="85">
        <v>2.83</v>
      </c>
      <c r="M51" s="85">
        <v>162.19</v>
      </c>
      <c r="N51" s="47">
        <f t="shared" si="41"/>
        <v>2241.7253040000001</v>
      </c>
      <c r="O51" s="85">
        <v>4510</v>
      </c>
      <c r="P51" s="51">
        <f t="shared" si="42"/>
        <v>0.49705660842572064</v>
      </c>
      <c r="Q51" s="44">
        <v>18.7</v>
      </c>
      <c r="R51" s="28">
        <f t="shared" si="43"/>
        <v>2.4858720000000001</v>
      </c>
      <c r="S51" s="48">
        <v>87.84</v>
      </c>
      <c r="T51" s="48">
        <v>6.5</v>
      </c>
      <c r="U51" s="31">
        <v>5.5</v>
      </c>
      <c r="V51" s="31">
        <v>5.6</v>
      </c>
      <c r="W51" s="31">
        <v>4.8</v>
      </c>
      <c r="X51" s="122">
        <v>0.6</v>
      </c>
      <c r="Y51" s="50">
        <v>0.8</v>
      </c>
      <c r="Z51" s="51">
        <v>0.7</v>
      </c>
      <c r="AA51" s="51">
        <v>0.8</v>
      </c>
      <c r="AB51" s="49">
        <v>0.8</v>
      </c>
      <c r="AC51" s="50">
        <v>0.8</v>
      </c>
      <c r="AD51" s="50">
        <v>0.8</v>
      </c>
      <c r="AE51" s="50">
        <v>0.8</v>
      </c>
      <c r="AF51" s="53">
        <v>3.74</v>
      </c>
      <c r="AG51" s="58">
        <v>3.85</v>
      </c>
      <c r="AH51" s="58">
        <v>3.79</v>
      </c>
      <c r="AI51" s="53">
        <v>3.82</v>
      </c>
      <c r="AJ51" s="53">
        <v>3.82</v>
      </c>
      <c r="AK51" s="53">
        <v>3.78</v>
      </c>
      <c r="AL51" s="53">
        <v>3.73</v>
      </c>
      <c r="AM51" s="53">
        <v>3.75</v>
      </c>
      <c r="AN51" s="53">
        <v>3.79</v>
      </c>
      <c r="AO51" s="53">
        <f>(AN51-AL51)</f>
        <v>6.0000000000000053E-2</v>
      </c>
      <c r="AP51" s="19" t="b">
        <v>1</v>
      </c>
      <c r="AQ51" s="19" t="b">
        <v>0</v>
      </c>
      <c r="AR51" s="53">
        <v>0.1</v>
      </c>
      <c r="AS51" s="53">
        <v>0.14000000000000001</v>
      </c>
      <c r="AT51" s="53">
        <v>0.46</v>
      </c>
      <c r="AU51" s="53">
        <v>0.37</v>
      </c>
      <c r="AV51" s="53">
        <v>0.21</v>
      </c>
      <c r="AW51" s="53">
        <v>0.14000000000000001</v>
      </c>
      <c r="AX51" s="53">
        <v>0.26</v>
      </c>
      <c r="AY51" s="53">
        <v>0.11</v>
      </c>
      <c r="AZ51" s="53">
        <v>0.17</v>
      </c>
      <c r="BA51" s="53">
        <v>0.24</v>
      </c>
      <c r="BB51" s="53">
        <v>0.22</v>
      </c>
      <c r="BC51" s="53">
        <f>(BB51-AY51)</f>
        <v>0.11</v>
      </c>
      <c r="BD51" s="19" t="b">
        <f t="shared" si="44"/>
        <v>0</v>
      </c>
      <c r="BE51" s="56">
        <v>74.599999999999994</v>
      </c>
      <c r="BF51" s="56">
        <v>76.900000000000006</v>
      </c>
      <c r="BG51" s="171"/>
      <c r="BH51" s="56">
        <v>76.599999999999994</v>
      </c>
      <c r="BI51" s="56">
        <v>76.099999999999994</v>
      </c>
      <c r="BJ51" s="56">
        <v>74</v>
      </c>
      <c r="BK51" s="56">
        <v>73.099999999999994</v>
      </c>
      <c r="BL51" s="56">
        <v>72.7</v>
      </c>
      <c r="BM51" s="56">
        <f t="shared" si="36"/>
        <v>3.8999999999999915</v>
      </c>
      <c r="BN51" s="19"/>
      <c r="BO51" s="19"/>
      <c r="BP51" s="19"/>
      <c r="BQ51" s="19">
        <v>0.98</v>
      </c>
      <c r="BR51" s="19">
        <v>0.85</v>
      </c>
      <c r="BS51" s="99">
        <v>0.73</v>
      </c>
      <c r="BT51" s="34"/>
      <c r="BU51" s="36"/>
      <c r="BV51" s="36"/>
      <c r="BW51" s="36"/>
      <c r="BX51" s="28">
        <v>39.299999999999997</v>
      </c>
      <c r="BY51" s="28"/>
      <c r="BZ51" s="28">
        <v>55.676000000000002</v>
      </c>
      <c r="CA51" s="98">
        <f t="shared" si="45"/>
        <v>31.659999999999997</v>
      </c>
      <c r="CB51" s="28">
        <v>65.676000000000002</v>
      </c>
      <c r="CC51" s="28">
        <v>97.335999999999999</v>
      </c>
      <c r="CD51" s="28">
        <f t="shared" si="46"/>
        <v>33</v>
      </c>
      <c r="CE51" s="28">
        <v>66.977999999999994</v>
      </c>
      <c r="CF51" s="28">
        <v>99.977999999999994</v>
      </c>
      <c r="CG51" s="28">
        <v>18.463000000000001</v>
      </c>
      <c r="CH51" s="56">
        <v>22</v>
      </c>
      <c r="CI51" s="28"/>
      <c r="CJ51" s="28">
        <f t="shared" si="47"/>
        <v>40.463000000000001</v>
      </c>
      <c r="CK51" s="29">
        <v>32.5</v>
      </c>
      <c r="CL51" s="27" t="s">
        <v>196</v>
      </c>
      <c r="CM51" s="27" t="s">
        <v>196</v>
      </c>
      <c r="CN51" s="27" t="s">
        <v>270</v>
      </c>
    </row>
    <row r="52" spans="1:92" x14ac:dyDescent="0.2">
      <c r="A52" s="151" t="s">
        <v>70</v>
      </c>
      <c r="B52" s="40" t="s">
        <v>631</v>
      </c>
      <c r="C52" s="38">
        <v>5</v>
      </c>
      <c r="D52" s="38">
        <v>1</v>
      </c>
      <c r="E52" s="26">
        <v>3</v>
      </c>
      <c r="F52" s="27">
        <v>1</v>
      </c>
      <c r="G52" s="44">
        <v>6.08</v>
      </c>
      <c r="H52" s="27">
        <v>1790</v>
      </c>
      <c r="I52" s="27">
        <v>4510</v>
      </c>
      <c r="J52" s="51">
        <f t="shared" si="28"/>
        <v>0.14287139689578715</v>
      </c>
      <c r="K52" s="48">
        <f t="shared" si="48"/>
        <v>6.9993016217893995</v>
      </c>
      <c r="L52" s="85">
        <v>6.76</v>
      </c>
      <c r="M52" s="85">
        <v>229.68</v>
      </c>
      <c r="N52" s="47">
        <f t="shared" si="41"/>
        <v>3174.5450879999999</v>
      </c>
      <c r="O52" s="85">
        <v>4110</v>
      </c>
      <c r="P52" s="51">
        <f t="shared" si="42"/>
        <v>0.77239539854014594</v>
      </c>
      <c r="Q52" s="44">
        <v>13.9</v>
      </c>
      <c r="R52" s="28">
        <f t="shared" si="43"/>
        <v>0.39951599999999998</v>
      </c>
      <c r="S52" s="48">
        <v>5.91</v>
      </c>
      <c r="T52" s="48">
        <v>0.4</v>
      </c>
      <c r="U52" s="31">
        <v>2.2999999999999998</v>
      </c>
      <c r="V52" s="31">
        <v>1.5</v>
      </c>
      <c r="W52" s="31">
        <v>3</v>
      </c>
      <c r="X52" s="122">
        <v>0.8</v>
      </c>
      <c r="Y52" s="50">
        <v>0.7</v>
      </c>
      <c r="Z52" s="51">
        <v>0.8</v>
      </c>
      <c r="AA52" s="51">
        <v>0.6</v>
      </c>
      <c r="AB52" s="49">
        <v>0.5</v>
      </c>
      <c r="AC52" s="50">
        <v>0.5</v>
      </c>
      <c r="AD52" s="50">
        <v>0.5</v>
      </c>
      <c r="AE52" s="50">
        <v>0.6</v>
      </c>
      <c r="AF52" s="53">
        <v>3.72</v>
      </c>
      <c r="AG52" s="58">
        <v>3.75</v>
      </c>
      <c r="AH52" s="58">
        <v>3.75</v>
      </c>
      <c r="AI52" s="53">
        <v>3.75</v>
      </c>
      <c r="AJ52" s="53">
        <v>3.68</v>
      </c>
      <c r="AK52" s="53">
        <v>3.66</v>
      </c>
      <c r="AL52" s="53">
        <v>3.68</v>
      </c>
      <c r="AM52" s="53">
        <v>3.71</v>
      </c>
      <c r="AN52" s="53">
        <v>3.76</v>
      </c>
      <c r="AO52" s="53">
        <f>(AN52-AK52)</f>
        <v>9.9999999999999645E-2</v>
      </c>
      <c r="AP52" s="19" t="b">
        <v>1</v>
      </c>
      <c r="AQ52" s="19" t="b">
        <v>0</v>
      </c>
      <c r="AR52" s="53">
        <v>-0.39</v>
      </c>
      <c r="AS52" s="53">
        <v>-0.35</v>
      </c>
      <c r="AT52" s="53">
        <v>-0.32</v>
      </c>
      <c r="AU52" s="53">
        <v>-0.26</v>
      </c>
      <c r="AV52" s="53">
        <v>-0.09</v>
      </c>
      <c r="AW52" s="53">
        <v>-0.21</v>
      </c>
      <c r="AX52" s="53">
        <v>-0.33</v>
      </c>
      <c r="AY52" s="53">
        <v>-0.51</v>
      </c>
      <c r="AZ52" s="53">
        <v>-0.28000000000000003</v>
      </c>
      <c r="BA52" s="53">
        <v>-0.37</v>
      </c>
      <c r="BB52" s="53">
        <v>-0.25</v>
      </c>
      <c r="BC52" s="53">
        <f>(BB52-AY52)</f>
        <v>0.26</v>
      </c>
      <c r="BD52" s="19" t="b">
        <f t="shared" si="44"/>
        <v>0</v>
      </c>
      <c r="BE52" s="56">
        <v>81.7</v>
      </c>
      <c r="BF52" s="56">
        <v>82.6</v>
      </c>
      <c r="BG52" s="171"/>
      <c r="BH52" s="56">
        <v>82.5</v>
      </c>
      <c r="BI52" s="56">
        <v>81.2</v>
      </c>
      <c r="BJ52" s="56">
        <v>79.599999999999994</v>
      </c>
      <c r="BK52" s="56">
        <v>79.2</v>
      </c>
      <c r="BL52" s="56">
        <v>78.400000000000006</v>
      </c>
      <c r="BM52" s="56">
        <f t="shared" si="36"/>
        <v>4.0999999999999943</v>
      </c>
      <c r="BN52" s="26"/>
      <c r="BO52" s="26"/>
      <c r="BP52" s="26"/>
      <c r="BQ52" s="26">
        <v>0.42</v>
      </c>
      <c r="BR52" s="26">
        <v>0.37</v>
      </c>
      <c r="BS52" s="100">
        <v>0.4</v>
      </c>
      <c r="BT52" s="177"/>
      <c r="BU52" s="183"/>
      <c r="BV52" s="183"/>
      <c r="BW52" s="183"/>
      <c r="BX52" s="29">
        <v>9.6</v>
      </c>
      <c r="BY52" s="29"/>
      <c r="BZ52" s="29"/>
      <c r="CA52" s="98">
        <f t="shared" si="45"/>
        <v>8.5990000000000002</v>
      </c>
      <c r="CB52" s="29">
        <v>0</v>
      </c>
      <c r="CC52" s="29">
        <v>8.5990000000000002</v>
      </c>
      <c r="CD52" s="28">
        <f t="shared" si="46"/>
        <v>9.4</v>
      </c>
      <c r="CE52" s="28">
        <v>2.9</v>
      </c>
      <c r="CF52" s="28">
        <v>12.3</v>
      </c>
      <c r="CG52" s="56"/>
      <c r="CH52" s="56">
        <v>16.399999999999999</v>
      </c>
      <c r="CI52" s="28"/>
      <c r="CJ52" s="28">
        <f t="shared" si="47"/>
        <v>16.399999999999999</v>
      </c>
      <c r="CK52" s="29">
        <v>27.344000000000001</v>
      </c>
      <c r="CL52" s="27" t="s">
        <v>196</v>
      </c>
      <c r="CM52" s="27" t="s">
        <v>196</v>
      </c>
      <c r="CN52" s="27" t="s">
        <v>270</v>
      </c>
    </row>
    <row r="53" spans="1:92" x14ac:dyDescent="0.2">
      <c r="A53" s="69" t="s">
        <v>41</v>
      </c>
      <c r="B53" s="40" t="s">
        <v>538</v>
      </c>
      <c r="C53" s="40">
        <v>5</v>
      </c>
      <c r="D53" s="40">
        <v>0</v>
      </c>
      <c r="E53" s="26">
        <v>2</v>
      </c>
      <c r="F53" s="27">
        <v>1</v>
      </c>
      <c r="G53" s="44">
        <v>1252.1400000000001</v>
      </c>
      <c r="H53" s="27">
        <v>1570</v>
      </c>
      <c r="I53" s="27">
        <v>5350</v>
      </c>
      <c r="J53" s="51">
        <f t="shared" si="28"/>
        <v>0.1204392523364486</v>
      </c>
      <c r="K53" s="48">
        <f t="shared" si="48"/>
        <v>8.3029409482424139</v>
      </c>
      <c r="L53" s="85">
        <v>24.44</v>
      </c>
      <c r="M53" s="85">
        <v>101.82</v>
      </c>
      <c r="N53" s="47">
        <f t="shared" si="41"/>
        <v>1407.3153119999997</v>
      </c>
      <c r="O53" s="85">
        <v>4840</v>
      </c>
      <c r="P53" s="51">
        <f t="shared" si="42"/>
        <v>0.29076762644628096</v>
      </c>
      <c r="Q53" s="44">
        <v>20.7</v>
      </c>
      <c r="R53" s="28">
        <f t="shared" si="43"/>
        <v>298.451504</v>
      </c>
      <c r="S53" s="48">
        <v>1221.1600000000001</v>
      </c>
      <c r="T53" s="48">
        <v>3.5</v>
      </c>
      <c r="U53" s="31">
        <v>4.9000000000000004</v>
      </c>
      <c r="V53" s="31">
        <v>6</v>
      </c>
      <c r="W53" s="31">
        <v>4.8</v>
      </c>
      <c r="X53" s="122">
        <v>0.7</v>
      </c>
      <c r="Y53" s="50">
        <v>0.7</v>
      </c>
      <c r="Z53" s="51">
        <v>0.7</v>
      </c>
      <c r="AA53" s="51">
        <v>0.7</v>
      </c>
      <c r="AB53" s="49">
        <v>0.7</v>
      </c>
      <c r="AC53" s="50">
        <v>0.7</v>
      </c>
      <c r="AD53" s="50">
        <v>0.7</v>
      </c>
      <c r="AE53" s="50">
        <v>0.8</v>
      </c>
      <c r="AF53" s="53">
        <v>3.77</v>
      </c>
      <c r="AG53" s="58">
        <v>3.81</v>
      </c>
      <c r="AH53" s="58">
        <v>3.85</v>
      </c>
      <c r="AI53" s="53">
        <v>3.81</v>
      </c>
      <c r="AJ53" s="53">
        <v>3.77</v>
      </c>
      <c r="AK53" s="53">
        <v>3.74</v>
      </c>
      <c r="AL53" s="53">
        <v>3.72</v>
      </c>
      <c r="AM53" s="53">
        <v>3.7</v>
      </c>
      <c r="AN53" s="53">
        <v>3.7</v>
      </c>
      <c r="AO53" s="53">
        <f>(AN53-AH53)</f>
        <v>-0.14999999999999991</v>
      </c>
      <c r="AP53" s="19" t="b">
        <v>1</v>
      </c>
      <c r="AQ53" s="19" t="b">
        <v>0</v>
      </c>
      <c r="AR53" s="53">
        <v>-1.53</v>
      </c>
      <c r="AS53" s="53">
        <v>-1.22</v>
      </c>
      <c r="AT53" s="53">
        <v>-0.99</v>
      </c>
      <c r="AU53" s="53">
        <v>-1.06</v>
      </c>
      <c r="AV53" s="53">
        <v>-1.1499999999999999</v>
      </c>
      <c r="AW53" s="53">
        <v>-1.1000000000000001</v>
      </c>
      <c r="AX53" s="53">
        <v>-1.33</v>
      </c>
      <c r="AY53" s="53">
        <v>-1.23</v>
      </c>
      <c r="AZ53" s="53">
        <v>-1.3</v>
      </c>
      <c r="BA53" s="53">
        <v>-1.25</v>
      </c>
      <c r="BB53" s="53">
        <v>-1.19</v>
      </c>
      <c r="BC53" s="53">
        <f>(BB53-AX53)</f>
        <v>0.14000000000000012</v>
      </c>
      <c r="BD53" s="19" t="b">
        <f t="shared" si="44"/>
        <v>0</v>
      </c>
      <c r="BE53" s="56">
        <v>72.900000000000006</v>
      </c>
      <c r="BF53" s="56">
        <v>77.8</v>
      </c>
      <c r="BG53" s="171"/>
      <c r="BH53" s="56">
        <v>79.2</v>
      </c>
      <c r="BI53" s="56">
        <v>79.3</v>
      </c>
      <c r="BJ53" s="56">
        <v>78</v>
      </c>
      <c r="BK53" s="56">
        <v>77.5</v>
      </c>
      <c r="BL53" s="56">
        <v>76.900000000000006</v>
      </c>
      <c r="BM53" s="56">
        <f t="shared" si="36"/>
        <v>2.2999999999999972</v>
      </c>
      <c r="BN53" s="26"/>
      <c r="BO53" s="26"/>
      <c r="BP53" s="26"/>
      <c r="BQ53" s="26">
        <v>0.88</v>
      </c>
      <c r="BR53" s="26">
        <v>0.89</v>
      </c>
      <c r="BS53" s="100">
        <v>0.99</v>
      </c>
      <c r="BT53" s="177"/>
      <c r="BU53" s="183"/>
      <c r="BV53" s="183"/>
      <c r="BW53" s="183"/>
      <c r="BX53" s="29">
        <v>26</v>
      </c>
      <c r="BY53" s="29">
        <v>3</v>
      </c>
      <c r="BZ53" s="29">
        <v>63.65</v>
      </c>
      <c r="CA53" s="98">
        <f t="shared" si="45"/>
        <v>15.286999999999992</v>
      </c>
      <c r="CB53" s="29">
        <v>77.56</v>
      </c>
      <c r="CC53" s="29">
        <v>92.846999999999994</v>
      </c>
      <c r="CD53" s="28">
        <f t="shared" si="46"/>
        <v>18.5</v>
      </c>
      <c r="CE53" s="28">
        <v>83</v>
      </c>
      <c r="CF53" s="28">
        <v>101.5</v>
      </c>
      <c r="CG53" s="56"/>
      <c r="CH53" s="56">
        <v>26.5</v>
      </c>
      <c r="CI53" s="28"/>
      <c r="CJ53" s="28">
        <f t="shared" si="47"/>
        <v>26.5</v>
      </c>
      <c r="CK53" s="29">
        <v>31.25</v>
      </c>
      <c r="CL53" s="27" t="s">
        <v>196</v>
      </c>
      <c r="CM53" s="27" t="s">
        <v>196</v>
      </c>
      <c r="CN53" s="27" t="s">
        <v>270</v>
      </c>
    </row>
    <row r="54" spans="1:92" x14ac:dyDescent="0.2">
      <c r="A54" s="151" t="s">
        <v>33</v>
      </c>
      <c r="B54" s="40" t="s">
        <v>510</v>
      </c>
      <c r="C54" s="38">
        <v>5</v>
      </c>
      <c r="D54" s="38">
        <v>1</v>
      </c>
      <c r="E54" s="26">
        <v>1</v>
      </c>
      <c r="F54" s="27">
        <v>1</v>
      </c>
      <c r="G54" s="44">
        <v>25.905000000000001</v>
      </c>
      <c r="H54" s="27">
        <v>1770</v>
      </c>
      <c r="I54" s="27">
        <v>3900</v>
      </c>
      <c r="J54" s="51">
        <f t="shared" si="28"/>
        <v>0.16521794871794873</v>
      </c>
      <c r="K54" s="48">
        <f t="shared" si="48"/>
        <v>6.0526111585318532</v>
      </c>
      <c r="L54" s="85">
        <v>23.66</v>
      </c>
      <c r="M54" s="85">
        <v>107.18</v>
      </c>
      <c r="N54" s="47">
        <f t="shared" si="41"/>
        <v>1481.3990879999999</v>
      </c>
      <c r="O54" s="85">
        <v>3340</v>
      </c>
      <c r="P54" s="51">
        <f t="shared" si="42"/>
        <v>0.44353266107784428</v>
      </c>
      <c r="Q54" s="44">
        <v>15.1</v>
      </c>
      <c r="R54" s="28">
        <f t="shared" si="43"/>
        <v>5.8724119999999997</v>
      </c>
      <c r="S54" s="48">
        <v>24.82</v>
      </c>
      <c r="T54" s="48">
        <v>1.6</v>
      </c>
      <c r="U54" s="31">
        <v>2.5</v>
      </c>
      <c r="V54" s="31">
        <v>3.2</v>
      </c>
      <c r="W54" s="31">
        <v>5.2</v>
      </c>
      <c r="X54" s="122">
        <v>0.8</v>
      </c>
      <c r="Y54" s="50">
        <v>0.8</v>
      </c>
      <c r="Z54" s="51">
        <v>0.9</v>
      </c>
      <c r="AA54" s="51">
        <v>0.8</v>
      </c>
      <c r="AB54" s="49">
        <v>0.7</v>
      </c>
      <c r="AC54" s="50">
        <v>0.7</v>
      </c>
      <c r="AD54" s="50">
        <v>0.8</v>
      </c>
      <c r="AE54" s="50">
        <v>0.9</v>
      </c>
      <c r="AF54" s="53">
        <v>3.85</v>
      </c>
      <c r="AG54" s="58">
        <v>3.93</v>
      </c>
      <c r="AH54" s="58">
        <v>3.95</v>
      </c>
      <c r="AI54" s="53">
        <v>3.89</v>
      </c>
      <c r="AJ54" s="53">
        <v>3.84</v>
      </c>
      <c r="AK54" s="53">
        <v>3.88</v>
      </c>
      <c r="AL54" s="53">
        <v>3.9</v>
      </c>
      <c r="AM54" s="53">
        <v>3.8</v>
      </c>
      <c r="AN54" s="53">
        <v>3.68</v>
      </c>
      <c r="AO54" s="59">
        <f>(AN54-AH54)</f>
        <v>-0.27</v>
      </c>
      <c r="AP54" s="19" t="b">
        <v>1</v>
      </c>
      <c r="AQ54" s="19" t="b">
        <v>0</v>
      </c>
      <c r="AR54" s="53">
        <v>-0.02</v>
      </c>
      <c r="AS54" s="53">
        <v>0.01</v>
      </c>
      <c r="AT54" s="53">
        <v>0.18</v>
      </c>
      <c r="AU54" s="53">
        <v>0.02</v>
      </c>
      <c r="AV54" s="53">
        <v>-0.06</v>
      </c>
      <c r="AW54" s="53">
        <v>-0.01</v>
      </c>
      <c r="AX54" s="53">
        <v>0.04</v>
      </c>
      <c r="AY54" s="53">
        <v>0.02</v>
      </c>
      <c r="AZ54" s="53">
        <v>0.16</v>
      </c>
      <c r="BA54" s="53">
        <v>0.11</v>
      </c>
      <c r="BB54" s="53">
        <v>0.02</v>
      </c>
      <c r="BC54" s="53">
        <f>(BB54-AZ54)</f>
        <v>-0.14000000000000001</v>
      </c>
      <c r="BD54" s="19" t="b">
        <f t="shared" si="44"/>
        <v>0</v>
      </c>
      <c r="BE54" s="56">
        <v>64.599999999999994</v>
      </c>
      <c r="BF54" s="56">
        <v>66.2</v>
      </c>
      <c r="BG54" s="171"/>
      <c r="BH54" s="56">
        <v>67.099999999999994</v>
      </c>
      <c r="BI54" s="56">
        <v>67.7</v>
      </c>
      <c r="BJ54" s="56">
        <v>67.5</v>
      </c>
      <c r="BK54" s="56">
        <v>69.099999999999994</v>
      </c>
      <c r="BL54" s="56">
        <v>70.7</v>
      </c>
      <c r="BM54" s="56">
        <f t="shared" si="36"/>
        <v>-3.6000000000000085</v>
      </c>
      <c r="BN54" s="26"/>
      <c r="BO54" s="26"/>
      <c r="BP54" s="26"/>
      <c r="BQ54" s="26">
        <v>0.21</v>
      </c>
      <c r="BR54" s="26">
        <v>0.26</v>
      </c>
      <c r="BS54" s="100">
        <v>0.37</v>
      </c>
      <c r="BT54" s="177"/>
      <c r="BU54" s="183"/>
      <c r="BV54" s="183"/>
      <c r="BW54" s="183"/>
      <c r="BX54" s="29">
        <v>89.823999999999998</v>
      </c>
      <c r="BY54" s="29"/>
      <c r="BZ54" s="29">
        <v>72.17</v>
      </c>
      <c r="CA54" s="98">
        <f t="shared" si="45"/>
        <v>91.305999999999997</v>
      </c>
      <c r="CB54" s="29">
        <v>68.239999999999995</v>
      </c>
      <c r="CC54" s="29">
        <v>159.54599999999999</v>
      </c>
      <c r="CD54" s="28">
        <f t="shared" si="46"/>
        <v>95.568000000000012</v>
      </c>
      <c r="CE54" s="28">
        <v>76</v>
      </c>
      <c r="CF54" s="28">
        <v>171.56800000000001</v>
      </c>
      <c r="CG54" s="56"/>
      <c r="CH54" s="56">
        <v>92.567999999999998</v>
      </c>
      <c r="CI54" s="28"/>
      <c r="CJ54" s="28">
        <f t="shared" si="47"/>
        <v>92.567999999999998</v>
      </c>
      <c r="CK54" s="29">
        <v>72.122</v>
      </c>
      <c r="CL54" s="27" t="s">
        <v>196</v>
      </c>
      <c r="CM54" s="27" t="s">
        <v>196</v>
      </c>
      <c r="CN54" s="27" t="s">
        <v>270</v>
      </c>
    </row>
    <row r="55" spans="1:92" x14ac:dyDescent="0.2">
      <c r="A55" s="25" t="s">
        <v>155</v>
      </c>
      <c r="B55" s="40" t="s">
        <v>564</v>
      </c>
      <c r="C55" s="40">
        <v>5</v>
      </c>
      <c r="D55" s="40">
        <v>0</v>
      </c>
      <c r="E55" s="26">
        <v>4</v>
      </c>
      <c r="F55" s="27">
        <v>1</v>
      </c>
      <c r="G55" s="44">
        <v>5.72</v>
      </c>
      <c r="H55" s="27">
        <v>1210</v>
      </c>
      <c r="I55" s="27">
        <v>3080</v>
      </c>
      <c r="J55" s="51">
        <f t="shared" si="28"/>
        <v>0.20920454545454545</v>
      </c>
      <c r="K55" s="48">
        <f t="shared" si="48"/>
        <v>4.7800108636610537</v>
      </c>
      <c r="L55" s="85">
        <v>4.2300000000000004</v>
      </c>
      <c r="M55" s="85">
        <v>145.77000000000001</v>
      </c>
      <c r="N55" s="47">
        <f t="shared" si="41"/>
        <v>2014.7746320000001</v>
      </c>
      <c r="O55" s="85">
        <v>2610</v>
      </c>
      <c r="P55" s="51">
        <f t="shared" si="42"/>
        <v>0.77194430344827591</v>
      </c>
      <c r="Q55" s="44">
        <v>19.899999999999999</v>
      </c>
      <c r="R55" s="28">
        <f t="shared" si="43"/>
        <v>0.233073</v>
      </c>
      <c r="S55" s="48">
        <v>5.51</v>
      </c>
      <c r="T55" s="48">
        <v>-9.1999999999999993</v>
      </c>
      <c r="U55" s="31">
        <v>3</v>
      </c>
      <c r="V55" s="31">
        <v>2.9</v>
      </c>
      <c r="W55" s="31">
        <v>3.4</v>
      </c>
      <c r="X55" s="122">
        <v>0.7</v>
      </c>
      <c r="Y55" s="50">
        <v>0.7</v>
      </c>
      <c r="Z55" s="51">
        <v>0.6</v>
      </c>
      <c r="AA55" s="51">
        <v>0.6</v>
      </c>
      <c r="AB55" s="49">
        <v>0.6</v>
      </c>
      <c r="AC55" s="50">
        <v>0.7</v>
      </c>
      <c r="AD55" s="50">
        <v>0.7</v>
      </c>
      <c r="AE55" s="50">
        <v>0.7</v>
      </c>
      <c r="AF55" s="53">
        <v>3.51</v>
      </c>
      <c r="AG55" s="58">
        <v>3.6</v>
      </c>
      <c r="AH55" s="58">
        <v>3.67</v>
      </c>
      <c r="AI55" s="53">
        <v>3.73</v>
      </c>
      <c r="AJ55" s="53">
        <v>3.65</v>
      </c>
      <c r="AK55" s="53">
        <v>3.65</v>
      </c>
      <c r="AL55" s="53">
        <v>3.61</v>
      </c>
      <c r="AM55" s="53">
        <v>3.59</v>
      </c>
      <c r="AN55" s="53">
        <v>3.55</v>
      </c>
      <c r="AO55" s="53">
        <f>(AN55-AI55)</f>
        <v>-0.18000000000000016</v>
      </c>
      <c r="AP55" s="19" t="b">
        <v>1</v>
      </c>
      <c r="AQ55" s="19" t="b">
        <v>0</v>
      </c>
      <c r="AR55" s="53">
        <v>-1.1499999999999999</v>
      </c>
      <c r="AS55" s="53">
        <v>-1.17</v>
      </c>
      <c r="AT55" s="53">
        <v>-1.1299999999999999</v>
      </c>
      <c r="AU55" s="53">
        <v>-1.38</v>
      </c>
      <c r="AV55" s="53">
        <v>-1.01</v>
      </c>
      <c r="AW55" s="53">
        <v>-0.57999999999999996</v>
      </c>
      <c r="AX55" s="53">
        <v>-0.64</v>
      </c>
      <c r="AY55" s="53">
        <v>-1.03</v>
      </c>
      <c r="AZ55" s="53">
        <v>-1.08</v>
      </c>
      <c r="BA55" s="53">
        <v>-0.9</v>
      </c>
      <c r="BB55" s="53">
        <v>-0.91</v>
      </c>
      <c r="BC55" s="53">
        <f>(BB55-AZ55)</f>
        <v>0.17000000000000004</v>
      </c>
      <c r="BD55" s="19" t="b">
        <f t="shared" si="44"/>
        <v>0</v>
      </c>
      <c r="BE55" s="56">
        <v>88.8</v>
      </c>
      <c r="BF55" s="56">
        <v>89.1</v>
      </c>
      <c r="BG55" s="171"/>
      <c r="BH55" s="56">
        <v>88.4</v>
      </c>
      <c r="BI55" s="56">
        <v>91.8</v>
      </c>
      <c r="BJ55" s="56">
        <v>87.4</v>
      </c>
      <c r="BK55" s="56">
        <v>85.7</v>
      </c>
      <c r="BL55" s="56">
        <v>83.9</v>
      </c>
      <c r="BM55" s="88">
        <f t="shared" si="36"/>
        <v>4.5</v>
      </c>
      <c r="BN55" s="43" t="s">
        <v>159</v>
      </c>
      <c r="BO55" s="43"/>
      <c r="BP55" s="43"/>
      <c r="BQ55" s="43">
        <v>0.56999999999999995</v>
      </c>
      <c r="BR55" s="43">
        <v>0.22</v>
      </c>
      <c r="BS55" s="53">
        <v>0.25</v>
      </c>
      <c r="BT55" s="34"/>
      <c r="BU55" s="36"/>
      <c r="BV55" s="36"/>
      <c r="BW55" s="36"/>
      <c r="BX55" s="98"/>
      <c r="BY55" s="98">
        <v>37.679000000000002</v>
      </c>
      <c r="BZ55" s="98">
        <v>3.75</v>
      </c>
      <c r="CA55" s="98">
        <f t="shared" si="45"/>
        <v>35.730999999999995</v>
      </c>
      <c r="CB55" s="98">
        <v>4.282</v>
      </c>
      <c r="CC55" s="98">
        <v>40.012999999999998</v>
      </c>
      <c r="CD55" s="28">
        <f t="shared" si="46"/>
        <v>40.799999999999997</v>
      </c>
      <c r="CE55" s="28">
        <v>3.2</v>
      </c>
      <c r="CF55" s="28">
        <v>44</v>
      </c>
      <c r="CG55" s="56"/>
      <c r="CH55" s="56"/>
      <c r="CI55" s="28">
        <v>36.5</v>
      </c>
      <c r="CJ55" s="28">
        <f t="shared" si="47"/>
        <v>36.5</v>
      </c>
      <c r="CK55" s="29">
        <v>46</v>
      </c>
      <c r="CL55" s="27" t="s">
        <v>196</v>
      </c>
      <c r="CM55" s="27" t="s">
        <v>196</v>
      </c>
      <c r="CN55" s="27" t="s">
        <v>270</v>
      </c>
    </row>
    <row r="56" spans="1:92" x14ac:dyDescent="0.2">
      <c r="A56" s="152" t="s">
        <v>54</v>
      </c>
      <c r="B56" s="40" t="s">
        <v>575</v>
      </c>
      <c r="C56" s="38">
        <v>5</v>
      </c>
      <c r="D56" s="38">
        <v>1</v>
      </c>
      <c r="E56" s="40">
        <v>1</v>
      </c>
      <c r="F56" s="27">
        <v>1</v>
      </c>
      <c r="G56" s="44">
        <v>2.0739999999999998</v>
      </c>
      <c r="H56" s="27">
        <v>1500</v>
      </c>
      <c r="I56" s="27">
        <v>3160</v>
      </c>
      <c r="J56" s="51">
        <f t="shared" si="28"/>
        <v>0.20390822784810128</v>
      </c>
      <c r="K56" s="48">
        <f t="shared" si="48"/>
        <v>4.9041669899899123</v>
      </c>
      <c r="L56" s="85">
        <v>47.09</v>
      </c>
      <c r="M56" s="85">
        <v>82.43</v>
      </c>
      <c r="N56" s="47">
        <f t="shared" si="41"/>
        <v>1139.314488</v>
      </c>
      <c r="O56" s="85">
        <v>2850</v>
      </c>
      <c r="P56" s="51">
        <f t="shared" si="42"/>
        <v>0.39975946947368418</v>
      </c>
      <c r="Q56" s="44">
        <v>9.6</v>
      </c>
      <c r="R56" s="28">
        <f t="shared" si="43"/>
        <v>0.95592699999999997</v>
      </c>
      <c r="S56" s="48">
        <v>2.0299999999999998</v>
      </c>
      <c r="T56" s="48">
        <v>2.2999999999999998</v>
      </c>
      <c r="U56" s="31">
        <v>2.5</v>
      </c>
      <c r="V56" s="31">
        <v>3.1</v>
      </c>
      <c r="W56" s="31">
        <v>4</v>
      </c>
      <c r="X56" s="122">
        <v>0.9</v>
      </c>
      <c r="Y56" s="50">
        <v>0.8</v>
      </c>
      <c r="Z56" s="51">
        <v>0.9</v>
      </c>
      <c r="AA56" s="51">
        <v>0.8</v>
      </c>
      <c r="AB56" s="49">
        <v>0.9</v>
      </c>
      <c r="AC56" s="50">
        <v>0.7</v>
      </c>
      <c r="AD56" s="50">
        <v>0.7</v>
      </c>
      <c r="AE56" s="50">
        <v>0.7</v>
      </c>
      <c r="AF56" s="53">
        <v>3.51</v>
      </c>
      <c r="AG56" s="58">
        <v>3.53</v>
      </c>
      <c r="AH56" s="58">
        <v>3.53</v>
      </c>
      <c r="AI56" s="53">
        <v>3.51</v>
      </c>
      <c r="AJ56" s="53">
        <v>3.51</v>
      </c>
      <c r="AK56" s="53">
        <v>3.45</v>
      </c>
      <c r="AL56" s="53">
        <v>3.43</v>
      </c>
      <c r="AM56" s="53">
        <v>3.48</v>
      </c>
      <c r="AN56" s="53">
        <v>3.47</v>
      </c>
      <c r="AO56" s="53">
        <f>(AN56-AI56)</f>
        <v>-3.9999999999999591E-2</v>
      </c>
      <c r="AP56" s="19" t="b">
        <v>1</v>
      </c>
      <c r="AQ56" s="19" t="b">
        <v>0</v>
      </c>
      <c r="AR56" s="53">
        <v>7.0000000000000007E-2</v>
      </c>
      <c r="AS56" s="53">
        <v>0.39</v>
      </c>
      <c r="AT56" s="53">
        <v>0.02</v>
      </c>
      <c r="AU56" s="53">
        <v>-0.13</v>
      </c>
      <c r="AV56" s="53">
        <v>-0.39</v>
      </c>
      <c r="AW56" s="53">
        <v>-0.22</v>
      </c>
      <c r="AX56" s="53">
        <v>0.34</v>
      </c>
      <c r="AY56" s="53">
        <v>0.47</v>
      </c>
      <c r="AZ56" s="53">
        <v>0.38</v>
      </c>
      <c r="BA56" s="53">
        <v>0.25</v>
      </c>
      <c r="BB56" s="53">
        <v>0.33</v>
      </c>
      <c r="BC56" s="53">
        <f>(BB56-BA56)</f>
        <v>8.0000000000000016E-2</v>
      </c>
      <c r="BD56" s="19" t="b">
        <f t="shared" si="44"/>
        <v>0</v>
      </c>
      <c r="BE56" s="56">
        <v>81.7</v>
      </c>
      <c r="BF56" s="56">
        <v>81.8</v>
      </c>
      <c r="BG56" s="171"/>
      <c r="BH56" s="56">
        <v>82.2</v>
      </c>
      <c r="BI56" s="56">
        <v>80.400000000000006</v>
      </c>
      <c r="BJ56" s="56">
        <v>79</v>
      </c>
      <c r="BK56" s="56">
        <v>79.400000000000006</v>
      </c>
      <c r="BL56" s="56">
        <v>78.599999999999994</v>
      </c>
      <c r="BM56" s="56">
        <f t="shared" si="36"/>
        <v>3.6000000000000085</v>
      </c>
      <c r="BN56" s="26"/>
      <c r="BO56" s="26"/>
      <c r="BP56" s="26"/>
      <c r="BQ56" s="100">
        <v>0</v>
      </c>
      <c r="BR56" s="26">
        <v>0.17</v>
      </c>
      <c r="BS56" s="100">
        <v>-0.09</v>
      </c>
      <c r="BT56" s="177"/>
      <c r="BU56" s="183"/>
      <c r="BV56" s="183"/>
      <c r="BW56" s="183"/>
      <c r="BX56" s="29"/>
      <c r="BY56" s="29"/>
      <c r="BZ56" s="29">
        <v>33.164999999999999</v>
      </c>
      <c r="CA56" s="98">
        <f t="shared" si="45"/>
        <v>0</v>
      </c>
      <c r="CB56" s="29">
        <v>26.164999999999999</v>
      </c>
      <c r="CC56" s="29">
        <v>26.164999999999999</v>
      </c>
      <c r="CD56" s="28">
        <f t="shared" si="46"/>
        <v>0</v>
      </c>
      <c r="CE56" s="28">
        <v>28.05</v>
      </c>
      <c r="CF56" s="28">
        <v>28.05</v>
      </c>
      <c r="CG56" s="56"/>
      <c r="CH56" s="56">
        <v>0</v>
      </c>
      <c r="CI56" s="28"/>
      <c r="CJ56" s="28"/>
      <c r="CK56" s="29"/>
      <c r="CL56" s="27" t="s">
        <v>196</v>
      </c>
      <c r="CM56" s="27" t="s">
        <v>196</v>
      </c>
      <c r="CN56" s="27" t="s">
        <v>270</v>
      </c>
    </row>
    <row r="57" spans="1:92" x14ac:dyDescent="0.2">
      <c r="A57" s="151" t="s">
        <v>107</v>
      </c>
      <c r="B57" s="40" t="s">
        <v>759</v>
      </c>
      <c r="C57" s="40">
        <v>5</v>
      </c>
      <c r="D57" s="40">
        <v>1</v>
      </c>
      <c r="E57" s="26">
        <v>1</v>
      </c>
      <c r="F57" s="27">
        <v>1</v>
      </c>
      <c r="G57" s="44">
        <v>14.539</v>
      </c>
      <c r="H57" s="27">
        <v>1810</v>
      </c>
      <c r="I57" s="27">
        <v>3810</v>
      </c>
      <c r="J57" s="51">
        <f t="shared" si="28"/>
        <v>0.16912073490813648</v>
      </c>
      <c r="K57" s="48">
        <f t="shared" si="48"/>
        <v>5.9129355164118875</v>
      </c>
      <c r="L57" s="85">
        <v>59.06</v>
      </c>
      <c r="M57" s="85">
        <v>70.3</v>
      </c>
      <c r="N57" s="47">
        <f t="shared" si="41"/>
        <v>971.65847999999983</v>
      </c>
      <c r="O57" s="85">
        <v>3380</v>
      </c>
      <c r="P57" s="51">
        <f t="shared" si="42"/>
        <v>0.28747292307692301</v>
      </c>
      <c r="Q57" s="44">
        <v>9.9</v>
      </c>
      <c r="R57" s="28">
        <f t="shared" si="43"/>
        <v>8.0498780000000014</v>
      </c>
      <c r="S57" s="48">
        <v>13.63</v>
      </c>
      <c r="T57" s="48">
        <v>-3.9</v>
      </c>
      <c r="U57" s="31">
        <v>1.9</v>
      </c>
      <c r="V57" s="31">
        <v>4.5999999999999996</v>
      </c>
      <c r="W57" s="31">
        <v>3.4</v>
      </c>
      <c r="X57" s="122">
        <v>0.8</v>
      </c>
      <c r="Y57" s="50">
        <v>0.9</v>
      </c>
      <c r="Z57" s="51">
        <v>1</v>
      </c>
      <c r="AA57" s="51">
        <v>0.8</v>
      </c>
      <c r="AB57" s="49">
        <v>1</v>
      </c>
      <c r="AC57" s="50">
        <v>1</v>
      </c>
      <c r="AD57" s="50">
        <v>1</v>
      </c>
      <c r="AE57" s="50">
        <v>1</v>
      </c>
      <c r="AF57" s="53">
        <v>3.32</v>
      </c>
      <c r="AG57" s="58">
        <v>3.4</v>
      </c>
      <c r="AH57" s="58">
        <v>3.48</v>
      </c>
      <c r="AI57" s="53">
        <v>3.51</v>
      </c>
      <c r="AJ57" s="53">
        <v>3.43</v>
      </c>
      <c r="AK57" s="53">
        <v>3.44</v>
      </c>
      <c r="AL57" s="53">
        <v>3.46</v>
      </c>
      <c r="AM57" s="53">
        <v>3.46</v>
      </c>
      <c r="AN57" s="53">
        <v>3.42</v>
      </c>
      <c r="AO57" s="53">
        <f>(AN57-AI57)</f>
        <v>-8.9999999999999858E-2</v>
      </c>
      <c r="AP57" s="19" t="b">
        <v>1</v>
      </c>
      <c r="AQ57" s="19" t="b">
        <v>0</v>
      </c>
      <c r="AR57" s="53">
        <v>0.17</v>
      </c>
      <c r="AS57" s="53">
        <v>0.15</v>
      </c>
      <c r="AT57" s="53">
        <v>7.0000000000000007E-2</v>
      </c>
      <c r="AU57" s="53">
        <v>0.36</v>
      </c>
      <c r="AV57" s="53">
        <v>0.34</v>
      </c>
      <c r="AW57" s="53">
        <v>0.46</v>
      </c>
      <c r="AX57" s="53">
        <v>0.53</v>
      </c>
      <c r="AY57" s="53">
        <v>0.46</v>
      </c>
      <c r="AZ57" s="53">
        <v>0.47</v>
      </c>
      <c r="BA57" s="53">
        <v>0.61</v>
      </c>
      <c r="BB57" s="53">
        <v>0.39</v>
      </c>
      <c r="BC57" s="53">
        <f>(BB57-BA57)</f>
        <v>-0.21999999999999997</v>
      </c>
      <c r="BD57" s="19" t="b">
        <f t="shared" si="44"/>
        <v>0</v>
      </c>
      <c r="BE57" s="56">
        <v>81.599999999999994</v>
      </c>
      <c r="BF57" s="56">
        <v>84.2</v>
      </c>
      <c r="BG57" s="171"/>
      <c r="BH57" s="56">
        <v>83.9</v>
      </c>
      <c r="BI57" s="56">
        <v>83.8</v>
      </c>
      <c r="BJ57" s="56">
        <v>85.9</v>
      </c>
      <c r="BK57" s="56">
        <v>86.6</v>
      </c>
      <c r="BL57" s="56">
        <v>86.2</v>
      </c>
      <c r="BM57" s="56">
        <f t="shared" si="36"/>
        <v>-2.2999999999999972</v>
      </c>
      <c r="BN57" s="26"/>
      <c r="BO57" s="26"/>
      <c r="BP57" s="26"/>
      <c r="BQ57" s="26">
        <v>1.37</v>
      </c>
      <c r="BR57" s="26">
        <v>1.25</v>
      </c>
      <c r="BS57" s="100">
        <v>1.18</v>
      </c>
      <c r="BT57" s="177"/>
      <c r="BU57" s="183"/>
      <c r="BV57" s="183"/>
      <c r="BW57" s="183"/>
      <c r="BX57" s="29">
        <v>17</v>
      </c>
      <c r="BY57" s="29"/>
      <c r="BZ57" s="29">
        <v>362.46100000000001</v>
      </c>
      <c r="CA57" s="98">
        <f t="shared" si="45"/>
        <v>36.783999999999992</v>
      </c>
      <c r="CB57" s="29">
        <v>358.43</v>
      </c>
      <c r="CC57" s="29">
        <v>395.214</v>
      </c>
      <c r="CD57" s="28">
        <f t="shared" si="46"/>
        <v>28.72199999999998</v>
      </c>
      <c r="CE57" s="28">
        <v>340.74</v>
      </c>
      <c r="CF57" s="28">
        <v>369.46199999999999</v>
      </c>
      <c r="CG57" s="56"/>
      <c r="CH57" s="56">
        <v>36.225999999999999</v>
      </c>
      <c r="CI57" s="28"/>
      <c r="CJ57" s="28">
        <f>(CG57+CH57+CI57)</f>
        <v>36.225999999999999</v>
      </c>
      <c r="CK57" s="29">
        <v>46.054000000000002</v>
      </c>
      <c r="CL57" s="27" t="s">
        <v>196</v>
      </c>
      <c r="CM57" s="27" t="s">
        <v>196</v>
      </c>
      <c r="CN57" s="27" t="s">
        <v>270</v>
      </c>
    </row>
    <row r="58" spans="1:92" x14ac:dyDescent="0.2">
      <c r="A58" s="25" t="s">
        <v>101</v>
      </c>
      <c r="B58" s="40" t="s">
        <v>748</v>
      </c>
      <c r="C58" s="38">
        <v>5</v>
      </c>
      <c r="D58" s="38">
        <v>0</v>
      </c>
      <c r="E58" s="26">
        <v>4</v>
      </c>
      <c r="F58" s="27">
        <v>1</v>
      </c>
      <c r="G58" s="44">
        <v>30.241</v>
      </c>
      <c r="H58" s="27">
        <v>1880</v>
      </c>
      <c r="I58" s="27">
        <v>5290</v>
      </c>
      <c r="J58" s="51">
        <f t="shared" si="28"/>
        <v>0.12180529300567108</v>
      </c>
      <c r="K58" s="48">
        <f t="shared" si="48"/>
        <v>8.2098238534957702</v>
      </c>
      <c r="L58" s="92">
        <v>5</v>
      </c>
      <c r="M58" s="44" t="e">
        <v>#N/A</v>
      </c>
      <c r="N58" s="44" t="e">
        <v>#N/A</v>
      </c>
      <c r="O58" s="85">
        <v>4590</v>
      </c>
      <c r="P58" s="48" t="e">
        <v>#N/A</v>
      </c>
      <c r="Q58" s="44">
        <v>19.5</v>
      </c>
      <c r="R58" s="28">
        <f t="shared" si="43"/>
        <v>1.4670000000000001</v>
      </c>
      <c r="S58" s="48">
        <v>29.34</v>
      </c>
      <c r="T58" s="48">
        <v>-3.7</v>
      </c>
      <c r="U58" s="31">
        <v>3.8</v>
      </c>
      <c r="V58" s="31">
        <v>5.4</v>
      </c>
      <c r="W58" s="31">
        <v>5.5</v>
      </c>
      <c r="X58" s="122">
        <v>0.4</v>
      </c>
      <c r="Y58" s="50">
        <v>0.3</v>
      </c>
      <c r="Z58" s="51">
        <v>0.4</v>
      </c>
      <c r="AA58" s="51">
        <v>0.33</v>
      </c>
      <c r="AB58" s="49">
        <v>0.33</v>
      </c>
      <c r="AC58" s="50">
        <v>0.44</v>
      </c>
      <c r="AD58" s="50">
        <v>0.44</v>
      </c>
      <c r="AE58" s="50">
        <v>0.44</v>
      </c>
      <c r="AF58" s="53">
        <v>3</v>
      </c>
      <c r="AG58" s="58">
        <v>3</v>
      </c>
      <c r="AH58" s="58">
        <v>3.13</v>
      </c>
      <c r="AI58" s="53">
        <v>3.31</v>
      </c>
      <c r="AJ58" s="53">
        <v>3.33</v>
      </c>
      <c r="AK58" s="53">
        <v>3.36</v>
      </c>
      <c r="AL58" s="53">
        <v>3.38</v>
      </c>
      <c r="AM58" s="53">
        <v>3.38</v>
      </c>
      <c r="AN58" s="53">
        <v>3.38</v>
      </c>
      <c r="AO58" s="61">
        <f>(AN58-AH58)</f>
        <v>0.25</v>
      </c>
      <c r="AP58" s="19" t="b">
        <v>0</v>
      </c>
      <c r="AQ58" s="19" t="b">
        <v>0</v>
      </c>
      <c r="AR58" s="53">
        <v>-1.35</v>
      </c>
      <c r="AS58" s="53">
        <v>-1.44</v>
      </c>
      <c r="AT58" s="53">
        <v>-1.97</v>
      </c>
      <c r="AU58" s="53">
        <v>-1.79</v>
      </c>
      <c r="AV58" s="53">
        <v>-1.4</v>
      </c>
      <c r="AW58" s="53">
        <v>-1.25</v>
      </c>
      <c r="AX58" s="53">
        <v>-0.96</v>
      </c>
      <c r="AY58" s="53">
        <v>-0.73</v>
      </c>
      <c r="AZ58" s="53">
        <v>-0.61</v>
      </c>
      <c r="BA58" s="53">
        <v>-0.52</v>
      </c>
      <c r="BB58" s="53">
        <v>-0.55000000000000004</v>
      </c>
      <c r="BC58" s="61">
        <f>(BB58-AT58)</f>
        <v>1.42</v>
      </c>
      <c r="BD58" s="19" t="b">
        <f t="shared" si="44"/>
        <v>0</v>
      </c>
      <c r="BE58" s="56">
        <v>93.4</v>
      </c>
      <c r="BF58" s="56">
        <v>92.8</v>
      </c>
      <c r="BG58" s="171"/>
      <c r="BH58" s="56">
        <v>90.5</v>
      </c>
      <c r="BI58" s="56">
        <v>88.3</v>
      </c>
      <c r="BJ58" s="56">
        <v>87.5</v>
      </c>
      <c r="BK58" s="56">
        <v>86.9</v>
      </c>
      <c r="BL58" s="56">
        <v>86.3</v>
      </c>
      <c r="BM58" s="56">
        <f t="shared" si="36"/>
        <v>4.2000000000000028</v>
      </c>
      <c r="BN58" s="26"/>
      <c r="BO58" s="26"/>
      <c r="BP58" s="26"/>
      <c r="BQ58" s="26">
        <v>0.91</v>
      </c>
      <c r="BR58" s="100">
        <v>0.9</v>
      </c>
      <c r="BS58" s="100">
        <v>0.5</v>
      </c>
      <c r="BT58" s="177"/>
      <c r="BU58" s="177"/>
      <c r="BV58" s="177"/>
      <c r="BW58" s="177"/>
      <c r="BX58" s="29">
        <v>5.5119999999999996</v>
      </c>
      <c r="BY58" s="29"/>
      <c r="BZ58" s="29">
        <v>3</v>
      </c>
      <c r="CA58" s="98">
        <f t="shared" si="45"/>
        <v>4.641</v>
      </c>
      <c r="CB58" s="29">
        <v>3.0449999999999999</v>
      </c>
      <c r="CC58" s="29">
        <v>7.6859999999999999</v>
      </c>
      <c r="CD58" s="28">
        <f t="shared" si="46"/>
        <v>7.5399999999999991</v>
      </c>
      <c r="CE58" s="28">
        <v>3</v>
      </c>
      <c r="CF58" s="28">
        <v>10.54</v>
      </c>
      <c r="CG58" s="56"/>
      <c r="CH58" s="56"/>
      <c r="CI58" s="28">
        <v>8.25</v>
      </c>
      <c r="CJ58" s="28">
        <f>(CG58+CH58+CI58)</f>
        <v>8.25</v>
      </c>
      <c r="CK58" s="29">
        <v>8.25</v>
      </c>
      <c r="CL58" s="27" t="s">
        <v>196</v>
      </c>
      <c r="CM58" s="27" t="s">
        <v>196</v>
      </c>
      <c r="CN58" s="27" t="s">
        <v>271</v>
      </c>
    </row>
    <row r="59" spans="1:92" x14ac:dyDescent="0.2">
      <c r="A59" s="25" t="s">
        <v>51</v>
      </c>
      <c r="B59" s="40" t="s">
        <v>566</v>
      </c>
      <c r="C59" s="40">
        <v>5</v>
      </c>
      <c r="D59" s="40">
        <v>0</v>
      </c>
      <c r="E59" s="26">
        <v>2</v>
      </c>
      <c r="F59" s="27">
        <v>1</v>
      </c>
      <c r="G59" s="44">
        <v>6.77</v>
      </c>
      <c r="H59" s="27">
        <v>1450</v>
      </c>
      <c r="I59" s="27">
        <v>4550</v>
      </c>
      <c r="J59" s="51">
        <f t="shared" si="28"/>
        <v>0.14161538461538462</v>
      </c>
      <c r="K59" s="48">
        <f t="shared" si="48"/>
        <v>7.0613796849538293</v>
      </c>
      <c r="L59" s="85">
        <v>16.850000000000001</v>
      </c>
      <c r="M59" s="85">
        <v>99.19</v>
      </c>
      <c r="N59" s="47">
        <f t="shared" si="41"/>
        <v>1370.964504</v>
      </c>
      <c r="O59" s="85">
        <v>3840</v>
      </c>
      <c r="P59" s="51">
        <f t="shared" si="42"/>
        <v>0.35702200625000002</v>
      </c>
      <c r="Q59" s="44">
        <v>19.100000000000001</v>
      </c>
      <c r="R59" s="28">
        <f t="shared" si="43"/>
        <v>1.0986199999999999</v>
      </c>
      <c r="S59" s="48">
        <v>6.52</v>
      </c>
      <c r="T59" s="48">
        <v>3.7</v>
      </c>
      <c r="U59" s="31">
        <v>4.4000000000000004</v>
      </c>
      <c r="V59" s="31">
        <v>5.3</v>
      </c>
      <c r="W59" s="31">
        <v>5.7</v>
      </c>
      <c r="X59" s="122">
        <v>0.4</v>
      </c>
      <c r="Y59" s="50">
        <v>0.2</v>
      </c>
      <c r="Z59" s="51">
        <v>0.2</v>
      </c>
      <c r="AA59" s="51">
        <v>0.2</v>
      </c>
      <c r="AB59" s="49">
        <v>0.4</v>
      </c>
      <c r="AC59" s="50">
        <v>0.4</v>
      </c>
      <c r="AD59" s="50">
        <v>0.4</v>
      </c>
      <c r="AE59" s="50">
        <v>0.2</v>
      </c>
      <c r="AF59" s="53">
        <v>2.98</v>
      </c>
      <c r="AG59" s="58">
        <v>3.08</v>
      </c>
      <c r="AH59" s="58">
        <v>3.14</v>
      </c>
      <c r="AI59" s="53">
        <v>3.28</v>
      </c>
      <c r="AJ59" s="53">
        <v>3.2</v>
      </c>
      <c r="AK59" s="53">
        <v>3.28</v>
      </c>
      <c r="AL59" s="53">
        <v>3.36</v>
      </c>
      <c r="AM59" s="53">
        <v>3.4</v>
      </c>
      <c r="AN59" s="53">
        <v>3.36</v>
      </c>
      <c r="AO59" s="84">
        <f>(AN59-AJ59)</f>
        <v>0.1599999999999997</v>
      </c>
      <c r="AP59" s="19" t="b">
        <v>0</v>
      </c>
      <c r="AQ59" s="19" t="b">
        <v>0</v>
      </c>
      <c r="AR59" s="53">
        <v>-1.28</v>
      </c>
      <c r="AS59" s="53">
        <v>-0.57999999999999996</v>
      </c>
      <c r="AT59" s="53">
        <v>-0.48</v>
      </c>
      <c r="AU59" s="53">
        <v>-0.08</v>
      </c>
      <c r="AV59" s="53">
        <v>-0.17</v>
      </c>
      <c r="AW59" s="53">
        <v>0.02</v>
      </c>
      <c r="AX59" s="53">
        <v>-0.17</v>
      </c>
      <c r="AY59" s="53">
        <v>-0.27</v>
      </c>
      <c r="AZ59" s="53">
        <v>-0.06</v>
      </c>
      <c r="BA59" s="53">
        <v>0.03</v>
      </c>
      <c r="BB59" s="53">
        <v>0.06</v>
      </c>
      <c r="BC59" s="53">
        <f>(BB59-AY59)</f>
        <v>0.33</v>
      </c>
      <c r="BD59" s="19" t="b">
        <f t="shared" si="44"/>
        <v>0</v>
      </c>
      <c r="BE59" s="56">
        <v>88.7</v>
      </c>
      <c r="BF59" s="56">
        <v>89</v>
      </c>
      <c r="BG59" s="171"/>
      <c r="BH59" s="56">
        <v>88.7</v>
      </c>
      <c r="BI59" s="56">
        <v>86.7</v>
      </c>
      <c r="BJ59" s="56">
        <v>85.5</v>
      </c>
      <c r="BK59" s="56">
        <v>83.7</v>
      </c>
      <c r="BL59" s="56">
        <v>84.3</v>
      </c>
      <c r="BM59" s="56">
        <f t="shared" si="36"/>
        <v>4.4000000000000057</v>
      </c>
      <c r="BN59" s="26"/>
      <c r="BO59" s="26"/>
      <c r="BP59" s="26"/>
      <c r="BQ59" s="103">
        <v>2.11</v>
      </c>
      <c r="BR59" s="103">
        <v>1.95</v>
      </c>
      <c r="BS59" s="128">
        <v>1.82</v>
      </c>
      <c r="BT59" s="184"/>
      <c r="BU59" s="185"/>
      <c r="BV59" s="185"/>
      <c r="BW59" s="185"/>
      <c r="BX59" s="29">
        <v>4</v>
      </c>
      <c r="BY59" s="29"/>
      <c r="BZ59" s="29"/>
      <c r="CA59" s="98">
        <f t="shared" si="45"/>
        <v>1.29</v>
      </c>
      <c r="CB59" s="98">
        <v>0</v>
      </c>
      <c r="CC59" s="29">
        <v>1.29</v>
      </c>
      <c r="CD59" s="28">
        <f t="shared" si="46"/>
        <v>1.35</v>
      </c>
      <c r="CE59" s="28"/>
      <c r="CF59" s="28">
        <v>1.35</v>
      </c>
      <c r="CG59" s="56"/>
      <c r="CH59" s="56">
        <v>1.4550000000000001</v>
      </c>
      <c r="CI59" s="56"/>
      <c r="CJ59" s="28">
        <f>(CG59+CH59+CI59)</f>
        <v>1.4550000000000001</v>
      </c>
      <c r="CK59" s="29">
        <v>0.51300000000000001</v>
      </c>
      <c r="CL59" s="27" t="s">
        <v>196</v>
      </c>
      <c r="CM59" s="27" t="s">
        <v>196</v>
      </c>
      <c r="CN59" s="27" t="s">
        <v>271</v>
      </c>
    </row>
    <row r="60" spans="1:92" x14ac:dyDescent="0.2">
      <c r="A60" s="25" t="s">
        <v>62</v>
      </c>
      <c r="B60" s="40" t="s">
        <v>602</v>
      </c>
      <c r="C60" s="38">
        <v>5</v>
      </c>
      <c r="D60" s="38">
        <v>0</v>
      </c>
      <c r="E60" s="26">
        <v>1</v>
      </c>
      <c r="F60" s="27">
        <v>1</v>
      </c>
      <c r="G60" s="44">
        <v>3.89</v>
      </c>
      <c r="H60" s="27">
        <v>1060</v>
      </c>
      <c r="I60" s="27">
        <v>2850</v>
      </c>
      <c r="J60" s="51">
        <f t="shared" si="28"/>
        <v>0.22608771929824562</v>
      </c>
      <c r="K60" s="48">
        <f t="shared" si="48"/>
        <v>4.4230620004655856</v>
      </c>
      <c r="L60" s="85">
        <v>17.850000000000001</v>
      </c>
      <c r="M60" s="85">
        <v>114.27</v>
      </c>
      <c r="N60" s="47">
        <f t="shared" si="41"/>
        <v>1579.3942320000001</v>
      </c>
      <c r="O60" s="85">
        <v>2610</v>
      </c>
      <c r="P60" s="51">
        <f t="shared" si="42"/>
        <v>0.60513188965517251</v>
      </c>
      <c r="Q60" s="44">
        <v>16.5</v>
      </c>
      <c r="R60" s="28">
        <f t="shared" si="43"/>
        <v>0.66045000000000009</v>
      </c>
      <c r="S60" s="48">
        <v>3.7</v>
      </c>
      <c r="T60" s="48">
        <v>0.4</v>
      </c>
      <c r="U60" s="31">
        <v>0.8</v>
      </c>
      <c r="V60" s="31">
        <v>0.9</v>
      </c>
      <c r="W60" s="31">
        <v>4</v>
      </c>
      <c r="X60" s="122">
        <v>0.5</v>
      </c>
      <c r="Y60" s="50">
        <v>0.5</v>
      </c>
      <c r="Z60" s="51">
        <v>0.4</v>
      </c>
      <c r="AA60" s="51">
        <v>0.3</v>
      </c>
      <c r="AB60" s="49">
        <v>0.7</v>
      </c>
      <c r="AC60" s="50">
        <v>0.6</v>
      </c>
      <c r="AD60" s="50">
        <v>1</v>
      </c>
      <c r="AE60" s="50">
        <v>0.9</v>
      </c>
      <c r="AF60" s="53">
        <v>3.16</v>
      </c>
      <c r="AG60" s="58">
        <v>3.28</v>
      </c>
      <c r="AH60" s="58">
        <v>3.38</v>
      </c>
      <c r="AI60" s="53">
        <v>3.33</v>
      </c>
      <c r="AJ60" s="53">
        <v>3.23</v>
      </c>
      <c r="AK60" s="53">
        <v>3.18</v>
      </c>
      <c r="AL60" s="53">
        <v>3.2</v>
      </c>
      <c r="AM60" s="53">
        <v>3.23</v>
      </c>
      <c r="AN60" s="53">
        <v>3.29</v>
      </c>
      <c r="AO60" s="84">
        <f>(AN60-AK60)</f>
        <v>0.10999999999999988</v>
      </c>
      <c r="AP60" s="19" t="b">
        <v>0</v>
      </c>
      <c r="AQ60" s="19" t="b">
        <v>0</v>
      </c>
      <c r="AR60" s="53">
        <v>0.03</v>
      </c>
      <c r="AS60" s="53">
        <v>-0.1</v>
      </c>
      <c r="AT60" s="53">
        <v>-0.24</v>
      </c>
      <c r="AU60" s="53">
        <v>0.22</v>
      </c>
      <c r="AV60" s="53">
        <v>-0.27</v>
      </c>
      <c r="AW60" s="53">
        <v>-0.65</v>
      </c>
      <c r="AX60" s="53">
        <v>-0.88</v>
      </c>
      <c r="AY60" s="53">
        <v>-1.08</v>
      </c>
      <c r="AZ60" s="53">
        <v>-1.17</v>
      </c>
      <c r="BA60" s="53">
        <v>-1.1299999999999999</v>
      </c>
      <c r="BB60" s="53">
        <v>-1.02</v>
      </c>
      <c r="BC60" s="53">
        <f>(BB60-AZ60)</f>
        <v>0.14999999999999991</v>
      </c>
      <c r="BD60" s="19" t="b">
        <f t="shared" si="44"/>
        <v>0</v>
      </c>
      <c r="BE60" s="56">
        <v>86.1</v>
      </c>
      <c r="BF60" s="56">
        <v>88.7</v>
      </c>
      <c r="BG60" s="171"/>
      <c r="BH60" s="56">
        <v>89.1</v>
      </c>
      <c r="BI60" s="56">
        <v>88</v>
      </c>
      <c r="BJ60" s="56">
        <v>87.6</v>
      </c>
      <c r="BK60" s="107">
        <v>91.7</v>
      </c>
      <c r="BL60" s="107">
        <v>93</v>
      </c>
      <c r="BM60" s="56">
        <f t="shared" si="36"/>
        <v>-3.9000000000000057</v>
      </c>
      <c r="BN60" s="43"/>
      <c r="BO60" s="43" t="s">
        <v>159</v>
      </c>
      <c r="BP60" s="43" t="s">
        <v>159</v>
      </c>
      <c r="BQ60" s="101">
        <v>1.75</v>
      </c>
      <c r="BR60" s="101">
        <v>1.68</v>
      </c>
      <c r="BS60" s="105">
        <v>1.82</v>
      </c>
      <c r="BT60" s="176"/>
      <c r="BU60" s="42"/>
      <c r="BV60" s="42"/>
      <c r="BW60" s="42"/>
      <c r="BX60" s="98">
        <v>2</v>
      </c>
      <c r="BY60" s="98"/>
      <c r="BZ60" s="98"/>
      <c r="CA60" s="98">
        <f t="shared" si="45"/>
        <v>1.907</v>
      </c>
      <c r="CB60" s="98">
        <v>0</v>
      </c>
      <c r="CC60" s="98">
        <v>1.907</v>
      </c>
      <c r="CD60" s="28">
        <f t="shared" si="46"/>
        <v>0</v>
      </c>
      <c r="CF60" s="28"/>
      <c r="CG60" s="28"/>
      <c r="CH60" s="56">
        <v>0</v>
      </c>
      <c r="CI60" s="56"/>
      <c r="CJ60" s="28"/>
      <c r="CK60" s="29">
        <v>1.1990000000000001</v>
      </c>
      <c r="CL60" s="27" t="s">
        <v>196</v>
      </c>
      <c r="CM60" s="27" t="s">
        <v>196</v>
      </c>
      <c r="CN60" s="27" t="s">
        <v>271</v>
      </c>
    </row>
    <row r="61" spans="1:92" x14ac:dyDescent="0.2">
      <c r="A61" s="25" t="s">
        <v>74</v>
      </c>
      <c r="B61" s="40" t="s">
        <v>652</v>
      </c>
      <c r="C61" s="40">
        <v>5</v>
      </c>
      <c r="D61" s="40">
        <v>0</v>
      </c>
      <c r="E61" s="26">
        <v>2</v>
      </c>
      <c r="F61" s="27">
        <v>2</v>
      </c>
      <c r="G61" s="44">
        <v>7.3209999999999997</v>
      </c>
      <c r="H61" s="27">
        <v>2010</v>
      </c>
      <c r="I61" s="27">
        <v>2430</v>
      </c>
      <c r="J61" s="51">
        <f t="shared" si="28"/>
        <v>0.26516460905349798</v>
      </c>
      <c r="K61" s="48">
        <f t="shared" si="48"/>
        <v>3.771242337239078</v>
      </c>
      <c r="L61" s="85">
        <v>13.1</v>
      </c>
      <c r="M61" s="85">
        <v>185.24</v>
      </c>
      <c r="N61" s="47">
        <f t="shared" si="41"/>
        <v>2560.3131840000001</v>
      </c>
      <c r="O61" s="85">
        <v>2180</v>
      </c>
      <c r="P61" s="51">
        <f t="shared" si="42"/>
        <v>1.1744555889908257</v>
      </c>
      <c r="Q61" s="44">
        <v>12.3</v>
      </c>
      <c r="R61" s="28">
        <f t="shared" si="43"/>
        <v>0.91830999999999996</v>
      </c>
      <c r="S61" s="48">
        <v>7.01</v>
      </c>
      <c r="T61" s="48">
        <v>5.5</v>
      </c>
      <c r="U61" s="31">
        <v>-1.5</v>
      </c>
      <c r="V61" s="31">
        <v>1.5</v>
      </c>
      <c r="W61" s="31">
        <v>5.2</v>
      </c>
      <c r="X61" s="122">
        <v>0.6</v>
      </c>
      <c r="Y61" s="50">
        <v>0.7</v>
      </c>
      <c r="Z61" s="51">
        <v>0.8</v>
      </c>
      <c r="AA61" s="49">
        <v>0.7</v>
      </c>
      <c r="AB61" s="49">
        <v>0.5</v>
      </c>
      <c r="AC61" s="50">
        <v>0.6</v>
      </c>
      <c r="AD61" s="50">
        <v>0.8</v>
      </c>
      <c r="AE61" s="50">
        <v>0.78</v>
      </c>
      <c r="AF61" s="53">
        <v>3.11</v>
      </c>
      <c r="AG61" s="68">
        <v>3.14</v>
      </c>
      <c r="AH61" s="68">
        <v>3.32</v>
      </c>
      <c r="AI61" s="53">
        <v>3.25</v>
      </c>
      <c r="AJ61" s="53">
        <v>3.25</v>
      </c>
      <c r="AK61" s="53">
        <v>3.3</v>
      </c>
      <c r="AL61" s="53">
        <v>3.3</v>
      </c>
      <c r="AM61" s="53">
        <v>3.3</v>
      </c>
      <c r="AN61" s="53">
        <v>3.25</v>
      </c>
      <c r="AO61" s="84">
        <f>(AN61-AK61)</f>
        <v>-4.9999999999999822E-2</v>
      </c>
      <c r="AP61" s="19" t="b">
        <v>0</v>
      </c>
      <c r="AQ61" s="19" t="b">
        <v>0</v>
      </c>
      <c r="AR61" s="53">
        <v>-0.61</v>
      </c>
      <c r="AS61" s="53">
        <v>-0.61</v>
      </c>
      <c r="AT61" s="53">
        <v>-0.97</v>
      </c>
      <c r="AU61" s="53">
        <v>-0.9</v>
      </c>
      <c r="AV61" s="53">
        <v>-0.78</v>
      </c>
      <c r="AW61" s="53">
        <v>-0.63</v>
      </c>
      <c r="AX61" s="53">
        <v>-0.81</v>
      </c>
      <c r="AY61" s="53">
        <v>-0.84</v>
      </c>
      <c r="AZ61" s="53">
        <v>-0.78</v>
      </c>
      <c r="BA61" s="53">
        <v>-0.62</v>
      </c>
      <c r="BB61" s="53">
        <v>-0.52</v>
      </c>
      <c r="BC61" s="53">
        <f>(BB61-AY61)</f>
        <v>0.31999999999999995</v>
      </c>
      <c r="BD61" s="19" t="b">
        <f t="shared" si="44"/>
        <v>0</v>
      </c>
      <c r="BE61" s="56">
        <v>84.6</v>
      </c>
      <c r="BF61" s="56">
        <v>84.1</v>
      </c>
      <c r="BG61" s="55" t="s">
        <v>159</v>
      </c>
      <c r="BH61" s="56">
        <v>83.9</v>
      </c>
      <c r="BI61" s="48">
        <v>84.2</v>
      </c>
      <c r="BJ61" s="48">
        <v>83.7</v>
      </c>
      <c r="BK61" s="48">
        <v>84.9</v>
      </c>
      <c r="BL61" s="48">
        <v>84.1</v>
      </c>
      <c r="BM61" s="56">
        <f t="shared" si="36"/>
        <v>-0.19999999999998863</v>
      </c>
      <c r="BN61" s="19"/>
      <c r="BO61" s="19"/>
      <c r="BP61" s="19"/>
      <c r="BQ61" s="19">
        <v>1.22</v>
      </c>
      <c r="BR61" s="19">
        <v>1.46</v>
      </c>
      <c r="BS61" s="99">
        <v>1.41</v>
      </c>
      <c r="BT61" s="34"/>
      <c r="BU61" s="36"/>
      <c r="BV61" s="36"/>
      <c r="BW61" s="36"/>
      <c r="BX61" s="28"/>
      <c r="BY61" s="28"/>
      <c r="BZ61" s="28">
        <v>6.4530000000000003</v>
      </c>
      <c r="CA61" s="98">
        <f t="shared" si="45"/>
        <v>0</v>
      </c>
      <c r="CB61" s="28">
        <v>4.8529999999999998</v>
      </c>
      <c r="CC61" s="28">
        <v>4.8529999999999998</v>
      </c>
      <c r="CF61" s="19"/>
      <c r="CG61" s="56"/>
      <c r="CH61" s="56"/>
      <c r="CI61" s="56"/>
      <c r="CJ61" s="56"/>
      <c r="CK61" s="28"/>
      <c r="CL61" s="27" t="s">
        <v>196</v>
      </c>
      <c r="CM61" s="27" t="s">
        <v>196</v>
      </c>
      <c r="CN61" s="27" t="s">
        <v>271</v>
      </c>
    </row>
    <row r="62" spans="1:92" x14ac:dyDescent="0.2">
      <c r="A62" s="25" t="s">
        <v>14</v>
      </c>
      <c r="B62" s="40" t="s">
        <v>435</v>
      </c>
      <c r="C62" s="38">
        <v>5</v>
      </c>
      <c r="D62" s="38">
        <v>0</v>
      </c>
      <c r="E62" s="26">
        <v>1</v>
      </c>
      <c r="F62" s="27">
        <v>1</v>
      </c>
      <c r="G62" s="44">
        <v>22.524000000000001</v>
      </c>
      <c r="H62" s="27">
        <v>1290</v>
      </c>
      <c r="I62" s="27">
        <v>2770</v>
      </c>
      <c r="J62" s="51">
        <f t="shared" si="28"/>
        <v>0.23261732851985562</v>
      </c>
      <c r="K62" s="48">
        <f t="shared" si="48"/>
        <v>4.298905874136727</v>
      </c>
      <c r="L62" s="85">
        <v>19.47</v>
      </c>
      <c r="M62" s="85">
        <v>112.17</v>
      </c>
      <c r="N62" s="47">
        <f t="shared" si="41"/>
        <v>1550.368872</v>
      </c>
      <c r="O62" s="85">
        <v>2580</v>
      </c>
      <c r="P62" s="51">
        <f t="shared" si="42"/>
        <v>0.60091816744186044</v>
      </c>
      <c r="Q62" s="44">
        <v>16.399999999999999</v>
      </c>
      <c r="R62" s="28">
        <f t="shared" si="43"/>
        <v>4.1198519999999998</v>
      </c>
      <c r="S62" s="48">
        <v>21.16</v>
      </c>
      <c r="T62" s="48">
        <v>-3.5</v>
      </c>
      <c r="U62" s="31">
        <v>1.3</v>
      </c>
      <c r="V62" s="31">
        <v>0.7</v>
      </c>
      <c r="W62" s="31">
        <v>2.5</v>
      </c>
      <c r="X62" s="122">
        <v>0.3</v>
      </c>
      <c r="Y62" s="50">
        <v>0.3</v>
      </c>
      <c r="Z62" s="51">
        <v>0.3</v>
      </c>
      <c r="AA62" s="51">
        <v>0.3</v>
      </c>
      <c r="AB62" s="49">
        <v>0.3</v>
      </c>
      <c r="AC62" s="50">
        <v>0.2</v>
      </c>
      <c r="AD62" s="50">
        <v>0.2</v>
      </c>
      <c r="AE62" s="50">
        <v>0.2</v>
      </c>
      <c r="AF62" s="53">
        <v>3.29</v>
      </c>
      <c r="AG62" s="68">
        <v>3.22</v>
      </c>
      <c r="AH62" s="68">
        <v>3.23</v>
      </c>
      <c r="AI62" s="53">
        <v>3.21</v>
      </c>
      <c r="AJ62" s="53">
        <v>3.21</v>
      </c>
      <c r="AK62" s="53">
        <v>3.17</v>
      </c>
      <c r="AL62" s="53">
        <v>3.18</v>
      </c>
      <c r="AM62" s="53">
        <v>3.23</v>
      </c>
      <c r="AN62" s="53">
        <v>3.23</v>
      </c>
      <c r="AO62" s="84">
        <f>(AN62-AK62)</f>
        <v>6.0000000000000053E-2</v>
      </c>
      <c r="AP62" s="19" t="b">
        <v>0</v>
      </c>
      <c r="AQ62" s="19" t="b">
        <v>1</v>
      </c>
      <c r="AR62" s="53">
        <v>-0.47</v>
      </c>
      <c r="AS62" s="53">
        <v>-0.4</v>
      </c>
      <c r="AT62" s="53">
        <v>-0.18</v>
      </c>
      <c r="AU62" s="53">
        <v>-0.26</v>
      </c>
      <c r="AV62" s="53">
        <v>-0.34</v>
      </c>
      <c r="AW62" s="53">
        <v>-0.55000000000000004</v>
      </c>
      <c r="AX62" s="53">
        <v>-0.48</v>
      </c>
      <c r="AY62" s="53">
        <v>-0.73</v>
      </c>
      <c r="AZ62" s="53">
        <v>-0.66</v>
      </c>
      <c r="BA62" s="53">
        <v>-0.57999999999999996</v>
      </c>
      <c r="BB62" s="53">
        <v>-0.52</v>
      </c>
      <c r="BC62" s="53">
        <f>(BB62-AY62)</f>
        <v>0.20999999999999996</v>
      </c>
      <c r="BD62" s="19" t="b">
        <f t="shared" si="44"/>
        <v>0</v>
      </c>
      <c r="BE62" s="56">
        <v>91.2</v>
      </c>
      <c r="BF62" s="56">
        <v>95.3</v>
      </c>
      <c r="BG62" s="171"/>
      <c r="BH62" s="56">
        <v>95.4</v>
      </c>
      <c r="BI62" s="56">
        <v>94.6</v>
      </c>
      <c r="BJ62" s="56">
        <v>93.1</v>
      </c>
      <c r="BK62" s="107">
        <v>93.5</v>
      </c>
      <c r="BL62" s="107">
        <v>93.1</v>
      </c>
      <c r="BM62" s="56">
        <f t="shared" si="36"/>
        <v>2.3000000000000114</v>
      </c>
      <c r="BN62" s="43" t="s">
        <v>159</v>
      </c>
      <c r="BO62" s="43" t="s">
        <v>159</v>
      </c>
      <c r="BP62" s="43" t="s">
        <v>159</v>
      </c>
      <c r="BQ62" s="105">
        <v>1.7</v>
      </c>
      <c r="BR62" s="101">
        <v>1.71</v>
      </c>
      <c r="BS62" s="105">
        <v>1.66</v>
      </c>
      <c r="BT62" s="176"/>
      <c r="BU62" s="42"/>
      <c r="BV62" s="42"/>
      <c r="BW62" s="42"/>
      <c r="BX62" s="98"/>
      <c r="BY62" s="98"/>
      <c r="BZ62" s="98">
        <v>39.075000000000003</v>
      </c>
      <c r="CA62" s="98">
        <f t="shared" si="45"/>
        <v>0</v>
      </c>
      <c r="CB62" s="98">
        <v>25.324999999999999</v>
      </c>
      <c r="CC62" s="98">
        <v>25.324999999999999</v>
      </c>
      <c r="CD62" s="28">
        <f>(CF62-CE62)</f>
        <v>0</v>
      </c>
      <c r="CE62" s="28">
        <v>12.75</v>
      </c>
      <c r="CF62" s="28">
        <v>12.75</v>
      </c>
      <c r="CG62" s="56"/>
      <c r="CH62" s="56">
        <v>0</v>
      </c>
      <c r="CI62" s="56"/>
      <c r="CJ62" s="28"/>
      <c r="CK62" s="29">
        <v>1.3440000000000001</v>
      </c>
      <c r="CL62" s="27" t="s">
        <v>196</v>
      </c>
      <c r="CM62" s="27" t="s">
        <v>196</v>
      </c>
      <c r="CN62" s="27" t="s">
        <v>267</v>
      </c>
    </row>
    <row r="63" spans="1:92" x14ac:dyDescent="0.2">
      <c r="A63" s="69" t="s">
        <v>19</v>
      </c>
      <c r="B63" s="40" t="s">
        <v>457</v>
      </c>
      <c r="C63" s="40">
        <v>5</v>
      </c>
      <c r="D63" s="40">
        <v>0</v>
      </c>
      <c r="E63" s="26">
        <v>1</v>
      </c>
      <c r="F63" s="27">
        <v>0</v>
      </c>
      <c r="G63" s="44">
        <v>20.315999999999999</v>
      </c>
      <c r="H63" s="27">
        <v>1450</v>
      </c>
      <c r="I63" s="27">
        <v>3090</v>
      </c>
      <c r="J63" s="51">
        <f t="shared" si="28"/>
        <v>0.2085275080906149</v>
      </c>
      <c r="K63" s="48">
        <f t="shared" si="48"/>
        <v>4.7955303794521607</v>
      </c>
      <c r="L63" s="85">
        <v>28.64</v>
      </c>
      <c r="M63" s="85">
        <v>96.89</v>
      </c>
      <c r="N63" s="47">
        <f t="shared" si="41"/>
        <v>1339.1748239999999</v>
      </c>
      <c r="O63" s="85">
        <v>2600</v>
      </c>
      <c r="P63" s="51">
        <f t="shared" si="42"/>
        <v>0.51506723999999993</v>
      </c>
      <c r="Q63" s="44">
        <v>14.8</v>
      </c>
      <c r="R63" s="28">
        <f t="shared" si="43"/>
        <v>5.5532959999999996</v>
      </c>
      <c r="S63" s="48">
        <v>19.39</v>
      </c>
      <c r="T63" s="48">
        <v>1.1000000000000001</v>
      </c>
      <c r="U63" s="31">
        <v>-1</v>
      </c>
      <c r="V63" s="31">
        <v>-0.5</v>
      </c>
      <c r="W63" s="31">
        <v>4.2</v>
      </c>
      <c r="X63" s="122">
        <v>0.5</v>
      </c>
      <c r="Y63" s="50">
        <v>0.3</v>
      </c>
      <c r="Z63" s="51">
        <v>0.2</v>
      </c>
      <c r="AA63" s="51">
        <v>0.3</v>
      </c>
      <c r="AB63" s="49">
        <v>0.3</v>
      </c>
      <c r="AC63" s="50">
        <v>0.1</v>
      </c>
      <c r="AD63" s="50">
        <v>0.3</v>
      </c>
      <c r="AE63" s="50">
        <v>0.2</v>
      </c>
      <c r="AF63" s="53">
        <v>2.4900000000000002</v>
      </c>
      <c r="AG63" s="58">
        <v>2.4500000000000002</v>
      </c>
      <c r="AH63" s="58">
        <v>2.5499999999999998</v>
      </c>
      <c r="AI63" s="53">
        <v>2.66</v>
      </c>
      <c r="AJ63" s="53">
        <v>2.79</v>
      </c>
      <c r="AK63" s="53">
        <v>2.7</v>
      </c>
      <c r="AL63" s="53">
        <v>2.87</v>
      </c>
      <c r="AM63" s="53">
        <v>3.07</v>
      </c>
      <c r="AN63" s="53">
        <v>3.18</v>
      </c>
      <c r="AO63" s="61">
        <f>(AN63-AK63)</f>
        <v>0.48</v>
      </c>
      <c r="AP63" s="19" t="b">
        <v>0</v>
      </c>
      <c r="AQ63" s="19" t="b">
        <v>1</v>
      </c>
      <c r="AR63" s="53">
        <v>-1.84</v>
      </c>
      <c r="AS63" s="53">
        <v>-2.16</v>
      </c>
      <c r="AT63" s="53">
        <v>-2.2999999999999998</v>
      </c>
      <c r="AU63" s="53">
        <v>-1.89</v>
      </c>
      <c r="AV63" s="53">
        <v>-1.89</v>
      </c>
      <c r="AW63" s="53">
        <v>-1.82</v>
      </c>
      <c r="AX63" s="53">
        <v>-1.28</v>
      </c>
      <c r="AY63" s="53">
        <v>-1.57</v>
      </c>
      <c r="AZ63" s="53">
        <v>-1.4</v>
      </c>
      <c r="BA63" s="53">
        <v>-1.26</v>
      </c>
      <c r="BB63" s="53">
        <v>-1.05</v>
      </c>
      <c r="BC63" s="61">
        <f>(BB63-AW63)</f>
        <v>0.77</v>
      </c>
      <c r="BD63" s="19" t="b">
        <f t="shared" si="44"/>
        <v>0</v>
      </c>
      <c r="BE63" s="54">
        <v>104.6</v>
      </c>
      <c r="BF63" s="54">
        <v>102.5</v>
      </c>
      <c r="BG63" s="55" t="s">
        <v>159</v>
      </c>
      <c r="BH63" s="54">
        <v>101.2</v>
      </c>
      <c r="BI63" s="54">
        <v>102.8</v>
      </c>
      <c r="BJ63" s="54">
        <v>103.6</v>
      </c>
      <c r="BK63" s="108">
        <v>103.5</v>
      </c>
      <c r="BL63" s="108">
        <v>101.7</v>
      </c>
      <c r="BM63" s="56">
        <f t="shared" si="36"/>
        <v>-0.5</v>
      </c>
      <c r="BN63" s="43" t="s">
        <v>159</v>
      </c>
      <c r="BO63" s="43" t="s">
        <v>159</v>
      </c>
      <c r="BP63" s="43" t="s">
        <v>159</v>
      </c>
      <c r="BQ63" s="102">
        <v>2.41</v>
      </c>
      <c r="BR63" s="102">
        <v>2.4300000000000002</v>
      </c>
      <c r="BS63" s="105">
        <v>2.14</v>
      </c>
      <c r="BT63" s="36" t="s">
        <v>159</v>
      </c>
      <c r="BU63" s="36" t="s">
        <v>159</v>
      </c>
      <c r="BV63" s="36" t="s">
        <v>159</v>
      </c>
      <c r="BW63" s="36" t="s">
        <v>159</v>
      </c>
      <c r="BX63" s="98"/>
      <c r="BY63" s="98">
        <v>8</v>
      </c>
      <c r="BZ63" s="98">
        <v>135.26900000000001</v>
      </c>
      <c r="CA63" s="98">
        <f t="shared" si="45"/>
        <v>9.7479999999999905</v>
      </c>
      <c r="CB63" s="98">
        <v>135.26900000000001</v>
      </c>
      <c r="CC63" s="98">
        <v>145.017</v>
      </c>
      <c r="CD63" s="28">
        <f>(CF63-CE63)</f>
        <v>14.715000000000003</v>
      </c>
      <c r="CE63" s="28">
        <v>118.30500000000001</v>
      </c>
      <c r="CF63" s="28">
        <v>133.02000000000001</v>
      </c>
      <c r="CG63" s="28">
        <v>14.715</v>
      </c>
      <c r="CH63" s="56"/>
      <c r="CI63" s="56"/>
      <c r="CJ63" s="28">
        <f>(CG63+CH63+CI63)</f>
        <v>14.715</v>
      </c>
      <c r="CK63" s="29"/>
      <c r="CL63" s="27" t="s">
        <v>196</v>
      </c>
      <c r="CM63" s="27" t="s">
        <v>263</v>
      </c>
      <c r="CN63" s="27" t="s">
        <v>267</v>
      </c>
    </row>
    <row r="64" spans="1:92" x14ac:dyDescent="0.2">
      <c r="A64" s="69" t="s">
        <v>23</v>
      </c>
      <c r="B64" s="40" t="s">
        <v>469</v>
      </c>
      <c r="C64" s="38">
        <v>5</v>
      </c>
      <c r="D64" s="38">
        <v>0</v>
      </c>
      <c r="E64" s="26">
        <v>1</v>
      </c>
      <c r="F64" s="27">
        <v>1</v>
      </c>
      <c r="G64" s="44">
        <v>0.873</v>
      </c>
      <c r="H64" s="92">
        <v>1270</v>
      </c>
      <c r="I64" s="92">
        <v>2450</v>
      </c>
      <c r="J64" s="51">
        <f t="shared" si="28"/>
        <v>0.26300000000000001</v>
      </c>
      <c r="K64" s="48">
        <f t="shared" si="48"/>
        <v>3.8022813688212929</v>
      </c>
      <c r="L64" s="85">
        <v>8.89</v>
      </c>
      <c r="M64" s="85">
        <v>151.46</v>
      </c>
      <c r="N64" s="47">
        <f t="shared" si="41"/>
        <v>2093.4195359999999</v>
      </c>
      <c r="O64" s="92">
        <v>2450</v>
      </c>
      <c r="P64" s="51">
        <f t="shared" si="42"/>
        <v>0.85445695346938766</v>
      </c>
      <c r="Q64" s="44">
        <v>16.5</v>
      </c>
      <c r="R64" s="28">
        <f t="shared" si="43"/>
        <v>7.5565000000000007E-2</v>
      </c>
      <c r="S64" s="48">
        <v>0.85</v>
      </c>
      <c r="T64" s="48">
        <v>-5.2</v>
      </c>
      <c r="U64" s="31">
        <v>0.6</v>
      </c>
      <c r="V64" s="31">
        <v>2.2999999999999998</v>
      </c>
      <c r="W64" s="31">
        <v>4</v>
      </c>
      <c r="X64" s="122">
        <v>0.5</v>
      </c>
      <c r="Y64" s="50">
        <v>0.6</v>
      </c>
      <c r="Z64" s="51">
        <v>0.5</v>
      </c>
      <c r="AA64" s="51">
        <v>0.4</v>
      </c>
      <c r="AB64" s="49">
        <v>0.4</v>
      </c>
      <c r="AC64" s="50">
        <v>0.3</v>
      </c>
      <c r="AD64" s="50">
        <v>0.3</v>
      </c>
      <c r="AE64" s="50">
        <v>0.1</v>
      </c>
      <c r="AF64" s="53">
        <v>3.14</v>
      </c>
      <c r="AG64" s="58">
        <v>3.06</v>
      </c>
      <c r="AH64" s="58">
        <v>3.08</v>
      </c>
      <c r="AI64" s="53">
        <v>3.12</v>
      </c>
      <c r="AJ64" s="53">
        <v>3.17</v>
      </c>
      <c r="AK64" s="53">
        <v>3.15</v>
      </c>
      <c r="AL64" s="53">
        <v>3.18</v>
      </c>
      <c r="AM64" s="53">
        <v>3.09</v>
      </c>
      <c r="AN64" s="53">
        <v>3.09</v>
      </c>
      <c r="AO64" s="84">
        <f>(AN64-AL64)</f>
        <v>-9.0000000000000302E-2</v>
      </c>
      <c r="AP64" s="19" t="b">
        <v>0</v>
      </c>
      <c r="AQ64" s="19" t="b">
        <v>1</v>
      </c>
      <c r="AR64" s="53">
        <v>-0.96</v>
      </c>
      <c r="AS64" s="53">
        <v>-0.32</v>
      </c>
      <c r="AT64" s="53">
        <v>-0.78</v>
      </c>
      <c r="AU64" s="53">
        <v>-0.22</v>
      </c>
      <c r="AV64" s="53">
        <v>-0.06</v>
      </c>
      <c r="AW64" s="53">
        <v>0.3</v>
      </c>
      <c r="AX64" s="53">
        <v>0.5</v>
      </c>
      <c r="AY64" s="125">
        <v>0.26</v>
      </c>
      <c r="AZ64" s="125">
        <v>0.18</v>
      </c>
      <c r="BA64" s="125">
        <v>0.17</v>
      </c>
      <c r="BB64" s="125">
        <v>-0.12</v>
      </c>
      <c r="BC64" s="59">
        <f>(BB64-AX64)</f>
        <v>-0.62</v>
      </c>
      <c r="BD64" s="19" t="b">
        <f t="shared" si="44"/>
        <v>0</v>
      </c>
      <c r="BE64" s="56">
        <v>80</v>
      </c>
      <c r="BF64" s="56">
        <v>80.599999999999994</v>
      </c>
      <c r="BG64" s="171"/>
      <c r="BH64" s="56">
        <v>81.900000000000006</v>
      </c>
      <c r="BI64" s="56">
        <v>82.6</v>
      </c>
      <c r="BJ64" s="56">
        <v>83.8</v>
      </c>
      <c r="BK64" s="56">
        <v>85.5</v>
      </c>
      <c r="BL64" s="56">
        <v>87.1</v>
      </c>
      <c r="BM64" s="89">
        <f t="shared" si="36"/>
        <v>-5.1999999999999886</v>
      </c>
      <c r="BN64" s="19"/>
      <c r="BO64" s="19"/>
      <c r="BP64" s="19"/>
      <c r="BQ64" s="19">
        <v>1.1399999999999999</v>
      </c>
      <c r="BR64" s="19">
        <v>1.1599999999999999</v>
      </c>
      <c r="BS64" s="99">
        <v>1.45</v>
      </c>
      <c r="BT64" s="36" t="s">
        <v>159</v>
      </c>
      <c r="BU64" s="36"/>
      <c r="BV64" s="36"/>
      <c r="BW64" s="36"/>
      <c r="BX64" s="28">
        <v>1.3839999999999999</v>
      </c>
      <c r="BY64" s="28"/>
      <c r="BZ64" s="28">
        <v>1.8</v>
      </c>
      <c r="CA64" s="28">
        <v>1.911</v>
      </c>
      <c r="CB64" s="28">
        <v>1.8</v>
      </c>
      <c r="CC64" s="28">
        <v>3.7109999999999999</v>
      </c>
      <c r="CD64" s="28">
        <f>(CF64-CE64)</f>
        <v>1.5999999999999999</v>
      </c>
      <c r="CE64" s="28">
        <v>1.8</v>
      </c>
      <c r="CF64" s="28">
        <v>3.4</v>
      </c>
      <c r="CG64" s="56"/>
      <c r="CH64" s="56">
        <v>4</v>
      </c>
      <c r="CI64" s="56"/>
      <c r="CJ64" s="28">
        <f>(CG64+CH64+CI64)</f>
        <v>4</v>
      </c>
      <c r="CK64" s="29">
        <v>6.5419999999999998</v>
      </c>
      <c r="CL64" s="27" t="s">
        <v>196</v>
      </c>
      <c r="CM64" s="27" t="s">
        <v>196</v>
      </c>
      <c r="CN64" s="27" t="s">
        <v>267</v>
      </c>
    </row>
    <row r="65" spans="1:92" x14ac:dyDescent="0.2">
      <c r="A65" s="152" t="s">
        <v>224</v>
      </c>
      <c r="B65" s="40"/>
      <c r="C65" s="40">
        <v>5</v>
      </c>
      <c r="D65" s="40"/>
      <c r="E65" s="19"/>
      <c r="F65" s="19"/>
      <c r="G65" s="37">
        <f>SUM(G49:G64)</f>
        <v>1546.5890000000002</v>
      </c>
      <c r="H65" s="37">
        <f>AVERAGE(H49:H64)</f>
        <v>1500.625</v>
      </c>
      <c r="I65" s="37">
        <f>AVERAGE(I49:I64)</f>
        <v>3581.25</v>
      </c>
      <c r="J65" s="94">
        <f t="shared" si="28"/>
        <v>0.17992321116928447</v>
      </c>
      <c r="K65" s="63">
        <f t="shared" si="48"/>
        <v>5.5579265926903076</v>
      </c>
      <c r="L65" s="62">
        <f>((R65/S65)*100)</f>
        <v>23.033679756420224</v>
      </c>
      <c r="M65" s="37" t="e">
        <f>AVERAGE(M49:M64)</f>
        <v>#N/A</v>
      </c>
      <c r="N65" s="37" t="e">
        <f>AVERAGE(N49:N64)</f>
        <v>#N/A</v>
      </c>
      <c r="O65" s="37">
        <f>AVERAGE(O49:O64)</f>
        <v>3201.25</v>
      </c>
      <c r="P65" s="94" t="e">
        <f t="shared" si="42"/>
        <v>#N/A</v>
      </c>
      <c r="Q65" s="70">
        <f>AVERAGE(Q49:Q64)</f>
        <v>15.8</v>
      </c>
      <c r="R65" s="37">
        <f>SUM(R49:R64)</f>
        <v>346.47952099999992</v>
      </c>
      <c r="S65" s="37">
        <f>SUM(S49:S64)</f>
        <v>1504.23</v>
      </c>
      <c r="T65" s="71">
        <f t="shared" ref="T65:AE65" si="49">AVERAGE(T49:T64)</f>
        <v>-0.16875000000000004</v>
      </c>
      <c r="U65" s="71">
        <f t="shared" si="49"/>
        <v>2.0687499999999996</v>
      </c>
      <c r="V65" s="71">
        <f t="shared" si="49"/>
        <v>2.8249999999999997</v>
      </c>
      <c r="W65" s="71">
        <f>AVERAGE(W49:W64)</f>
        <v>4.0062500000000005</v>
      </c>
      <c r="X65" s="73">
        <f>AVERAGE(X49:X64)</f>
        <v>0.61875000000000002</v>
      </c>
      <c r="Y65" s="73">
        <f>AVERAGE(Y49:Y64)</f>
        <v>0.61250000000000004</v>
      </c>
      <c r="Z65" s="73">
        <f>AVERAGE(Z49:Z64)</f>
        <v>0.61250000000000004</v>
      </c>
      <c r="AA65" s="73">
        <f t="shared" si="49"/>
        <v>0.57062500000000005</v>
      </c>
      <c r="AB65" s="73">
        <f t="shared" si="49"/>
        <v>0.59562500000000018</v>
      </c>
      <c r="AC65" s="73">
        <f t="shared" si="49"/>
        <v>0.57125000000000004</v>
      </c>
      <c r="AD65" s="73">
        <f t="shared" si="49"/>
        <v>0.63375000000000015</v>
      </c>
      <c r="AE65" s="73">
        <f t="shared" si="49"/>
        <v>0.60749999999999993</v>
      </c>
      <c r="AF65" s="65">
        <f>AVERAGE(AF49:AF64)</f>
        <v>3.3712499999999999</v>
      </c>
      <c r="AG65" s="65">
        <f t="shared" ref="AG65:AO65" si="50">AVERAGE(AG49:AG64)</f>
        <v>3.4012500000000006</v>
      </c>
      <c r="AH65" s="65">
        <f t="shared" si="50"/>
        <v>3.4506249999999996</v>
      </c>
      <c r="AI65" s="65">
        <f t="shared" si="50"/>
        <v>3.4612500000000002</v>
      </c>
      <c r="AJ65" s="65">
        <f t="shared" si="50"/>
        <v>3.4550000000000001</v>
      </c>
      <c r="AK65" s="65">
        <f t="shared" si="50"/>
        <v>3.4506249999999996</v>
      </c>
      <c r="AL65" s="65">
        <f t="shared" si="50"/>
        <v>3.4731249999999996</v>
      </c>
      <c r="AM65" s="65">
        <f t="shared" si="50"/>
        <v>3.4918749999999994</v>
      </c>
      <c r="AN65" s="65">
        <f t="shared" si="50"/>
        <v>3.4893749999999999</v>
      </c>
      <c r="AO65" s="65">
        <f t="shared" si="50"/>
        <v>5.1874999999999949E-2</v>
      </c>
      <c r="AP65" s="72"/>
      <c r="AQ65" s="72"/>
      <c r="AR65" s="65">
        <f t="shared" ref="AR65:BC65" si="51">AVERAGE(AR49:AR64)</f>
        <v>-0.67500000000000004</v>
      </c>
      <c r="AS65" s="65">
        <f t="shared" si="51"/>
        <v>-0.546875</v>
      </c>
      <c r="AT65" s="65">
        <f t="shared" si="51"/>
        <v>-0.63249999999999995</v>
      </c>
      <c r="AU65" s="65">
        <f t="shared" si="51"/>
        <v>-0.52500000000000013</v>
      </c>
      <c r="AV65" s="65">
        <f t="shared" si="51"/>
        <v>-0.53625</v>
      </c>
      <c r="AW65" s="65">
        <f t="shared" si="51"/>
        <v>-0.47687500000000005</v>
      </c>
      <c r="AX65" s="65">
        <f t="shared" si="51"/>
        <v>-0.42750000000000005</v>
      </c>
      <c r="AY65" s="65">
        <f t="shared" si="51"/>
        <v>-0.51687499999999997</v>
      </c>
      <c r="AZ65" s="65">
        <f t="shared" si="51"/>
        <v>-0.47000000000000008</v>
      </c>
      <c r="BA65" s="65">
        <f t="shared" si="51"/>
        <v>-0.41625000000000001</v>
      </c>
      <c r="BB65" s="65">
        <f t="shared" si="51"/>
        <v>-0.39687499999999998</v>
      </c>
      <c r="BC65" s="65">
        <f t="shared" si="51"/>
        <v>0.21812499999999996</v>
      </c>
      <c r="BD65" s="18"/>
      <c r="BE65" s="66">
        <f>AVERAGE(BE49:BE64)</f>
        <v>83.674999999999997</v>
      </c>
      <c r="BF65" s="66">
        <f>AVERAGE(BF49:BF64)</f>
        <v>85.449999999999989</v>
      </c>
      <c r="BG65" s="174"/>
      <c r="BH65" s="66">
        <f>AVERAGE(BH49:BH64)</f>
        <v>85.36875000000002</v>
      </c>
      <c r="BI65" s="66">
        <f>AVERAGE(BI49:BI64)</f>
        <v>85.187499999999986</v>
      </c>
      <c r="BJ65" s="66">
        <f>AVERAGE(BJ49:BJ64)</f>
        <v>84.618749999999977</v>
      </c>
      <c r="BK65" s="66">
        <f>AVERAGE(BK49:BK64)</f>
        <v>85.081250000000011</v>
      </c>
      <c r="BL65" s="66">
        <f>AVERAGE(BL49:BL64)</f>
        <v>84.924999999999983</v>
      </c>
      <c r="BM65" s="70">
        <f t="shared" si="36"/>
        <v>0.44375000000003695</v>
      </c>
      <c r="BN65" s="19"/>
      <c r="BO65" s="19"/>
      <c r="BP65" s="19"/>
      <c r="BQ65" s="65">
        <f>AVERAGE(BQ49:BQ64)</f>
        <v>1.11375</v>
      </c>
      <c r="BR65" s="65">
        <f>AVERAGE(BR49:BR64)</f>
        <v>1.0549999999999999</v>
      </c>
      <c r="BS65" s="65">
        <f>AVERAGE(BS49:BS64)</f>
        <v>1.0225</v>
      </c>
      <c r="BT65" s="180"/>
      <c r="BU65" s="36"/>
      <c r="BV65" s="36"/>
      <c r="BW65" s="36"/>
      <c r="BX65" s="37">
        <f>SUM(BX49:BX64)</f>
        <v>332.48099999999999</v>
      </c>
      <c r="BY65" s="37">
        <f t="shared" ref="BY65:CK65" si="52">SUM(BY49:BY64)</f>
        <v>48.679000000000002</v>
      </c>
      <c r="BZ65" s="37">
        <f t="shared" si="52"/>
        <v>1319.0919999999999</v>
      </c>
      <c r="CA65" s="37">
        <f t="shared" si="52"/>
        <v>389.66899999999993</v>
      </c>
      <c r="CB65" s="37">
        <f t="shared" si="52"/>
        <v>1174.855</v>
      </c>
      <c r="CC65" s="37">
        <f t="shared" si="52"/>
        <v>1564.5240000000001</v>
      </c>
      <c r="CD65" s="37">
        <f t="shared" si="52"/>
        <v>393.19000000000005</v>
      </c>
      <c r="CE65" s="37">
        <f t="shared" si="52"/>
        <v>1339.123</v>
      </c>
      <c r="CF65" s="37">
        <f t="shared" si="52"/>
        <v>1732.3129999999999</v>
      </c>
      <c r="CG65" s="37">
        <f t="shared" si="52"/>
        <v>33.177999999999997</v>
      </c>
      <c r="CH65" s="37">
        <f t="shared" si="52"/>
        <v>319.56200000000001</v>
      </c>
      <c r="CI65" s="37">
        <f t="shared" si="52"/>
        <v>44.75</v>
      </c>
      <c r="CJ65" s="37">
        <f t="shared" si="52"/>
        <v>397.48999999999995</v>
      </c>
      <c r="CK65" s="37">
        <f t="shared" si="52"/>
        <v>405.15099999999995</v>
      </c>
      <c r="CL65" s="19"/>
      <c r="CM65" s="19"/>
      <c r="CN65" s="19"/>
    </row>
    <row r="66" spans="1:92" x14ac:dyDescent="0.2">
      <c r="A66" s="151" t="s">
        <v>32</v>
      </c>
      <c r="B66" s="40" t="s">
        <v>507</v>
      </c>
      <c r="C66" s="38">
        <v>6</v>
      </c>
      <c r="D66" s="38">
        <v>1</v>
      </c>
      <c r="E66" s="26">
        <v>4</v>
      </c>
      <c r="F66" s="27">
        <v>1</v>
      </c>
      <c r="G66" s="44">
        <v>4.4770000000000003</v>
      </c>
      <c r="H66" s="27">
        <v>3570</v>
      </c>
      <c r="I66" s="27">
        <v>7040</v>
      </c>
      <c r="J66" s="51">
        <f t="shared" ref="J66:J85" si="53">(644.35/I66)</f>
        <v>9.1526988636363646E-2</v>
      </c>
      <c r="K66" s="48">
        <f>(I66/644.35)</f>
        <v>10.925739116939551</v>
      </c>
      <c r="L66" s="85">
        <v>14.6</v>
      </c>
      <c r="M66" s="85">
        <v>137.9</v>
      </c>
      <c r="N66" s="47">
        <f t="shared" ref="N66:N75" si="54">(M66*1.1518*12)</f>
        <v>1905.9986400000003</v>
      </c>
      <c r="O66" s="85">
        <v>6140</v>
      </c>
      <c r="P66" s="51">
        <f t="shared" ref="P66:P75" si="55">(N66/O66)</f>
        <v>0.31042323127035837</v>
      </c>
      <c r="Q66" s="44">
        <v>15.5</v>
      </c>
      <c r="R66" s="28">
        <f t="shared" ref="R66:R84" si="56">((L66/100)*S66)</f>
        <v>0.65407999999999999</v>
      </c>
      <c r="S66" s="48">
        <v>4.4800000000000004</v>
      </c>
      <c r="T66" s="48" t="e">
        <v>#N/A</v>
      </c>
      <c r="U66" s="31">
        <v>7</v>
      </c>
      <c r="V66" s="31">
        <v>6.2</v>
      </c>
      <c r="W66" s="31">
        <v>5.7</v>
      </c>
      <c r="X66" s="122">
        <v>1</v>
      </c>
      <c r="Y66" s="50">
        <v>1</v>
      </c>
      <c r="Z66" s="51">
        <v>0.8</v>
      </c>
      <c r="AA66" s="51">
        <v>0.8</v>
      </c>
      <c r="AB66" s="49">
        <v>0.9</v>
      </c>
      <c r="AC66" s="50">
        <v>0.9</v>
      </c>
      <c r="AD66" s="50">
        <v>0.8</v>
      </c>
      <c r="AE66" s="50">
        <v>0.9</v>
      </c>
      <c r="AF66" s="53">
        <v>3.83</v>
      </c>
      <c r="AG66" s="58">
        <v>4.12</v>
      </c>
      <c r="AH66" s="58">
        <v>4.26</v>
      </c>
      <c r="AI66" s="53">
        <v>4.42</v>
      </c>
      <c r="AJ66" s="53">
        <v>4.42</v>
      </c>
      <c r="AK66" s="53">
        <v>4.4400000000000004</v>
      </c>
      <c r="AL66" s="53">
        <v>4.42</v>
      </c>
      <c r="AM66" s="53">
        <v>4.4400000000000004</v>
      </c>
      <c r="AN66" s="53">
        <v>4.4400000000000004</v>
      </c>
      <c r="AO66" s="84">
        <f>(AN66-AI66)</f>
        <v>2.0000000000000462E-2</v>
      </c>
      <c r="AP66" s="19" t="b">
        <v>1</v>
      </c>
      <c r="AQ66" s="19" t="b">
        <v>0</v>
      </c>
      <c r="AR66" s="53">
        <v>-1.35</v>
      </c>
      <c r="AS66" s="53">
        <v>-0.86</v>
      </c>
      <c r="AT66" s="53">
        <v>-0.68</v>
      </c>
      <c r="AU66" s="53">
        <v>-0.94</v>
      </c>
      <c r="AV66" s="53">
        <v>-0.62</v>
      </c>
      <c r="AW66" s="53">
        <v>-0.91</v>
      </c>
      <c r="AX66" s="53">
        <v>-0.94</v>
      </c>
      <c r="AY66" s="53">
        <v>-0.72</v>
      </c>
      <c r="AZ66" s="53">
        <v>-0.66</v>
      </c>
      <c r="BA66" s="53">
        <v>-0.67</v>
      </c>
      <c r="BB66" s="53">
        <v>-0.46</v>
      </c>
      <c r="BC66" s="53">
        <f>(BB66-AX66)</f>
        <v>0.47999999999999993</v>
      </c>
      <c r="BD66" s="19" t="b">
        <f t="shared" ref="BD66:BD84" si="57">OR(AND(BB66 &lt; -1.14, AQ66=TRUE), BB66&lt;-1.75)</f>
        <v>0</v>
      </c>
      <c r="BE66" s="56">
        <v>83.8</v>
      </c>
      <c r="BF66" s="56">
        <v>91.8</v>
      </c>
      <c r="BG66" s="171"/>
      <c r="BH66" s="56">
        <v>90.4</v>
      </c>
      <c r="BI66" s="56">
        <v>86.4</v>
      </c>
      <c r="BJ66" s="56">
        <v>84.8</v>
      </c>
      <c r="BK66" s="56">
        <v>84.2</v>
      </c>
      <c r="BL66" s="56">
        <v>82.7</v>
      </c>
      <c r="BM66" s="88">
        <f t="shared" si="36"/>
        <v>7.7000000000000028</v>
      </c>
      <c r="BN66" s="43" t="s">
        <v>159</v>
      </c>
      <c r="BO66" s="43"/>
      <c r="BP66" s="43"/>
      <c r="BQ66" s="43">
        <v>-0.59</v>
      </c>
      <c r="BR66" s="43">
        <v>-0.84</v>
      </c>
      <c r="BS66" s="53">
        <v>-0.34</v>
      </c>
      <c r="BT66" s="34"/>
      <c r="BU66" s="36"/>
      <c r="BV66" s="36"/>
      <c r="BW66" s="36"/>
      <c r="BX66" s="98"/>
      <c r="BY66" s="98">
        <v>39.042999999999999</v>
      </c>
      <c r="BZ66" s="98"/>
      <c r="CA66" s="98">
        <f t="shared" ref="CA66:CA75" si="58">(CC66-CB66)</f>
        <v>29.961999999999996</v>
      </c>
      <c r="CB66" s="98">
        <v>3.6640000000000001</v>
      </c>
      <c r="CC66" s="98">
        <v>33.625999999999998</v>
      </c>
      <c r="CD66" s="28">
        <f t="shared" ref="CD66:CD84" si="59">(CF66-CE66)</f>
        <v>2</v>
      </c>
      <c r="CE66" s="28"/>
      <c r="CF66" s="28">
        <v>2</v>
      </c>
      <c r="CG66" s="56"/>
      <c r="CH66" s="56">
        <v>6.1980000000000004</v>
      </c>
      <c r="CI66" s="56"/>
      <c r="CJ66" s="28">
        <f t="shared" ref="CJ66:CJ80" si="60">(CG66+CH66+CI66)</f>
        <v>6.1980000000000004</v>
      </c>
      <c r="CK66" s="29">
        <v>7.5</v>
      </c>
      <c r="CL66" s="27" t="s">
        <v>263</v>
      </c>
      <c r="CM66" s="27" t="s">
        <v>196</v>
      </c>
      <c r="CN66" s="27" t="s">
        <v>270</v>
      </c>
    </row>
    <row r="67" spans="1:92" x14ac:dyDescent="0.2">
      <c r="A67" s="151" t="s">
        <v>2</v>
      </c>
      <c r="B67" s="40" t="s">
        <v>401</v>
      </c>
      <c r="C67" s="38">
        <v>6</v>
      </c>
      <c r="D67" s="38">
        <v>1</v>
      </c>
      <c r="E67" s="26">
        <v>4</v>
      </c>
      <c r="F67" s="27">
        <v>1</v>
      </c>
      <c r="G67" s="44">
        <v>2.9769999999999999</v>
      </c>
      <c r="H67" s="27">
        <v>3800</v>
      </c>
      <c r="I67" s="27">
        <v>8180</v>
      </c>
      <c r="J67" s="51">
        <f t="shared" si="53"/>
        <v>7.877139364303179E-2</v>
      </c>
      <c r="K67" s="48">
        <f t="shared" ref="K67:K85" si="61">(I67/644.35)</f>
        <v>12.694963917125785</v>
      </c>
      <c r="L67" s="85">
        <v>1.51</v>
      </c>
      <c r="M67" s="85">
        <v>149.66999999999999</v>
      </c>
      <c r="N67" s="47">
        <f t="shared" si="54"/>
        <v>2068.6788719999995</v>
      </c>
      <c r="O67" s="85">
        <v>7050</v>
      </c>
      <c r="P67" s="51">
        <f t="shared" si="55"/>
        <v>0.29342962723404248</v>
      </c>
      <c r="Q67" s="44">
        <v>21.7</v>
      </c>
      <c r="R67" s="28">
        <f t="shared" si="56"/>
        <v>4.4696E-2</v>
      </c>
      <c r="S67" s="48">
        <v>2.96</v>
      </c>
      <c r="T67" s="45">
        <v>2.6</v>
      </c>
      <c r="U67" s="31">
        <v>10</v>
      </c>
      <c r="V67" s="31">
        <v>8.5</v>
      </c>
      <c r="W67" s="31">
        <v>4.2</v>
      </c>
      <c r="X67" s="122">
        <v>0.9</v>
      </c>
      <c r="Y67" s="50">
        <v>0.8</v>
      </c>
      <c r="Z67" s="51">
        <v>0.7</v>
      </c>
      <c r="AA67" s="51">
        <v>0.7</v>
      </c>
      <c r="AB67" s="49">
        <v>0.6</v>
      </c>
      <c r="AC67" s="50">
        <v>0.6</v>
      </c>
      <c r="AD67" s="50">
        <v>0.6</v>
      </c>
      <c r="AE67" s="50">
        <v>0.6</v>
      </c>
      <c r="AF67" s="53">
        <v>4.33</v>
      </c>
      <c r="AG67" s="58">
        <v>4.3099999999999996</v>
      </c>
      <c r="AH67" s="58">
        <v>4.3499999999999996</v>
      </c>
      <c r="AI67" s="53">
        <v>4.37</v>
      </c>
      <c r="AJ67" s="53">
        <v>4.24</v>
      </c>
      <c r="AK67" s="53">
        <v>4.12</v>
      </c>
      <c r="AL67" s="53">
        <v>4.07</v>
      </c>
      <c r="AM67" s="53">
        <v>4.13</v>
      </c>
      <c r="AN67" s="53">
        <v>4.13</v>
      </c>
      <c r="AO67" s="84">
        <f>(AN67-AL67)</f>
        <v>5.9999999999999609E-2</v>
      </c>
      <c r="AP67" s="19" t="b">
        <v>1</v>
      </c>
      <c r="AQ67" s="19" t="b">
        <v>0</v>
      </c>
      <c r="AR67" s="53">
        <v>0.21</v>
      </c>
      <c r="AS67" s="53">
        <v>-0.12</v>
      </c>
      <c r="AT67" s="53">
        <v>-0.06</v>
      </c>
      <c r="AU67" s="53">
        <v>-0.28000000000000003</v>
      </c>
      <c r="AV67" s="53">
        <v>0.11</v>
      </c>
      <c r="AW67" s="53">
        <v>-0.02</v>
      </c>
      <c r="AX67" s="53">
        <v>0.23</v>
      </c>
      <c r="AY67" s="53">
        <v>0.03</v>
      </c>
      <c r="AZ67" s="53">
        <v>-0.09</v>
      </c>
      <c r="BA67" s="53">
        <v>0.11</v>
      </c>
      <c r="BB67" s="53">
        <v>7.0000000000000007E-2</v>
      </c>
      <c r="BC67" s="53">
        <f>(BB67-AZ67)</f>
        <v>0.16</v>
      </c>
      <c r="BD67" s="19" t="b">
        <f t="shared" si="57"/>
        <v>0</v>
      </c>
      <c r="BE67" s="56">
        <v>70.7</v>
      </c>
      <c r="BF67" s="56">
        <v>74.3</v>
      </c>
      <c r="BG67" s="171"/>
      <c r="BH67" s="56">
        <v>74.099999999999994</v>
      </c>
      <c r="BI67" s="56">
        <v>72.3</v>
      </c>
      <c r="BJ67" s="56">
        <v>72.2</v>
      </c>
      <c r="BK67" s="56">
        <v>71.3</v>
      </c>
      <c r="BL67" s="56">
        <v>71.3</v>
      </c>
      <c r="BM67" s="56">
        <f t="shared" si="36"/>
        <v>2.7999999999999972</v>
      </c>
      <c r="BN67" s="19"/>
      <c r="BO67" s="19"/>
      <c r="BP67" s="19"/>
      <c r="BQ67" s="19">
        <v>0.17</v>
      </c>
      <c r="BR67" s="19">
        <v>-0.02</v>
      </c>
      <c r="BS67" s="99">
        <v>-0.06</v>
      </c>
      <c r="BT67" s="34"/>
      <c r="BU67" s="36"/>
      <c r="BV67" s="36"/>
      <c r="BW67" s="36"/>
      <c r="BX67" s="28"/>
      <c r="BY67" s="28">
        <v>23.474</v>
      </c>
      <c r="BZ67" s="28"/>
      <c r="CA67" s="98">
        <f t="shared" si="58"/>
        <v>27.218</v>
      </c>
      <c r="CB67" s="28">
        <v>2.3860000000000001</v>
      </c>
      <c r="CC67" s="28">
        <v>29.603999999999999</v>
      </c>
      <c r="CD67" s="28">
        <f t="shared" si="59"/>
        <v>8</v>
      </c>
      <c r="CE67" s="28"/>
      <c r="CF67" s="28">
        <v>8</v>
      </c>
      <c r="CG67" s="28"/>
      <c r="CH67" s="56">
        <v>14.741</v>
      </c>
      <c r="CI67" s="56"/>
      <c r="CJ67" s="28">
        <f t="shared" si="60"/>
        <v>14.741</v>
      </c>
      <c r="CK67" s="29">
        <v>9.9</v>
      </c>
      <c r="CL67" s="27" t="s">
        <v>263</v>
      </c>
      <c r="CM67" s="27" t="s">
        <v>196</v>
      </c>
      <c r="CN67" s="27" t="s">
        <v>270</v>
      </c>
    </row>
    <row r="68" spans="1:92" x14ac:dyDescent="0.2">
      <c r="A68" s="151" t="s">
        <v>64</v>
      </c>
      <c r="B68" s="40" t="s">
        <v>614</v>
      </c>
      <c r="C68" s="38">
        <v>6</v>
      </c>
      <c r="D68" s="38">
        <v>1</v>
      </c>
      <c r="E68" s="40">
        <v>4</v>
      </c>
      <c r="F68" s="27">
        <v>1</v>
      </c>
      <c r="G68" s="44">
        <v>3.5590000000000002</v>
      </c>
      <c r="H68" s="27">
        <v>2470</v>
      </c>
      <c r="I68" s="27">
        <v>5180</v>
      </c>
      <c r="J68" s="51">
        <f t="shared" si="53"/>
        <v>0.1243918918918919</v>
      </c>
      <c r="K68" s="48">
        <f t="shared" si="61"/>
        <v>8.0391091797935896</v>
      </c>
      <c r="L68" s="85">
        <v>0.15</v>
      </c>
      <c r="M68" s="85">
        <v>242.79</v>
      </c>
      <c r="N68" s="47">
        <f t="shared" si="54"/>
        <v>3355.7462639999994</v>
      </c>
      <c r="O68" s="85">
        <v>4520</v>
      </c>
      <c r="P68" s="51">
        <f t="shared" si="55"/>
        <v>0.74242173982300874</v>
      </c>
      <c r="Q68" s="44">
        <v>21.4</v>
      </c>
      <c r="R68" s="28">
        <f t="shared" si="56"/>
        <v>5.3400000000000001E-3</v>
      </c>
      <c r="S68" s="48">
        <v>3.56</v>
      </c>
      <c r="T68" s="48">
        <v>-10.7</v>
      </c>
      <c r="U68" s="31">
        <v>3.5</v>
      </c>
      <c r="V68" s="31">
        <v>5.4</v>
      </c>
      <c r="W68" s="31">
        <v>4.7</v>
      </c>
      <c r="X68" s="122">
        <v>0.9</v>
      </c>
      <c r="Y68" s="50">
        <v>0.8</v>
      </c>
      <c r="Z68" s="51">
        <v>0.9</v>
      </c>
      <c r="AA68" s="51">
        <v>0.8</v>
      </c>
      <c r="AB68" s="49">
        <v>1</v>
      </c>
      <c r="AC68" s="50">
        <v>0.9</v>
      </c>
      <c r="AD68" s="50">
        <v>0.7</v>
      </c>
      <c r="AE68" s="50">
        <v>0.8</v>
      </c>
      <c r="AF68" s="53">
        <v>3.5</v>
      </c>
      <c r="AG68" s="58">
        <v>3.65</v>
      </c>
      <c r="AH68" s="58">
        <v>3.78</v>
      </c>
      <c r="AI68" s="53">
        <v>3.81</v>
      </c>
      <c r="AJ68" s="53">
        <v>3.7</v>
      </c>
      <c r="AK68" s="53">
        <v>3.73</v>
      </c>
      <c r="AL68" s="53">
        <v>3.78</v>
      </c>
      <c r="AM68" s="53">
        <v>3.82</v>
      </c>
      <c r="AN68" s="53">
        <v>3.86</v>
      </c>
      <c r="AO68" s="84">
        <f>(AN68-AJ68)</f>
        <v>0.1599999999999997</v>
      </c>
      <c r="AP68" s="19" t="b">
        <v>1</v>
      </c>
      <c r="AQ68" s="19" t="b">
        <v>0</v>
      </c>
      <c r="AR68" s="53">
        <v>-0.18</v>
      </c>
      <c r="AS68" s="53">
        <v>-0.27</v>
      </c>
      <c r="AT68" s="53">
        <v>-0.44</v>
      </c>
      <c r="AU68" s="53">
        <v>-0.4</v>
      </c>
      <c r="AV68" s="53">
        <v>-0.05</v>
      </c>
      <c r="AW68" s="53">
        <v>-0.27</v>
      </c>
      <c r="AX68" s="53">
        <v>-0.59</v>
      </c>
      <c r="AY68" s="53">
        <v>-0.39</v>
      </c>
      <c r="AZ68" s="53">
        <v>-7.0000000000000007E-2</v>
      </c>
      <c r="BA68" s="53">
        <v>0.02</v>
      </c>
      <c r="BB68" s="53">
        <v>-0.03</v>
      </c>
      <c r="BC68" s="61">
        <f>(BB68-AX68)</f>
        <v>0.55999999999999994</v>
      </c>
      <c r="BD68" s="19" t="b">
        <f t="shared" si="57"/>
        <v>0</v>
      </c>
      <c r="BE68" s="56">
        <v>85.7</v>
      </c>
      <c r="BF68" s="56">
        <v>85.1</v>
      </c>
      <c r="BG68" s="171"/>
      <c r="BH68" s="56">
        <v>83.8</v>
      </c>
      <c r="BI68" s="56">
        <v>81.2</v>
      </c>
      <c r="BJ68" s="56">
        <v>78.7</v>
      </c>
      <c r="BK68" s="56">
        <v>76.5</v>
      </c>
      <c r="BL68" s="56">
        <v>75.099999999999994</v>
      </c>
      <c r="BM68" s="88">
        <f t="shared" si="36"/>
        <v>8.7000000000000028</v>
      </c>
      <c r="BN68" s="19"/>
      <c r="BO68" s="19"/>
      <c r="BP68" s="19"/>
      <c r="BQ68" s="19">
        <v>-0.51</v>
      </c>
      <c r="BR68" s="19">
        <v>-0.75</v>
      </c>
      <c r="BS68" s="99">
        <v>-0.59</v>
      </c>
      <c r="BT68" s="34"/>
      <c r="BU68" s="36"/>
      <c r="BV68" s="36"/>
      <c r="BW68" s="36"/>
      <c r="BX68" s="28"/>
      <c r="BY68" s="28">
        <v>14.05</v>
      </c>
      <c r="BZ68" s="28"/>
      <c r="CA68" s="98">
        <f t="shared" si="58"/>
        <v>15.393000000000001</v>
      </c>
      <c r="CB68" s="98">
        <v>0</v>
      </c>
      <c r="CC68" s="28">
        <v>15.393000000000001</v>
      </c>
      <c r="CD68" s="28">
        <f t="shared" si="59"/>
        <v>21</v>
      </c>
      <c r="CE68" s="28"/>
      <c r="CF68" s="28">
        <v>21</v>
      </c>
      <c r="CG68" s="56"/>
      <c r="CH68" s="56"/>
      <c r="CI68" s="56">
        <v>19.5</v>
      </c>
      <c r="CJ68" s="28">
        <f t="shared" si="60"/>
        <v>19.5</v>
      </c>
      <c r="CK68" s="29">
        <v>19</v>
      </c>
      <c r="CL68" s="27" t="s">
        <v>263</v>
      </c>
      <c r="CM68" s="27" t="s">
        <v>196</v>
      </c>
      <c r="CN68" s="27" t="s">
        <v>270</v>
      </c>
    </row>
    <row r="69" spans="1:92" x14ac:dyDescent="0.2">
      <c r="A69" s="151" t="s">
        <v>139</v>
      </c>
      <c r="B69" s="40" t="s">
        <v>433</v>
      </c>
      <c r="C69" s="38">
        <v>6</v>
      </c>
      <c r="D69" s="38">
        <v>1</v>
      </c>
      <c r="E69" s="26">
        <v>1</v>
      </c>
      <c r="F69" s="27">
        <v>1</v>
      </c>
      <c r="G69" s="44">
        <v>0.499</v>
      </c>
      <c r="H69" s="27">
        <v>3620</v>
      </c>
      <c r="I69" s="27">
        <v>6210</v>
      </c>
      <c r="J69" s="51">
        <f t="shared" si="53"/>
        <v>0.10376006441223833</v>
      </c>
      <c r="K69" s="48">
        <f t="shared" si="61"/>
        <v>9.6376193062776441</v>
      </c>
      <c r="L69" s="85">
        <v>2.56</v>
      </c>
      <c r="M69" s="85">
        <v>220.59</v>
      </c>
      <c r="N69" s="47">
        <f t="shared" si="54"/>
        <v>3048.9067439999999</v>
      </c>
      <c r="O69" s="85">
        <v>5960</v>
      </c>
      <c r="P69" s="51">
        <f t="shared" si="55"/>
        <v>0.51156153422818795</v>
      </c>
      <c r="Q69" s="44">
        <v>15.3</v>
      </c>
      <c r="R69" s="28">
        <f t="shared" si="56"/>
        <v>1.2800000000000001E-2</v>
      </c>
      <c r="S69" s="48">
        <v>0.5</v>
      </c>
      <c r="T69" s="48">
        <v>2.9</v>
      </c>
      <c r="U69" s="31">
        <v>5.6</v>
      </c>
      <c r="V69" s="31">
        <v>4.4000000000000004</v>
      </c>
      <c r="W69" s="31">
        <v>1.8</v>
      </c>
      <c r="X69" s="122">
        <v>0.8</v>
      </c>
      <c r="Y69" s="50">
        <v>0.8</v>
      </c>
      <c r="Z69" s="51">
        <v>0.8</v>
      </c>
      <c r="AA69" s="51">
        <v>0.8</v>
      </c>
      <c r="AB69" s="49">
        <v>0.7</v>
      </c>
      <c r="AC69" s="50">
        <v>0.7</v>
      </c>
      <c r="AD69" s="50">
        <v>0.5</v>
      </c>
      <c r="AE69" s="50">
        <v>0.5</v>
      </c>
      <c r="AF69" s="53">
        <v>4.09</v>
      </c>
      <c r="AG69" s="58">
        <v>4.09</v>
      </c>
      <c r="AH69" s="58">
        <v>4.16</v>
      </c>
      <c r="AI69" s="53">
        <v>4.16</v>
      </c>
      <c r="AJ69" s="53">
        <v>4.16</v>
      </c>
      <c r="AK69" s="53">
        <v>4.12</v>
      </c>
      <c r="AL69" s="53">
        <v>4.01</v>
      </c>
      <c r="AM69" s="53">
        <v>3.92</v>
      </c>
      <c r="AN69" s="53">
        <v>3.94</v>
      </c>
      <c r="AO69" s="59">
        <f>(AN69-AJ69)</f>
        <v>-0.2200000000000002</v>
      </c>
      <c r="AP69" s="19" t="b">
        <v>1</v>
      </c>
      <c r="AQ69" s="19" t="b">
        <v>0</v>
      </c>
      <c r="AR69" s="53">
        <v>0.91</v>
      </c>
      <c r="AS69" s="53">
        <v>1.07</v>
      </c>
      <c r="AT69" s="53">
        <v>0.78</v>
      </c>
      <c r="AU69" s="53">
        <v>0.97</v>
      </c>
      <c r="AV69" s="53">
        <v>0.9</v>
      </c>
      <c r="AW69" s="53">
        <v>0.83</v>
      </c>
      <c r="AX69" s="53">
        <v>0.84</v>
      </c>
      <c r="AY69" s="53">
        <v>0.86</v>
      </c>
      <c r="AZ69" s="53">
        <v>0.72</v>
      </c>
      <c r="BA69" s="53">
        <v>0.81</v>
      </c>
      <c r="BB69" s="53">
        <v>0.81</v>
      </c>
      <c r="BC69" s="53">
        <f>(BB69-BA69)</f>
        <v>0</v>
      </c>
      <c r="BD69" s="19" t="b">
        <f t="shared" si="57"/>
        <v>0</v>
      </c>
      <c r="BE69" s="56">
        <v>80.7</v>
      </c>
      <c r="BF69" s="56">
        <v>78.5</v>
      </c>
      <c r="BG69" s="171"/>
      <c r="BH69" s="56">
        <v>77.2</v>
      </c>
      <c r="BI69" s="56">
        <v>75.8</v>
      </c>
      <c r="BJ69" s="56">
        <v>74.7</v>
      </c>
      <c r="BK69" s="56">
        <v>73.7</v>
      </c>
      <c r="BL69" s="56">
        <v>74.099999999999994</v>
      </c>
      <c r="BM69" s="56">
        <f t="shared" si="36"/>
        <v>3.1000000000000085</v>
      </c>
      <c r="BN69" s="26"/>
      <c r="BO69" s="26"/>
      <c r="BP69" s="26"/>
      <c r="BQ69" s="48" t="s">
        <v>112</v>
      </c>
      <c r="BR69" s="48" t="s">
        <v>112</v>
      </c>
      <c r="BS69" s="48" t="s">
        <v>112</v>
      </c>
      <c r="BT69" s="55"/>
      <c r="BU69" s="55"/>
      <c r="BV69" s="55"/>
      <c r="BW69" s="55"/>
      <c r="BX69" s="47"/>
      <c r="BY69" s="47"/>
      <c r="BZ69" s="47"/>
      <c r="CA69" s="98">
        <f t="shared" si="58"/>
        <v>0</v>
      </c>
      <c r="CB69" s="98">
        <v>0</v>
      </c>
      <c r="CC69" s="29">
        <v>0</v>
      </c>
      <c r="CD69" s="28">
        <f t="shared" si="59"/>
        <v>19.039000000000001</v>
      </c>
      <c r="CE69" s="28"/>
      <c r="CF69" s="28">
        <v>19.039000000000001</v>
      </c>
      <c r="CG69" s="28">
        <v>2.2810000000000001</v>
      </c>
      <c r="CH69" s="56">
        <v>19.039000000000001</v>
      </c>
      <c r="CI69" s="56"/>
      <c r="CJ69" s="28">
        <f t="shared" si="60"/>
        <v>21.32</v>
      </c>
      <c r="CK69" s="29">
        <v>22.545999999999999</v>
      </c>
      <c r="CL69" s="27" t="s">
        <v>196</v>
      </c>
      <c r="CM69" s="27" t="s">
        <v>196</v>
      </c>
      <c r="CN69" s="27" t="s">
        <v>270</v>
      </c>
    </row>
    <row r="70" spans="1:92" x14ac:dyDescent="0.2">
      <c r="A70" s="151" t="s">
        <v>66</v>
      </c>
      <c r="B70" s="40" t="s">
        <v>619</v>
      </c>
      <c r="C70" s="38">
        <v>6</v>
      </c>
      <c r="D70" s="38">
        <v>1</v>
      </c>
      <c r="E70" s="26">
        <v>5</v>
      </c>
      <c r="F70" s="27">
        <v>1</v>
      </c>
      <c r="G70" s="44">
        <v>33.008000000000003</v>
      </c>
      <c r="H70" s="27">
        <v>3020</v>
      </c>
      <c r="I70" s="27">
        <v>7000</v>
      </c>
      <c r="J70" s="51">
        <f t="shared" si="53"/>
        <v>9.2050000000000007E-2</v>
      </c>
      <c r="K70" s="48">
        <f t="shared" si="61"/>
        <v>10.863661053775122</v>
      </c>
      <c r="L70" s="85">
        <v>1.3</v>
      </c>
      <c r="M70" s="85">
        <v>224.1</v>
      </c>
      <c r="N70" s="47">
        <f t="shared" si="54"/>
        <v>3097.42056</v>
      </c>
      <c r="O70" s="85">
        <v>6490</v>
      </c>
      <c r="P70" s="51">
        <f t="shared" si="55"/>
        <v>0.47726048690292761</v>
      </c>
      <c r="Q70" s="44">
        <v>17</v>
      </c>
      <c r="R70" s="28">
        <f t="shared" si="56"/>
        <v>0.41678000000000004</v>
      </c>
      <c r="S70" s="48">
        <v>32.06</v>
      </c>
      <c r="T70" s="48">
        <v>1</v>
      </c>
      <c r="U70" s="31">
        <v>2.8</v>
      </c>
      <c r="V70" s="31">
        <v>3.9</v>
      </c>
      <c r="W70" s="31">
        <v>3.2</v>
      </c>
      <c r="X70" s="122">
        <v>0.8</v>
      </c>
      <c r="Y70" s="50">
        <v>0.6</v>
      </c>
      <c r="Z70" s="51">
        <v>0.7</v>
      </c>
      <c r="AA70" s="51">
        <v>0.9</v>
      </c>
      <c r="AB70" s="49">
        <v>0.9</v>
      </c>
      <c r="AC70" s="50">
        <v>0.8</v>
      </c>
      <c r="AD70" s="50">
        <v>0.8</v>
      </c>
      <c r="AE70" s="50">
        <v>0.5</v>
      </c>
      <c r="AF70" s="48" t="s">
        <v>112</v>
      </c>
      <c r="AG70" s="48" t="s">
        <v>112</v>
      </c>
      <c r="AH70" s="48" t="s">
        <v>112</v>
      </c>
      <c r="AI70" s="48" t="s">
        <v>112</v>
      </c>
      <c r="AJ70" s="48" t="s">
        <v>112</v>
      </c>
      <c r="AK70" s="48" t="s">
        <v>112</v>
      </c>
      <c r="AL70" s="48" t="s">
        <v>112</v>
      </c>
      <c r="AM70" s="48" t="s">
        <v>112</v>
      </c>
      <c r="AN70" s="48"/>
      <c r="AO70" s="48" t="s">
        <v>112</v>
      </c>
      <c r="AP70" s="19" t="b">
        <v>1</v>
      </c>
      <c r="AQ70" s="19" t="b">
        <v>0</v>
      </c>
      <c r="AR70" s="53">
        <v>-0.42</v>
      </c>
      <c r="AS70" s="53">
        <v>-0.31</v>
      </c>
      <c r="AT70" s="53">
        <v>-0.55000000000000004</v>
      </c>
      <c r="AU70" s="53">
        <v>-0.47</v>
      </c>
      <c r="AV70" s="53">
        <v>-0.51</v>
      </c>
      <c r="AW70" s="53">
        <v>-0.6</v>
      </c>
      <c r="AX70" s="53">
        <v>-0.41</v>
      </c>
      <c r="AY70" s="53">
        <v>-0.38</v>
      </c>
      <c r="AZ70" s="53">
        <v>-0.39</v>
      </c>
      <c r="BA70" s="53">
        <v>-0.46</v>
      </c>
      <c r="BB70" s="53">
        <v>-0.5</v>
      </c>
      <c r="BC70" s="53">
        <f>(BB70-AY70)</f>
        <v>-0.12</v>
      </c>
      <c r="BD70" s="19" t="b">
        <f t="shared" si="57"/>
        <v>0</v>
      </c>
      <c r="BE70" s="48">
        <v>75.8</v>
      </c>
      <c r="BF70" s="48">
        <v>77.099999999999994</v>
      </c>
      <c r="BG70" s="55"/>
      <c r="BH70" s="48">
        <v>77</v>
      </c>
      <c r="BI70" s="48">
        <v>76.3</v>
      </c>
      <c r="BJ70" s="48">
        <v>76.099999999999994</v>
      </c>
      <c r="BK70" s="48">
        <v>74.3</v>
      </c>
      <c r="BL70" s="48">
        <v>74.400000000000006</v>
      </c>
      <c r="BM70" s="56">
        <f t="shared" si="36"/>
        <v>2.5999999999999943</v>
      </c>
      <c r="BN70" s="43"/>
      <c r="BO70" s="43"/>
      <c r="BP70" s="43"/>
      <c r="BQ70" s="43">
        <v>-0.18</v>
      </c>
      <c r="BR70" s="43">
        <v>-0.03</v>
      </c>
      <c r="BS70" s="53">
        <v>-0.27</v>
      </c>
      <c r="BT70" s="34"/>
      <c r="BU70" s="36"/>
      <c r="BV70" s="36"/>
      <c r="BW70" s="36"/>
      <c r="BX70" s="98">
        <v>19.675999999999998</v>
      </c>
      <c r="BY70" s="98"/>
      <c r="BZ70" s="98"/>
      <c r="CA70" s="98">
        <f t="shared" si="58"/>
        <v>18.649000000000001</v>
      </c>
      <c r="CB70" s="98">
        <v>0</v>
      </c>
      <c r="CC70" s="98">
        <v>18.649000000000001</v>
      </c>
      <c r="CD70" s="28">
        <f t="shared" si="59"/>
        <v>66.731999999999999</v>
      </c>
      <c r="CE70" s="28">
        <v>0.45</v>
      </c>
      <c r="CF70" s="28">
        <v>67.182000000000002</v>
      </c>
      <c r="CG70" s="28"/>
      <c r="CH70" s="56"/>
      <c r="CI70" s="56">
        <v>65.8</v>
      </c>
      <c r="CJ70" s="28">
        <f t="shared" si="60"/>
        <v>65.8</v>
      </c>
      <c r="CK70" s="29">
        <v>59</v>
      </c>
      <c r="CL70" s="27" t="s">
        <v>196</v>
      </c>
      <c r="CM70" s="27" t="s">
        <v>196</v>
      </c>
      <c r="CN70" s="27" t="s">
        <v>270</v>
      </c>
    </row>
    <row r="71" spans="1:92" x14ac:dyDescent="0.2">
      <c r="A71" s="151" t="s">
        <v>77</v>
      </c>
      <c r="B71" s="40" t="s">
        <v>655</v>
      </c>
      <c r="C71" s="38">
        <v>6</v>
      </c>
      <c r="D71" s="38">
        <v>1</v>
      </c>
      <c r="E71" s="26">
        <v>2</v>
      </c>
      <c r="F71" s="27">
        <v>1</v>
      </c>
      <c r="G71" s="44">
        <v>98.394000000000005</v>
      </c>
      <c r="H71" s="27">
        <v>3270</v>
      </c>
      <c r="I71" s="27">
        <v>7840</v>
      </c>
      <c r="J71" s="51">
        <f t="shared" si="53"/>
        <v>8.2187499999999997E-2</v>
      </c>
      <c r="K71" s="48">
        <f t="shared" si="61"/>
        <v>12.167300380228136</v>
      </c>
      <c r="L71" s="85">
        <v>9.91</v>
      </c>
      <c r="M71" s="85">
        <v>153.51</v>
      </c>
      <c r="N71" s="47">
        <f t="shared" si="54"/>
        <v>2121.7538159999999</v>
      </c>
      <c r="O71" s="85">
        <v>6850</v>
      </c>
      <c r="P71" s="51">
        <f t="shared" si="55"/>
        <v>0.3097450826277372</v>
      </c>
      <c r="Q71" s="44">
        <v>15.3</v>
      </c>
      <c r="R71" s="28">
        <f t="shared" si="56"/>
        <v>9.419455000000001</v>
      </c>
      <c r="S71" s="48">
        <v>95.05</v>
      </c>
      <c r="T71" s="48">
        <v>0.4</v>
      </c>
      <c r="U71" s="31">
        <v>1.9</v>
      </c>
      <c r="V71" s="31">
        <v>2.8</v>
      </c>
      <c r="W71" s="31">
        <v>4.2</v>
      </c>
      <c r="X71" s="122">
        <v>0.8</v>
      </c>
      <c r="Y71" s="50">
        <v>0.6</v>
      </c>
      <c r="Z71" s="51">
        <v>0.7</v>
      </c>
      <c r="AA71" s="51">
        <v>0.8</v>
      </c>
      <c r="AB71" s="49">
        <v>0.6</v>
      </c>
      <c r="AC71" s="50">
        <v>0.7</v>
      </c>
      <c r="AD71" s="50">
        <v>0.8</v>
      </c>
      <c r="AE71" s="50">
        <v>0.8</v>
      </c>
      <c r="AF71" s="48" t="s">
        <v>112</v>
      </c>
      <c r="AG71" s="48" t="s">
        <v>112</v>
      </c>
      <c r="AH71" s="48" t="s">
        <v>112</v>
      </c>
      <c r="AI71" s="48" t="s">
        <v>112</v>
      </c>
      <c r="AJ71" s="48" t="s">
        <v>112</v>
      </c>
      <c r="AK71" s="48" t="s">
        <v>112</v>
      </c>
      <c r="AL71" s="48" t="s">
        <v>112</v>
      </c>
      <c r="AM71" s="48" t="s">
        <v>112</v>
      </c>
      <c r="AN71" s="48"/>
      <c r="AO71" s="48" t="s">
        <v>112</v>
      </c>
      <c r="AP71" s="19" t="b">
        <v>1</v>
      </c>
      <c r="AQ71" s="19" t="b">
        <v>0</v>
      </c>
      <c r="AR71" s="53">
        <v>-1.58</v>
      </c>
      <c r="AS71" s="53">
        <v>-1.68</v>
      </c>
      <c r="AT71" s="53">
        <v>-1.22</v>
      </c>
      <c r="AU71" s="53">
        <v>-1.65</v>
      </c>
      <c r="AV71" s="53">
        <v>-1.63</v>
      </c>
      <c r="AW71" s="53">
        <v>-1.77</v>
      </c>
      <c r="AX71" s="53">
        <v>-1.71</v>
      </c>
      <c r="AY71" s="53">
        <v>-1.63</v>
      </c>
      <c r="AZ71" s="53">
        <v>-1.38</v>
      </c>
      <c r="BA71" s="53">
        <v>-1.1599999999999999</v>
      </c>
      <c r="BB71" s="53">
        <v>-1.06</v>
      </c>
      <c r="BC71" s="61">
        <f>(BB71-AW71)</f>
        <v>0.71</v>
      </c>
      <c r="BD71" s="19" t="b">
        <f t="shared" si="57"/>
        <v>0</v>
      </c>
      <c r="BE71" s="48">
        <v>83.4</v>
      </c>
      <c r="BF71" s="48">
        <v>85.8</v>
      </c>
      <c r="BG71" s="55"/>
      <c r="BH71" s="48">
        <v>87.1</v>
      </c>
      <c r="BI71" s="48">
        <v>85</v>
      </c>
      <c r="BJ71" s="48">
        <v>83.2</v>
      </c>
      <c r="BK71" s="48">
        <v>82.8</v>
      </c>
      <c r="BL71" s="48">
        <v>85.3</v>
      </c>
      <c r="BM71" s="56">
        <f t="shared" si="36"/>
        <v>1.7999999999999972</v>
      </c>
      <c r="BN71" s="26"/>
      <c r="BO71" s="26"/>
      <c r="BP71" s="26"/>
      <c r="BQ71" s="26">
        <v>0.48</v>
      </c>
      <c r="BR71" s="26">
        <v>0.32</v>
      </c>
      <c r="BS71" s="100">
        <v>0.21</v>
      </c>
      <c r="BT71" s="177"/>
      <c r="BU71" s="183"/>
      <c r="BV71" s="183"/>
      <c r="BW71" s="183"/>
      <c r="BX71" s="29">
        <v>95.182000000000002</v>
      </c>
      <c r="BY71" s="29"/>
      <c r="BZ71" s="29">
        <v>31.2</v>
      </c>
      <c r="CA71" s="98">
        <f t="shared" si="58"/>
        <v>85.754999999999995</v>
      </c>
      <c r="CB71" s="29">
        <v>32.81</v>
      </c>
      <c r="CC71" s="29">
        <v>118.565</v>
      </c>
      <c r="CD71" s="28">
        <f t="shared" si="59"/>
        <v>16</v>
      </c>
      <c r="CE71" s="28"/>
      <c r="CF71" s="28">
        <v>16</v>
      </c>
      <c r="CG71" s="28"/>
      <c r="CH71" s="56"/>
      <c r="CI71" s="56">
        <v>20</v>
      </c>
      <c r="CJ71" s="28">
        <f t="shared" si="60"/>
        <v>20</v>
      </c>
      <c r="CK71" s="29">
        <v>22</v>
      </c>
      <c r="CL71" s="27" t="s">
        <v>263</v>
      </c>
      <c r="CM71" s="27" t="s">
        <v>196</v>
      </c>
      <c r="CN71" s="27" t="s">
        <v>270</v>
      </c>
    </row>
    <row r="72" spans="1:92" x14ac:dyDescent="0.2">
      <c r="A72" s="25" t="s">
        <v>7</v>
      </c>
      <c r="B72" s="40" t="s">
        <v>423</v>
      </c>
      <c r="C72" s="38">
        <v>6</v>
      </c>
      <c r="D72" s="38">
        <v>0</v>
      </c>
      <c r="E72" s="26">
        <v>3</v>
      </c>
      <c r="F72" s="27">
        <v>1</v>
      </c>
      <c r="G72" s="44">
        <v>10.670999999999999</v>
      </c>
      <c r="H72" s="27">
        <v>2550</v>
      </c>
      <c r="I72" s="27">
        <v>5750</v>
      </c>
      <c r="J72" s="51">
        <f t="shared" si="53"/>
        <v>0.11206086956521739</v>
      </c>
      <c r="K72" s="48">
        <f t="shared" si="61"/>
        <v>8.923721579886708</v>
      </c>
      <c r="L72" s="85">
        <v>7.1</v>
      </c>
      <c r="M72" s="85">
        <v>313.57</v>
      </c>
      <c r="N72" s="47">
        <f t="shared" si="54"/>
        <v>4334.0391119999995</v>
      </c>
      <c r="O72" s="85">
        <v>5200</v>
      </c>
      <c r="P72" s="51">
        <f t="shared" si="55"/>
        <v>0.83346905999999987</v>
      </c>
      <c r="Q72" s="44">
        <v>12.3</v>
      </c>
      <c r="R72" s="28">
        <f t="shared" si="56"/>
        <v>0.73271999999999993</v>
      </c>
      <c r="S72" s="48">
        <v>10.32</v>
      </c>
      <c r="T72" s="48">
        <v>1.8</v>
      </c>
      <c r="U72" s="31">
        <v>1.3</v>
      </c>
      <c r="V72" s="31">
        <v>2</v>
      </c>
      <c r="W72" s="31">
        <v>3.6</v>
      </c>
      <c r="X72" s="122">
        <v>0.7</v>
      </c>
      <c r="Y72" s="50">
        <v>0.5</v>
      </c>
      <c r="Z72" s="51">
        <v>0.5</v>
      </c>
      <c r="AA72" s="51">
        <v>0.7</v>
      </c>
      <c r="AB72" s="49">
        <v>0.6</v>
      </c>
      <c r="AC72" s="50">
        <v>0.6</v>
      </c>
      <c r="AD72" s="50">
        <v>0.5</v>
      </c>
      <c r="AE72" s="50">
        <v>0.6</v>
      </c>
      <c r="AF72" s="53">
        <v>3.71</v>
      </c>
      <c r="AG72" s="58">
        <v>3.73</v>
      </c>
      <c r="AH72" s="58">
        <v>3.73</v>
      </c>
      <c r="AI72" s="53">
        <v>3.78</v>
      </c>
      <c r="AJ72" s="53">
        <v>3.78</v>
      </c>
      <c r="AK72" s="53">
        <v>3.73</v>
      </c>
      <c r="AL72" s="53">
        <v>3.6</v>
      </c>
      <c r="AM72" s="53">
        <v>3.63</v>
      </c>
      <c r="AN72" s="53">
        <v>3.56</v>
      </c>
      <c r="AO72" s="59">
        <f>(AN72-AJ72)</f>
        <v>-0.21999999999999975</v>
      </c>
      <c r="AP72" s="19" t="b">
        <v>1</v>
      </c>
      <c r="AQ72" s="19" t="b">
        <v>0</v>
      </c>
      <c r="AR72" s="53">
        <v>-0.86</v>
      </c>
      <c r="AS72" s="53">
        <v>-0.69</v>
      </c>
      <c r="AT72" s="53">
        <v>-0.98</v>
      </c>
      <c r="AU72" s="53">
        <v>-0.82</v>
      </c>
      <c r="AV72" s="53">
        <v>-0.84</v>
      </c>
      <c r="AW72" s="53">
        <v>-0.71</v>
      </c>
      <c r="AX72" s="53">
        <v>-0.53</v>
      </c>
      <c r="AY72" s="53">
        <v>-0.44</v>
      </c>
      <c r="AZ72" s="53">
        <v>-0.44</v>
      </c>
      <c r="BA72" s="53">
        <v>-0.5</v>
      </c>
      <c r="BB72" s="53">
        <v>-0.35</v>
      </c>
      <c r="BC72" s="61">
        <f>(BB72-AT72)</f>
        <v>0.63</v>
      </c>
      <c r="BD72" s="19" t="b">
        <f t="shared" si="57"/>
        <v>0</v>
      </c>
      <c r="BE72" s="56">
        <v>84.2</v>
      </c>
      <c r="BF72" s="56">
        <v>86.3</v>
      </c>
      <c r="BG72" s="171"/>
      <c r="BH72" s="56">
        <v>84.9</v>
      </c>
      <c r="BI72" s="56">
        <v>82.9</v>
      </c>
      <c r="BJ72" s="56">
        <v>82.1</v>
      </c>
      <c r="BK72" s="56">
        <v>80.8</v>
      </c>
      <c r="BL72" s="56">
        <v>78.900000000000006</v>
      </c>
      <c r="BM72" s="88">
        <f t="shared" si="36"/>
        <v>6</v>
      </c>
      <c r="BN72" s="19"/>
      <c r="BO72" s="19"/>
      <c r="BP72" s="19"/>
      <c r="BQ72" s="19">
        <v>0.91</v>
      </c>
      <c r="BR72" s="99">
        <v>0.6</v>
      </c>
      <c r="BS72" s="99">
        <v>0.56000000000000005</v>
      </c>
      <c r="BT72" s="34"/>
      <c r="BU72" s="34"/>
      <c r="BV72" s="34"/>
      <c r="BW72" s="34"/>
      <c r="BX72" s="28"/>
      <c r="BY72" s="28"/>
      <c r="BZ72" s="28"/>
      <c r="CA72" s="98">
        <f t="shared" si="58"/>
        <v>0</v>
      </c>
      <c r="CB72" s="98">
        <v>0</v>
      </c>
      <c r="CC72" s="28">
        <v>0</v>
      </c>
      <c r="CD72" s="28">
        <f t="shared" si="59"/>
        <v>46.324999999999996</v>
      </c>
      <c r="CE72" s="28">
        <v>17.600000000000001</v>
      </c>
      <c r="CF72" s="28">
        <v>63.924999999999997</v>
      </c>
      <c r="CG72" s="28"/>
      <c r="CH72" s="56">
        <v>49.325000000000003</v>
      </c>
      <c r="CI72" s="56"/>
      <c r="CJ72" s="28">
        <f t="shared" si="60"/>
        <v>49.325000000000003</v>
      </c>
      <c r="CK72" s="29">
        <v>38.725999999999999</v>
      </c>
      <c r="CL72" s="27" t="s">
        <v>196</v>
      </c>
      <c r="CM72" s="27" t="s">
        <v>196</v>
      </c>
      <c r="CN72" s="27" t="s">
        <v>270</v>
      </c>
    </row>
    <row r="73" spans="1:92" x14ac:dyDescent="0.2">
      <c r="A73" s="69" t="s">
        <v>87</v>
      </c>
      <c r="B73" s="40" t="s">
        <v>696</v>
      </c>
      <c r="C73" s="38">
        <v>6</v>
      </c>
      <c r="D73" s="38">
        <v>0</v>
      </c>
      <c r="E73" s="26">
        <v>2</v>
      </c>
      <c r="F73" s="27">
        <v>1</v>
      </c>
      <c r="G73" s="44">
        <v>20.483000000000001</v>
      </c>
      <c r="H73" s="27">
        <v>3170</v>
      </c>
      <c r="I73" s="27">
        <v>9470</v>
      </c>
      <c r="J73" s="51">
        <f t="shared" si="53"/>
        <v>6.8041182682154172E-2</v>
      </c>
      <c r="K73" s="48">
        <f t="shared" si="61"/>
        <v>14.69698145417863</v>
      </c>
      <c r="L73" s="85">
        <v>0.73</v>
      </c>
      <c r="M73" s="85">
        <v>190.2</v>
      </c>
      <c r="N73" s="47">
        <f t="shared" si="54"/>
        <v>2628.8683199999996</v>
      </c>
      <c r="O73" s="85">
        <v>8020</v>
      </c>
      <c r="P73" s="51">
        <f t="shared" si="55"/>
        <v>0.32778906733167079</v>
      </c>
      <c r="Q73" s="44">
        <v>19.100000000000001</v>
      </c>
      <c r="R73" s="28">
        <f t="shared" si="56"/>
        <v>0.15235100000000001</v>
      </c>
      <c r="S73" s="48">
        <v>20.87</v>
      </c>
      <c r="T73" s="48">
        <v>4.4000000000000004</v>
      </c>
      <c r="U73" s="31">
        <v>3.7</v>
      </c>
      <c r="V73" s="31">
        <v>3.9</v>
      </c>
      <c r="W73" s="31">
        <v>6.1</v>
      </c>
      <c r="X73" s="122">
        <v>0.6</v>
      </c>
      <c r="Y73" s="50">
        <v>0.6</v>
      </c>
      <c r="Z73" s="51">
        <v>0.7</v>
      </c>
      <c r="AA73" s="51">
        <v>0.7</v>
      </c>
      <c r="AB73" s="49">
        <v>0.7</v>
      </c>
      <c r="AC73" s="50">
        <v>0.5</v>
      </c>
      <c r="AD73" s="50">
        <v>0.5</v>
      </c>
      <c r="AE73" s="50">
        <v>0.8</v>
      </c>
      <c r="AF73" s="53">
        <v>3.62</v>
      </c>
      <c r="AG73" s="58">
        <v>3.55</v>
      </c>
      <c r="AH73" s="58">
        <v>3.46</v>
      </c>
      <c r="AI73" s="53">
        <v>3.44</v>
      </c>
      <c r="AJ73" s="53">
        <v>3.51</v>
      </c>
      <c r="AK73" s="53">
        <v>3.53</v>
      </c>
      <c r="AL73" s="53">
        <v>3.54</v>
      </c>
      <c r="AM73" s="53">
        <v>3.54</v>
      </c>
      <c r="AN73" s="53">
        <v>3.52</v>
      </c>
      <c r="AO73" s="84">
        <f>(AN73-AL73)</f>
        <v>-2.0000000000000018E-2</v>
      </c>
      <c r="AP73" s="19" t="b">
        <v>1</v>
      </c>
      <c r="AQ73" s="19" t="b">
        <v>0</v>
      </c>
      <c r="AR73" s="53">
        <v>-0.88</v>
      </c>
      <c r="AS73" s="53">
        <v>-1.06</v>
      </c>
      <c r="AT73" s="53">
        <v>-1.19</v>
      </c>
      <c r="AU73" s="53">
        <v>-1.43</v>
      </c>
      <c r="AV73" s="53">
        <v>-1.74</v>
      </c>
      <c r="AW73" s="53">
        <v>-1.8</v>
      </c>
      <c r="AX73" s="53">
        <v>-1.35</v>
      </c>
      <c r="AY73" s="53">
        <v>-0.92</v>
      </c>
      <c r="AZ73" s="53">
        <v>-0.7</v>
      </c>
      <c r="BA73" s="53">
        <v>-0.7</v>
      </c>
      <c r="BB73" s="53">
        <v>-0.61</v>
      </c>
      <c r="BC73" s="61">
        <f>(BB73-AW73)</f>
        <v>1.19</v>
      </c>
      <c r="BD73" s="19" t="b">
        <f t="shared" si="57"/>
        <v>0</v>
      </c>
      <c r="BE73" s="56">
        <v>95.6</v>
      </c>
      <c r="BF73" s="56">
        <v>96.7</v>
      </c>
      <c r="BG73" s="171"/>
      <c r="BH73" s="56">
        <v>95.7</v>
      </c>
      <c r="BI73" s="56">
        <v>93.1</v>
      </c>
      <c r="BJ73" s="56">
        <v>92.2</v>
      </c>
      <c r="BK73" s="107">
        <v>92.9</v>
      </c>
      <c r="BL73" s="107">
        <v>92.6</v>
      </c>
      <c r="BM73" s="56">
        <f t="shared" si="36"/>
        <v>3.1000000000000085</v>
      </c>
      <c r="BN73" s="43" t="s">
        <v>159</v>
      </c>
      <c r="BO73" s="43" t="s">
        <v>159</v>
      </c>
      <c r="BP73" s="43" t="s">
        <v>159</v>
      </c>
      <c r="BQ73" s="43">
        <v>0.12</v>
      </c>
      <c r="BR73" s="43">
        <v>-0.01</v>
      </c>
      <c r="BS73" s="53">
        <v>-0.25</v>
      </c>
      <c r="BT73" s="34"/>
      <c r="BU73" s="36"/>
      <c r="BV73" s="36"/>
      <c r="BW73" s="36"/>
      <c r="BX73" s="98">
        <v>4</v>
      </c>
      <c r="BY73" s="98"/>
      <c r="BZ73" s="98"/>
      <c r="CA73" s="98">
        <f t="shared" si="58"/>
        <v>5.0090000000000003</v>
      </c>
      <c r="CB73" s="98">
        <v>0</v>
      </c>
      <c r="CC73" s="98">
        <v>5.0090000000000003</v>
      </c>
      <c r="CD73" s="28">
        <f t="shared" si="59"/>
        <v>6.5000000000000018</v>
      </c>
      <c r="CE73" s="28">
        <v>14.1</v>
      </c>
      <c r="CF73" s="28">
        <v>20.6</v>
      </c>
      <c r="CG73" s="56"/>
      <c r="CH73" s="56">
        <v>10.35</v>
      </c>
      <c r="CI73" s="56"/>
      <c r="CJ73" s="28">
        <f t="shared" si="60"/>
        <v>10.35</v>
      </c>
      <c r="CK73" s="29">
        <v>35.247999999999998</v>
      </c>
      <c r="CL73" s="27" t="s">
        <v>196</v>
      </c>
      <c r="CM73" s="27" t="s">
        <v>196</v>
      </c>
      <c r="CN73" s="27" t="s">
        <v>270</v>
      </c>
    </row>
    <row r="74" spans="1:92" x14ac:dyDescent="0.2">
      <c r="A74" s="151" t="s">
        <v>42</v>
      </c>
      <c r="B74" s="40" t="s">
        <v>539</v>
      </c>
      <c r="C74" s="38">
        <v>6</v>
      </c>
      <c r="D74" s="38">
        <v>1</v>
      </c>
      <c r="E74" s="26">
        <v>2</v>
      </c>
      <c r="F74" s="27">
        <v>1</v>
      </c>
      <c r="G74" s="44">
        <v>249.86600000000001</v>
      </c>
      <c r="H74" s="27">
        <v>3580</v>
      </c>
      <c r="I74" s="27">
        <v>9270</v>
      </c>
      <c r="J74" s="51">
        <f t="shared" si="53"/>
        <v>6.9509169363538292E-2</v>
      </c>
      <c r="K74" s="48">
        <f t="shared" si="61"/>
        <v>14.386591138356483</v>
      </c>
      <c r="L74" s="85">
        <v>12.63</v>
      </c>
      <c r="M74" s="85">
        <v>126.19</v>
      </c>
      <c r="N74" s="47">
        <f t="shared" si="54"/>
        <v>1744.147704</v>
      </c>
      <c r="O74" s="85">
        <v>8190</v>
      </c>
      <c r="P74" s="51">
        <f t="shared" si="55"/>
        <v>0.21296064761904762</v>
      </c>
      <c r="Q74" s="44">
        <v>19</v>
      </c>
      <c r="R74" s="28">
        <f t="shared" si="56"/>
        <v>30.79194</v>
      </c>
      <c r="S74" s="48">
        <v>243.8</v>
      </c>
      <c r="T74" s="48">
        <v>5.7</v>
      </c>
      <c r="U74" s="31">
        <v>0.9</v>
      </c>
      <c r="V74" s="31">
        <v>3.8</v>
      </c>
      <c r="W74" s="31">
        <v>4.7</v>
      </c>
      <c r="X74" s="122">
        <v>0.6</v>
      </c>
      <c r="Y74" s="50">
        <v>0.5</v>
      </c>
      <c r="Z74" s="49">
        <v>0.5</v>
      </c>
      <c r="AA74" s="49">
        <v>0.5</v>
      </c>
      <c r="AB74" s="49">
        <v>0.5</v>
      </c>
      <c r="AC74" s="50">
        <v>0.5</v>
      </c>
      <c r="AD74" s="50">
        <v>0.6</v>
      </c>
      <c r="AE74" s="50">
        <v>0.6</v>
      </c>
      <c r="AF74" s="53">
        <v>3.65</v>
      </c>
      <c r="AG74" s="58">
        <v>3.68</v>
      </c>
      <c r="AH74" s="48" t="s">
        <v>112</v>
      </c>
      <c r="AI74" s="48" t="s">
        <v>112</v>
      </c>
      <c r="AJ74" s="48" t="s">
        <v>112</v>
      </c>
      <c r="AK74" s="48" t="s">
        <v>112</v>
      </c>
      <c r="AL74" s="48" t="s">
        <v>112</v>
      </c>
      <c r="AM74" s="48" t="s">
        <v>112</v>
      </c>
      <c r="AN74" s="48"/>
      <c r="AO74" s="48" t="s">
        <v>112</v>
      </c>
      <c r="AP74" s="19" t="b">
        <v>1</v>
      </c>
      <c r="AQ74" s="19" t="b">
        <v>0</v>
      </c>
      <c r="AR74" s="53">
        <v>-2.12</v>
      </c>
      <c r="AS74" s="53">
        <v>-1.87</v>
      </c>
      <c r="AT74" s="53">
        <v>-1.48</v>
      </c>
      <c r="AU74" s="53">
        <v>-1.4</v>
      </c>
      <c r="AV74" s="53">
        <v>-1.2</v>
      </c>
      <c r="AW74" s="53">
        <v>-1.0900000000000001</v>
      </c>
      <c r="AX74" s="53">
        <v>-0.76</v>
      </c>
      <c r="AY74" s="53">
        <v>-0.85</v>
      </c>
      <c r="AZ74" s="53">
        <v>-0.77</v>
      </c>
      <c r="BA74" s="53">
        <v>-0.57999999999999996</v>
      </c>
      <c r="BB74" s="53">
        <v>-0.5</v>
      </c>
      <c r="BC74" s="61">
        <f>(BB74-AR74)</f>
        <v>1.62</v>
      </c>
      <c r="BD74" s="19" t="b">
        <f t="shared" si="57"/>
        <v>0</v>
      </c>
      <c r="BE74" s="56">
        <v>83.3</v>
      </c>
      <c r="BF74" s="56">
        <v>84.1</v>
      </c>
      <c r="BG74" s="171"/>
      <c r="BH74" s="56">
        <v>83.1</v>
      </c>
      <c r="BI74" s="56">
        <v>81.599999999999994</v>
      </c>
      <c r="BJ74" s="56">
        <v>80.599999999999994</v>
      </c>
      <c r="BK74" s="56">
        <v>78.2</v>
      </c>
      <c r="BL74" s="56">
        <v>76.8</v>
      </c>
      <c r="BM74" s="88">
        <f t="shared" si="36"/>
        <v>6.2999999999999972</v>
      </c>
      <c r="BN74" s="43" t="s">
        <v>159</v>
      </c>
      <c r="BO74" s="43"/>
      <c r="BP74" s="43"/>
      <c r="BQ74" s="53">
        <v>0.3</v>
      </c>
      <c r="BR74" s="43">
        <v>0.32</v>
      </c>
      <c r="BS74" s="53">
        <v>0.34</v>
      </c>
      <c r="BT74" s="34"/>
      <c r="BU74" s="36"/>
      <c r="BV74" s="36"/>
      <c r="BW74" s="36"/>
      <c r="BX74" s="98">
        <v>108.639</v>
      </c>
      <c r="BY74" s="98"/>
      <c r="BZ74" s="98">
        <v>40</v>
      </c>
      <c r="CA74" s="98">
        <f t="shared" si="58"/>
        <v>94.929000000000002</v>
      </c>
      <c r="CB74" s="98">
        <v>41.514000000000003</v>
      </c>
      <c r="CC74" s="98">
        <v>136.44300000000001</v>
      </c>
      <c r="CD74" s="28">
        <f t="shared" si="59"/>
        <v>105</v>
      </c>
      <c r="CE74" s="28">
        <v>44.5</v>
      </c>
      <c r="CF74" s="28">
        <v>149.5</v>
      </c>
      <c r="CG74" s="28"/>
      <c r="CH74" s="56">
        <v>123.995</v>
      </c>
      <c r="CI74" s="56"/>
      <c r="CJ74" s="28">
        <f t="shared" si="60"/>
        <v>123.995</v>
      </c>
      <c r="CK74" s="29">
        <v>138.5</v>
      </c>
      <c r="CL74" s="27" t="s">
        <v>196</v>
      </c>
      <c r="CM74" s="27" t="s">
        <v>196</v>
      </c>
      <c r="CN74" s="27" t="s">
        <v>270</v>
      </c>
    </row>
    <row r="75" spans="1:92" x14ac:dyDescent="0.2">
      <c r="A75" s="152" t="s">
        <v>27</v>
      </c>
      <c r="B75" s="40" t="s">
        <v>480</v>
      </c>
      <c r="C75" s="38">
        <v>6</v>
      </c>
      <c r="D75" s="38">
        <v>1</v>
      </c>
      <c r="E75" s="26">
        <v>3</v>
      </c>
      <c r="F75" s="27">
        <v>1</v>
      </c>
      <c r="G75" s="44">
        <v>6.34</v>
      </c>
      <c r="H75" s="27">
        <v>3720</v>
      </c>
      <c r="I75" s="27">
        <v>7490</v>
      </c>
      <c r="J75" s="51">
        <f t="shared" si="53"/>
        <v>8.6028037383177575E-2</v>
      </c>
      <c r="K75" s="48">
        <f t="shared" si="61"/>
        <v>11.624117327539381</v>
      </c>
      <c r="L75" s="85">
        <v>3.32</v>
      </c>
      <c r="M75" s="85">
        <v>235.19</v>
      </c>
      <c r="N75" s="47">
        <f t="shared" si="54"/>
        <v>3250.702104</v>
      </c>
      <c r="O75" s="85">
        <v>7150</v>
      </c>
      <c r="P75" s="51">
        <f t="shared" si="55"/>
        <v>0.45464365090909092</v>
      </c>
      <c r="Q75" s="44">
        <v>15.9</v>
      </c>
      <c r="R75" s="28">
        <f t="shared" si="56"/>
        <v>0.20783199999999999</v>
      </c>
      <c r="S75" s="48">
        <v>6.26</v>
      </c>
      <c r="T75" s="48">
        <v>4</v>
      </c>
      <c r="U75" s="31">
        <v>2.4</v>
      </c>
      <c r="V75" s="31">
        <v>1.4</v>
      </c>
      <c r="W75" s="31">
        <v>1.2</v>
      </c>
      <c r="X75" s="122">
        <v>0.6</v>
      </c>
      <c r="Y75" s="50">
        <v>0.6</v>
      </c>
      <c r="Z75" s="51">
        <v>0.6</v>
      </c>
      <c r="AA75" s="51">
        <v>0.7</v>
      </c>
      <c r="AB75" s="49">
        <v>0.6</v>
      </c>
      <c r="AC75" s="50">
        <v>0.6</v>
      </c>
      <c r="AD75" s="50">
        <v>0.6</v>
      </c>
      <c r="AE75" s="50">
        <v>0.5</v>
      </c>
      <c r="AF75" s="48" t="s">
        <v>112</v>
      </c>
      <c r="AG75" s="48" t="s">
        <v>112</v>
      </c>
      <c r="AH75" s="48" t="s">
        <v>112</v>
      </c>
      <c r="AI75" s="48" t="s">
        <v>112</v>
      </c>
      <c r="AJ75" s="48" t="s">
        <v>112</v>
      </c>
      <c r="AK75" s="48" t="s">
        <v>112</v>
      </c>
      <c r="AL75" s="48" t="s">
        <v>112</v>
      </c>
      <c r="AM75" s="48" t="s">
        <v>112</v>
      </c>
      <c r="AN75" s="48"/>
      <c r="AO75" s="48" t="s">
        <v>112</v>
      </c>
      <c r="AP75" s="19" t="b">
        <v>1</v>
      </c>
      <c r="AQ75" s="19" t="b">
        <v>0</v>
      </c>
      <c r="AR75" s="53">
        <v>-0.2</v>
      </c>
      <c r="AS75" s="53">
        <v>-7.0000000000000007E-2</v>
      </c>
      <c r="AT75" s="53">
        <v>-0.03</v>
      </c>
      <c r="AU75" s="53">
        <v>-0.15</v>
      </c>
      <c r="AV75" s="53">
        <v>0</v>
      </c>
      <c r="AW75" s="53">
        <v>0.05</v>
      </c>
      <c r="AX75" s="53">
        <v>-0.02</v>
      </c>
      <c r="AY75" s="53">
        <v>0.06</v>
      </c>
      <c r="AZ75" s="53">
        <v>0.11</v>
      </c>
      <c r="BA75" s="53">
        <v>0.22</v>
      </c>
      <c r="BB75" s="53">
        <v>-0.04</v>
      </c>
      <c r="BC75" s="53">
        <f>(BB75-BA75)</f>
        <v>-0.26</v>
      </c>
      <c r="BD75" s="19" t="b">
        <f t="shared" si="57"/>
        <v>0</v>
      </c>
      <c r="BE75" s="48">
        <v>75.5</v>
      </c>
      <c r="BF75" s="48">
        <v>77.2</v>
      </c>
      <c r="BG75" s="55"/>
      <c r="BH75" s="48">
        <v>78.099999999999994</v>
      </c>
      <c r="BI75" s="48">
        <v>76</v>
      </c>
      <c r="BJ75" s="48">
        <v>74.400000000000006</v>
      </c>
      <c r="BK75" s="48">
        <v>73.2</v>
      </c>
      <c r="BL75" s="48">
        <v>72</v>
      </c>
      <c r="BM75" s="88">
        <f t="shared" si="36"/>
        <v>6.0999999999999943</v>
      </c>
      <c r="BN75" s="19"/>
      <c r="BO75" s="19"/>
      <c r="BP75" s="19"/>
      <c r="BQ75" s="19">
        <v>-0.56000000000000005</v>
      </c>
      <c r="BR75" s="19">
        <v>-0.48</v>
      </c>
      <c r="BS75" s="99">
        <v>-0.34</v>
      </c>
      <c r="BT75" s="34"/>
      <c r="BU75" s="36"/>
      <c r="BV75" s="36"/>
      <c r="BW75" s="36"/>
      <c r="BX75" s="28">
        <v>39</v>
      </c>
      <c r="BY75" s="28"/>
      <c r="BZ75" s="28"/>
      <c r="CA75" s="98">
        <f t="shared" si="58"/>
        <v>24.78</v>
      </c>
      <c r="CB75" s="98">
        <v>0</v>
      </c>
      <c r="CC75" s="28">
        <v>24.78</v>
      </c>
      <c r="CD75" s="28">
        <f t="shared" si="59"/>
        <v>25.904</v>
      </c>
      <c r="CE75" s="28"/>
      <c r="CF75" s="28">
        <v>25.904</v>
      </c>
      <c r="CG75" s="28"/>
      <c r="CH75" s="56">
        <v>23.904</v>
      </c>
      <c r="CI75" s="56"/>
      <c r="CJ75" s="28">
        <f t="shared" si="60"/>
        <v>23.904</v>
      </c>
      <c r="CK75" s="29">
        <v>48.904000000000003</v>
      </c>
      <c r="CL75" s="27" t="s">
        <v>196</v>
      </c>
      <c r="CM75" s="27" t="s">
        <v>196</v>
      </c>
      <c r="CN75" s="27" t="s">
        <v>270</v>
      </c>
    </row>
    <row r="76" spans="1:92" x14ac:dyDescent="0.2">
      <c r="A76" s="25" t="s">
        <v>126</v>
      </c>
      <c r="B76" s="40" t="s">
        <v>560</v>
      </c>
      <c r="C76" s="38">
        <v>6</v>
      </c>
      <c r="D76" s="38">
        <v>0</v>
      </c>
      <c r="E76" s="26">
        <v>4</v>
      </c>
      <c r="F76" s="27">
        <v>0</v>
      </c>
      <c r="G76" s="44">
        <v>1.8240000000000001</v>
      </c>
      <c r="H76" s="27">
        <v>3940</v>
      </c>
      <c r="I76" s="85">
        <v>9090</v>
      </c>
      <c r="J76" s="51">
        <f t="shared" si="53"/>
        <v>7.0885588558855891E-2</v>
      </c>
      <c r="K76" s="48">
        <f t="shared" si="61"/>
        <v>14.107239854116552</v>
      </c>
      <c r="L76" s="92">
        <v>2</v>
      </c>
      <c r="M76" s="44" t="e">
        <v>#N/A</v>
      </c>
      <c r="N76" s="44" t="e">
        <v>#N/A</v>
      </c>
      <c r="O76" s="47">
        <v>8420</v>
      </c>
      <c r="P76" s="48" t="e">
        <v>#N/A</v>
      </c>
      <c r="Q76" s="48" t="e">
        <v>#N/A</v>
      </c>
      <c r="R76" s="48" t="e">
        <v>#N/A</v>
      </c>
      <c r="S76" s="48">
        <v>1.79</v>
      </c>
      <c r="T76" s="48" t="e">
        <v>#N/A</v>
      </c>
      <c r="U76" s="48" t="e">
        <v>#N/A</v>
      </c>
      <c r="V76" s="48">
        <v>3.6</v>
      </c>
      <c r="W76" s="48">
        <v>2.9</v>
      </c>
      <c r="X76" s="121">
        <v>0.38</v>
      </c>
      <c r="Y76" s="51">
        <v>0.38</v>
      </c>
      <c r="Z76" s="49">
        <v>0.38</v>
      </c>
      <c r="AA76" s="49">
        <v>0.38</v>
      </c>
      <c r="AB76" s="49">
        <v>0.5</v>
      </c>
      <c r="AC76" s="50">
        <v>0.33</v>
      </c>
      <c r="AD76" s="48" t="e">
        <v>#N/A</v>
      </c>
      <c r="AE76" s="48" t="e">
        <v>#N/A</v>
      </c>
      <c r="AF76" s="48" t="s">
        <v>112</v>
      </c>
      <c r="AG76" s="48" t="s">
        <v>112</v>
      </c>
      <c r="AH76" s="48" t="s">
        <v>112</v>
      </c>
      <c r="AI76" s="48" t="s">
        <v>112</v>
      </c>
      <c r="AJ76" s="53">
        <v>3.43</v>
      </c>
      <c r="AK76" s="53">
        <v>3.43</v>
      </c>
      <c r="AL76" s="53">
        <v>3.43</v>
      </c>
      <c r="AM76" s="53">
        <v>3.51</v>
      </c>
      <c r="AN76" s="53">
        <v>3.59</v>
      </c>
      <c r="AO76" s="53">
        <f>(AN76-AJ76)</f>
        <v>0.1599999999999997</v>
      </c>
      <c r="AP76" s="19" t="b">
        <v>1</v>
      </c>
      <c r="AQ76" s="19" t="b">
        <v>0</v>
      </c>
      <c r="AR76" s="48" t="s">
        <v>112</v>
      </c>
      <c r="AS76" s="48" t="s">
        <v>112</v>
      </c>
      <c r="AT76" s="48" t="s">
        <v>112</v>
      </c>
      <c r="AU76" s="48" t="s">
        <v>112</v>
      </c>
      <c r="AV76" s="48" t="s">
        <v>112</v>
      </c>
      <c r="AW76" s="53">
        <v>1.04</v>
      </c>
      <c r="AX76" s="52">
        <v>0.47</v>
      </c>
      <c r="AY76" s="52">
        <v>-1.1299999999999999</v>
      </c>
      <c r="AZ76" s="52">
        <v>-1.1000000000000001</v>
      </c>
      <c r="BA76" s="52">
        <v>-1.0900000000000001</v>
      </c>
      <c r="BB76" s="52">
        <v>-0.98</v>
      </c>
      <c r="BC76" s="53">
        <f>(BB76-AY76)</f>
        <v>0.14999999999999991</v>
      </c>
      <c r="BD76" s="19" t="b">
        <f t="shared" si="57"/>
        <v>0</v>
      </c>
      <c r="BE76" s="48" t="s">
        <v>112</v>
      </c>
      <c r="BF76" s="48" t="s">
        <v>112</v>
      </c>
      <c r="BG76" s="55"/>
      <c r="BH76" s="48" t="s">
        <v>112</v>
      </c>
      <c r="BI76" s="48" t="s">
        <v>112</v>
      </c>
      <c r="BJ76" s="48" t="s">
        <v>112</v>
      </c>
      <c r="BK76" s="48" t="s">
        <v>112</v>
      </c>
      <c r="BL76" s="48" t="s">
        <v>112</v>
      </c>
      <c r="BM76" s="48" t="s">
        <v>112</v>
      </c>
      <c r="BN76" s="43" t="s">
        <v>159</v>
      </c>
      <c r="BO76" s="43" t="s">
        <v>159</v>
      </c>
      <c r="BP76" s="43" t="s">
        <v>159</v>
      </c>
      <c r="BQ76" s="43">
        <v>0.69</v>
      </c>
      <c r="BR76" s="43">
        <v>0.79</v>
      </c>
      <c r="BS76" s="53">
        <v>0.43</v>
      </c>
      <c r="BT76" s="34"/>
      <c r="BU76" s="36" t="s">
        <v>159</v>
      </c>
      <c r="BV76" s="36" t="s">
        <v>159</v>
      </c>
      <c r="BW76" s="36" t="s">
        <v>159</v>
      </c>
      <c r="BX76" s="98"/>
      <c r="BY76" s="98">
        <v>39.270000000000003</v>
      </c>
      <c r="BZ76" s="98"/>
      <c r="CA76" s="98">
        <v>43.238999999999997</v>
      </c>
      <c r="CB76" s="98">
        <v>0</v>
      </c>
      <c r="CC76" s="98">
        <v>43</v>
      </c>
      <c r="CD76" s="28">
        <f t="shared" si="59"/>
        <v>63</v>
      </c>
      <c r="CE76" s="28"/>
      <c r="CF76" s="28">
        <v>63</v>
      </c>
      <c r="CG76" s="47"/>
      <c r="CH76" s="48"/>
      <c r="CI76" s="48">
        <v>79</v>
      </c>
      <c r="CJ76" s="28">
        <f t="shared" si="60"/>
        <v>79</v>
      </c>
      <c r="CK76" s="47">
        <v>95</v>
      </c>
      <c r="CL76" s="27" t="s">
        <v>196</v>
      </c>
      <c r="CM76" s="27" t="s">
        <v>196</v>
      </c>
      <c r="CN76" s="27" t="s">
        <v>270</v>
      </c>
    </row>
    <row r="77" spans="1:92" x14ac:dyDescent="0.2">
      <c r="A77" s="151" t="s">
        <v>65</v>
      </c>
      <c r="B77" s="40" t="s">
        <v>617</v>
      </c>
      <c r="C77" s="38">
        <v>6</v>
      </c>
      <c r="D77" s="38">
        <v>1</v>
      </c>
      <c r="E77" s="19">
        <v>4</v>
      </c>
      <c r="F77" s="27">
        <v>1</v>
      </c>
      <c r="G77" s="44">
        <v>2.839</v>
      </c>
      <c r="H77" s="27">
        <v>3770</v>
      </c>
      <c r="I77" s="27">
        <v>8810</v>
      </c>
      <c r="J77" s="51">
        <f t="shared" si="53"/>
        <v>7.3138479001135071E-2</v>
      </c>
      <c r="K77" s="48">
        <f t="shared" si="61"/>
        <v>13.672693411965547</v>
      </c>
      <c r="L77" s="92">
        <v>3</v>
      </c>
      <c r="M77" s="44" t="e">
        <v>#N/A</v>
      </c>
      <c r="N77" s="44" t="e">
        <v>#N/A</v>
      </c>
      <c r="O77" s="85">
        <v>6770</v>
      </c>
      <c r="P77" s="48" t="e">
        <v>#N/A</v>
      </c>
      <c r="Q77" s="44">
        <v>18.3</v>
      </c>
      <c r="R77" s="28">
        <f t="shared" si="56"/>
        <v>8.249999999999999E-2</v>
      </c>
      <c r="S77" s="48">
        <v>2.75</v>
      </c>
      <c r="T77" s="48">
        <v>-3</v>
      </c>
      <c r="U77" s="31">
        <v>4.2</v>
      </c>
      <c r="V77" s="31">
        <v>5.2</v>
      </c>
      <c r="W77" s="31">
        <v>8.6999999999999993</v>
      </c>
      <c r="X77" s="122">
        <v>0.5</v>
      </c>
      <c r="Y77" s="50">
        <v>0.6</v>
      </c>
      <c r="Z77" s="51">
        <v>0.7</v>
      </c>
      <c r="AA77" s="51">
        <v>1</v>
      </c>
      <c r="AB77" s="49">
        <v>0.8</v>
      </c>
      <c r="AC77" s="50">
        <v>0.9</v>
      </c>
      <c r="AD77" s="50">
        <v>1</v>
      </c>
      <c r="AE77" s="50">
        <v>1</v>
      </c>
      <c r="AF77" s="53">
        <v>3.44</v>
      </c>
      <c r="AG77" s="58">
        <v>3.38</v>
      </c>
      <c r="AH77" s="58">
        <v>3.41</v>
      </c>
      <c r="AI77" s="53">
        <v>3.28</v>
      </c>
      <c r="AJ77" s="53">
        <v>3.35</v>
      </c>
      <c r="AK77" s="53">
        <v>3.41</v>
      </c>
      <c r="AL77" s="53">
        <v>3.48</v>
      </c>
      <c r="AM77" s="53">
        <v>3.44</v>
      </c>
      <c r="AN77" s="53">
        <v>3.36</v>
      </c>
      <c r="AO77" s="84">
        <f>(AN77-AL77)</f>
        <v>-0.12000000000000011</v>
      </c>
      <c r="AP77" s="19" t="b">
        <v>0</v>
      </c>
      <c r="AQ77" s="19" t="b">
        <v>0</v>
      </c>
      <c r="AR77" s="53">
        <v>0.96</v>
      </c>
      <c r="AS77" s="53">
        <v>0.73</v>
      </c>
      <c r="AT77" s="53">
        <v>0.88</v>
      </c>
      <c r="AU77" s="53">
        <v>0.68</v>
      </c>
      <c r="AV77" s="53">
        <v>0.68</v>
      </c>
      <c r="AW77" s="53">
        <v>0.56999999999999995</v>
      </c>
      <c r="AX77" s="53">
        <v>0.6</v>
      </c>
      <c r="AY77" s="53">
        <v>0.59</v>
      </c>
      <c r="AZ77" s="53">
        <v>0.6</v>
      </c>
      <c r="BA77" s="53">
        <v>0.47</v>
      </c>
      <c r="BB77" s="53">
        <v>0.5</v>
      </c>
      <c r="BC77" s="53">
        <f>(BB77-AX77)</f>
        <v>-9.9999999999999978E-2</v>
      </c>
      <c r="BD77" s="19" t="b">
        <f t="shared" si="57"/>
        <v>0</v>
      </c>
      <c r="BE77" s="56">
        <v>57.8</v>
      </c>
      <c r="BF77" s="56">
        <v>61.9</v>
      </c>
      <c r="BG77" s="171"/>
      <c r="BH77" s="56">
        <v>60.1</v>
      </c>
      <c r="BI77" s="56">
        <v>59.6</v>
      </c>
      <c r="BJ77" s="56">
        <v>58.7</v>
      </c>
      <c r="BK77" s="56">
        <v>57.8</v>
      </c>
      <c r="BL77" s="56">
        <v>58.1</v>
      </c>
      <c r="BM77" s="56">
        <f t="shared" si="36"/>
        <v>2</v>
      </c>
      <c r="BN77" s="26"/>
      <c r="BO77" s="26"/>
      <c r="BP77" s="26"/>
      <c r="BQ77" s="26">
        <v>0.06</v>
      </c>
      <c r="BR77" s="26">
        <v>0.01</v>
      </c>
      <c r="BS77" s="100">
        <v>-0.52</v>
      </c>
      <c r="BT77" s="177"/>
      <c r="BU77" s="183"/>
      <c r="BV77" s="183"/>
      <c r="BW77" s="183"/>
      <c r="BX77" s="29">
        <v>6</v>
      </c>
      <c r="BY77" s="29"/>
      <c r="BZ77" s="29"/>
      <c r="CA77" s="98">
        <f t="shared" ref="CA77:CA84" si="62">(CC77-CB77)</f>
        <v>5.1589999999999998</v>
      </c>
      <c r="CB77" s="98">
        <v>0</v>
      </c>
      <c r="CC77" s="29">
        <v>5.1589999999999998</v>
      </c>
      <c r="CD77" s="28">
        <f t="shared" si="59"/>
        <v>80.2</v>
      </c>
      <c r="CE77" s="28">
        <v>33.799999999999997</v>
      </c>
      <c r="CF77" s="28">
        <v>114</v>
      </c>
      <c r="CG77" s="28"/>
      <c r="CH77" s="56">
        <v>79.055000000000007</v>
      </c>
      <c r="CI77" s="56"/>
      <c r="CJ77" s="28">
        <f t="shared" si="60"/>
        <v>79.055000000000007</v>
      </c>
      <c r="CK77" s="29">
        <v>70.31</v>
      </c>
      <c r="CL77" s="27" t="s">
        <v>196</v>
      </c>
      <c r="CM77" s="27" t="s">
        <v>196</v>
      </c>
      <c r="CN77" s="27" t="s">
        <v>271</v>
      </c>
    </row>
    <row r="78" spans="1:92" x14ac:dyDescent="0.2">
      <c r="A78" s="25" t="s">
        <v>37</v>
      </c>
      <c r="B78" s="40" t="s">
        <v>522</v>
      </c>
      <c r="C78" s="38">
        <v>6</v>
      </c>
      <c r="D78" s="38">
        <v>0</v>
      </c>
      <c r="E78" s="26">
        <v>3</v>
      </c>
      <c r="F78" s="27">
        <v>1</v>
      </c>
      <c r="G78" s="44">
        <v>0.8</v>
      </c>
      <c r="H78" s="85">
        <v>3750</v>
      </c>
      <c r="I78" s="85">
        <v>6610</v>
      </c>
      <c r="J78" s="51">
        <f t="shared" si="53"/>
        <v>9.7481089258698944E-2</v>
      </c>
      <c r="K78" s="48">
        <f t="shared" si="61"/>
        <v>10.258399937921936</v>
      </c>
      <c r="L78" s="85">
        <v>7.57</v>
      </c>
      <c r="M78" s="85">
        <v>231.65</v>
      </c>
      <c r="N78" s="47">
        <f t="shared" ref="N78:N84" si="63">(M78*1.1518*12)</f>
        <v>3201.7736399999994</v>
      </c>
      <c r="O78" s="85">
        <v>5790</v>
      </c>
      <c r="P78" s="51">
        <f t="shared" ref="P78:P85" si="64">(N78/O78)</f>
        <v>0.55298335751295324</v>
      </c>
      <c r="Q78" s="44">
        <v>14.3</v>
      </c>
      <c r="R78" s="28">
        <f t="shared" si="56"/>
        <v>5.9803000000000002E-2</v>
      </c>
      <c r="S78" s="48">
        <v>0.79</v>
      </c>
      <c r="T78" s="48">
        <v>7.1</v>
      </c>
      <c r="U78" s="31">
        <v>0.9</v>
      </c>
      <c r="V78" s="31">
        <v>1.8</v>
      </c>
      <c r="W78" s="31">
        <v>4</v>
      </c>
      <c r="X78" s="122">
        <v>0.5</v>
      </c>
      <c r="Y78" s="50">
        <v>0.5</v>
      </c>
      <c r="Z78" s="51">
        <v>0.7</v>
      </c>
      <c r="AA78" s="51">
        <v>0.6</v>
      </c>
      <c r="AB78" s="49">
        <v>0.7</v>
      </c>
      <c r="AC78" s="50">
        <v>0.9</v>
      </c>
      <c r="AD78" s="50">
        <v>0.8</v>
      </c>
      <c r="AE78" s="50">
        <v>0.7</v>
      </c>
      <c r="AF78" s="53">
        <v>3.35</v>
      </c>
      <c r="AG78" s="58">
        <v>3.42</v>
      </c>
      <c r="AH78" s="58">
        <v>3.42</v>
      </c>
      <c r="AI78" s="53">
        <v>3.44</v>
      </c>
      <c r="AJ78" s="53">
        <v>3.4</v>
      </c>
      <c r="AK78" s="53">
        <v>3.39</v>
      </c>
      <c r="AL78" s="53">
        <v>3.33</v>
      </c>
      <c r="AM78" s="53">
        <v>3.33</v>
      </c>
      <c r="AN78" s="53">
        <v>3.35</v>
      </c>
      <c r="AO78" s="84">
        <f>(AN78-AI78)</f>
        <v>-8.9999999999999858E-2</v>
      </c>
      <c r="AP78" s="19" t="b">
        <v>0</v>
      </c>
      <c r="AQ78" s="19" t="b">
        <v>0</v>
      </c>
      <c r="AR78" s="53">
        <v>-0.48</v>
      </c>
      <c r="AS78" s="53">
        <v>-0.55000000000000004</v>
      </c>
      <c r="AT78" s="53">
        <v>-0.45</v>
      </c>
      <c r="AU78" s="53">
        <v>-0.76</v>
      </c>
      <c r="AV78" s="53">
        <v>-0.55000000000000004</v>
      </c>
      <c r="AW78" s="53">
        <v>-0.65</v>
      </c>
      <c r="AX78" s="53">
        <v>-0.62</v>
      </c>
      <c r="AY78" s="53">
        <v>-0.44</v>
      </c>
      <c r="AZ78" s="53">
        <v>-0.43</v>
      </c>
      <c r="BA78" s="53">
        <v>-0.48</v>
      </c>
      <c r="BB78" s="53">
        <v>-0.44</v>
      </c>
      <c r="BC78" s="53">
        <f>(BB78-AW78)</f>
        <v>0.21000000000000002</v>
      </c>
      <c r="BD78" s="19" t="b">
        <f t="shared" si="57"/>
        <v>0</v>
      </c>
      <c r="BE78" s="56">
        <v>72.2</v>
      </c>
      <c r="BF78" s="56">
        <v>73</v>
      </c>
      <c r="BG78" s="171"/>
      <c r="BH78" s="56">
        <v>73</v>
      </c>
      <c r="BI78" s="56">
        <v>72.599999999999994</v>
      </c>
      <c r="BJ78" s="56">
        <v>71.2</v>
      </c>
      <c r="BK78" s="56">
        <v>70.8</v>
      </c>
      <c r="BL78" s="56">
        <v>71</v>
      </c>
      <c r="BM78" s="56">
        <f t="shared" si="36"/>
        <v>2</v>
      </c>
      <c r="BN78" s="19"/>
      <c r="BO78" s="19"/>
      <c r="BP78" s="19"/>
      <c r="BQ78" s="19">
        <v>-0.15</v>
      </c>
      <c r="BR78" s="19">
        <v>-0.01</v>
      </c>
      <c r="BS78" s="99">
        <v>-0.37</v>
      </c>
      <c r="BT78" s="34"/>
      <c r="BU78" s="36"/>
      <c r="BV78" s="36"/>
      <c r="BW78" s="36"/>
      <c r="BX78" s="28"/>
      <c r="BY78" s="28"/>
      <c r="BZ78" s="28">
        <v>5.6660000000000004</v>
      </c>
      <c r="CA78" s="98">
        <f t="shared" si="62"/>
        <v>0</v>
      </c>
      <c r="CB78" s="98">
        <v>0</v>
      </c>
      <c r="CC78" s="28">
        <v>0</v>
      </c>
      <c r="CD78" s="28">
        <f t="shared" si="59"/>
        <v>40</v>
      </c>
      <c r="CE78" s="28"/>
      <c r="CF78" s="28">
        <v>40</v>
      </c>
      <c r="CG78" s="28"/>
      <c r="CH78" s="56"/>
      <c r="CI78" s="56">
        <v>39.725000000000001</v>
      </c>
      <c r="CJ78" s="28">
        <f t="shared" si="60"/>
        <v>39.725000000000001</v>
      </c>
      <c r="CK78" s="29">
        <v>41</v>
      </c>
      <c r="CL78" s="27" t="s">
        <v>196</v>
      </c>
      <c r="CM78" s="27" t="s">
        <v>196</v>
      </c>
      <c r="CN78" s="27" t="s">
        <v>271</v>
      </c>
    </row>
    <row r="79" spans="1:92" x14ac:dyDescent="0.2">
      <c r="A79" s="25" t="s">
        <v>75</v>
      </c>
      <c r="B79" s="40" t="s">
        <v>653</v>
      </c>
      <c r="C79" s="38">
        <v>6</v>
      </c>
      <c r="D79" s="38">
        <v>0</v>
      </c>
      <c r="E79" s="26">
        <v>3</v>
      </c>
      <c r="F79" s="27">
        <v>1</v>
      </c>
      <c r="G79" s="44">
        <v>6.8019999999999996</v>
      </c>
      <c r="H79" s="27">
        <v>4010</v>
      </c>
      <c r="I79" s="27">
        <v>7670</v>
      </c>
      <c r="J79" s="51">
        <f t="shared" si="53"/>
        <v>8.4009126466753584E-2</v>
      </c>
      <c r="K79" s="48">
        <f t="shared" si="61"/>
        <v>11.903468611779312</v>
      </c>
      <c r="L79" s="85">
        <v>4.34</v>
      </c>
      <c r="M79" s="85">
        <v>409.31</v>
      </c>
      <c r="N79" s="47">
        <f t="shared" si="63"/>
        <v>5657.3190959999993</v>
      </c>
      <c r="O79" s="85">
        <v>6820</v>
      </c>
      <c r="P79" s="51">
        <f t="shared" si="64"/>
        <v>0.82951892903225799</v>
      </c>
      <c r="Q79" s="44">
        <v>12.8</v>
      </c>
      <c r="R79" s="28">
        <f t="shared" si="56"/>
        <v>0.285138</v>
      </c>
      <c r="S79" s="48">
        <v>6.57</v>
      </c>
      <c r="T79" s="48">
        <v>1.3</v>
      </c>
      <c r="U79" s="31">
        <v>-0.6</v>
      </c>
      <c r="V79" s="31">
        <v>1.5</v>
      </c>
      <c r="W79" s="31">
        <v>3.1</v>
      </c>
      <c r="X79" s="122">
        <v>0.5</v>
      </c>
      <c r="Y79" s="50">
        <v>0.4</v>
      </c>
      <c r="Z79" s="51">
        <v>0.5</v>
      </c>
      <c r="AA79" s="51">
        <v>0.6</v>
      </c>
      <c r="AB79" s="49">
        <v>0.3</v>
      </c>
      <c r="AC79" s="50">
        <v>0.3</v>
      </c>
      <c r="AD79" s="50">
        <v>0.5</v>
      </c>
      <c r="AE79" s="50">
        <v>0.4</v>
      </c>
      <c r="AF79" s="48" t="s">
        <v>112</v>
      </c>
      <c r="AG79" s="48" t="s">
        <v>112</v>
      </c>
      <c r="AH79" s="48" t="s">
        <v>112</v>
      </c>
      <c r="AI79" s="48" t="s">
        <v>112</v>
      </c>
      <c r="AJ79" s="48" t="s">
        <v>112</v>
      </c>
      <c r="AK79" s="48" t="s">
        <v>112</v>
      </c>
      <c r="AL79" s="48" t="s">
        <v>112</v>
      </c>
      <c r="AM79" s="48" t="s">
        <v>112</v>
      </c>
      <c r="AN79" s="48"/>
      <c r="AO79" s="48" t="s">
        <v>112</v>
      </c>
      <c r="AP79" s="19" t="b">
        <v>0</v>
      </c>
      <c r="AQ79" s="19" t="b">
        <v>0</v>
      </c>
      <c r="AR79" s="53">
        <v>-0.79</v>
      </c>
      <c r="AS79" s="53">
        <v>-0.53</v>
      </c>
      <c r="AT79" s="53">
        <v>-0.65</v>
      </c>
      <c r="AU79" s="53">
        <v>-0.74</v>
      </c>
      <c r="AV79" s="53">
        <v>-0.68</v>
      </c>
      <c r="AW79" s="53">
        <v>-0.68</v>
      </c>
      <c r="AX79" s="53">
        <v>-0.87</v>
      </c>
      <c r="AY79" s="53">
        <v>-0.81</v>
      </c>
      <c r="AZ79" s="53">
        <v>-0.67</v>
      </c>
      <c r="BA79" s="53">
        <v>-0.83</v>
      </c>
      <c r="BB79" s="53">
        <v>-0.67</v>
      </c>
      <c r="BC79" s="53">
        <f>(BB79-AX79)</f>
        <v>0.19999999999999996</v>
      </c>
      <c r="BD79" s="19" t="b">
        <f t="shared" si="57"/>
        <v>0</v>
      </c>
      <c r="BE79" s="56">
        <v>72.3</v>
      </c>
      <c r="BF79" s="56">
        <v>72</v>
      </c>
      <c r="BG79" s="171"/>
      <c r="BH79" s="56">
        <v>72.099999999999994</v>
      </c>
      <c r="BI79" s="56">
        <v>72.400000000000006</v>
      </c>
      <c r="BJ79" s="56">
        <v>70.900000000000006</v>
      </c>
      <c r="BK79" s="56">
        <v>71.8</v>
      </c>
      <c r="BL79" s="56">
        <v>71.599999999999994</v>
      </c>
      <c r="BM79" s="56">
        <f t="shared" si="36"/>
        <v>0.5</v>
      </c>
      <c r="BN79" s="54"/>
      <c r="BO79" s="54"/>
      <c r="BP79" s="54"/>
      <c r="BQ79" s="100">
        <v>-0.04</v>
      </c>
      <c r="BR79" s="100">
        <v>-7.0000000000000007E-2</v>
      </c>
      <c r="BS79" s="100">
        <v>-0.1</v>
      </c>
      <c r="BT79" s="177"/>
      <c r="BU79" s="177"/>
      <c r="BV79" s="177"/>
      <c r="BW79" s="177"/>
      <c r="BX79" s="29">
        <v>10</v>
      </c>
      <c r="BY79" s="29"/>
      <c r="BZ79" s="29"/>
      <c r="CA79" s="98">
        <f t="shared" si="62"/>
        <v>4.7770000000000001</v>
      </c>
      <c r="CB79" s="98">
        <v>0</v>
      </c>
      <c r="CC79" s="29">
        <v>4.7770000000000001</v>
      </c>
      <c r="CD79" s="28">
        <f t="shared" si="59"/>
        <v>2.5</v>
      </c>
      <c r="CE79" s="28"/>
      <c r="CF79" s="28">
        <v>2.5</v>
      </c>
      <c r="CG79" s="28"/>
      <c r="CH79" s="56">
        <v>5.5</v>
      </c>
      <c r="CI79" s="56"/>
      <c r="CJ79" s="28">
        <f t="shared" si="60"/>
        <v>5.5</v>
      </c>
      <c r="CK79" s="29">
        <v>8.2870000000000008</v>
      </c>
      <c r="CL79" s="27" t="s">
        <v>196</v>
      </c>
      <c r="CM79" s="27" t="s">
        <v>196</v>
      </c>
      <c r="CN79" s="27" t="s">
        <v>271</v>
      </c>
    </row>
    <row r="80" spans="1:92" x14ac:dyDescent="0.2">
      <c r="A80" s="25" t="s">
        <v>113</v>
      </c>
      <c r="B80" s="40" t="s">
        <v>726</v>
      </c>
      <c r="C80" s="38">
        <v>6</v>
      </c>
      <c r="D80" s="38">
        <v>0</v>
      </c>
      <c r="E80" s="26">
        <v>2</v>
      </c>
      <c r="F80" s="27">
        <v>1</v>
      </c>
      <c r="G80" s="44">
        <v>1.1779999999999999</v>
      </c>
      <c r="H80" s="92">
        <v>3940</v>
      </c>
      <c r="I80" s="85">
        <v>7670</v>
      </c>
      <c r="J80" s="51">
        <f t="shared" si="53"/>
        <v>8.4009126466753584E-2</v>
      </c>
      <c r="K80" s="48">
        <f t="shared" si="61"/>
        <v>11.903468611779312</v>
      </c>
      <c r="L80" s="85">
        <v>34.909999999999997</v>
      </c>
      <c r="M80" s="85">
        <v>65.83</v>
      </c>
      <c r="N80" s="47">
        <f t="shared" si="63"/>
        <v>909.87592799999993</v>
      </c>
      <c r="O80" s="85">
        <v>8160</v>
      </c>
      <c r="P80" s="51">
        <f t="shared" si="64"/>
        <v>0.11150440294117646</v>
      </c>
      <c r="Q80" s="44">
        <v>21.9</v>
      </c>
      <c r="R80" s="28">
        <f t="shared" si="56"/>
        <v>0.39099200000000001</v>
      </c>
      <c r="S80" s="48">
        <v>1.1200000000000001</v>
      </c>
      <c r="T80" s="48" t="e">
        <v>#N/A</v>
      </c>
      <c r="U80" s="45">
        <v>-0.3</v>
      </c>
      <c r="V80" s="31">
        <v>2.9</v>
      </c>
      <c r="W80" s="31">
        <v>6.1</v>
      </c>
      <c r="X80" s="122">
        <v>0.5</v>
      </c>
      <c r="Y80" s="50">
        <v>0.3</v>
      </c>
      <c r="Z80" s="51">
        <v>0.3</v>
      </c>
      <c r="AA80" s="51">
        <v>0.33</v>
      </c>
      <c r="AB80" s="49">
        <v>0.3</v>
      </c>
      <c r="AC80" s="50">
        <v>0.4</v>
      </c>
      <c r="AD80" s="50">
        <v>0.5</v>
      </c>
      <c r="AE80" s="50">
        <v>0.67</v>
      </c>
      <c r="AF80" s="48" t="s">
        <v>112</v>
      </c>
      <c r="AG80" s="58">
        <v>2.68</v>
      </c>
      <c r="AH80" s="58">
        <v>2.7</v>
      </c>
      <c r="AI80" s="53">
        <v>2.81</v>
      </c>
      <c r="AJ80" s="53">
        <v>2.92</v>
      </c>
      <c r="AK80" s="53">
        <v>2.98</v>
      </c>
      <c r="AL80" s="53">
        <v>3.02</v>
      </c>
      <c r="AM80" s="53">
        <v>3.02</v>
      </c>
      <c r="AN80" s="53">
        <v>3.06</v>
      </c>
      <c r="AO80" s="61">
        <f>(AN80-AG80)</f>
        <v>0.37999999999999989</v>
      </c>
      <c r="AP80" s="19" t="b">
        <v>0</v>
      </c>
      <c r="AQ80" s="19" t="b">
        <v>1</v>
      </c>
      <c r="AR80" s="53">
        <v>-0.32</v>
      </c>
      <c r="AS80" s="53">
        <v>-0.2</v>
      </c>
      <c r="AT80" s="53">
        <v>-0.7</v>
      </c>
      <c r="AU80" s="53">
        <v>-1.1399999999999999</v>
      </c>
      <c r="AV80" s="53">
        <v>-1.1100000000000001</v>
      </c>
      <c r="AW80" s="53">
        <v>-0.82</v>
      </c>
      <c r="AX80" s="53">
        <v>-0.57999999999999996</v>
      </c>
      <c r="AY80" s="53">
        <v>-0.49</v>
      </c>
      <c r="AZ80" s="53">
        <v>-0.47</v>
      </c>
      <c r="BA80" s="53">
        <v>-0.27</v>
      </c>
      <c r="BB80" s="53">
        <v>-0.39</v>
      </c>
      <c r="BC80" s="61">
        <f>(BB80-AU80)</f>
        <v>0.74999999999999989</v>
      </c>
      <c r="BD80" s="19" t="b">
        <f t="shared" si="57"/>
        <v>0</v>
      </c>
      <c r="BE80" s="56">
        <v>93.8</v>
      </c>
      <c r="BF80" s="56">
        <v>97.2</v>
      </c>
      <c r="BG80" s="55" t="s">
        <v>159</v>
      </c>
      <c r="BH80" s="56">
        <v>98.2</v>
      </c>
      <c r="BI80" s="56">
        <v>94.9</v>
      </c>
      <c r="BJ80" s="56">
        <v>92.7</v>
      </c>
      <c r="BK80" s="107">
        <v>91.5</v>
      </c>
      <c r="BL80" s="107">
        <v>91</v>
      </c>
      <c r="BM80" s="88">
        <f t="shared" si="36"/>
        <v>7.2000000000000028</v>
      </c>
      <c r="BN80" s="43" t="s">
        <v>159</v>
      </c>
      <c r="BO80" s="43" t="s">
        <v>159</v>
      </c>
      <c r="BP80" s="43" t="s">
        <v>159</v>
      </c>
      <c r="BQ80" s="43">
        <v>1.29</v>
      </c>
      <c r="BR80" s="43">
        <v>1.36</v>
      </c>
      <c r="BS80" s="53">
        <v>0.83</v>
      </c>
      <c r="BT80" s="36" t="s">
        <v>159</v>
      </c>
      <c r="BU80" s="36" t="s">
        <v>159</v>
      </c>
      <c r="BV80" s="36" t="s">
        <v>159</v>
      </c>
      <c r="BW80" s="36" t="s">
        <v>159</v>
      </c>
      <c r="BX80" s="98">
        <v>13.2</v>
      </c>
      <c r="BY80" s="98"/>
      <c r="BZ80" s="98">
        <v>2</v>
      </c>
      <c r="CA80" s="98">
        <f t="shared" si="62"/>
        <v>10.032</v>
      </c>
      <c r="CB80" s="98">
        <v>2.0129999999999999</v>
      </c>
      <c r="CC80" s="98">
        <v>12.045</v>
      </c>
      <c r="CD80" s="28">
        <f t="shared" si="59"/>
        <v>10.5</v>
      </c>
      <c r="CE80" s="28">
        <v>3</v>
      </c>
      <c r="CF80" s="28">
        <v>13.5</v>
      </c>
      <c r="CG80" s="28">
        <v>2.9940000000000002</v>
      </c>
      <c r="CH80" s="56">
        <v>11.138999999999999</v>
      </c>
      <c r="CI80" s="56"/>
      <c r="CJ80" s="28">
        <f t="shared" si="60"/>
        <v>14.132999999999999</v>
      </c>
      <c r="CK80" s="29">
        <v>23.2</v>
      </c>
      <c r="CL80" s="27" t="s">
        <v>196</v>
      </c>
      <c r="CM80" s="27" t="s">
        <v>196</v>
      </c>
      <c r="CN80" s="27" t="s">
        <v>267</v>
      </c>
    </row>
    <row r="81" spans="1:92" x14ac:dyDescent="0.2">
      <c r="A81" s="25" t="s">
        <v>89</v>
      </c>
      <c r="B81" s="40" t="s">
        <v>712</v>
      </c>
      <c r="C81" s="38">
        <v>6</v>
      </c>
      <c r="D81" s="38">
        <v>0</v>
      </c>
      <c r="E81" s="26">
        <v>1</v>
      </c>
      <c r="F81" s="27">
        <v>1</v>
      </c>
      <c r="G81" s="44">
        <v>1.25</v>
      </c>
      <c r="H81" s="27">
        <v>2990</v>
      </c>
      <c r="I81" s="27">
        <v>6060</v>
      </c>
      <c r="J81" s="51">
        <f t="shared" si="53"/>
        <v>0.10632838283828383</v>
      </c>
      <c r="K81" s="48">
        <f t="shared" si="61"/>
        <v>9.4048265694110338</v>
      </c>
      <c r="L81" s="85">
        <v>28.34</v>
      </c>
      <c r="M81" s="85">
        <v>128.33000000000001</v>
      </c>
      <c r="N81" s="47">
        <f t="shared" si="63"/>
        <v>1773.7259280000001</v>
      </c>
      <c r="O81" s="85">
        <v>5970</v>
      </c>
      <c r="P81" s="51">
        <f t="shared" si="64"/>
        <v>0.29710652060301507</v>
      </c>
      <c r="Q81" s="44">
        <v>11.4</v>
      </c>
      <c r="R81" s="28">
        <f t="shared" si="56"/>
        <v>0.342914</v>
      </c>
      <c r="S81" s="48">
        <v>1.21</v>
      </c>
      <c r="T81" s="48">
        <v>0.9</v>
      </c>
      <c r="U81" s="31">
        <v>1.2</v>
      </c>
      <c r="V81" s="31">
        <v>1.1000000000000001</v>
      </c>
      <c r="W81" s="31">
        <v>0.3</v>
      </c>
      <c r="X81" s="122">
        <v>0.4</v>
      </c>
      <c r="Y81" s="50">
        <v>0.3</v>
      </c>
      <c r="Z81" s="51">
        <v>0.3</v>
      </c>
      <c r="AA81" s="51">
        <v>0.4</v>
      </c>
      <c r="AB81" s="49">
        <v>0.4</v>
      </c>
      <c r="AC81" s="50">
        <v>0.4</v>
      </c>
      <c r="AD81" s="50">
        <v>0.2</v>
      </c>
      <c r="AE81" s="50">
        <v>0.1</v>
      </c>
      <c r="AF81" s="48" t="s">
        <v>112</v>
      </c>
      <c r="AG81" s="48" t="s">
        <v>112</v>
      </c>
      <c r="AH81" s="48" t="s">
        <v>112</v>
      </c>
      <c r="AI81" s="48" t="s">
        <v>112</v>
      </c>
      <c r="AJ81" s="48" t="s">
        <v>112</v>
      </c>
      <c r="AK81" s="48" t="s">
        <v>112</v>
      </c>
      <c r="AL81" s="48" t="s">
        <v>112</v>
      </c>
      <c r="AM81" s="48" t="s">
        <v>112</v>
      </c>
      <c r="AN81" s="48"/>
      <c r="AO81" s="48" t="s">
        <v>112</v>
      </c>
      <c r="AP81" s="19" t="b">
        <v>0</v>
      </c>
      <c r="AQ81" s="19" t="b">
        <v>1</v>
      </c>
      <c r="AR81" s="53">
        <v>0.04</v>
      </c>
      <c r="AS81" s="53">
        <v>0.02</v>
      </c>
      <c r="AT81" s="53">
        <v>-0.37</v>
      </c>
      <c r="AU81" s="53">
        <v>-0.28999999999999998</v>
      </c>
      <c r="AV81" s="53">
        <v>0.04</v>
      </c>
      <c r="AW81" s="53">
        <v>-0.08</v>
      </c>
      <c r="AX81" s="53">
        <v>0.01</v>
      </c>
      <c r="AY81" s="53">
        <v>-0.04</v>
      </c>
      <c r="AZ81" s="53">
        <v>-0.49</v>
      </c>
      <c r="BA81" s="53">
        <v>-0.42</v>
      </c>
      <c r="BB81" s="53">
        <v>-0.44</v>
      </c>
      <c r="BC81" s="53">
        <f>(BB81-AX81)</f>
        <v>-0.45</v>
      </c>
      <c r="BD81" s="19" t="b">
        <f t="shared" si="57"/>
        <v>0</v>
      </c>
      <c r="BE81" s="56">
        <v>80</v>
      </c>
      <c r="BF81" s="56">
        <v>82.4</v>
      </c>
      <c r="BG81" s="171"/>
      <c r="BH81" s="56">
        <v>82.8</v>
      </c>
      <c r="BI81" s="56">
        <v>82.5</v>
      </c>
      <c r="BJ81" s="56">
        <v>83.5</v>
      </c>
      <c r="BK81" s="56">
        <v>85.6</v>
      </c>
      <c r="BL81" s="56">
        <v>85.8</v>
      </c>
      <c r="BM81" s="56">
        <f t="shared" si="36"/>
        <v>-3</v>
      </c>
      <c r="BN81" s="19"/>
      <c r="BO81" s="19"/>
      <c r="BP81" s="19"/>
      <c r="BQ81" s="19">
        <v>1.02</v>
      </c>
      <c r="BR81" s="19">
        <v>1.19</v>
      </c>
      <c r="BS81" s="99">
        <v>1.23</v>
      </c>
      <c r="BT81" s="34"/>
      <c r="BU81" s="36"/>
      <c r="BV81" s="36"/>
      <c r="BW81" s="36"/>
      <c r="BX81" s="28"/>
      <c r="BY81" s="28"/>
      <c r="BZ81" s="28">
        <v>43.054000000000002</v>
      </c>
      <c r="CA81" s="98">
        <f t="shared" si="62"/>
        <v>0</v>
      </c>
      <c r="CB81" s="28">
        <v>26.053999999999998</v>
      </c>
      <c r="CC81" s="28">
        <v>26.053999999999998</v>
      </c>
      <c r="CD81" s="28">
        <f t="shared" si="59"/>
        <v>0</v>
      </c>
      <c r="CE81" s="28">
        <v>37.6</v>
      </c>
      <c r="CF81" s="28">
        <v>37.6</v>
      </c>
      <c r="CG81" s="28"/>
      <c r="CH81" s="56">
        <v>0</v>
      </c>
      <c r="CI81" s="56"/>
      <c r="CJ81" s="28"/>
      <c r="CK81" s="29"/>
      <c r="CL81" s="27" t="s">
        <v>196</v>
      </c>
      <c r="CM81" s="27" t="s">
        <v>196</v>
      </c>
      <c r="CN81" s="27" t="s">
        <v>267</v>
      </c>
    </row>
    <row r="82" spans="1:92" x14ac:dyDescent="0.2">
      <c r="A82" s="151" t="s">
        <v>39</v>
      </c>
      <c r="B82" s="40" t="s">
        <v>532</v>
      </c>
      <c r="C82" s="38">
        <v>6</v>
      </c>
      <c r="D82" s="38">
        <v>1</v>
      </c>
      <c r="E82" s="26">
        <v>3</v>
      </c>
      <c r="F82" s="27">
        <v>1</v>
      </c>
      <c r="G82" s="44">
        <v>8.0980000000000008</v>
      </c>
      <c r="H82" s="27">
        <v>2180</v>
      </c>
      <c r="I82" s="27">
        <v>4270</v>
      </c>
      <c r="J82" s="51">
        <f t="shared" si="53"/>
        <v>0.15090163934426229</v>
      </c>
      <c r="K82" s="48">
        <f t="shared" si="61"/>
        <v>6.6268332428028245</v>
      </c>
      <c r="L82" s="85">
        <v>15.61</v>
      </c>
      <c r="M82" s="85">
        <v>234.14</v>
      </c>
      <c r="N82" s="47">
        <f t="shared" si="63"/>
        <v>3236.1894239999992</v>
      </c>
      <c r="O82" s="85">
        <v>4110</v>
      </c>
      <c r="P82" s="51">
        <f t="shared" si="64"/>
        <v>0.78739402043795603</v>
      </c>
      <c r="Q82" s="44">
        <v>9.1</v>
      </c>
      <c r="R82" s="28">
        <f t="shared" si="56"/>
        <v>1.214458</v>
      </c>
      <c r="S82" s="48">
        <v>7.78</v>
      </c>
      <c r="T82" s="48">
        <v>0.9</v>
      </c>
      <c r="U82" s="31">
        <v>2</v>
      </c>
      <c r="V82" s="31">
        <v>2.1</v>
      </c>
      <c r="W82" s="31">
        <v>1.2</v>
      </c>
      <c r="X82" s="122">
        <v>0.3</v>
      </c>
      <c r="Y82" s="50">
        <v>0.3</v>
      </c>
      <c r="Z82" s="51">
        <v>0.8</v>
      </c>
      <c r="AA82" s="51">
        <v>0.8</v>
      </c>
      <c r="AB82" s="49">
        <v>0.6</v>
      </c>
      <c r="AC82" s="50">
        <v>0.6</v>
      </c>
      <c r="AD82" s="50">
        <v>0.6</v>
      </c>
      <c r="AE82" s="50">
        <v>0.6</v>
      </c>
      <c r="AF82" s="53">
        <v>3.91</v>
      </c>
      <c r="AG82" s="58">
        <v>3.88</v>
      </c>
      <c r="AH82" s="58">
        <v>3.84</v>
      </c>
      <c r="AI82" s="53">
        <v>3.68</v>
      </c>
      <c r="AJ82" s="53">
        <v>3.54</v>
      </c>
      <c r="AK82" s="53">
        <v>3.58</v>
      </c>
      <c r="AL82" s="53">
        <v>3.63</v>
      </c>
      <c r="AM82" s="53">
        <v>3.49</v>
      </c>
      <c r="AN82" s="53">
        <v>3.32</v>
      </c>
      <c r="AO82" s="59">
        <f>(AN82-AL82)</f>
        <v>-0.31000000000000005</v>
      </c>
      <c r="AP82" s="19" t="b">
        <v>0</v>
      </c>
      <c r="AQ82" s="19" t="b">
        <v>1</v>
      </c>
      <c r="AR82" s="53">
        <v>-0.41</v>
      </c>
      <c r="AS82" s="53">
        <v>-0.42</v>
      </c>
      <c r="AT82" s="53">
        <v>-0.65</v>
      </c>
      <c r="AU82" s="53">
        <v>-0.67</v>
      </c>
      <c r="AV82" s="53">
        <v>-0.44</v>
      </c>
      <c r="AW82" s="53">
        <v>-0.54</v>
      </c>
      <c r="AX82" s="53">
        <v>-0.33</v>
      </c>
      <c r="AY82" s="53">
        <v>-0.54</v>
      </c>
      <c r="AZ82" s="53">
        <v>-0.43</v>
      </c>
      <c r="BA82" s="53">
        <v>-0.41</v>
      </c>
      <c r="BB82" s="53">
        <v>-0.47</v>
      </c>
      <c r="BC82" s="53">
        <f>(BB82-BA82)</f>
        <v>-0.06</v>
      </c>
      <c r="BD82" s="19" t="b">
        <f t="shared" si="57"/>
        <v>0</v>
      </c>
      <c r="BE82" s="56">
        <v>74.900000000000006</v>
      </c>
      <c r="BF82" s="56">
        <v>77.2</v>
      </c>
      <c r="BG82" s="171"/>
      <c r="BH82" s="56">
        <v>80</v>
      </c>
      <c r="BI82" s="56">
        <v>78.3</v>
      </c>
      <c r="BJ82" s="56">
        <v>78.5</v>
      </c>
      <c r="BK82" s="56">
        <v>78.3</v>
      </c>
      <c r="BL82" s="56">
        <v>77.900000000000006</v>
      </c>
      <c r="BM82" s="56">
        <f t="shared" si="36"/>
        <v>2.0999999999999943</v>
      </c>
      <c r="BN82" s="26"/>
      <c r="BO82" s="26"/>
      <c r="BP82" s="26"/>
      <c r="BQ82" s="26">
        <v>0.14000000000000001</v>
      </c>
      <c r="BR82" s="26">
        <v>-0.04</v>
      </c>
      <c r="BS82" s="100">
        <v>0.33</v>
      </c>
      <c r="BT82" s="177"/>
      <c r="BU82" s="183"/>
      <c r="BV82" s="183"/>
      <c r="BW82" s="183"/>
      <c r="BX82" s="29">
        <v>46.826000000000001</v>
      </c>
      <c r="BY82" s="29"/>
      <c r="BZ82" s="29"/>
      <c r="CA82" s="98">
        <f t="shared" si="62"/>
        <v>42.927999999999997</v>
      </c>
      <c r="CB82" s="29">
        <v>3.5779999999999998</v>
      </c>
      <c r="CC82" s="29">
        <v>46.506</v>
      </c>
      <c r="CD82" s="28">
        <f t="shared" si="59"/>
        <v>46.265999999999998</v>
      </c>
      <c r="CE82" s="28">
        <v>9</v>
      </c>
      <c r="CF82" s="28">
        <v>55.265999999999998</v>
      </c>
      <c r="CG82" s="56"/>
      <c r="CH82" s="56">
        <v>42.265999999999998</v>
      </c>
      <c r="CI82" s="56"/>
      <c r="CJ82" s="28">
        <f>(CG82+CH82+CI82)</f>
        <v>42.265999999999998</v>
      </c>
      <c r="CK82" s="29">
        <v>37.491</v>
      </c>
      <c r="CL82" s="27" t="s">
        <v>196</v>
      </c>
      <c r="CM82" s="27" t="s">
        <v>196</v>
      </c>
      <c r="CN82" s="27" t="s">
        <v>267</v>
      </c>
    </row>
    <row r="83" spans="1:92" x14ac:dyDescent="0.2">
      <c r="A83" s="25" t="s">
        <v>34</v>
      </c>
      <c r="B83" s="40" t="s">
        <v>519</v>
      </c>
      <c r="C83" s="38">
        <v>6</v>
      </c>
      <c r="D83" s="38">
        <v>0</v>
      </c>
      <c r="E83" s="26">
        <v>3</v>
      </c>
      <c r="F83" s="27">
        <v>1</v>
      </c>
      <c r="G83" s="44">
        <v>15.468</v>
      </c>
      <c r="H83" s="27">
        <v>3340</v>
      </c>
      <c r="I83" s="27">
        <v>7130</v>
      </c>
      <c r="J83" s="51">
        <f t="shared" si="53"/>
        <v>9.037166900420758E-2</v>
      </c>
      <c r="K83" s="48">
        <f t="shared" si="61"/>
        <v>11.065414759059516</v>
      </c>
      <c r="L83" s="85">
        <v>9.31</v>
      </c>
      <c r="M83" s="85">
        <v>227.22</v>
      </c>
      <c r="N83" s="47">
        <f t="shared" si="63"/>
        <v>3140.543952</v>
      </c>
      <c r="O83" s="85">
        <v>6720</v>
      </c>
      <c r="P83" s="51">
        <f t="shared" si="64"/>
        <v>0.46734284999999998</v>
      </c>
      <c r="Q83" s="44">
        <v>11.6</v>
      </c>
      <c r="R83" s="28">
        <f t="shared" si="56"/>
        <v>1.3695010000000001</v>
      </c>
      <c r="S83" s="48">
        <v>14.71</v>
      </c>
      <c r="T83" s="48">
        <v>1.3</v>
      </c>
      <c r="U83" s="31">
        <v>1.07</v>
      </c>
      <c r="V83" s="31">
        <v>0.8</v>
      </c>
      <c r="W83" s="31">
        <v>1.1000000000000001</v>
      </c>
      <c r="X83" s="122">
        <v>0.3</v>
      </c>
      <c r="Y83" s="50">
        <v>0.5</v>
      </c>
      <c r="Z83" s="51">
        <v>0.5</v>
      </c>
      <c r="AA83" s="51">
        <v>0.6</v>
      </c>
      <c r="AB83" s="49">
        <v>0.3</v>
      </c>
      <c r="AC83" s="50">
        <v>0.3</v>
      </c>
      <c r="AD83" s="50">
        <v>0.2</v>
      </c>
      <c r="AE83" s="50">
        <v>0.4</v>
      </c>
      <c r="AF83" s="48" t="s">
        <v>112</v>
      </c>
      <c r="AG83" s="48" t="s">
        <v>112</v>
      </c>
      <c r="AH83" s="48" t="s">
        <v>112</v>
      </c>
      <c r="AI83" s="48" t="s">
        <v>112</v>
      </c>
      <c r="AJ83" s="48" t="s">
        <v>112</v>
      </c>
      <c r="AK83" s="48" t="s">
        <v>112</v>
      </c>
      <c r="AL83" s="48" t="s">
        <v>112</v>
      </c>
      <c r="AM83" s="48" t="s">
        <v>112</v>
      </c>
      <c r="AN83" s="48"/>
      <c r="AO83" s="48" t="s">
        <v>112</v>
      </c>
      <c r="AP83" s="19" t="b">
        <v>0</v>
      </c>
      <c r="AQ83" s="19" t="b">
        <v>1</v>
      </c>
      <c r="AR83" s="53">
        <v>-0.82</v>
      </c>
      <c r="AS83" s="53">
        <v>-0.84</v>
      </c>
      <c r="AT83" s="53">
        <v>-0.86</v>
      </c>
      <c r="AU83" s="53">
        <v>-0.74</v>
      </c>
      <c r="AV83" s="53">
        <v>-0.77</v>
      </c>
      <c r="AW83" s="53">
        <v>-0.73</v>
      </c>
      <c r="AX83" s="53">
        <v>-0.94</v>
      </c>
      <c r="AY83" s="53">
        <v>-0.87</v>
      </c>
      <c r="AZ83" s="53">
        <v>-0.77</v>
      </c>
      <c r="BA83" s="53">
        <v>-0.66</v>
      </c>
      <c r="BB83" s="53">
        <v>-0.69</v>
      </c>
      <c r="BC83" s="53">
        <f>(BB83-AX83)</f>
        <v>0.25</v>
      </c>
      <c r="BD83" s="19" t="b">
        <f t="shared" si="57"/>
        <v>0</v>
      </c>
      <c r="BE83" s="48">
        <v>80.599999999999994</v>
      </c>
      <c r="BF83" s="48">
        <v>80.599999999999994</v>
      </c>
      <c r="BG83" s="55"/>
      <c r="BH83" s="48">
        <v>81.2</v>
      </c>
      <c r="BI83" s="48">
        <v>80.099999999999994</v>
      </c>
      <c r="BJ83" s="48">
        <v>79.400000000000006</v>
      </c>
      <c r="BK83" s="48">
        <v>80.7</v>
      </c>
      <c r="BL83" s="48">
        <v>80.3</v>
      </c>
      <c r="BM83" s="56">
        <f t="shared" si="36"/>
        <v>0.90000000000000568</v>
      </c>
      <c r="BN83" s="43" t="s">
        <v>159</v>
      </c>
      <c r="BO83" s="43"/>
      <c r="BP83" s="43"/>
      <c r="BQ83" s="53">
        <v>0.5</v>
      </c>
      <c r="BR83" s="43">
        <v>0.41</v>
      </c>
      <c r="BS83" s="53">
        <v>0.51</v>
      </c>
      <c r="BT83" s="34"/>
      <c r="BU83" s="36"/>
      <c r="BV83" s="36"/>
      <c r="BW83" s="36"/>
      <c r="BX83" s="98">
        <v>64.5</v>
      </c>
      <c r="BY83" s="98"/>
      <c r="BZ83" s="98">
        <v>14</v>
      </c>
      <c r="CA83" s="98">
        <f t="shared" si="62"/>
        <v>44.860999999999997</v>
      </c>
      <c r="CB83" s="98">
        <v>16.795999999999999</v>
      </c>
      <c r="CC83" s="98">
        <v>61.656999999999996</v>
      </c>
      <c r="CD83" s="28">
        <f t="shared" si="59"/>
        <v>0</v>
      </c>
      <c r="CE83" s="28">
        <v>10.525</v>
      </c>
      <c r="CF83" s="28">
        <v>10.525</v>
      </c>
      <c r="CG83" s="28"/>
      <c r="CH83" s="56">
        <v>3</v>
      </c>
      <c r="CI83" s="56"/>
      <c r="CJ83" s="28">
        <f>(CG83+CH83+CI83)</f>
        <v>3</v>
      </c>
      <c r="CK83" s="29">
        <v>4.8090000000000002</v>
      </c>
      <c r="CL83" s="27" t="s">
        <v>196</v>
      </c>
      <c r="CM83" s="27" t="s">
        <v>196</v>
      </c>
      <c r="CN83" s="27" t="s">
        <v>267</v>
      </c>
    </row>
    <row r="84" spans="1:92" x14ac:dyDescent="0.2">
      <c r="A84" s="69" t="s">
        <v>137</v>
      </c>
      <c r="B84" s="40" t="s">
        <v>453</v>
      </c>
      <c r="C84" s="38">
        <v>6</v>
      </c>
      <c r="D84" s="38">
        <v>0</v>
      </c>
      <c r="E84" s="26">
        <v>1</v>
      </c>
      <c r="F84" s="27">
        <v>1</v>
      </c>
      <c r="G84" s="44">
        <v>4.4480000000000004</v>
      </c>
      <c r="H84" s="27">
        <v>2590</v>
      </c>
      <c r="I84" s="27">
        <v>4600</v>
      </c>
      <c r="J84" s="51">
        <f t="shared" si="53"/>
        <v>0.14007608695652174</v>
      </c>
      <c r="K84" s="48">
        <f t="shared" si="61"/>
        <v>7.138977263909366</v>
      </c>
      <c r="L84" s="85">
        <v>24.26</v>
      </c>
      <c r="M84" s="85">
        <v>100.62</v>
      </c>
      <c r="N84" s="47">
        <f t="shared" si="63"/>
        <v>1390.729392</v>
      </c>
      <c r="O84" s="85">
        <v>4140</v>
      </c>
      <c r="P84" s="51">
        <f t="shared" si="64"/>
        <v>0.33592497391304349</v>
      </c>
      <c r="Q84" s="44">
        <v>14.7</v>
      </c>
      <c r="R84" s="28">
        <f t="shared" si="56"/>
        <v>1.0261980000000002</v>
      </c>
      <c r="S84" s="48">
        <v>4.2300000000000004</v>
      </c>
      <c r="T84" s="48">
        <v>-1.6</v>
      </c>
      <c r="U84" s="31">
        <v>0.7</v>
      </c>
      <c r="V84" s="31">
        <v>1.8</v>
      </c>
      <c r="W84" s="31">
        <v>2.9</v>
      </c>
      <c r="X84" s="122">
        <v>0.2</v>
      </c>
      <c r="Y84" s="50">
        <v>0.2</v>
      </c>
      <c r="Z84" s="51">
        <v>0.2</v>
      </c>
      <c r="AA84" s="51">
        <v>0.2</v>
      </c>
      <c r="AB84" s="49">
        <v>0.2</v>
      </c>
      <c r="AC84" s="50">
        <v>0.2</v>
      </c>
      <c r="AD84" s="50">
        <v>0.2</v>
      </c>
      <c r="AE84" s="50">
        <v>0.2</v>
      </c>
      <c r="AF84" s="53">
        <v>2.79</v>
      </c>
      <c r="AG84" s="68">
        <v>2.77</v>
      </c>
      <c r="AH84" s="68">
        <v>2.66</v>
      </c>
      <c r="AI84" s="53">
        <v>2.74</v>
      </c>
      <c r="AJ84" s="53">
        <v>2.83</v>
      </c>
      <c r="AK84" s="53">
        <v>2.89</v>
      </c>
      <c r="AL84" s="53">
        <v>3</v>
      </c>
      <c r="AM84" s="53">
        <v>3</v>
      </c>
      <c r="AN84" s="53">
        <v>3.04</v>
      </c>
      <c r="AO84" s="61">
        <f>(AN84-AH84)</f>
        <v>0.37999999999999989</v>
      </c>
      <c r="AP84" s="19" t="b">
        <v>0</v>
      </c>
      <c r="AQ84" s="19" t="b">
        <v>1</v>
      </c>
      <c r="AR84" s="53">
        <v>-1.2</v>
      </c>
      <c r="AS84" s="53">
        <v>-1.1399999999999999</v>
      </c>
      <c r="AT84" s="53">
        <v>-1.1599999999999999</v>
      </c>
      <c r="AU84" s="53">
        <v>-0.94</v>
      </c>
      <c r="AV84" s="53">
        <v>-0.76</v>
      </c>
      <c r="AW84" s="53">
        <v>-0.71</v>
      </c>
      <c r="AX84" s="53">
        <v>-0.28000000000000003</v>
      </c>
      <c r="AY84" s="53">
        <v>-0.33</v>
      </c>
      <c r="AZ84" s="53">
        <v>-0.36</v>
      </c>
      <c r="BA84" s="53">
        <v>-0.49</v>
      </c>
      <c r="BB84" s="53">
        <v>-0.47</v>
      </c>
      <c r="BC84" s="53">
        <f>(BB84-AX84)</f>
        <v>-0.18999999999999995</v>
      </c>
      <c r="BD84" s="19" t="b">
        <f t="shared" si="57"/>
        <v>0</v>
      </c>
      <c r="BE84" s="56">
        <v>93.4</v>
      </c>
      <c r="BF84" s="56">
        <v>93.1</v>
      </c>
      <c r="BG84" s="55" t="s">
        <v>159</v>
      </c>
      <c r="BH84" s="56">
        <v>92.5</v>
      </c>
      <c r="BI84" s="56">
        <v>91.4</v>
      </c>
      <c r="BJ84" s="56">
        <v>90.1</v>
      </c>
      <c r="BK84" s="107">
        <v>90</v>
      </c>
      <c r="BL84" s="56">
        <v>89.6</v>
      </c>
      <c r="BM84" s="56">
        <f t="shared" si="36"/>
        <v>2.9000000000000057</v>
      </c>
      <c r="BN84" s="43" t="s">
        <v>159</v>
      </c>
      <c r="BO84" s="43" t="s">
        <v>159</v>
      </c>
      <c r="BP84" s="43" t="s">
        <v>159</v>
      </c>
      <c r="BQ84" s="101">
        <v>2.21</v>
      </c>
      <c r="BR84" s="101">
        <v>2.06</v>
      </c>
      <c r="BS84" s="105">
        <v>2.2400000000000002</v>
      </c>
      <c r="BT84" s="36" t="s">
        <v>159</v>
      </c>
      <c r="BU84" s="36" t="s">
        <v>159</v>
      </c>
      <c r="BV84" s="36" t="s">
        <v>159</v>
      </c>
      <c r="BW84" s="36"/>
      <c r="BX84" s="98"/>
      <c r="BY84" s="98"/>
      <c r="BZ84" s="98"/>
      <c r="CA84" s="98">
        <f t="shared" si="62"/>
        <v>0</v>
      </c>
      <c r="CB84" s="98">
        <v>0</v>
      </c>
      <c r="CC84" s="98">
        <v>0</v>
      </c>
      <c r="CD84" s="28">
        <f t="shared" si="59"/>
        <v>0</v>
      </c>
      <c r="CF84" s="28"/>
      <c r="CG84" s="28"/>
      <c r="CH84" s="56">
        <v>0</v>
      </c>
      <c r="CI84" s="56"/>
      <c r="CJ84" s="28"/>
      <c r="CK84" s="29"/>
      <c r="CL84" s="27" t="s">
        <v>196</v>
      </c>
      <c r="CM84" s="27" t="s">
        <v>196</v>
      </c>
      <c r="CN84" s="27" t="s">
        <v>267</v>
      </c>
    </row>
    <row r="85" spans="1:92" x14ac:dyDescent="0.2">
      <c r="A85" s="151" t="s">
        <v>198</v>
      </c>
      <c r="B85" s="40"/>
      <c r="C85" s="38">
        <v>6</v>
      </c>
      <c r="D85" s="38"/>
      <c r="E85" s="19"/>
      <c r="F85" s="19"/>
      <c r="G85" s="37">
        <f>SUM(G66:G84)</f>
        <v>472.98100000000005</v>
      </c>
      <c r="H85" s="37">
        <f>AVERAGE(H66:H84)</f>
        <v>3330.5263157894738</v>
      </c>
      <c r="I85" s="37">
        <f>AVERAGE(I66:I84)</f>
        <v>7123.1578947368425</v>
      </c>
      <c r="J85" s="94">
        <f t="shared" si="53"/>
        <v>9.0458474951972803E-2</v>
      </c>
      <c r="K85" s="63">
        <f t="shared" si="61"/>
        <v>11.054796142991918</v>
      </c>
      <c r="L85" s="62" t="e">
        <f>((R85/S85)*100)</f>
        <v>#N/A</v>
      </c>
      <c r="M85" s="37" t="e">
        <f>AVERAGE(M66:M84)</f>
        <v>#N/A</v>
      </c>
      <c r="N85" s="37" t="e">
        <f>AVERAGE(N66:N84)</f>
        <v>#N/A</v>
      </c>
      <c r="O85" s="37">
        <f>AVERAGE(O66:O84)</f>
        <v>6445.7894736842109</v>
      </c>
      <c r="P85" s="94" t="e">
        <f t="shared" si="64"/>
        <v>#N/A</v>
      </c>
      <c r="Q85" s="70" t="e">
        <f>AVERAGE(Q66:Q84)</f>
        <v>#N/A</v>
      </c>
      <c r="R85" s="37" t="e">
        <f>SUM(R66:R84)</f>
        <v>#N/A</v>
      </c>
      <c r="S85" s="37">
        <f>SUM(S66:S84)</f>
        <v>460.81</v>
      </c>
      <c r="T85" s="71" t="e">
        <f t="shared" ref="T85:AO85" si="65">AVERAGE(T66:T84)</f>
        <v>#N/A</v>
      </c>
      <c r="U85" s="71" t="e">
        <f t="shared" si="65"/>
        <v>#N/A</v>
      </c>
      <c r="V85" s="71">
        <f t="shared" si="65"/>
        <v>3.3210526315789473</v>
      </c>
      <c r="W85" s="71">
        <f t="shared" si="65"/>
        <v>3.668421052631579</v>
      </c>
      <c r="X85" s="73">
        <f t="shared" si="65"/>
        <v>0.5936842105263157</v>
      </c>
      <c r="Y85" s="73">
        <f t="shared" si="65"/>
        <v>0.54105263157894734</v>
      </c>
      <c r="Z85" s="73">
        <f t="shared" si="65"/>
        <v>0.59368421052631581</v>
      </c>
      <c r="AA85" s="73">
        <f t="shared" si="65"/>
        <v>0.6478947368421053</v>
      </c>
      <c r="AB85" s="73">
        <f t="shared" si="65"/>
        <v>0.58947368421052637</v>
      </c>
      <c r="AC85" s="73">
        <f t="shared" si="65"/>
        <v>0.58578947368421053</v>
      </c>
      <c r="AD85" s="73" t="e">
        <f t="shared" si="65"/>
        <v>#N/A</v>
      </c>
      <c r="AE85" s="73" t="e">
        <f t="shared" si="65"/>
        <v>#N/A</v>
      </c>
      <c r="AF85" s="65">
        <f t="shared" si="65"/>
        <v>3.6563636363636367</v>
      </c>
      <c r="AG85" s="65">
        <f t="shared" si="65"/>
        <v>3.6050000000000004</v>
      </c>
      <c r="AH85" s="65">
        <f t="shared" si="65"/>
        <v>3.6154545454545453</v>
      </c>
      <c r="AI85" s="65">
        <f t="shared" si="65"/>
        <v>3.6300000000000008</v>
      </c>
      <c r="AJ85" s="65">
        <f t="shared" si="65"/>
        <v>3.6066666666666669</v>
      </c>
      <c r="AK85" s="65">
        <f t="shared" si="65"/>
        <v>3.6124999999999994</v>
      </c>
      <c r="AL85" s="65">
        <f t="shared" si="65"/>
        <v>3.6091666666666673</v>
      </c>
      <c r="AM85" s="65">
        <f t="shared" si="65"/>
        <v>3.6058333333333343</v>
      </c>
      <c r="AN85" s="65">
        <f t="shared" si="65"/>
        <v>3.5975000000000001</v>
      </c>
      <c r="AO85" s="65">
        <f t="shared" si="65"/>
        <v>1.4999999999999939E-2</v>
      </c>
      <c r="AP85" s="18"/>
      <c r="AQ85" s="18"/>
      <c r="AR85" s="65">
        <f t="shared" ref="AR85:BH85" si="66">AVERAGE(AR66:AR84)</f>
        <v>-0.52722222222222226</v>
      </c>
      <c r="AS85" s="65">
        <f t="shared" si="66"/>
        <v>-0.4883333333333334</v>
      </c>
      <c r="AT85" s="65">
        <f t="shared" si="66"/>
        <v>-0.54500000000000015</v>
      </c>
      <c r="AU85" s="65">
        <f t="shared" si="66"/>
        <v>-0.62055555555555553</v>
      </c>
      <c r="AV85" s="65">
        <f t="shared" si="66"/>
        <v>-0.50944444444444448</v>
      </c>
      <c r="AW85" s="65">
        <f t="shared" si="66"/>
        <v>-0.46789473684210531</v>
      </c>
      <c r="AX85" s="65">
        <f t="shared" si="66"/>
        <v>-0.40947368421052643</v>
      </c>
      <c r="AY85" s="65">
        <f t="shared" si="66"/>
        <v>-0.44421052631578944</v>
      </c>
      <c r="AZ85" s="65">
        <f t="shared" si="66"/>
        <v>-0.41</v>
      </c>
      <c r="BA85" s="65">
        <f t="shared" si="66"/>
        <v>-0.37315789473684208</v>
      </c>
      <c r="BB85" s="65">
        <f t="shared" si="66"/>
        <v>-0.35368421052631577</v>
      </c>
      <c r="BC85" s="65">
        <f t="shared" si="66"/>
        <v>0.30157894736842106</v>
      </c>
      <c r="BD85" s="18"/>
      <c r="BE85" s="66">
        <f t="shared" si="66"/>
        <v>80.205555555555563</v>
      </c>
      <c r="BF85" s="66">
        <f t="shared" si="66"/>
        <v>81.905555555555566</v>
      </c>
      <c r="BG85" s="174"/>
      <c r="BH85" s="66">
        <f t="shared" si="66"/>
        <v>81.738888888888894</v>
      </c>
      <c r="BI85" s="66">
        <f>AVERAGE(BI66:BI84)</f>
        <v>80.13333333333334</v>
      </c>
      <c r="BJ85" s="66">
        <f>AVERAGE(BJ66:BJ84)</f>
        <v>79.111111111111114</v>
      </c>
      <c r="BK85" s="66">
        <f>AVERAGE(BK66:BK84)</f>
        <v>78.577777777777769</v>
      </c>
      <c r="BL85" s="66">
        <f>AVERAGE(BL66:BL84)</f>
        <v>78.25</v>
      </c>
      <c r="BM85" s="66">
        <f>AVERAGE(BM66:BM84)</f>
        <v>3.4888888888888894</v>
      </c>
      <c r="BN85" s="19"/>
      <c r="BO85" s="19"/>
      <c r="BP85" s="19"/>
      <c r="BQ85" s="65">
        <f>AVERAGE(BQ66:BQ84)</f>
        <v>0.3255555555555556</v>
      </c>
      <c r="BR85" s="65">
        <f>AVERAGE(BR66:BR84)</f>
        <v>0.26722222222222225</v>
      </c>
      <c r="BS85" s="65">
        <f>AVERAGE(BS66:BS84)</f>
        <v>0.21333333333333332</v>
      </c>
      <c r="BT85" s="180"/>
      <c r="BU85" s="36"/>
      <c r="BV85" s="36"/>
      <c r="BW85" s="36"/>
      <c r="BX85" s="37">
        <f>SUM(BX66:BX84)</f>
        <v>407.02300000000002</v>
      </c>
      <c r="BY85" s="37">
        <f t="shared" ref="BY85:CK85" si="67">SUM(BY66:BY84)</f>
        <v>115.83699999999999</v>
      </c>
      <c r="BZ85" s="37">
        <f t="shared" si="67"/>
        <v>135.92000000000002</v>
      </c>
      <c r="CA85" s="37">
        <f t="shared" si="67"/>
        <v>452.69099999999986</v>
      </c>
      <c r="CB85" s="37">
        <f t="shared" si="67"/>
        <v>128.815</v>
      </c>
      <c r="CC85" s="37">
        <f t="shared" si="67"/>
        <v>581.26699999999994</v>
      </c>
      <c r="CD85" s="37">
        <f t="shared" si="67"/>
        <v>558.96600000000001</v>
      </c>
      <c r="CE85" s="37">
        <f t="shared" si="67"/>
        <v>170.57500000000002</v>
      </c>
      <c r="CF85" s="37">
        <f t="shared" si="67"/>
        <v>729.54099999999994</v>
      </c>
      <c r="CG85" s="37">
        <f t="shared" si="67"/>
        <v>5.2750000000000004</v>
      </c>
      <c r="CH85" s="37">
        <f t="shared" si="67"/>
        <v>388.512</v>
      </c>
      <c r="CI85" s="37">
        <f t="shared" si="67"/>
        <v>224.02500000000001</v>
      </c>
      <c r="CJ85" s="37">
        <f t="shared" si="67"/>
        <v>617.81200000000013</v>
      </c>
      <c r="CK85" s="37">
        <f t="shared" si="67"/>
        <v>681.42100000000005</v>
      </c>
      <c r="CL85" s="19"/>
      <c r="CM85" s="19"/>
      <c r="CN85" s="19"/>
    </row>
    <row r="86" spans="1:92" x14ac:dyDescent="0.2">
      <c r="A86" s="25" t="s">
        <v>1</v>
      </c>
      <c r="B86" s="40" t="s">
        <v>394</v>
      </c>
      <c r="C86" s="40">
        <v>7</v>
      </c>
      <c r="D86" s="40">
        <v>0</v>
      </c>
      <c r="E86" s="26">
        <v>1</v>
      </c>
      <c r="F86" s="27">
        <v>1</v>
      </c>
      <c r="G86" s="44">
        <v>21.472000000000001</v>
      </c>
      <c r="H86" s="27">
        <v>5170</v>
      </c>
      <c r="I86" s="27">
        <v>7000</v>
      </c>
      <c r="J86" s="51">
        <f t="shared" ref="J86:J107" si="68">(644.35/I86)</f>
        <v>9.2050000000000007E-2</v>
      </c>
      <c r="K86" s="48">
        <f>(I86/644.35)</f>
        <v>10.863661053775122</v>
      </c>
      <c r="L86" s="85">
        <v>24.96</v>
      </c>
      <c r="M86" s="85">
        <v>105.66</v>
      </c>
      <c r="N86" s="47">
        <f t="shared" ref="N86:N106" si="69">(M86*1.1518*12)</f>
        <v>1460.3902559999999</v>
      </c>
      <c r="O86" s="85">
        <v>6340</v>
      </c>
      <c r="P86" s="51">
        <f t="shared" ref="P86:P107" si="70">(N86/O86)</f>
        <v>0.23034546624605676</v>
      </c>
      <c r="Q86" s="44">
        <v>15</v>
      </c>
      <c r="R86" s="28">
        <f t="shared" ref="R86:R106" si="71">((L86/100)*S86)</f>
        <v>5.0369280000000005</v>
      </c>
      <c r="S86" s="48">
        <v>20.18</v>
      </c>
      <c r="T86" s="48">
        <v>-2.9</v>
      </c>
      <c r="U86" s="31">
        <v>4.8</v>
      </c>
      <c r="V86" s="31">
        <v>7.6</v>
      </c>
      <c r="W86" s="31">
        <v>2.5</v>
      </c>
      <c r="X86" s="122"/>
      <c r="Y86" s="48" t="s">
        <v>112</v>
      </c>
      <c r="Z86" s="48" t="s">
        <v>112</v>
      </c>
      <c r="AA86" s="51">
        <v>0.2</v>
      </c>
      <c r="AB86" s="49">
        <v>0.2</v>
      </c>
      <c r="AC86" s="50">
        <v>0.2</v>
      </c>
      <c r="AD86" s="50">
        <v>0.2</v>
      </c>
      <c r="AE86" s="50">
        <v>0.3</v>
      </c>
      <c r="AF86" s="53">
        <v>2.58</v>
      </c>
      <c r="AG86" s="58">
        <v>2.65</v>
      </c>
      <c r="AH86" s="58">
        <v>2.73</v>
      </c>
      <c r="AI86" s="53">
        <v>2.73</v>
      </c>
      <c r="AJ86" s="53">
        <v>2.78</v>
      </c>
      <c r="AK86" s="53">
        <v>2.76</v>
      </c>
      <c r="AL86" s="53">
        <v>2.69</v>
      </c>
      <c r="AM86" s="53">
        <v>2.67</v>
      </c>
      <c r="AN86" s="53">
        <v>2.67</v>
      </c>
      <c r="AO86" s="53">
        <f>(AN86-AJ86)</f>
        <v>-0.10999999999999988</v>
      </c>
      <c r="AP86" s="19" t="b">
        <v>0</v>
      </c>
      <c r="AQ86" s="19" t="b">
        <v>1</v>
      </c>
      <c r="AR86" s="53">
        <v>-1.03</v>
      </c>
      <c r="AS86" s="53">
        <v>-1.04</v>
      </c>
      <c r="AT86" s="53">
        <v>-0.89</v>
      </c>
      <c r="AU86" s="53">
        <v>-0.54</v>
      </c>
      <c r="AV86" s="53">
        <v>-0.7</v>
      </c>
      <c r="AW86" s="53">
        <v>-0.35</v>
      </c>
      <c r="AX86" s="53">
        <v>-0.37</v>
      </c>
      <c r="AY86" s="53">
        <v>-0.22</v>
      </c>
      <c r="AZ86" s="53">
        <v>-0.36</v>
      </c>
      <c r="BA86" s="53">
        <v>-0.38</v>
      </c>
      <c r="BB86" s="53">
        <v>-0.37</v>
      </c>
      <c r="BC86" s="53">
        <f>(BB86-AV86)</f>
        <v>0.32999999999999996</v>
      </c>
      <c r="BD86" s="19" t="b">
        <f t="shared" ref="BD86:BD106" si="72">OR(AND(BB86 &lt; -1.14, AQ86=TRUE), BB86&lt;-1.75)</f>
        <v>0</v>
      </c>
      <c r="BE86" s="56">
        <v>83.8</v>
      </c>
      <c r="BF86" s="56">
        <v>85</v>
      </c>
      <c r="BG86" s="55" t="s">
        <v>159</v>
      </c>
      <c r="BH86" s="56">
        <v>83.7</v>
      </c>
      <c r="BI86" s="56">
        <v>84.6</v>
      </c>
      <c r="BJ86" s="56">
        <v>85.1</v>
      </c>
      <c r="BK86" s="56">
        <v>87.1</v>
      </c>
      <c r="BL86" s="56">
        <v>87.4</v>
      </c>
      <c r="BM86" s="56">
        <f t="shared" ref="BM86:BM101" si="73">BH86-BL86</f>
        <v>-3.7000000000000028</v>
      </c>
      <c r="BN86" s="43" t="s">
        <v>159</v>
      </c>
      <c r="BO86" s="43" t="s">
        <v>159</v>
      </c>
      <c r="BP86" s="43"/>
      <c r="BQ86" s="101">
        <v>1.97</v>
      </c>
      <c r="BR86" s="101">
        <v>1.93</v>
      </c>
      <c r="BS86" s="105">
        <v>1.57</v>
      </c>
      <c r="BT86" s="36" t="s">
        <v>159</v>
      </c>
      <c r="BU86" s="36" t="s">
        <v>159</v>
      </c>
      <c r="BV86" s="36" t="s">
        <v>196</v>
      </c>
      <c r="BW86" s="36"/>
      <c r="BX86" s="98"/>
      <c r="BY86" s="98"/>
      <c r="BZ86" s="98">
        <v>49.991</v>
      </c>
      <c r="CA86" s="98">
        <f t="shared" ref="CA86:CA106" si="74">(CC86-CB86)</f>
        <v>0</v>
      </c>
      <c r="CB86" s="98">
        <v>49.555999999999997</v>
      </c>
      <c r="CC86" s="98">
        <v>49.555999999999997</v>
      </c>
      <c r="CD86" s="28">
        <f t="shared" ref="CD86:CD105" si="75">(CF86-CE86)</f>
        <v>1</v>
      </c>
      <c r="CE86" s="28">
        <v>50.8</v>
      </c>
      <c r="CF86" s="28">
        <v>51.8</v>
      </c>
      <c r="CG86" s="56"/>
      <c r="CH86" s="56">
        <v>2.2999999999999998</v>
      </c>
      <c r="CI86" s="56"/>
      <c r="CJ86" s="28">
        <f t="shared" ref="CJ86:CJ97" si="76">(CG86+CH86+CI86)</f>
        <v>2.2999999999999998</v>
      </c>
      <c r="CK86" s="29">
        <v>20.192</v>
      </c>
      <c r="CL86" s="27" t="s">
        <v>196</v>
      </c>
      <c r="CM86" s="27" t="s">
        <v>196</v>
      </c>
      <c r="CN86" s="27" t="s">
        <v>267</v>
      </c>
    </row>
    <row r="87" spans="1:92" x14ac:dyDescent="0.2">
      <c r="A87" s="151" t="s">
        <v>68</v>
      </c>
      <c r="B87" s="40" t="s">
        <v>623</v>
      </c>
      <c r="C87" s="38">
        <v>7</v>
      </c>
      <c r="D87" s="38">
        <v>1</v>
      </c>
      <c r="E87" s="26">
        <v>1</v>
      </c>
      <c r="F87" s="27">
        <v>1</v>
      </c>
      <c r="G87" s="44">
        <v>2.3029999999999999</v>
      </c>
      <c r="H87" s="27">
        <v>5870</v>
      </c>
      <c r="I87" s="27">
        <v>9490</v>
      </c>
      <c r="J87" s="51">
        <f t="shared" si="68"/>
        <v>6.7897787144362495E-2</v>
      </c>
      <c r="K87" s="48">
        <f t="shared" ref="K87:K107" si="77">(I87/644.35)</f>
        <v>14.728020485760844</v>
      </c>
      <c r="L87" s="85">
        <v>19.239999999999998</v>
      </c>
      <c r="M87" s="85">
        <v>213.8</v>
      </c>
      <c r="N87" s="47">
        <f t="shared" si="69"/>
        <v>2955.0580799999998</v>
      </c>
      <c r="O87" s="85">
        <v>8440</v>
      </c>
      <c r="P87" s="51">
        <f t="shared" si="70"/>
        <v>0.35012536492890994</v>
      </c>
      <c r="Q87" s="44">
        <v>8.9</v>
      </c>
      <c r="R87" s="28">
        <f t="shared" si="71"/>
        <v>0.42712800000000001</v>
      </c>
      <c r="S87" s="48">
        <v>2.2200000000000002</v>
      </c>
      <c r="T87" s="48">
        <v>0.7</v>
      </c>
      <c r="U87" s="31">
        <v>2.8</v>
      </c>
      <c r="V87" s="31">
        <v>3.1</v>
      </c>
      <c r="W87" s="31">
        <v>2.8</v>
      </c>
      <c r="X87" s="122"/>
      <c r="Y87" s="48" t="s">
        <v>112</v>
      </c>
      <c r="Z87" s="48" t="s">
        <v>112</v>
      </c>
      <c r="AA87" s="48" t="s">
        <v>112</v>
      </c>
      <c r="AB87" s="48" t="s">
        <v>112</v>
      </c>
      <c r="AC87" s="48" t="s">
        <v>112</v>
      </c>
      <c r="AD87" s="48" t="s">
        <v>112</v>
      </c>
      <c r="AE87" s="48" t="s">
        <v>112</v>
      </c>
      <c r="AF87" s="48" t="s">
        <v>112</v>
      </c>
      <c r="AG87" s="48" t="s">
        <v>112</v>
      </c>
      <c r="AH87" s="48" t="s">
        <v>112</v>
      </c>
      <c r="AI87" s="48" t="s">
        <v>112</v>
      </c>
      <c r="AJ87" s="48" t="s">
        <v>112</v>
      </c>
      <c r="AK87" s="48" t="s">
        <v>112</v>
      </c>
      <c r="AL87" s="48" t="s">
        <v>112</v>
      </c>
      <c r="AM87" s="48" t="s">
        <v>112</v>
      </c>
      <c r="AN87" s="48"/>
      <c r="AO87" s="48" t="s">
        <v>112</v>
      </c>
      <c r="AP87" s="48" t="s">
        <v>112</v>
      </c>
      <c r="AQ87" s="48" t="s">
        <v>112</v>
      </c>
      <c r="AR87" s="53">
        <v>0.44</v>
      </c>
      <c r="AS87" s="53">
        <v>0.65</v>
      </c>
      <c r="AT87" s="53">
        <v>0.6</v>
      </c>
      <c r="AU87" s="53">
        <v>0.79</v>
      </c>
      <c r="AV87" s="53">
        <v>1.02</v>
      </c>
      <c r="AW87" s="53">
        <v>1.19</v>
      </c>
      <c r="AX87" s="53">
        <v>0.9</v>
      </c>
      <c r="AY87" s="53">
        <v>0.81</v>
      </c>
      <c r="AZ87" s="53">
        <v>0.89</v>
      </c>
      <c r="BA87" s="53">
        <v>0.94</v>
      </c>
      <c r="BB87" s="53">
        <v>0.93</v>
      </c>
      <c r="BC87" s="53">
        <f>(BB87-AY87)</f>
        <v>0.12</v>
      </c>
      <c r="BD87" s="19" t="b">
        <f t="shared" si="72"/>
        <v>0</v>
      </c>
      <c r="BE87" s="48">
        <v>72.900000000000006</v>
      </c>
      <c r="BF87" s="48">
        <v>75.599999999999994</v>
      </c>
      <c r="BG87" s="55"/>
      <c r="BH87" s="48">
        <v>74.5</v>
      </c>
      <c r="BI87" s="48">
        <v>71.7</v>
      </c>
      <c r="BJ87" s="48">
        <v>71</v>
      </c>
      <c r="BK87" s="48">
        <v>70.400000000000006</v>
      </c>
      <c r="BL87" s="48">
        <v>71.5</v>
      </c>
      <c r="BM87" s="56">
        <f t="shared" si="73"/>
        <v>3</v>
      </c>
      <c r="BN87" s="26"/>
      <c r="BO87" s="26"/>
      <c r="BP87" s="26"/>
      <c r="BQ87" s="26"/>
      <c r="BR87" s="26">
        <v>0.06</v>
      </c>
      <c r="BS87" s="100">
        <v>0.21</v>
      </c>
      <c r="BT87" s="177"/>
      <c r="BU87" s="183"/>
      <c r="BV87" s="183"/>
      <c r="BW87" s="183"/>
      <c r="BX87" s="29"/>
      <c r="BY87" s="29"/>
      <c r="BZ87" s="29">
        <v>42.877000000000002</v>
      </c>
      <c r="CA87" s="98">
        <f t="shared" si="74"/>
        <v>0</v>
      </c>
      <c r="CB87" s="29">
        <v>77.876999999999995</v>
      </c>
      <c r="CC87" s="29">
        <v>77.876999999999995</v>
      </c>
      <c r="CD87" s="28">
        <f t="shared" si="75"/>
        <v>0</v>
      </c>
      <c r="CE87" s="28">
        <v>90.808999999999997</v>
      </c>
      <c r="CF87" s="28">
        <v>90.808999999999997</v>
      </c>
      <c r="CG87" s="56"/>
      <c r="CH87" s="56">
        <v>0</v>
      </c>
      <c r="CI87" s="56"/>
      <c r="CJ87" s="28">
        <f t="shared" si="76"/>
        <v>0</v>
      </c>
      <c r="CK87" s="29"/>
      <c r="CL87" s="27" t="s">
        <v>196</v>
      </c>
      <c r="CM87" s="27" t="s">
        <v>196</v>
      </c>
      <c r="CN87" s="27" t="s">
        <v>272</v>
      </c>
    </row>
    <row r="88" spans="1:92" x14ac:dyDescent="0.2">
      <c r="A88" s="25" t="s">
        <v>115</v>
      </c>
      <c r="B88" s="40" t="s">
        <v>691</v>
      </c>
      <c r="C88" s="40">
        <v>7</v>
      </c>
      <c r="D88" s="40">
        <v>0</v>
      </c>
      <c r="E88" s="26">
        <v>1</v>
      </c>
      <c r="F88" s="27">
        <v>1</v>
      </c>
      <c r="G88" s="44">
        <v>52.981999999999999</v>
      </c>
      <c r="H88" s="27">
        <v>7190</v>
      </c>
      <c r="I88" s="27">
        <v>12240</v>
      </c>
      <c r="J88" s="51">
        <f t="shared" si="68"/>
        <v>5.2642973856209155E-2</v>
      </c>
      <c r="K88" s="48">
        <f t="shared" si="77"/>
        <v>18.995887328315355</v>
      </c>
      <c r="L88" s="85">
        <v>2.09</v>
      </c>
      <c r="M88" s="85">
        <v>469.56</v>
      </c>
      <c r="N88" s="47">
        <f t="shared" si="69"/>
        <v>6490.0704960000003</v>
      </c>
      <c r="O88" s="85">
        <v>11640</v>
      </c>
      <c r="P88" s="51">
        <f t="shared" si="70"/>
        <v>0.55756619381443306</v>
      </c>
      <c r="Q88" s="44">
        <v>6.7</v>
      </c>
      <c r="R88" s="28">
        <f t="shared" si="71"/>
        <v>1.0780219999999998</v>
      </c>
      <c r="S88" s="48">
        <v>51.58</v>
      </c>
      <c r="T88" s="48">
        <v>-0.7</v>
      </c>
      <c r="U88" s="31">
        <v>1.5</v>
      </c>
      <c r="V88" s="31">
        <v>2</v>
      </c>
      <c r="W88" s="31">
        <v>1.8</v>
      </c>
      <c r="X88" s="122"/>
      <c r="Y88" s="48" t="s">
        <v>112</v>
      </c>
      <c r="Z88" s="48" t="s">
        <v>112</v>
      </c>
      <c r="AA88" s="48" t="s">
        <v>112</v>
      </c>
      <c r="AB88" s="48" t="s">
        <v>112</v>
      </c>
      <c r="AC88" s="48" t="s">
        <v>112</v>
      </c>
      <c r="AD88" s="48" t="s">
        <v>112</v>
      </c>
      <c r="AE88" s="48" t="s">
        <v>112</v>
      </c>
      <c r="AF88" s="48" t="s">
        <v>112</v>
      </c>
      <c r="AG88" s="48" t="s">
        <v>112</v>
      </c>
      <c r="AH88" s="48" t="s">
        <v>112</v>
      </c>
      <c r="AI88" s="48" t="s">
        <v>112</v>
      </c>
      <c r="AJ88" s="48" t="s">
        <v>112</v>
      </c>
      <c r="AK88" s="48" t="s">
        <v>112</v>
      </c>
      <c r="AL88" s="48" t="s">
        <v>112</v>
      </c>
      <c r="AM88" s="48" t="s">
        <v>112</v>
      </c>
      <c r="AN88" s="48"/>
      <c r="AO88" s="48" t="s">
        <v>112</v>
      </c>
      <c r="AP88" s="48" t="s">
        <v>112</v>
      </c>
      <c r="AQ88" s="48" t="s">
        <v>112</v>
      </c>
      <c r="AR88" s="53">
        <v>-0.33</v>
      </c>
      <c r="AS88" s="53">
        <v>-0.12</v>
      </c>
      <c r="AT88" s="53">
        <v>-0.15</v>
      </c>
      <c r="AU88" s="53">
        <v>0.05</v>
      </c>
      <c r="AV88" s="52">
        <v>0.2</v>
      </c>
      <c r="AW88" s="52">
        <v>0.04</v>
      </c>
      <c r="AX88" s="52">
        <v>-0.11</v>
      </c>
      <c r="AY88" s="52">
        <v>-0.02</v>
      </c>
      <c r="AZ88" s="52">
        <v>0.03</v>
      </c>
      <c r="BA88" s="52">
        <v>-0.02</v>
      </c>
      <c r="BB88" s="52">
        <v>-0.06</v>
      </c>
      <c r="BC88" s="53">
        <f>(BB88-AZ88)</f>
        <v>-0.09</v>
      </c>
      <c r="BD88" s="19" t="b">
        <f t="shared" si="72"/>
        <v>0</v>
      </c>
      <c r="BE88" s="48">
        <v>62.7</v>
      </c>
      <c r="BF88" s="48">
        <v>67.400000000000006</v>
      </c>
      <c r="BG88" s="55"/>
      <c r="BH88" s="48">
        <v>67.900000000000006</v>
      </c>
      <c r="BI88" s="48">
        <v>67.599999999999994</v>
      </c>
      <c r="BJ88" s="48">
        <v>66.8</v>
      </c>
      <c r="BK88" s="48">
        <v>67.599999999999994</v>
      </c>
      <c r="BL88" s="48">
        <v>66.599999999999994</v>
      </c>
      <c r="BM88" s="56">
        <f t="shared" si="73"/>
        <v>1.3000000000000114</v>
      </c>
      <c r="BN88" s="26"/>
      <c r="BO88" s="26"/>
      <c r="BP88" s="26"/>
      <c r="BQ88" s="26"/>
      <c r="BR88" s="26"/>
      <c r="BS88" s="100">
        <v>-0.57999999999999996</v>
      </c>
      <c r="BT88" s="177"/>
      <c r="BU88" s="183"/>
      <c r="BV88" s="183"/>
      <c r="BW88" s="183"/>
      <c r="BX88" s="29">
        <v>16.2</v>
      </c>
      <c r="BY88" s="29"/>
      <c r="BZ88" s="29">
        <v>416.33499999999998</v>
      </c>
      <c r="CA88" s="98">
        <f t="shared" si="74"/>
        <v>16.475000000000023</v>
      </c>
      <c r="CB88" s="29">
        <v>489.34399999999999</v>
      </c>
      <c r="CC88" s="29">
        <v>505.81900000000002</v>
      </c>
      <c r="CD88" s="28">
        <f t="shared" si="75"/>
        <v>14.732999999999947</v>
      </c>
      <c r="CE88" s="28">
        <v>481.97</v>
      </c>
      <c r="CF88" s="28">
        <v>496.70299999999997</v>
      </c>
      <c r="CG88" s="56"/>
      <c r="CH88" s="56">
        <v>15.734</v>
      </c>
      <c r="CI88" s="56"/>
      <c r="CJ88" s="28">
        <f t="shared" si="76"/>
        <v>15.734</v>
      </c>
      <c r="CK88" s="29">
        <v>13.941000000000001</v>
      </c>
      <c r="CL88" s="27" t="s">
        <v>263</v>
      </c>
      <c r="CM88" s="27" t="s">
        <v>196</v>
      </c>
      <c r="CN88" s="26"/>
    </row>
    <row r="89" spans="1:92" x14ac:dyDescent="0.2">
      <c r="A89" s="25" t="s">
        <v>8</v>
      </c>
      <c r="B89" s="40" t="s">
        <v>426</v>
      </c>
      <c r="C89" s="38">
        <v>7</v>
      </c>
      <c r="D89" s="38">
        <v>0</v>
      </c>
      <c r="E89" s="26">
        <v>1</v>
      </c>
      <c r="F89" s="27">
        <v>1</v>
      </c>
      <c r="G89" s="44">
        <v>2.0209999999999999</v>
      </c>
      <c r="H89" s="27">
        <v>7770</v>
      </c>
      <c r="I89" s="27">
        <v>15640</v>
      </c>
      <c r="J89" s="51">
        <f t="shared" si="68"/>
        <v>4.1198849104859339E-2</v>
      </c>
      <c r="K89" s="48">
        <f t="shared" si="77"/>
        <v>24.272522697291844</v>
      </c>
      <c r="L89" s="85">
        <v>11.31</v>
      </c>
      <c r="M89" s="85">
        <v>285.37</v>
      </c>
      <c r="N89" s="47">
        <f t="shared" si="69"/>
        <v>3944.269992</v>
      </c>
      <c r="O89" s="85">
        <v>13950</v>
      </c>
      <c r="P89" s="51">
        <f t="shared" si="70"/>
        <v>0.28274336860215055</v>
      </c>
      <c r="Q89" s="44">
        <v>8.5</v>
      </c>
      <c r="R89" s="28">
        <f t="shared" si="71"/>
        <v>0.22506900000000002</v>
      </c>
      <c r="S89" s="48">
        <v>1.99</v>
      </c>
      <c r="T89" s="48">
        <v>0.9</v>
      </c>
      <c r="U89" s="31">
        <v>4.5</v>
      </c>
      <c r="V89" s="31">
        <v>2.6</v>
      </c>
      <c r="W89" s="31">
        <v>3.7</v>
      </c>
      <c r="X89" s="122"/>
      <c r="Y89" s="48" t="s">
        <v>112</v>
      </c>
      <c r="Z89" s="48" t="s">
        <v>112</v>
      </c>
      <c r="AA89" s="48" t="s">
        <v>112</v>
      </c>
      <c r="AB89" s="48" t="s">
        <v>112</v>
      </c>
      <c r="AC89" s="48" t="s">
        <v>112</v>
      </c>
      <c r="AD89" s="48" t="s">
        <v>112</v>
      </c>
      <c r="AE89" s="48" t="s">
        <v>112</v>
      </c>
      <c r="AF89" s="48" t="s">
        <v>112</v>
      </c>
      <c r="AG89" s="48" t="s">
        <v>112</v>
      </c>
      <c r="AH89" s="48" t="s">
        <v>112</v>
      </c>
      <c r="AI89" s="48" t="s">
        <v>112</v>
      </c>
      <c r="AJ89" s="48" t="s">
        <v>112</v>
      </c>
      <c r="AK89" s="48" t="s">
        <v>112</v>
      </c>
      <c r="AL89" s="48" t="s">
        <v>112</v>
      </c>
      <c r="AM89" s="48" t="s">
        <v>112</v>
      </c>
      <c r="AN89" s="48"/>
      <c r="AO89" s="48" t="s">
        <v>112</v>
      </c>
      <c r="AP89" s="48" t="s">
        <v>112</v>
      </c>
      <c r="AQ89" s="48" t="s">
        <v>112</v>
      </c>
      <c r="AR89" s="53">
        <v>1.08</v>
      </c>
      <c r="AS89" s="53">
        <v>0.89</v>
      </c>
      <c r="AT89" s="53">
        <v>1.06</v>
      </c>
      <c r="AU89" s="53">
        <v>0.96</v>
      </c>
      <c r="AV89" s="52">
        <v>0.98</v>
      </c>
      <c r="AW89" s="52">
        <v>0.98</v>
      </c>
      <c r="AX89" s="52">
        <v>0.93</v>
      </c>
      <c r="AY89" s="52">
        <v>0.96</v>
      </c>
      <c r="AZ89" s="52">
        <v>1.05</v>
      </c>
      <c r="BA89" s="52">
        <v>1.08</v>
      </c>
      <c r="BB89" s="52">
        <v>1.06</v>
      </c>
      <c r="BC89" s="53">
        <f>(BB89-AX89)</f>
        <v>0.13</v>
      </c>
      <c r="BD89" s="19" t="b">
        <f t="shared" si="72"/>
        <v>0</v>
      </c>
      <c r="BE89" s="48">
        <v>65.900000000000006</v>
      </c>
      <c r="BF89" s="48">
        <v>68.8</v>
      </c>
      <c r="BG89" s="55"/>
      <c r="BH89" s="48">
        <v>68.599999999999994</v>
      </c>
      <c r="BI89" s="48">
        <v>67.900000000000006</v>
      </c>
      <c r="BJ89" s="48">
        <v>66.5</v>
      </c>
      <c r="BK89" s="48">
        <v>64</v>
      </c>
      <c r="BL89" s="48">
        <v>64.5</v>
      </c>
      <c r="BM89" s="56">
        <f t="shared" si="73"/>
        <v>4.0999999999999943</v>
      </c>
      <c r="BN89" s="26"/>
      <c r="BO89" s="26"/>
      <c r="BP89" s="26"/>
      <c r="BQ89" s="26"/>
      <c r="BR89" s="26"/>
      <c r="BS89" s="100"/>
      <c r="BT89" s="177"/>
      <c r="BU89" s="183"/>
      <c r="BV89" s="183"/>
      <c r="BW89" s="183"/>
      <c r="BX89" s="29"/>
      <c r="BY89" s="29"/>
      <c r="BZ89" s="29">
        <v>53.506999999999998</v>
      </c>
      <c r="CA89" s="98">
        <f t="shared" si="74"/>
        <v>0</v>
      </c>
      <c r="CB89" s="29">
        <v>61.293999999999997</v>
      </c>
      <c r="CC89" s="29">
        <v>61.293999999999997</v>
      </c>
      <c r="CD89" s="28">
        <f t="shared" si="75"/>
        <v>0</v>
      </c>
      <c r="CE89" s="28">
        <v>66</v>
      </c>
      <c r="CF89" s="28">
        <v>66</v>
      </c>
      <c r="CG89" s="56"/>
      <c r="CH89" s="56">
        <v>0</v>
      </c>
      <c r="CI89" s="56"/>
      <c r="CJ89" s="28">
        <f t="shared" si="76"/>
        <v>0</v>
      </c>
      <c r="CK89" s="29"/>
      <c r="CL89" s="27" t="s">
        <v>196</v>
      </c>
      <c r="CM89" s="27" t="s">
        <v>196</v>
      </c>
      <c r="CN89" s="26"/>
    </row>
    <row r="90" spans="1:92" x14ac:dyDescent="0.2">
      <c r="A90" s="69" t="s">
        <v>93</v>
      </c>
      <c r="B90" s="40" t="s">
        <v>721</v>
      </c>
      <c r="C90" s="40">
        <v>7</v>
      </c>
      <c r="D90" s="40">
        <v>0</v>
      </c>
      <c r="E90" s="26">
        <v>2</v>
      </c>
      <c r="F90" s="27">
        <v>1</v>
      </c>
      <c r="G90" s="44">
        <v>67.010999999999996</v>
      </c>
      <c r="H90" s="27">
        <v>5340</v>
      </c>
      <c r="I90" s="27">
        <v>13430</v>
      </c>
      <c r="J90" s="51">
        <f t="shared" si="68"/>
        <v>4.7978406552494419E-2</v>
      </c>
      <c r="K90" s="48">
        <f t="shared" si="77"/>
        <v>20.842709707457125</v>
      </c>
      <c r="L90" s="85">
        <v>7.0000000000000007E-2</v>
      </c>
      <c r="M90" s="85">
        <v>326.56</v>
      </c>
      <c r="N90" s="47">
        <f t="shared" si="69"/>
        <v>4513.5816959999993</v>
      </c>
      <c r="O90" s="85">
        <v>12340</v>
      </c>
      <c r="P90" s="51">
        <f t="shared" si="70"/>
        <v>0.36576837082658015</v>
      </c>
      <c r="Q90" s="44">
        <v>17.3</v>
      </c>
      <c r="R90" s="28">
        <f t="shared" si="71"/>
        <v>4.6606000000000009E-2</v>
      </c>
      <c r="S90" s="48">
        <v>66.58</v>
      </c>
      <c r="T90" s="48">
        <v>7.2</v>
      </c>
      <c r="U90" s="31">
        <v>1.6</v>
      </c>
      <c r="V90" s="31">
        <v>3.7</v>
      </c>
      <c r="W90" s="31">
        <v>3.2</v>
      </c>
      <c r="X90" s="122"/>
      <c r="Y90" s="48" t="s">
        <v>112</v>
      </c>
      <c r="Z90" s="48" t="s">
        <v>112</v>
      </c>
      <c r="AA90" s="48" t="s">
        <v>112</v>
      </c>
      <c r="AB90" s="49">
        <v>0.9</v>
      </c>
      <c r="AC90" s="50">
        <v>0.9</v>
      </c>
      <c r="AD90" s="50">
        <v>0.8</v>
      </c>
      <c r="AE90" s="50">
        <v>0.9</v>
      </c>
      <c r="AF90" s="48" t="s">
        <v>112</v>
      </c>
      <c r="AG90" s="48" t="s">
        <v>112</v>
      </c>
      <c r="AH90" s="48" t="s">
        <v>112</v>
      </c>
      <c r="AI90" s="48" t="s">
        <v>112</v>
      </c>
      <c r="AJ90" s="48" t="s">
        <v>112</v>
      </c>
      <c r="AK90" s="48" t="s">
        <v>112</v>
      </c>
      <c r="AL90" s="48" t="s">
        <v>112</v>
      </c>
      <c r="AM90" s="48" t="s">
        <v>112</v>
      </c>
      <c r="AN90" s="48"/>
      <c r="AO90" s="48" t="s">
        <v>112</v>
      </c>
      <c r="AP90" s="48" t="s">
        <v>112</v>
      </c>
      <c r="AQ90" s="48" t="s">
        <v>112</v>
      </c>
      <c r="AR90" s="53">
        <v>-0.15</v>
      </c>
      <c r="AS90" s="53">
        <v>-0.69</v>
      </c>
      <c r="AT90" s="53">
        <v>-0.85</v>
      </c>
      <c r="AU90" s="53">
        <v>-1.1399999999999999</v>
      </c>
      <c r="AV90" s="53">
        <v>-1.1499999999999999</v>
      </c>
      <c r="AW90" s="53">
        <v>-1.28</v>
      </c>
      <c r="AX90" s="53">
        <v>-1.42</v>
      </c>
      <c r="AY90" s="53">
        <v>-1.43</v>
      </c>
      <c r="AZ90" s="53">
        <v>-1.1200000000000001</v>
      </c>
      <c r="BA90" s="53">
        <v>-1.21</v>
      </c>
      <c r="BB90" s="53">
        <v>-1.32</v>
      </c>
      <c r="BC90" s="53">
        <f>(BB90-AZ90)</f>
        <v>-0.19999999999999996</v>
      </c>
      <c r="BD90" s="19" t="b">
        <f t="shared" si="72"/>
        <v>0</v>
      </c>
      <c r="BE90" s="48">
        <v>75.599999999999994</v>
      </c>
      <c r="BF90" s="48">
        <v>79.2</v>
      </c>
      <c r="BG90" s="55"/>
      <c r="BH90" s="48">
        <v>78.8</v>
      </c>
      <c r="BI90" s="48">
        <v>78.3</v>
      </c>
      <c r="BJ90" s="48">
        <v>77</v>
      </c>
      <c r="BK90" s="48">
        <v>75.099999999999994</v>
      </c>
      <c r="BL90" s="48">
        <v>77</v>
      </c>
      <c r="BM90" s="56">
        <f t="shared" si="73"/>
        <v>1.7999999999999972</v>
      </c>
      <c r="BN90" s="26"/>
      <c r="BO90" s="26"/>
      <c r="BP90" s="26"/>
      <c r="BQ90" s="26"/>
      <c r="BR90" s="26"/>
      <c r="BS90" s="100"/>
      <c r="BT90" s="177"/>
      <c r="BU90" s="183"/>
      <c r="BV90" s="183"/>
      <c r="BW90" s="183"/>
      <c r="BX90" s="29">
        <v>5.0510000000000002</v>
      </c>
      <c r="BY90" s="29"/>
      <c r="BZ90" s="29"/>
      <c r="CA90" s="98">
        <f t="shared" si="74"/>
        <v>4.8259999999999996</v>
      </c>
      <c r="CB90" s="29">
        <v>1</v>
      </c>
      <c r="CC90" s="29">
        <v>5.8259999999999996</v>
      </c>
      <c r="CD90" s="28">
        <f t="shared" si="75"/>
        <v>5.0510000000000002</v>
      </c>
      <c r="CE90" s="28">
        <v>1.5</v>
      </c>
      <c r="CF90" s="28">
        <v>6.5510000000000002</v>
      </c>
      <c r="CG90" s="28"/>
      <c r="CH90" s="56">
        <v>5.0510000000000002</v>
      </c>
      <c r="CI90" s="56"/>
      <c r="CJ90" s="28">
        <f t="shared" si="76"/>
        <v>5.0510000000000002</v>
      </c>
      <c r="CK90" s="29">
        <v>8.6509999999999998</v>
      </c>
      <c r="CL90" s="27" t="s">
        <v>196</v>
      </c>
      <c r="CM90" s="27" t="s">
        <v>196</v>
      </c>
      <c r="CN90" s="26"/>
    </row>
    <row r="91" spans="1:92" x14ac:dyDescent="0.2">
      <c r="A91" s="25" t="s">
        <v>95</v>
      </c>
      <c r="B91" s="40" t="s">
        <v>731</v>
      </c>
      <c r="C91" s="38">
        <v>7</v>
      </c>
      <c r="D91" s="38">
        <v>0</v>
      </c>
      <c r="E91" s="26">
        <v>2.5</v>
      </c>
      <c r="F91" s="27">
        <v>1</v>
      </c>
      <c r="G91" s="44">
        <v>10.887</v>
      </c>
      <c r="H91" s="27">
        <v>4200</v>
      </c>
      <c r="I91" s="27">
        <v>10610</v>
      </c>
      <c r="J91" s="51">
        <f t="shared" si="68"/>
        <v>6.0730442978322342E-2</v>
      </c>
      <c r="K91" s="48">
        <f t="shared" si="77"/>
        <v>16.466206254364863</v>
      </c>
      <c r="L91" s="85">
        <v>0.93</v>
      </c>
      <c r="M91" s="85">
        <v>254.28</v>
      </c>
      <c r="N91" s="47">
        <f t="shared" si="69"/>
        <v>3514.5564480000003</v>
      </c>
      <c r="O91" s="85">
        <v>9720</v>
      </c>
      <c r="P91" s="51">
        <f t="shared" si="70"/>
        <v>0.36157988148148151</v>
      </c>
      <c r="Q91" s="44">
        <v>18.3</v>
      </c>
      <c r="R91" s="28">
        <f t="shared" si="71"/>
        <v>9.9231000000000014E-2</v>
      </c>
      <c r="S91" s="48">
        <v>10.67</v>
      </c>
      <c r="T91" s="48">
        <v>2.7</v>
      </c>
      <c r="U91" s="31">
        <v>3.74</v>
      </c>
      <c r="V91" s="31">
        <v>3.4</v>
      </c>
      <c r="W91" s="31">
        <v>1.9</v>
      </c>
      <c r="X91" s="122"/>
      <c r="Y91" s="48" t="s">
        <v>112</v>
      </c>
      <c r="Z91" s="48" t="s">
        <v>112</v>
      </c>
      <c r="AA91" s="48" t="s">
        <v>112</v>
      </c>
      <c r="AB91" s="49">
        <v>0.7</v>
      </c>
      <c r="AC91" s="50">
        <v>0.7</v>
      </c>
      <c r="AD91" s="50">
        <v>0.7</v>
      </c>
      <c r="AE91" s="50">
        <v>0.7</v>
      </c>
      <c r="AF91" s="48" t="s">
        <v>112</v>
      </c>
      <c r="AG91" s="48" t="s">
        <v>112</v>
      </c>
      <c r="AH91" s="48" t="s">
        <v>112</v>
      </c>
      <c r="AI91" s="48" t="s">
        <v>112</v>
      </c>
      <c r="AJ91" s="48" t="s">
        <v>112</v>
      </c>
      <c r="AK91" s="48" t="s">
        <v>112</v>
      </c>
      <c r="AL91" s="48" t="s">
        <v>112</v>
      </c>
      <c r="AM91" s="48" t="s">
        <v>112</v>
      </c>
      <c r="AN91" s="48"/>
      <c r="AO91" s="48" t="s">
        <v>112</v>
      </c>
      <c r="AP91" s="48" t="s">
        <v>112</v>
      </c>
      <c r="AQ91" s="48" t="s">
        <v>112</v>
      </c>
      <c r="AR91" s="53">
        <v>0.31</v>
      </c>
      <c r="AS91" s="53">
        <v>0.14000000000000001</v>
      </c>
      <c r="AT91" s="53">
        <v>0.05</v>
      </c>
      <c r="AU91" s="53">
        <v>0.24</v>
      </c>
      <c r="AV91" s="53">
        <v>0.19</v>
      </c>
      <c r="AW91" s="53">
        <v>0.12</v>
      </c>
      <c r="AX91" s="53">
        <v>0.06</v>
      </c>
      <c r="AY91" s="53">
        <v>-0.04</v>
      </c>
      <c r="AZ91" s="53">
        <v>-0.37</v>
      </c>
      <c r="BA91" s="53">
        <v>-0.74</v>
      </c>
      <c r="BB91" s="53">
        <v>-0.91</v>
      </c>
      <c r="BC91" s="59">
        <f>(BB91-AU91)</f>
        <v>-1.1499999999999999</v>
      </c>
      <c r="BD91" s="19" t="b">
        <f t="shared" si="72"/>
        <v>0</v>
      </c>
      <c r="BE91" s="48">
        <v>65.599999999999994</v>
      </c>
      <c r="BF91" s="48">
        <v>67.599999999999994</v>
      </c>
      <c r="BG91" s="55"/>
      <c r="BH91" s="48">
        <v>67.5</v>
      </c>
      <c r="BI91" s="48">
        <v>70.099999999999994</v>
      </c>
      <c r="BJ91" s="48">
        <v>74.2</v>
      </c>
      <c r="BK91" s="48">
        <v>76.5</v>
      </c>
      <c r="BL91" s="48">
        <v>77.5</v>
      </c>
      <c r="BM91" s="89">
        <f t="shared" si="73"/>
        <v>-10</v>
      </c>
      <c r="BN91" s="26"/>
      <c r="BO91" s="26"/>
      <c r="BP91" s="26"/>
      <c r="BQ91" s="26">
        <v>-0.28999999999999998</v>
      </c>
      <c r="BR91" s="26"/>
      <c r="BS91" s="100"/>
      <c r="BT91" s="177"/>
      <c r="BU91" s="183"/>
      <c r="BV91" s="183"/>
      <c r="BW91" s="183"/>
      <c r="BX91" s="29"/>
      <c r="BY91" s="29">
        <v>30</v>
      </c>
      <c r="BZ91" s="29"/>
      <c r="CA91" s="98">
        <f t="shared" si="74"/>
        <v>14.467000000000001</v>
      </c>
      <c r="CB91" s="28">
        <v>0</v>
      </c>
      <c r="CC91" s="29">
        <v>14.467000000000001</v>
      </c>
      <c r="CD91" s="28">
        <f t="shared" si="75"/>
        <v>5</v>
      </c>
      <c r="CE91" s="28"/>
      <c r="CF91" s="28">
        <v>5</v>
      </c>
      <c r="CG91" s="28">
        <v>5</v>
      </c>
      <c r="CH91" s="56"/>
      <c r="CI91" s="56"/>
      <c r="CJ91" s="28">
        <f t="shared" si="76"/>
        <v>5</v>
      </c>
      <c r="CK91" s="29">
        <v>2</v>
      </c>
      <c r="CL91" s="27" t="s">
        <v>262</v>
      </c>
      <c r="CM91" s="27" t="s">
        <v>263</v>
      </c>
      <c r="CN91" s="26"/>
    </row>
    <row r="92" spans="1:92" x14ac:dyDescent="0.2">
      <c r="A92" s="25" t="s">
        <v>45</v>
      </c>
      <c r="B92" s="40" t="s">
        <v>551</v>
      </c>
      <c r="C92" s="40">
        <v>7</v>
      </c>
      <c r="D92" s="40">
        <v>0</v>
      </c>
      <c r="E92" s="26">
        <v>3</v>
      </c>
      <c r="F92" s="27">
        <v>1</v>
      </c>
      <c r="G92" s="44">
        <v>2.7149999999999999</v>
      </c>
      <c r="H92" s="27">
        <v>5220</v>
      </c>
      <c r="I92" s="27">
        <v>8490</v>
      </c>
      <c r="J92" s="51">
        <f t="shared" si="68"/>
        <v>7.5895170789163718E-2</v>
      </c>
      <c r="K92" s="48">
        <f t="shared" si="77"/>
        <v>13.176068906650112</v>
      </c>
      <c r="L92" s="85">
        <v>0.04</v>
      </c>
      <c r="M92" s="85">
        <v>393</v>
      </c>
      <c r="N92" s="47">
        <f t="shared" si="69"/>
        <v>5431.8887999999997</v>
      </c>
      <c r="O92" s="85">
        <v>8170</v>
      </c>
      <c r="P92" s="51">
        <f t="shared" si="70"/>
        <v>0.66485787025703791</v>
      </c>
      <c r="Q92" s="44">
        <v>14.3</v>
      </c>
      <c r="R92" s="28">
        <f t="shared" si="71"/>
        <v>1.0840000000000001E-3</v>
      </c>
      <c r="S92" s="48">
        <v>2.71</v>
      </c>
      <c r="T92" s="48">
        <v>0.8</v>
      </c>
      <c r="U92" s="31">
        <v>0.4</v>
      </c>
      <c r="V92" s="31">
        <v>0.2</v>
      </c>
      <c r="W92" s="31">
        <v>0.9</v>
      </c>
      <c r="X92" s="122"/>
      <c r="Y92" s="48" t="s">
        <v>112</v>
      </c>
      <c r="Z92" s="48" t="s">
        <v>112</v>
      </c>
      <c r="AA92" s="48" t="s">
        <v>112</v>
      </c>
      <c r="AB92" s="48" t="s">
        <v>112</v>
      </c>
      <c r="AC92" s="48" t="s">
        <v>112</v>
      </c>
      <c r="AD92" s="48" t="s">
        <v>112</v>
      </c>
      <c r="AE92" s="50">
        <v>0.6</v>
      </c>
      <c r="AF92" s="48" t="s">
        <v>112</v>
      </c>
      <c r="AG92" s="48" t="s">
        <v>112</v>
      </c>
      <c r="AH92" s="48" t="s">
        <v>112</v>
      </c>
      <c r="AI92" s="48" t="s">
        <v>112</v>
      </c>
      <c r="AJ92" s="48" t="s">
        <v>112</v>
      </c>
      <c r="AK92" s="48" t="s">
        <v>112</v>
      </c>
      <c r="AL92" s="48" t="s">
        <v>112</v>
      </c>
      <c r="AM92" s="48" t="s">
        <v>112</v>
      </c>
      <c r="AN92" s="48"/>
      <c r="AO92" s="48" t="s">
        <v>112</v>
      </c>
      <c r="AP92" s="48" t="s">
        <v>112</v>
      </c>
      <c r="AQ92" s="48" t="s">
        <v>112</v>
      </c>
      <c r="AR92" s="53">
        <v>-0.4</v>
      </c>
      <c r="AS92" s="53">
        <v>-0.33</v>
      </c>
      <c r="AT92" s="53">
        <v>-0.28000000000000003</v>
      </c>
      <c r="AU92" s="53">
        <v>-0.28999999999999998</v>
      </c>
      <c r="AV92" s="53">
        <v>-0.2</v>
      </c>
      <c r="AW92" s="53">
        <v>-0.26</v>
      </c>
      <c r="AX92" s="53">
        <v>-0.35</v>
      </c>
      <c r="AY92" s="53">
        <v>-0.41</v>
      </c>
      <c r="AZ92" s="53">
        <v>-0.08</v>
      </c>
      <c r="BA92" s="53">
        <v>0.11</v>
      </c>
      <c r="BB92" s="53">
        <v>0.18</v>
      </c>
      <c r="BC92" s="61">
        <f>(BB92-AY92)</f>
        <v>0.59</v>
      </c>
      <c r="BD92" s="19" t="b">
        <f t="shared" si="72"/>
        <v>0</v>
      </c>
      <c r="BE92" s="48">
        <v>65.7</v>
      </c>
      <c r="BF92" s="48">
        <v>68.599999999999994</v>
      </c>
      <c r="BG92" s="55"/>
      <c r="BH92" s="48">
        <v>67.400000000000006</v>
      </c>
      <c r="BI92" s="48">
        <v>67.099999999999994</v>
      </c>
      <c r="BJ92" s="48">
        <v>65.8</v>
      </c>
      <c r="BK92" s="48">
        <v>65.599999999999994</v>
      </c>
      <c r="BL92" s="48">
        <v>64.900000000000006</v>
      </c>
      <c r="BM92" s="56">
        <f t="shared" si="73"/>
        <v>2.5</v>
      </c>
      <c r="BN92" s="19"/>
      <c r="BO92" s="19"/>
      <c r="BP92" s="19"/>
      <c r="BQ92" s="19"/>
      <c r="BR92" s="19"/>
      <c r="BS92" s="99"/>
      <c r="BT92" s="34"/>
      <c r="BU92" s="36"/>
      <c r="BV92" s="36"/>
      <c r="BW92" s="36"/>
      <c r="BX92" s="28">
        <v>8</v>
      </c>
      <c r="BY92" s="28"/>
      <c r="BZ92" s="28"/>
      <c r="CA92" s="98">
        <f t="shared" si="74"/>
        <v>6.6879999999999997</v>
      </c>
      <c r="CB92" s="28">
        <v>0</v>
      </c>
      <c r="CC92" s="28">
        <v>6.6879999999999997</v>
      </c>
      <c r="CD92" s="28">
        <f t="shared" si="75"/>
        <v>5</v>
      </c>
      <c r="CE92" s="28"/>
      <c r="CF92" s="28">
        <v>5</v>
      </c>
      <c r="CG92" s="28"/>
      <c r="CH92" s="56">
        <v>5.35</v>
      </c>
      <c r="CI92" s="56"/>
      <c r="CJ92" s="28">
        <f t="shared" si="76"/>
        <v>5.35</v>
      </c>
      <c r="CK92" s="29">
        <v>7.5590000000000002</v>
      </c>
      <c r="CL92" s="27" t="s">
        <v>196</v>
      </c>
      <c r="CM92" s="27" t="s">
        <v>196</v>
      </c>
      <c r="CN92" s="26"/>
    </row>
    <row r="93" spans="1:92" x14ac:dyDescent="0.2">
      <c r="A93" s="74" t="s">
        <v>25</v>
      </c>
      <c r="B93" s="40" t="s">
        <v>477</v>
      </c>
      <c r="C93" s="38">
        <v>7</v>
      </c>
      <c r="D93" s="38">
        <v>0</v>
      </c>
      <c r="E93" s="26">
        <v>3</v>
      </c>
      <c r="F93" s="27">
        <v>1</v>
      </c>
      <c r="G93" s="44">
        <v>15.738</v>
      </c>
      <c r="H93" s="27">
        <v>5760</v>
      </c>
      <c r="I93" s="27">
        <v>10720</v>
      </c>
      <c r="J93" s="51">
        <f t="shared" si="68"/>
        <v>6.0107276119402989E-2</v>
      </c>
      <c r="K93" s="48">
        <f t="shared" si="77"/>
        <v>16.636920928067045</v>
      </c>
      <c r="L93" s="85">
        <v>4.99</v>
      </c>
      <c r="M93" s="85">
        <v>282.64</v>
      </c>
      <c r="N93" s="47">
        <f t="shared" si="69"/>
        <v>3906.5370239999993</v>
      </c>
      <c r="O93" s="85">
        <v>9730</v>
      </c>
      <c r="P93" s="51">
        <f t="shared" si="70"/>
        <v>0.40149404152106877</v>
      </c>
      <c r="Q93" s="44">
        <v>13.3</v>
      </c>
      <c r="R93" s="28">
        <f t="shared" si="71"/>
        <v>0.76097499999999996</v>
      </c>
      <c r="S93" s="48">
        <v>15.25</v>
      </c>
      <c r="T93" s="48">
        <v>0.9</v>
      </c>
      <c r="U93" s="31">
        <v>1.2</v>
      </c>
      <c r="V93" s="31">
        <v>2.2999999999999998</v>
      </c>
      <c r="W93" s="31">
        <v>3.4</v>
      </c>
      <c r="X93" s="122"/>
      <c r="Y93" s="48" t="s">
        <v>112</v>
      </c>
      <c r="Z93" s="48" t="s">
        <v>112</v>
      </c>
      <c r="AA93" s="48" t="s">
        <v>112</v>
      </c>
      <c r="AB93" s="49">
        <v>0.4</v>
      </c>
      <c r="AC93" s="50">
        <v>0.4</v>
      </c>
      <c r="AD93" s="50">
        <v>0.2</v>
      </c>
      <c r="AE93" s="50">
        <v>0.3</v>
      </c>
      <c r="AF93" s="48" t="s">
        <v>112</v>
      </c>
      <c r="AG93" s="48" t="s">
        <v>112</v>
      </c>
      <c r="AH93" s="48" t="s">
        <v>112</v>
      </c>
      <c r="AI93" s="48" t="s">
        <v>112</v>
      </c>
      <c r="AJ93" s="48" t="s">
        <v>112</v>
      </c>
      <c r="AK93" s="48" t="s">
        <v>112</v>
      </c>
      <c r="AL93" s="48" t="s">
        <v>112</v>
      </c>
      <c r="AM93" s="48" t="s">
        <v>112</v>
      </c>
      <c r="AN93" s="48"/>
      <c r="AO93" s="48" t="s">
        <v>112</v>
      </c>
      <c r="AP93" s="48" t="s">
        <v>112</v>
      </c>
      <c r="AQ93" s="48" t="s">
        <v>112</v>
      </c>
      <c r="AR93" s="53">
        <v>-1</v>
      </c>
      <c r="AS93" s="53">
        <v>-0.83</v>
      </c>
      <c r="AT93" s="53">
        <v>-0.8</v>
      </c>
      <c r="AU93" s="53">
        <v>-0.86</v>
      </c>
      <c r="AV93" s="53">
        <v>-0.79</v>
      </c>
      <c r="AW93" s="53">
        <v>-0.73</v>
      </c>
      <c r="AX93" s="53">
        <v>-0.68</v>
      </c>
      <c r="AY93" s="53">
        <v>-0.62</v>
      </c>
      <c r="AZ93" s="53">
        <v>-0.71</v>
      </c>
      <c r="BA93" s="53">
        <v>-0.6</v>
      </c>
      <c r="BB93" s="53">
        <v>-0.2</v>
      </c>
      <c r="BC93" s="61">
        <f>(BB93-AZ93)</f>
        <v>0.51</v>
      </c>
      <c r="BD93" s="19" t="b">
        <f t="shared" si="72"/>
        <v>0</v>
      </c>
      <c r="BE93" s="48">
        <v>80.3</v>
      </c>
      <c r="BF93" s="48">
        <v>81.2</v>
      </c>
      <c r="BG93" s="55"/>
      <c r="BH93" s="48">
        <v>81.7</v>
      </c>
      <c r="BI93" s="48">
        <v>82.2</v>
      </c>
      <c r="BJ93" s="48">
        <v>80.099999999999994</v>
      </c>
      <c r="BK93" s="48">
        <v>78.599999999999994</v>
      </c>
      <c r="BL93" s="48">
        <v>77.3</v>
      </c>
      <c r="BM93" s="56">
        <f t="shared" si="73"/>
        <v>4.4000000000000057</v>
      </c>
      <c r="BN93" s="26"/>
      <c r="BO93" s="26"/>
      <c r="BP93" s="26"/>
      <c r="BQ93" s="26">
        <v>-0.28000000000000003</v>
      </c>
      <c r="BR93" s="26">
        <v>-0.23</v>
      </c>
      <c r="BS93" s="100">
        <v>0</v>
      </c>
      <c r="BT93" s="177"/>
      <c r="BU93" s="183"/>
      <c r="BV93" s="183"/>
      <c r="BW93" s="183"/>
      <c r="BX93" s="29">
        <v>10</v>
      </c>
      <c r="BY93" s="29"/>
      <c r="BZ93" s="29"/>
      <c r="CA93" s="98">
        <f t="shared" si="74"/>
        <v>13.375999999999999</v>
      </c>
      <c r="CB93" s="28">
        <v>0</v>
      </c>
      <c r="CC93" s="29">
        <v>13.375999999999999</v>
      </c>
      <c r="CD93" s="28">
        <f t="shared" si="75"/>
        <v>15</v>
      </c>
      <c r="CE93" s="28"/>
      <c r="CF93" s="28">
        <v>15</v>
      </c>
      <c r="CG93" s="28"/>
      <c r="CH93" s="56">
        <v>17.27</v>
      </c>
      <c r="CI93" s="56"/>
      <c r="CJ93" s="28">
        <f t="shared" si="76"/>
        <v>17.27</v>
      </c>
      <c r="CK93" s="29">
        <v>24.783000000000001</v>
      </c>
      <c r="CL93" s="27" t="s">
        <v>196</v>
      </c>
      <c r="CM93" s="27" t="s">
        <v>196</v>
      </c>
      <c r="CN93" s="19"/>
    </row>
    <row r="94" spans="1:92" x14ac:dyDescent="0.2">
      <c r="A94" s="25" t="s">
        <v>128</v>
      </c>
      <c r="B94" s="40" t="s">
        <v>472</v>
      </c>
      <c r="C94" s="40">
        <v>7</v>
      </c>
      <c r="D94" s="40">
        <v>0</v>
      </c>
      <c r="E94" s="26">
        <v>3</v>
      </c>
      <c r="F94" s="27">
        <v>1</v>
      </c>
      <c r="G94" s="44">
        <v>10.404</v>
      </c>
      <c r="H94" s="27">
        <v>5770</v>
      </c>
      <c r="I94" s="27">
        <v>11630</v>
      </c>
      <c r="J94" s="51">
        <f t="shared" si="68"/>
        <v>5.5404127257093726E-2</v>
      </c>
      <c r="K94" s="48">
        <f t="shared" si="77"/>
        <v>18.049196865057809</v>
      </c>
      <c r="L94" s="85">
        <v>1.9</v>
      </c>
      <c r="M94" s="85">
        <v>328.77</v>
      </c>
      <c r="N94" s="47">
        <f t="shared" si="69"/>
        <v>4544.1274319999993</v>
      </c>
      <c r="O94" s="85">
        <v>10860</v>
      </c>
      <c r="P94" s="51">
        <f t="shared" si="70"/>
        <v>0.41842794033149167</v>
      </c>
      <c r="Q94" s="44">
        <v>14.2</v>
      </c>
      <c r="R94" s="28">
        <f t="shared" si="71"/>
        <v>0.19284999999999999</v>
      </c>
      <c r="S94" s="48">
        <v>10.15</v>
      </c>
      <c r="T94" s="48">
        <v>2.8</v>
      </c>
      <c r="U94" s="31">
        <v>3.9</v>
      </c>
      <c r="V94" s="31">
        <v>3.4</v>
      </c>
      <c r="W94" s="31">
        <v>2.8</v>
      </c>
      <c r="X94" s="122"/>
      <c r="Y94" s="48" t="s">
        <v>112</v>
      </c>
      <c r="Z94" s="48" t="s">
        <v>112</v>
      </c>
      <c r="AA94" s="48" t="s">
        <v>112</v>
      </c>
      <c r="AB94" s="48" t="s">
        <v>112</v>
      </c>
      <c r="AC94" s="48" t="s">
        <v>112</v>
      </c>
      <c r="AD94" s="50">
        <v>0.4</v>
      </c>
      <c r="AE94" s="50">
        <v>0.5</v>
      </c>
      <c r="AF94" s="48" t="s">
        <v>112</v>
      </c>
      <c r="AG94" s="48" t="s">
        <v>112</v>
      </c>
      <c r="AH94" s="48" t="s">
        <v>112</v>
      </c>
      <c r="AI94" s="48" t="s">
        <v>112</v>
      </c>
      <c r="AJ94" s="48" t="s">
        <v>112</v>
      </c>
      <c r="AK94" s="48" t="s">
        <v>112</v>
      </c>
      <c r="AL94" s="48" t="s">
        <v>112</v>
      </c>
      <c r="AM94" s="48" t="s">
        <v>112</v>
      </c>
      <c r="AN94" s="48"/>
      <c r="AO94" s="48" t="s">
        <v>112</v>
      </c>
      <c r="AP94" s="48" t="s">
        <v>112</v>
      </c>
      <c r="AQ94" s="48" t="s">
        <v>112</v>
      </c>
      <c r="AR94" s="53">
        <v>-0.45</v>
      </c>
      <c r="AS94" s="53">
        <v>-0.33</v>
      </c>
      <c r="AT94" s="53">
        <v>-0.23</v>
      </c>
      <c r="AU94" s="53">
        <v>-0.1</v>
      </c>
      <c r="AV94" s="53">
        <v>-0.09</v>
      </c>
      <c r="AW94" s="53">
        <v>-0.03</v>
      </c>
      <c r="AX94" s="53">
        <v>-0.01</v>
      </c>
      <c r="AY94" s="53">
        <v>-7.0000000000000007E-2</v>
      </c>
      <c r="AZ94" s="53">
        <v>-0.01</v>
      </c>
      <c r="BA94" s="53">
        <v>0.24</v>
      </c>
      <c r="BB94" s="53">
        <v>0.19</v>
      </c>
      <c r="BC94" s="53">
        <f>(BB94-AY94)</f>
        <v>0.26</v>
      </c>
      <c r="BD94" s="19" t="b">
        <f t="shared" si="72"/>
        <v>0</v>
      </c>
      <c r="BE94" s="48">
        <v>78.400000000000006</v>
      </c>
      <c r="BF94" s="48">
        <v>77.7</v>
      </c>
      <c r="BG94" s="55"/>
      <c r="BH94" s="48">
        <v>76.8</v>
      </c>
      <c r="BI94" s="48">
        <v>76.900000000000006</v>
      </c>
      <c r="BJ94" s="48">
        <v>74.099999999999994</v>
      </c>
      <c r="BK94" s="48">
        <v>73.2</v>
      </c>
      <c r="BL94" s="48">
        <v>73.400000000000006</v>
      </c>
      <c r="BM94" s="56">
        <f t="shared" si="73"/>
        <v>3.3999999999999915</v>
      </c>
      <c r="BN94" s="19"/>
      <c r="BO94" s="19"/>
      <c r="BP94" s="19"/>
      <c r="BQ94" s="19">
        <v>0.28999999999999998</v>
      </c>
      <c r="BR94" s="19">
        <v>0.15</v>
      </c>
      <c r="BS94" s="99">
        <v>0.08</v>
      </c>
      <c r="BT94" s="34"/>
      <c r="BU94" s="36"/>
      <c r="BV94" s="36"/>
      <c r="BW94" s="36"/>
      <c r="BX94" s="28">
        <v>10.83</v>
      </c>
      <c r="BY94" s="28"/>
      <c r="BZ94" s="28">
        <v>12.872</v>
      </c>
      <c r="CA94" s="98">
        <f t="shared" si="74"/>
        <v>8.1210000000000004</v>
      </c>
      <c r="CB94" s="28">
        <v>13.824</v>
      </c>
      <c r="CC94" s="28">
        <v>21.945</v>
      </c>
      <c r="CD94" s="28">
        <f t="shared" si="75"/>
        <v>12.3</v>
      </c>
      <c r="CE94" s="28">
        <v>17</v>
      </c>
      <c r="CF94" s="28">
        <v>29.3</v>
      </c>
      <c r="CG94" s="28"/>
      <c r="CH94" s="56">
        <v>18.103000000000002</v>
      </c>
      <c r="CI94" s="56"/>
      <c r="CJ94" s="28">
        <f t="shared" si="76"/>
        <v>18.103000000000002</v>
      </c>
      <c r="CK94" s="29">
        <v>24.6</v>
      </c>
      <c r="CL94" s="27" t="s">
        <v>196</v>
      </c>
      <c r="CM94" s="27" t="s">
        <v>196</v>
      </c>
      <c r="CN94" s="48"/>
    </row>
    <row r="95" spans="1:92" x14ac:dyDescent="0.2">
      <c r="A95" s="25" t="s">
        <v>76</v>
      </c>
      <c r="B95" s="40" t="s">
        <v>654</v>
      </c>
      <c r="C95" s="38">
        <v>7</v>
      </c>
      <c r="D95" s="38">
        <v>0</v>
      </c>
      <c r="E95" s="26">
        <v>3</v>
      </c>
      <c r="F95" s="27">
        <v>1</v>
      </c>
      <c r="G95" s="44">
        <v>30.376000000000001</v>
      </c>
      <c r="H95" s="27">
        <v>6270</v>
      </c>
      <c r="I95" s="27">
        <v>11160</v>
      </c>
      <c r="J95" s="51">
        <f t="shared" si="68"/>
        <v>5.7737455197132616E-2</v>
      </c>
      <c r="K95" s="48">
        <f t="shared" si="77"/>
        <v>17.319779622875764</v>
      </c>
      <c r="L95" s="85">
        <v>3.75</v>
      </c>
      <c r="M95" s="85">
        <v>329.58</v>
      </c>
      <c r="N95" s="47">
        <f t="shared" si="69"/>
        <v>4555.3229279999996</v>
      </c>
      <c r="O95" s="85">
        <v>9610</v>
      </c>
      <c r="P95" s="51">
        <f t="shared" si="70"/>
        <v>0.47401903517169613</v>
      </c>
      <c r="Q95" s="44">
        <v>13.5</v>
      </c>
      <c r="R95" s="28">
        <f t="shared" si="71"/>
        <v>1.1103749999999999</v>
      </c>
      <c r="S95" s="48">
        <v>29.61</v>
      </c>
      <c r="T95" s="48">
        <v>3</v>
      </c>
      <c r="U95" s="31">
        <v>2.6</v>
      </c>
      <c r="V95" s="31">
        <v>4.2</v>
      </c>
      <c r="W95" s="31">
        <v>4.0999999999999996</v>
      </c>
      <c r="X95" s="122"/>
      <c r="Y95" s="48" t="s">
        <v>112</v>
      </c>
      <c r="Z95" s="48" t="s">
        <v>112</v>
      </c>
      <c r="AA95" s="48" t="s">
        <v>112</v>
      </c>
      <c r="AB95" s="48" t="s">
        <v>112</v>
      </c>
      <c r="AC95" s="48" t="s">
        <v>112</v>
      </c>
      <c r="AD95" s="50">
        <v>0.7</v>
      </c>
      <c r="AE95" s="50">
        <v>0.6</v>
      </c>
      <c r="AF95" s="48" t="s">
        <v>112</v>
      </c>
      <c r="AG95" s="48" t="s">
        <v>112</v>
      </c>
      <c r="AH95" s="48" t="s">
        <v>112</v>
      </c>
      <c r="AI95" s="48" t="s">
        <v>112</v>
      </c>
      <c r="AJ95" s="48" t="s">
        <v>112</v>
      </c>
      <c r="AK95" s="48" t="s">
        <v>112</v>
      </c>
      <c r="AL95" s="48" t="s">
        <v>112</v>
      </c>
      <c r="AM95" s="48" t="s">
        <v>112</v>
      </c>
      <c r="AN95" s="48"/>
      <c r="AO95" s="48" t="s">
        <v>112</v>
      </c>
      <c r="AP95" s="48" t="s">
        <v>112</v>
      </c>
      <c r="AQ95" s="48" t="s">
        <v>112</v>
      </c>
      <c r="AR95" s="53">
        <v>-1.2</v>
      </c>
      <c r="AS95" s="53">
        <v>-1</v>
      </c>
      <c r="AT95" s="53">
        <v>-0.98</v>
      </c>
      <c r="AU95" s="53">
        <v>-0.85</v>
      </c>
      <c r="AV95" s="53">
        <v>-0.76</v>
      </c>
      <c r="AW95" s="53">
        <v>-0.9</v>
      </c>
      <c r="AX95" s="53">
        <v>-1.18</v>
      </c>
      <c r="AY95" s="53">
        <v>-0.98</v>
      </c>
      <c r="AZ95" s="53">
        <v>-0.74</v>
      </c>
      <c r="BA95" s="53">
        <v>-0.87</v>
      </c>
      <c r="BB95" s="53">
        <v>-0.77</v>
      </c>
      <c r="BC95" s="53">
        <f>(BB95-AX95)</f>
        <v>0.40999999999999992</v>
      </c>
      <c r="BD95" s="19" t="b">
        <f t="shared" si="72"/>
        <v>0</v>
      </c>
      <c r="BE95" s="48">
        <v>77.5</v>
      </c>
      <c r="BF95" s="48">
        <v>77.099999999999994</v>
      </c>
      <c r="BG95" s="55"/>
      <c r="BH95" s="48">
        <v>76.900000000000006</v>
      </c>
      <c r="BI95" s="48">
        <v>73.599999999999994</v>
      </c>
      <c r="BJ95" s="48">
        <v>73.5</v>
      </c>
      <c r="BK95" s="48">
        <v>72.3</v>
      </c>
      <c r="BL95" s="48">
        <v>72.900000000000006</v>
      </c>
      <c r="BM95" s="56">
        <f t="shared" si="73"/>
        <v>4</v>
      </c>
      <c r="BN95" s="48"/>
      <c r="BO95" s="48"/>
      <c r="BP95" s="48"/>
      <c r="BQ95" s="48">
        <v>-0.26</v>
      </c>
      <c r="BR95" s="52">
        <v>-0.44</v>
      </c>
      <c r="BS95" s="52">
        <v>-0.49</v>
      </c>
      <c r="BT95" s="177"/>
      <c r="BU95" s="177"/>
      <c r="BV95" s="55"/>
      <c r="BW95" s="55"/>
      <c r="BX95" s="47">
        <v>56</v>
      </c>
      <c r="BY95" s="47"/>
      <c r="BZ95" s="47"/>
      <c r="CA95" s="98">
        <f t="shared" si="74"/>
        <v>51.973999999999997</v>
      </c>
      <c r="CB95" s="28">
        <v>0</v>
      </c>
      <c r="CC95" s="47">
        <v>51.973999999999997</v>
      </c>
      <c r="CD95" s="28">
        <f t="shared" si="75"/>
        <v>45</v>
      </c>
      <c r="CE95" s="28">
        <v>5</v>
      </c>
      <c r="CF95" s="28">
        <v>50</v>
      </c>
      <c r="CG95" s="28"/>
      <c r="CH95" s="56">
        <v>5.5</v>
      </c>
      <c r="CI95" s="56"/>
      <c r="CJ95" s="28">
        <f t="shared" si="76"/>
        <v>5.5</v>
      </c>
      <c r="CK95" s="29">
        <v>63.334000000000003</v>
      </c>
      <c r="CL95" s="27" t="s">
        <v>196</v>
      </c>
      <c r="CM95" s="27" t="s">
        <v>196</v>
      </c>
      <c r="CN95" s="56"/>
    </row>
    <row r="96" spans="1:92" x14ac:dyDescent="0.2">
      <c r="A96" s="25" t="s">
        <v>63</v>
      </c>
      <c r="B96" s="40" t="s">
        <v>605</v>
      </c>
      <c r="C96" s="40">
        <v>7</v>
      </c>
      <c r="D96" s="40">
        <v>0</v>
      </c>
      <c r="E96" s="26">
        <v>3</v>
      </c>
      <c r="F96" s="27">
        <v>1</v>
      </c>
      <c r="G96" s="44">
        <v>122.33199999999999</v>
      </c>
      <c r="H96" s="27">
        <v>9940</v>
      </c>
      <c r="I96" s="27">
        <v>16110</v>
      </c>
      <c r="J96" s="51">
        <f t="shared" si="68"/>
        <v>3.9996896337678459E-2</v>
      </c>
      <c r="K96" s="48">
        <f t="shared" si="77"/>
        <v>25.001939939473889</v>
      </c>
      <c r="L96" s="85">
        <v>2.15</v>
      </c>
      <c r="M96" s="85">
        <v>310.95</v>
      </c>
      <c r="N96" s="47">
        <f t="shared" si="69"/>
        <v>4297.8265199999996</v>
      </c>
      <c r="O96" s="85">
        <v>15650</v>
      </c>
      <c r="P96" s="51">
        <f t="shared" si="70"/>
        <v>0.27462150287539933</v>
      </c>
      <c r="Q96" s="44">
        <v>13.7</v>
      </c>
      <c r="R96" s="28">
        <f t="shared" si="71"/>
        <v>2.5662399999999996</v>
      </c>
      <c r="S96" s="48">
        <v>119.36</v>
      </c>
      <c r="T96" s="48">
        <v>0.4</v>
      </c>
      <c r="U96" s="31">
        <v>1.8</v>
      </c>
      <c r="V96" s="31">
        <v>0.5</v>
      </c>
      <c r="W96" s="31">
        <v>2.1</v>
      </c>
      <c r="X96" s="122"/>
      <c r="Y96" s="48" t="s">
        <v>112</v>
      </c>
      <c r="Z96" s="48" t="s">
        <v>112</v>
      </c>
      <c r="AA96" s="48" t="s">
        <v>112</v>
      </c>
      <c r="AB96" s="48" t="s">
        <v>112</v>
      </c>
      <c r="AC96" s="48" t="s">
        <v>112</v>
      </c>
      <c r="AD96" s="48" t="s">
        <v>112</v>
      </c>
      <c r="AE96" s="48" t="s">
        <v>112</v>
      </c>
      <c r="AF96" s="48" t="s">
        <v>112</v>
      </c>
      <c r="AG96" s="48" t="s">
        <v>112</v>
      </c>
      <c r="AH96" s="48" t="s">
        <v>112</v>
      </c>
      <c r="AI96" s="48" t="s">
        <v>112</v>
      </c>
      <c r="AJ96" s="48" t="s">
        <v>112</v>
      </c>
      <c r="AK96" s="48" t="s">
        <v>112</v>
      </c>
      <c r="AL96" s="48" t="s">
        <v>112</v>
      </c>
      <c r="AM96" s="48" t="s">
        <v>112</v>
      </c>
      <c r="AN96" s="48"/>
      <c r="AO96" s="48" t="s">
        <v>112</v>
      </c>
      <c r="AP96" s="48" t="s">
        <v>112</v>
      </c>
      <c r="AQ96" s="48" t="s">
        <v>112</v>
      </c>
      <c r="AR96" s="53">
        <v>-0.14000000000000001</v>
      </c>
      <c r="AS96" s="53">
        <v>-0.22</v>
      </c>
      <c r="AT96" s="53">
        <v>-0.44</v>
      </c>
      <c r="AU96" s="53">
        <v>-0.64</v>
      </c>
      <c r="AV96" s="52">
        <v>-0.73</v>
      </c>
      <c r="AW96" s="52">
        <v>-0.8</v>
      </c>
      <c r="AX96" s="52">
        <v>-0.7</v>
      </c>
      <c r="AY96" s="52">
        <v>-0.74</v>
      </c>
      <c r="AZ96" s="52">
        <v>-0.68</v>
      </c>
      <c r="BA96" s="52">
        <v>-0.68</v>
      </c>
      <c r="BB96" s="52">
        <v>-0.74</v>
      </c>
      <c r="BC96" s="53">
        <f>(BB96-AZ96)</f>
        <v>-5.9999999999999942E-2</v>
      </c>
      <c r="BD96" s="19" t="b">
        <f t="shared" si="72"/>
        <v>0</v>
      </c>
      <c r="BE96" s="48">
        <v>72.2</v>
      </c>
      <c r="BF96" s="48">
        <v>75.400000000000006</v>
      </c>
      <c r="BG96" s="55"/>
      <c r="BH96" s="48">
        <v>76.099999999999994</v>
      </c>
      <c r="BI96" s="48">
        <v>75.099999999999994</v>
      </c>
      <c r="BJ96" s="48">
        <v>73.599999999999994</v>
      </c>
      <c r="BK96" s="48">
        <v>73.099999999999994</v>
      </c>
      <c r="BL96" s="48">
        <v>71.099999999999994</v>
      </c>
      <c r="BM96" s="88">
        <f t="shared" si="73"/>
        <v>5</v>
      </c>
      <c r="BN96" s="19"/>
      <c r="BO96" s="19"/>
      <c r="BP96" s="19"/>
      <c r="BQ96" s="19"/>
      <c r="BR96" s="19"/>
      <c r="BS96" s="99"/>
      <c r="BT96" s="34"/>
      <c r="BU96" s="36"/>
      <c r="BV96" s="36"/>
      <c r="BW96" s="36"/>
      <c r="BX96" s="28">
        <v>14</v>
      </c>
      <c r="BY96" s="28">
        <v>39</v>
      </c>
      <c r="BZ96" s="28"/>
      <c r="CA96" s="98">
        <f t="shared" si="74"/>
        <v>58.290999999999997</v>
      </c>
      <c r="CB96" s="28">
        <v>0</v>
      </c>
      <c r="CC96" s="28">
        <v>58.290999999999997</v>
      </c>
      <c r="CD96" s="28">
        <f t="shared" si="75"/>
        <v>66.61</v>
      </c>
      <c r="CE96" s="28">
        <v>1</v>
      </c>
      <c r="CF96" s="28">
        <v>67.61</v>
      </c>
      <c r="CG96" s="28">
        <v>18</v>
      </c>
      <c r="CH96" s="56">
        <v>25</v>
      </c>
      <c r="CI96" s="56"/>
      <c r="CJ96" s="28">
        <f t="shared" si="76"/>
        <v>43</v>
      </c>
      <c r="CK96" s="29">
        <v>25</v>
      </c>
      <c r="CL96" s="27" t="s">
        <v>262</v>
      </c>
      <c r="CM96" s="27" t="s">
        <v>196</v>
      </c>
      <c r="CN96" s="19"/>
    </row>
    <row r="97" spans="1:92" x14ac:dyDescent="0.2">
      <c r="A97" s="25" t="s">
        <v>9</v>
      </c>
      <c r="B97" s="40" t="s">
        <v>427</v>
      </c>
      <c r="C97" s="38">
        <v>7</v>
      </c>
      <c r="D97" s="38">
        <v>0</v>
      </c>
      <c r="E97" s="26">
        <v>3</v>
      </c>
      <c r="F97" s="27">
        <v>1</v>
      </c>
      <c r="G97" s="44">
        <v>200.36199999999999</v>
      </c>
      <c r="H97" s="27">
        <v>11690</v>
      </c>
      <c r="I97" s="27">
        <v>14750</v>
      </c>
      <c r="J97" s="51">
        <f t="shared" si="68"/>
        <v>4.3684745762711863E-2</v>
      </c>
      <c r="K97" s="48">
        <f t="shared" si="77"/>
        <v>22.891285791883291</v>
      </c>
      <c r="L97" s="85">
        <v>4.9000000000000004</v>
      </c>
      <c r="M97" s="85">
        <v>427.19</v>
      </c>
      <c r="N97" s="47">
        <f t="shared" si="69"/>
        <v>5904.4493039999998</v>
      </c>
      <c r="O97" s="85">
        <v>14030</v>
      </c>
      <c r="P97" s="51">
        <f t="shared" si="70"/>
        <v>0.42084456906628653</v>
      </c>
      <c r="Q97" s="44">
        <v>11</v>
      </c>
      <c r="R97" s="28">
        <f t="shared" si="71"/>
        <v>9.6500599999999999</v>
      </c>
      <c r="S97" s="48">
        <v>196.94</v>
      </c>
      <c r="T97" s="48">
        <v>1.2</v>
      </c>
      <c r="U97" s="31">
        <v>1.2</v>
      </c>
      <c r="V97" s="31">
        <v>2.5</v>
      </c>
      <c r="W97" s="31">
        <v>1.2</v>
      </c>
      <c r="X97" s="122"/>
      <c r="Y97" s="48" t="s">
        <v>112</v>
      </c>
      <c r="Z97" s="48" t="s">
        <v>112</v>
      </c>
      <c r="AA97" s="48" t="s">
        <v>112</v>
      </c>
      <c r="AB97" s="48" t="s">
        <v>112</v>
      </c>
      <c r="AC97" s="48" t="s">
        <v>112</v>
      </c>
      <c r="AD97" s="48" t="s">
        <v>112</v>
      </c>
      <c r="AE97" s="48" t="s">
        <v>112</v>
      </c>
      <c r="AF97" s="48" t="s">
        <v>112</v>
      </c>
      <c r="AG97" s="48" t="s">
        <v>112</v>
      </c>
      <c r="AH97" s="48" t="s">
        <v>112</v>
      </c>
      <c r="AI97" s="48" t="s">
        <v>112</v>
      </c>
      <c r="AJ97" s="48" t="s">
        <v>112</v>
      </c>
      <c r="AK97" s="48" t="s">
        <v>112</v>
      </c>
      <c r="AL97" s="48" t="s">
        <v>112</v>
      </c>
      <c r="AM97" s="48" t="s">
        <v>112</v>
      </c>
      <c r="AN97" s="48"/>
      <c r="AO97" s="48" t="s">
        <v>112</v>
      </c>
      <c r="AP97" s="48" t="s">
        <v>112</v>
      </c>
      <c r="AQ97" s="48" t="s">
        <v>112</v>
      </c>
      <c r="AR97" s="53">
        <v>0</v>
      </c>
      <c r="AS97" s="53">
        <v>-0.28000000000000003</v>
      </c>
      <c r="AT97" s="53">
        <v>-0.23</v>
      </c>
      <c r="AU97" s="53">
        <v>-0.28000000000000003</v>
      </c>
      <c r="AV97" s="53">
        <v>-0.38</v>
      </c>
      <c r="AW97" s="53">
        <v>-0.28999999999999998</v>
      </c>
      <c r="AX97" s="53">
        <v>0.16</v>
      </c>
      <c r="AY97" s="53">
        <v>0.01</v>
      </c>
      <c r="AZ97" s="53">
        <v>-0.14000000000000001</v>
      </c>
      <c r="BA97" s="53">
        <v>7.0000000000000007E-2</v>
      </c>
      <c r="BB97" s="53">
        <v>-0.28000000000000003</v>
      </c>
      <c r="BC97" s="53">
        <f>(BB97-AX97)</f>
        <v>-0.44000000000000006</v>
      </c>
      <c r="BD97" s="19" t="b">
        <f t="shared" si="72"/>
        <v>0</v>
      </c>
      <c r="BE97" s="48">
        <v>67.599999999999994</v>
      </c>
      <c r="BF97" s="48">
        <v>69.099999999999994</v>
      </c>
      <c r="BG97" s="55"/>
      <c r="BH97" s="48">
        <v>67.400000000000006</v>
      </c>
      <c r="BI97" s="48">
        <v>65.099999999999994</v>
      </c>
      <c r="BJ97" s="48">
        <v>64.099999999999994</v>
      </c>
      <c r="BK97" s="48">
        <v>62.1</v>
      </c>
      <c r="BL97" s="48">
        <v>61.4</v>
      </c>
      <c r="BM97" s="88">
        <f t="shared" si="73"/>
        <v>6.0000000000000071</v>
      </c>
      <c r="BN97" s="19"/>
      <c r="BO97" s="19"/>
      <c r="BP97" s="19"/>
      <c r="BQ97" s="19"/>
      <c r="BR97" s="19"/>
      <c r="BS97" s="99">
        <v>-0.54</v>
      </c>
      <c r="BT97" s="34"/>
      <c r="BU97" s="36"/>
      <c r="BV97" s="36"/>
      <c r="BW97" s="36"/>
      <c r="BX97" s="28">
        <v>2</v>
      </c>
      <c r="BY97" s="28"/>
      <c r="BZ97" s="28">
        <v>1.081</v>
      </c>
      <c r="CA97" s="98">
        <f t="shared" si="74"/>
        <v>1.911</v>
      </c>
      <c r="CB97" s="28">
        <v>1.081</v>
      </c>
      <c r="CC97" s="28">
        <v>2.992</v>
      </c>
      <c r="CD97" s="28">
        <f t="shared" si="75"/>
        <v>12</v>
      </c>
      <c r="CE97" s="28">
        <v>1.3</v>
      </c>
      <c r="CF97" s="28">
        <v>13.3</v>
      </c>
      <c r="CG97" s="28"/>
      <c r="CH97" s="56">
        <v>15</v>
      </c>
      <c r="CI97" s="56"/>
      <c r="CJ97" s="28">
        <f t="shared" si="76"/>
        <v>15</v>
      </c>
      <c r="CK97" s="29">
        <v>16.789000000000001</v>
      </c>
      <c r="CL97" s="27" t="s">
        <v>196</v>
      </c>
      <c r="CM97" s="27" t="s">
        <v>196</v>
      </c>
      <c r="CN97" s="19"/>
    </row>
    <row r="98" spans="1:92" x14ac:dyDescent="0.2">
      <c r="A98" s="25" t="s">
        <v>118</v>
      </c>
      <c r="B98" s="40" t="s">
        <v>387</v>
      </c>
      <c r="C98" s="40">
        <v>7</v>
      </c>
      <c r="D98" s="40">
        <v>0</v>
      </c>
      <c r="E98" s="26">
        <v>4</v>
      </c>
      <c r="F98" s="27">
        <v>1</v>
      </c>
      <c r="G98" s="44">
        <v>2.774</v>
      </c>
      <c r="H98" s="27">
        <v>4710</v>
      </c>
      <c r="I98" s="27">
        <v>10400</v>
      </c>
      <c r="J98" s="51">
        <f t="shared" si="68"/>
        <v>6.1956730769230771E-2</v>
      </c>
      <c r="K98" s="48">
        <f t="shared" si="77"/>
        <v>16.140296422751611</v>
      </c>
      <c r="L98" s="85">
        <v>0.72</v>
      </c>
      <c r="M98" s="85">
        <v>192.2</v>
      </c>
      <c r="N98" s="47">
        <f t="shared" si="69"/>
        <v>2656.5115199999996</v>
      </c>
      <c r="O98" s="85">
        <v>9870</v>
      </c>
      <c r="P98" s="51">
        <f t="shared" si="70"/>
        <v>0.26915010334346501</v>
      </c>
      <c r="Q98" s="44">
        <v>22</v>
      </c>
      <c r="R98" s="28">
        <f t="shared" si="71"/>
        <v>2.0375999999999998E-2</v>
      </c>
      <c r="S98" s="48">
        <v>2.83</v>
      </c>
      <c r="T98" s="48">
        <v>-0.2</v>
      </c>
      <c r="U98" s="31">
        <v>6</v>
      </c>
      <c r="V98" s="31">
        <v>6</v>
      </c>
      <c r="W98" s="31">
        <v>2.6</v>
      </c>
      <c r="X98" s="122"/>
      <c r="Y98" s="48" t="s">
        <v>112</v>
      </c>
      <c r="Z98" s="50">
        <v>0.7</v>
      </c>
      <c r="AA98" s="87">
        <v>0.8</v>
      </c>
      <c r="AB98" s="48" t="s">
        <v>112</v>
      </c>
      <c r="AC98" s="50">
        <v>0.8</v>
      </c>
      <c r="AD98" s="50">
        <v>0.6</v>
      </c>
      <c r="AE98" s="50">
        <v>0.5</v>
      </c>
      <c r="AF98" s="53">
        <v>3.68</v>
      </c>
      <c r="AG98" s="58">
        <v>3.74</v>
      </c>
      <c r="AH98" s="48" t="s">
        <v>112</v>
      </c>
      <c r="AI98" s="48" t="s">
        <v>112</v>
      </c>
      <c r="AJ98" s="48" t="s">
        <v>112</v>
      </c>
      <c r="AK98" s="48" t="s">
        <v>112</v>
      </c>
      <c r="AL98" s="48" t="s">
        <v>112</v>
      </c>
      <c r="AM98" s="48" t="s">
        <v>112</v>
      </c>
      <c r="AN98" s="48"/>
      <c r="AO98" s="48" t="s">
        <v>112</v>
      </c>
      <c r="AP98" s="48" t="s">
        <v>112</v>
      </c>
      <c r="AQ98" s="48" t="s">
        <v>112</v>
      </c>
      <c r="AR98" s="53">
        <v>-0.33</v>
      </c>
      <c r="AS98" s="53">
        <v>-0.45</v>
      </c>
      <c r="AT98" s="53">
        <v>-0.49</v>
      </c>
      <c r="AU98" s="53">
        <v>-0.49</v>
      </c>
      <c r="AV98" s="53">
        <v>-0.2</v>
      </c>
      <c r="AW98" s="53">
        <v>-0.03</v>
      </c>
      <c r="AX98" s="53">
        <v>-0.05</v>
      </c>
      <c r="AY98" s="53">
        <v>-0.19</v>
      </c>
      <c r="AZ98" s="53">
        <v>-0.28999999999999998</v>
      </c>
      <c r="BA98" s="53">
        <v>-0.16</v>
      </c>
      <c r="BB98" s="53">
        <v>0.06</v>
      </c>
      <c r="BC98" s="53">
        <f>(BB98-AZ98)</f>
        <v>0.35</v>
      </c>
      <c r="BD98" s="19" t="b">
        <f t="shared" si="72"/>
        <v>0</v>
      </c>
      <c r="BE98" s="48">
        <v>69.7</v>
      </c>
      <c r="BF98" s="48">
        <v>70</v>
      </c>
      <c r="BG98" s="55"/>
      <c r="BH98" s="48">
        <v>67.099999999999994</v>
      </c>
      <c r="BI98" s="48">
        <v>66.099999999999994</v>
      </c>
      <c r="BJ98" s="48">
        <v>66.099999999999994</v>
      </c>
      <c r="BK98" s="48">
        <v>65.2</v>
      </c>
      <c r="BL98" s="48">
        <v>63.6</v>
      </c>
      <c r="BM98" s="56">
        <f t="shared" si="73"/>
        <v>3.4999999999999929</v>
      </c>
      <c r="BN98" s="26"/>
      <c r="BO98" s="26"/>
      <c r="BP98" s="26"/>
      <c r="BQ98" s="26"/>
      <c r="BR98" s="26"/>
      <c r="BS98" s="100"/>
      <c r="BT98" s="177"/>
      <c r="BU98" s="183"/>
      <c r="BV98" s="183"/>
      <c r="BW98" s="183"/>
      <c r="BX98" s="29"/>
      <c r="BY98" s="29">
        <v>6.88</v>
      </c>
      <c r="BZ98" s="29"/>
      <c r="CA98" s="98">
        <f t="shared" si="74"/>
        <v>10.378</v>
      </c>
      <c r="CB98" s="28">
        <v>0</v>
      </c>
      <c r="CC98" s="29">
        <v>10.378</v>
      </c>
      <c r="CD98" s="28">
        <f t="shared" si="75"/>
        <v>0</v>
      </c>
      <c r="CE98" s="28"/>
      <c r="CF98" s="28"/>
      <c r="CG98" s="28"/>
      <c r="CH98" s="56">
        <v>0</v>
      </c>
      <c r="CI98" s="56"/>
      <c r="CJ98" s="28"/>
      <c r="CK98" s="29"/>
      <c r="CL98" s="27" t="s">
        <v>263</v>
      </c>
      <c r="CM98" s="27" t="s">
        <v>196</v>
      </c>
      <c r="CN98" s="19"/>
    </row>
    <row r="99" spans="1:92" x14ac:dyDescent="0.2">
      <c r="A99" s="25" t="s">
        <v>116</v>
      </c>
      <c r="B99" s="40" t="s">
        <v>425</v>
      </c>
      <c r="C99" s="38">
        <v>7</v>
      </c>
      <c r="D99" s="38">
        <v>0</v>
      </c>
      <c r="E99" s="26">
        <v>4</v>
      </c>
      <c r="F99" s="27">
        <v>1</v>
      </c>
      <c r="G99" s="44">
        <v>3.8290000000000002</v>
      </c>
      <c r="H99" s="27">
        <v>4780</v>
      </c>
      <c r="I99" s="27">
        <v>9660</v>
      </c>
      <c r="J99" s="51">
        <f t="shared" si="68"/>
        <v>6.6702898550724643E-2</v>
      </c>
      <c r="K99" s="48">
        <f t="shared" si="77"/>
        <v>14.991852254209668</v>
      </c>
      <c r="L99" s="85">
        <v>0.04</v>
      </c>
      <c r="M99" s="85">
        <v>595.91</v>
      </c>
      <c r="N99" s="47">
        <f t="shared" si="69"/>
        <v>8236.4296559999984</v>
      </c>
      <c r="O99" s="85">
        <v>9320</v>
      </c>
      <c r="P99" s="51">
        <f t="shared" si="70"/>
        <v>0.88373708755364788</v>
      </c>
      <c r="Q99" s="44">
        <v>19.7</v>
      </c>
      <c r="R99" s="28">
        <f t="shared" si="71"/>
        <v>1.536E-3</v>
      </c>
      <c r="S99" s="48">
        <v>3.84</v>
      </c>
      <c r="T99" s="48" t="e">
        <v>#N/A</v>
      </c>
      <c r="U99" s="31">
        <v>4.2</v>
      </c>
      <c r="V99" s="31">
        <v>3.6</v>
      </c>
      <c r="W99" s="31">
        <v>2.4</v>
      </c>
      <c r="X99" s="122"/>
      <c r="Y99" s="48" t="s">
        <v>112</v>
      </c>
      <c r="Z99" s="48" t="s">
        <v>112</v>
      </c>
      <c r="AA99" s="48" t="s">
        <v>112</v>
      </c>
      <c r="AB99" s="48" t="s">
        <v>112</v>
      </c>
      <c r="AC99" s="48" t="s">
        <v>112</v>
      </c>
      <c r="AD99" s="50">
        <v>0.6</v>
      </c>
      <c r="AE99" s="50">
        <v>0.6</v>
      </c>
      <c r="AF99" s="53">
        <v>3.59</v>
      </c>
      <c r="AG99" s="58">
        <v>3.67</v>
      </c>
      <c r="AH99" s="58">
        <v>3.68</v>
      </c>
      <c r="AI99" s="53">
        <v>3.68</v>
      </c>
      <c r="AJ99" s="53">
        <v>3.71</v>
      </c>
      <c r="AK99" s="53">
        <v>3.71</v>
      </c>
      <c r="AL99" s="53">
        <v>3.64</v>
      </c>
      <c r="AM99" s="53">
        <v>3.64</v>
      </c>
      <c r="AN99" s="53">
        <v>3.6</v>
      </c>
      <c r="AO99" s="53">
        <f>(AN99-AK99)</f>
        <v>-0.10999999999999988</v>
      </c>
      <c r="AP99" s="19" t="b">
        <v>1</v>
      </c>
      <c r="AQ99" s="19" t="b">
        <v>0</v>
      </c>
      <c r="AR99" s="53">
        <v>-0.44</v>
      </c>
      <c r="AS99" s="53">
        <v>-0.03</v>
      </c>
      <c r="AT99" s="53">
        <v>-0.47</v>
      </c>
      <c r="AU99" s="53">
        <v>-0.42</v>
      </c>
      <c r="AV99" s="53">
        <v>-0.6</v>
      </c>
      <c r="AW99" s="53">
        <v>-0.51</v>
      </c>
      <c r="AX99" s="53">
        <v>-0.65</v>
      </c>
      <c r="AY99" s="53">
        <v>-0.7</v>
      </c>
      <c r="AZ99" s="53">
        <v>-0.84</v>
      </c>
      <c r="BA99" s="53">
        <v>-0.54</v>
      </c>
      <c r="BB99" s="53">
        <v>-0.37</v>
      </c>
      <c r="BC99" s="53">
        <f>(BB99-AZ99)</f>
        <v>0.47</v>
      </c>
      <c r="BD99" s="19" t="b">
        <f t="shared" si="72"/>
        <v>0</v>
      </c>
      <c r="BE99" s="56">
        <v>84.3</v>
      </c>
      <c r="BF99" s="56">
        <v>83.3</v>
      </c>
      <c r="BG99" s="171"/>
      <c r="BH99" s="56">
        <v>83.5</v>
      </c>
      <c r="BI99" s="56">
        <v>80.900000000000006</v>
      </c>
      <c r="BJ99" s="56">
        <v>77.900000000000006</v>
      </c>
      <c r="BK99" s="56">
        <v>76.5</v>
      </c>
      <c r="BL99" s="56">
        <v>75.900000000000006</v>
      </c>
      <c r="BM99" s="88">
        <f t="shared" si="73"/>
        <v>7.5999999999999943</v>
      </c>
      <c r="BN99" s="43" t="s">
        <v>159</v>
      </c>
      <c r="BO99" s="43" t="s">
        <v>159</v>
      </c>
      <c r="BP99" s="43" t="s">
        <v>159</v>
      </c>
      <c r="BQ99" s="43">
        <v>-0.28000000000000003</v>
      </c>
      <c r="BR99" s="43">
        <v>-0.46</v>
      </c>
      <c r="BS99" s="53"/>
      <c r="BT99" s="34"/>
      <c r="BU99" s="36" t="s">
        <v>159</v>
      </c>
      <c r="BV99" s="36" t="s">
        <v>159</v>
      </c>
      <c r="BW99" s="36" t="s">
        <v>159</v>
      </c>
      <c r="BX99" s="98"/>
      <c r="BY99" s="98">
        <v>27.66</v>
      </c>
      <c r="BZ99" s="98"/>
      <c r="CA99" s="98">
        <f t="shared" si="74"/>
        <v>28.556000000000001</v>
      </c>
      <c r="CB99" s="28">
        <v>0</v>
      </c>
      <c r="CC99" s="98">
        <v>28.556000000000001</v>
      </c>
      <c r="CD99" s="28">
        <f t="shared" si="75"/>
        <v>39</v>
      </c>
      <c r="CE99" s="28"/>
      <c r="CF99" s="28">
        <v>39</v>
      </c>
      <c r="CG99" s="56"/>
      <c r="CH99" s="56"/>
      <c r="CI99" s="56">
        <v>42</v>
      </c>
      <c r="CJ99" s="28">
        <f t="shared" ref="CJ99:CJ105" si="78">(CG99+CH99+CI99)</f>
        <v>42</v>
      </c>
      <c r="CK99" s="29">
        <v>36</v>
      </c>
      <c r="CL99" s="27" t="s">
        <v>263</v>
      </c>
      <c r="CM99" s="27" t="s">
        <v>196</v>
      </c>
      <c r="CN99" s="27" t="s">
        <v>270</v>
      </c>
    </row>
    <row r="100" spans="1:92" x14ac:dyDescent="0.2">
      <c r="A100" s="25" t="s">
        <v>58</v>
      </c>
      <c r="B100" s="40" t="s">
        <v>590</v>
      </c>
      <c r="C100" s="40">
        <v>7</v>
      </c>
      <c r="D100" s="40">
        <v>0</v>
      </c>
      <c r="E100" s="26">
        <v>4</v>
      </c>
      <c r="F100" s="27">
        <v>1</v>
      </c>
      <c r="G100" s="44">
        <v>2.1070000000000002</v>
      </c>
      <c r="H100" s="27">
        <v>4870</v>
      </c>
      <c r="I100" s="27">
        <v>11520</v>
      </c>
      <c r="J100" s="51">
        <f t="shared" si="68"/>
        <v>5.5933159722222223E-2</v>
      </c>
      <c r="K100" s="48">
        <f t="shared" si="77"/>
        <v>17.87848219135563</v>
      </c>
      <c r="L100" s="85">
        <v>0.5</v>
      </c>
      <c r="M100" s="85">
        <v>320.39</v>
      </c>
      <c r="N100" s="47">
        <f t="shared" si="69"/>
        <v>4428.3024239999995</v>
      </c>
      <c r="O100" s="85">
        <v>11170</v>
      </c>
      <c r="P100" s="51">
        <f t="shared" si="70"/>
        <v>0.39644605407341088</v>
      </c>
      <c r="Q100" s="44">
        <v>14.7</v>
      </c>
      <c r="R100" s="28">
        <f t="shared" si="71"/>
        <v>1.0500000000000001E-2</v>
      </c>
      <c r="S100" s="48">
        <v>2.1</v>
      </c>
      <c r="T100" s="48">
        <v>-2.1</v>
      </c>
      <c r="U100" s="31">
        <v>2.1</v>
      </c>
      <c r="V100" s="31">
        <v>2.2999999999999998</v>
      </c>
      <c r="W100" s="31">
        <v>3</v>
      </c>
      <c r="X100" s="122"/>
      <c r="Y100" s="48" t="s">
        <v>112</v>
      </c>
      <c r="Z100" s="48" t="s">
        <v>112</v>
      </c>
      <c r="AA100" s="48" t="s">
        <v>112</v>
      </c>
      <c r="AB100" s="48" t="s">
        <v>112</v>
      </c>
      <c r="AC100" s="48" t="s">
        <v>112</v>
      </c>
      <c r="AD100" s="50">
        <v>0.9</v>
      </c>
      <c r="AE100" s="50">
        <v>0.9</v>
      </c>
      <c r="AF100" s="48" t="s">
        <v>112</v>
      </c>
      <c r="AG100" s="48" t="s">
        <v>112</v>
      </c>
      <c r="AH100" s="48" t="s">
        <v>112</v>
      </c>
      <c r="AI100" s="48" t="s">
        <v>112</v>
      </c>
      <c r="AJ100" s="48" t="s">
        <v>112</v>
      </c>
      <c r="AK100" s="48" t="s">
        <v>112</v>
      </c>
      <c r="AL100" s="48" t="s">
        <v>112</v>
      </c>
      <c r="AM100" s="48" t="s">
        <v>112</v>
      </c>
      <c r="AN100" s="48"/>
      <c r="AO100" s="48" t="s">
        <v>112</v>
      </c>
      <c r="AP100" s="48" t="s">
        <v>112</v>
      </c>
      <c r="AQ100" s="48" t="s">
        <v>112</v>
      </c>
      <c r="AR100" s="53">
        <v>-1.03</v>
      </c>
      <c r="AS100" s="53">
        <v>-0.9</v>
      </c>
      <c r="AT100" s="53">
        <v>-1.18</v>
      </c>
      <c r="AU100" s="53">
        <v>-0.74</v>
      </c>
      <c r="AV100" s="53">
        <v>-0.43</v>
      </c>
      <c r="AW100" s="53">
        <v>-0.3</v>
      </c>
      <c r="AX100" s="53">
        <v>-0.28999999999999998</v>
      </c>
      <c r="AY100" s="53">
        <v>-0.49</v>
      </c>
      <c r="AZ100" s="53">
        <v>-0.57999999999999996</v>
      </c>
      <c r="BA100" s="53">
        <v>-0.45</v>
      </c>
      <c r="BB100" s="53">
        <v>-0.37</v>
      </c>
      <c r="BC100" s="53">
        <f>(BB100-AZ100)</f>
        <v>0.20999999999999996</v>
      </c>
      <c r="BD100" s="19" t="b">
        <f t="shared" si="72"/>
        <v>0</v>
      </c>
      <c r="BE100" s="48">
        <v>74.599999999999994</v>
      </c>
      <c r="BF100" s="48">
        <v>74.400000000000006</v>
      </c>
      <c r="BG100" s="55"/>
      <c r="BH100" s="48">
        <v>72.7</v>
      </c>
      <c r="BI100" s="48">
        <v>71</v>
      </c>
      <c r="BJ100" s="48">
        <v>69.099999999999994</v>
      </c>
      <c r="BK100" s="48">
        <v>68</v>
      </c>
      <c r="BL100" s="48">
        <v>66.400000000000006</v>
      </c>
      <c r="BM100" s="88">
        <f t="shared" si="73"/>
        <v>6.2999999999999972</v>
      </c>
      <c r="BN100" s="19"/>
      <c r="BO100" s="19"/>
      <c r="BP100" s="19"/>
      <c r="BQ100" s="19"/>
      <c r="BR100" s="19"/>
      <c r="BS100" s="99"/>
      <c r="BT100" s="34"/>
      <c r="BU100" s="36"/>
      <c r="BV100" s="36"/>
      <c r="BW100" s="36"/>
      <c r="BX100" s="28"/>
      <c r="BY100" s="28">
        <v>5.6360000000000001</v>
      </c>
      <c r="BZ100" s="28"/>
      <c r="CA100" s="98">
        <f t="shared" si="74"/>
        <v>10.186999999999999</v>
      </c>
      <c r="CB100" s="28">
        <v>0</v>
      </c>
      <c r="CC100" s="28">
        <v>10.186999999999999</v>
      </c>
      <c r="CD100" s="28">
        <f t="shared" si="75"/>
        <v>14</v>
      </c>
      <c r="CE100" s="28"/>
      <c r="CF100" s="28">
        <v>14</v>
      </c>
      <c r="CG100" s="56"/>
      <c r="CH100" s="56"/>
      <c r="CI100" s="56">
        <v>22.65</v>
      </c>
      <c r="CJ100" s="28">
        <f t="shared" si="78"/>
        <v>22.65</v>
      </c>
      <c r="CK100" s="29">
        <v>22</v>
      </c>
      <c r="CL100" s="27" t="s">
        <v>263</v>
      </c>
      <c r="CM100" s="27" t="s">
        <v>196</v>
      </c>
      <c r="CN100" s="19"/>
    </row>
    <row r="101" spans="1:92" x14ac:dyDescent="0.2">
      <c r="A101" s="25" t="s">
        <v>131</v>
      </c>
      <c r="B101" s="40" t="s">
        <v>676</v>
      </c>
      <c r="C101" s="38">
        <v>7</v>
      </c>
      <c r="D101" s="38">
        <v>0</v>
      </c>
      <c r="E101" s="26">
        <v>4</v>
      </c>
      <c r="F101" s="27">
        <v>1</v>
      </c>
      <c r="G101" s="44">
        <v>7.1639999999999997</v>
      </c>
      <c r="H101" s="27">
        <v>6050</v>
      </c>
      <c r="I101" s="27">
        <v>12480</v>
      </c>
      <c r="J101" s="51">
        <f t="shared" si="68"/>
        <v>5.1630608974358977E-2</v>
      </c>
      <c r="K101" s="48">
        <f t="shared" si="77"/>
        <v>19.36835570730193</v>
      </c>
      <c r="L101" s="85">
        <v>0.05</v>
      </c>
      <c r="M101" s="85">
        <v>339.91</v>
      </c>
      <c r="N101" s="47">
        <f t="shared" si="69"/>
        <v>4698.1000559999993</v>
      </c>
      <c r="O101" s="85">
        <v>12290</v>
      </c>
      <c r="P101" s="51">
        <f t="shared" si="70"/>
        <v>0.38227014288039052</v>
      </c>
      <c r="Q101" s="44">
        <v>21.6</v>
      </c>
      <c r="R101" s="28">
        <f t="shared" si="71"/>
        <v>3.6150000000000002E-3</v>
      </c>
      <c r="S101" s="48">
        <v>7.23</v>
      </c>
      <c r="T101" s="48" t="e">
        <v>#N/A</v>
      </c>
      <c r="U101" s="31">
        <v>3.3</v>
      </c>
      <c r="V101" s="31">
        <v>4</v>
      </c>
      <c r="W101" s="31">
        <v>1.7</v>
      </c>
      <c r="X101" s="122"/>
      <c r="Y101" s="48" t="s">
        <v>112</v>
      </c>
      <c r="Z101" s="48" t="s">
        <v>112</v>
      </c>
      <c r="AA101" s="48" t="s">
        <v>112</v>
      </c>
      <c r="AB101" s="48" t="s">
        <v>112</v>
      </c>
      <c r="AC101" s="48" t="s">
        <v>112</v>
      </c>
      <c r="AD101" s="48" t="s">
        <v>112</v>
      </c>
      <c r="AE101" s="48" t="s">
        <v>112</v>
      </c>
      <c r="AF101" s="48" t="s">
        <v>112</v>
      </c>
      <c r="AG101" s="48" t="s">
        <v>112</v>
      </c>
      <c r="AH101" s="48" t="s">
        <v>112</v>
      </c>
      <c r="AI101" s="48" t="s">
        <v>112</v>
      </c>
      <c r="AJ101" s="48" t="s">
        <v>112</v>
      </c>
      <c r="AK101" s="48" t="s">
        <v>112</v>
      </c>
      <c r="AL101" s="48" t="s">
        <v>112</v>
      </c>
      <c r="AM101" s="48" t="s">
        <v>112</v>
      </c>
      <c r="AN101" s="48"/>
      <c r="AO101" s="48" t="s">
        <v>112</v>
      </c>
      <c r="AP101" s="48" t="s">
        <v>112</v>
      </c>
      <c r="AQ101" s="48" t="s">
        <v>112</v>
      </c>
      <c r="AR101" s="53">
        <v>-0.61</v>
      </c>
      <c r="AS101" s="53">
        <v>-0.56000000000000005</v>
      </c>
      <c r="AT101" s="53">
        <v>-0.77</v>
      </c>
      <c r="AU101" s="53">
        <v>-0.56000000000000005</v>
      </c>
      <c r="AV101" s="53">
        <v>-0.61</v>
      </c>
      <c r="AW101" s="53">
        <v>-0.56000000000000005</v>
      </c>
      <c r="AX101" s="53">
        <v>-0.49</v>
      </c>
      <c r="AY101" s="53">
        <v>-0.44</v>
      </c>
      <c r="AZ101" s="53">
        <v>-0.3</v>
      </c>
      <c r="BA101" s="53">
        <v>-0.22</v>
      </c>
      <c r="BB101" s="53">
        <v>-0.1</v>
      </c>
      <c r="BC101" s="61">
        <f>(BB101-AV101)</f>
        <v>0.51</v>
      </c>
      <c r="BD101" s="19" t="b">
        <f t="shared" si="72"/>
        <v>0</v>
      </c>
      <c r="BE101" s="48">
        <v>80.099999999999994</v>
      </c>
      <c r="BF101" s="48">
        <v>79.2</v>
      </c>
      <c r="BG101" s="55"/>
      <c r="BH101" s="48">
        <v>77.8</v>
      </c>
      <c r="BI101" s="48">
        <v>74.400000000000006</v>
      </c>
      <c r="BJ101" s="48">
        <v>75</v>
      </c>
      <c r="BK101" s="48">
        <v>74.400000000000006</v>
      </c>
      <c r="BL101" s="48">
        <v>72</v>
      </c>
      <c r="BM101" s="88">
        <f t="shared" si="73"/>
        <v>5.7999999999999972</v>
      </c>
      <c r="BN101" s="19"/>
      <c r="BO101" s="19"/>
      <c r="BP101" s="19"/>
      <c r="BQ101" s="19"/>
      <c r="BR101" s="19"/>
      <c r="BS101" s="99"/>
      <c r="BT101" s="34"/>
      <c r="BU101" s="36"/>
      <c r="BV101" s="36"/>
      <c r="BW101" s="36"/>
      <c r="BX101" s="28"/>
      <c r="BY101" s="28">
        <v>15.403</v>
      </c>
      <c r="BZ101" s="28"/>
      <c r="CA101" s="98">
        <f t="shared" si="74"/>
        <v>22.271000000000001</v>
      </c>
      <c r="CB101" s="28">
        <v>0</v>
      </c>
      <c r="CC101" s="28">
        <v>22.271000000000001</v>
      </c>
      <c r="CD101" s="28">
        <f t="shared" si="75"/>
        <v>33.5</v>
      </c>
      <c r="CE101" s="28"/>
      <c r="CF101" s="28">
        <v>33.5</v>
      </c>
      <c r="CG101" s="56"/>
      <c r="CH101" s="56"/>
      <c r="CI101" s="56">
        <v>45</v>
      </c>
      <c r="CJ101" s="28">
        <f t="shared" si="78"/>
        <v>45</v>
      </c>
      <c r="CK101" s="29">
        <v>49</v>
      </c>
      <c r="CL101" s="27" t="s">
        <v>263</v>
      </c>
      <c r="CM101" s="27" t="s">
        <v>196</v>
      </c>
      <c r="CN101" s="19"/>
    </row>
    <row r="102" spans="1:92" x14ac:dyDescent="0.2">
      <c r="A102" s="25" t="s">
        <v>97</v>
      </c>
      <c r="B102" s="40" t="s">
        <v>733</v>
      </c>
      <c r="C102" s="40">
        <v>7</v>
      </c>
      <c r="D102" s="40">
        <v>0</v>
      </c>
      <c r="E102" s="26">
        <v>4</v>
      </c>
      <c r="F102" s="27">
        <v>0</v>
      </c>
      <c r="G102" s="44">
        <v>5.24</v>
      </c>
      <c r="H102" s="27">
        <v>6880</v>
      </c>
      <c r="I102" s="27">
        <v>12920</v>
      </c>
      <c r="J102" s="51">
        <f t="shared" si="68"/>
        <v>4.987229102167183E-2</v>
      </c>
      <c r="K102" s="48">
        <f t="shared" si="77"/>
        <v>20.051214402110652</v>
      </c>
      <c r="L102" s="85">
        <v>19.899999999999999</v>
      </c>
      <c r="M102" s="85">
        <v>110.72</v>
      </c>
      <c r="N102" s="47">
        <f t="shared" si="69"/>
        <v>1530.327552</v>
      </c>
      <c r="O102" s="85">
        <v>10060</v>
      </c>
      <c r="P102" s="51">
        <f t="shared" si="70"/>
        <v>0.15212003499005963</v>
      </c>
      <c r="Q102" s="44">
        <v>16.3</v>
      </c>
      <c r="R102" s="28">
        <f t="shared" si="71"/>
        <v>1.0168900000000001</v>
      </c>
      <c r="S102" s="48">
        <v>5.1100000000000003</v>
      </c>
      <c r="T102" s="48">
        <v>-12.6</v>
      </c>
      <c r="U102" s="31">
        <v>10.5</v>
      </c>
      <c r="V102" s="31">
        <v>12</v>
      </c>
      <c r="W102" s="31">
        <v>9.1</v>
      </c>
      <c r="X102" s="122"/>
      <c r="Y102" s="48" t="s">
        <v>112</v>
      </c>
      <c r="Z102" s="48" t="s">
        <v>112</v>
      </c>
      <c r="AA102" s="51">
        <v>0.38</v>
      </c>
      <c r="AB102" s="49">
        <v>0.38</v>
      </c>
      <c r="AC102" s="50">
        <v>0.38</v>
      </c>
      <c r="AD102" s="50">
        <v>0.38</v>
      </c>
      <c r="AE102" s="50">
        <v>0.38</v>
      </c>
      <c r="AF102" s="48" t="s">
        <v>112</v>
      </c>
      <c r="AG102" s="48" t="s">
        <v>112</v>
      </c>
      <c r="AH102" s="48" t="s">
        <v>112</v>
      </c>
      <c r="AI102" s="48" t="s">
        <v>112</v>
      </c>
      <c r="AJ102" s="48" t="s">
        <v>112</v>
      </c>
      <c r="AK102" s="48" t="s">
        <v>112</v>
      </c>
      <c r="AL102" s="48" t="s">
        <v>112</v>
      </c>
      <c r="AM102" s="48" t="s">
        <v>112</v>
      </c>
      <c r="AN102" s="48"/>
      <c r="AO102" s="48" t="s">
        <v>112</v>
      </c>
      <c r="AP102" s="48" t="s">
        <v>112</v>
      </c>
      <c r="AQ102" s="48" t="s">
        <v>112</v>
      </c>
      <c r="AR102" s="53">
        <v>0.03</v>
      </c>
      <c r="AS102" s="53">
        <v>-0.11</v>
      </c>
      <c r="AT102" s="53">
        <v>0.06</v>
      </c>
      <c r="AU102" s="53">
        <v>-0.24</v>
      </c>
      <c r="AV102" s="53">
        <v>0.21</v>
      </c>
      <c r="AW102" s="53">
        <v>0.5</v>
      </c>
      <c r="AX102" s="53">
        <v>0.46</v>
      </c>
      <c r="AY102" s="53">
        <v>0.26</v>
      </c>
      <c r="AZ102" s="53">
        <v>0.18</v>
      </c>
      <c r="BA102" s="53">
        <v>0.34</v>
      </c>
      <c r="BB102" s="53">
        <v>0.17</v>
      </c>
      <c r="BC102" s="53">
        <f>(BB102-AW102)</f>
        <v>-0.32999999999999996</v>
      </c>
      <c r="BD102" s="19" t="b">
        <f t="shared" si="72"/>
        <v>0</v>
      </c>
      <c r="BE102" s="56">
        <v>86.2</v>
      </c>
      <c r="BF102" s="56">
        <v>84.3</v>
      </c>
      <c r="BG102" s="171"/>
      <c r="BH102" s="56">
        <v>82.5</v>
      </c>
      <c r="BI102" s="56">
        <v>79.7</v>
      </c>
      <c r="BJ102" s="56">
        <v>77.400000000000006</v>
      </c>
      <c r="BK102" s="56">
        <v>76.7</v>
      </c>
      <c r="BL102" s="56">
        <v>78.2</v>
      </c>
      <c r="BM102" s="88">
        <f>BH102-BK102</f>
        <v>5.7999999999999972</v>
      </c>
      <c r="BN102" s="19"/>
      <c r="BO102" s="19"/>
      <c r="BP102" s="19"/>
      <c r="BQ102" s="104">
        <v>1.54</v>
      </c>
      <c r="BR102" s="104">
        <v>1.57</v>
      </c>
      <c r="BS102" s="99">
        <v>1.45</v>
      </c>
      <c r="BT102" s="34"/>
      <c r="BU102" s="42"/>
      <c r="BV102" s="42"/>
      <c r="BW102" s="42"/>
      <c r="BX102" s="28"/>
      <c r="BY102" s="28">
        <v>4.6399999999999997</v>
      </c>
      <c r="BZ102" s="28"/>
      <c r="CA102" s="98">
        <f t="shared" si="74"/>
        <v>4.6399999999999997</v>
      </c>
      <c r="CB102" s="28">
        <v>0</v>
      </c>
      <c r="CC102" s="28">
        <v>4.6399999999999997</v>
      </c>
      <c r="CD102" s="28">
        <f t="shared" si="75"/>
        <v>8</v>
      </c>
      <c r="CE102" s="28"/>
      <c r="CF102" s="28">
        <v>8</v>
      </c>
      <c r="CG102" s="28"/>
      <c r="CH102" s="56"/>
      <c r="CI102" s="56">
        <v>8.5</v>
      </c>
      <c r="CJ102" s="28">
        <f t="shared" si="78"/>
        <v>8.5</v>
      </c>
      <c r="CK102" s="29">
        <v>12.5</v>
      </c>
      <c r="CL102" s="27" t="s">
        <v>263</v>
      </c>
      <c r="CM102" s="27" t="s">
        <v>196</v>
      </c>
      <c r="CN102" s="19"/>
    </row>
    <row r="103" spans="1:92" x14ac:dyDescent="0.2">
      <c r="A103" s="75" t="s">
        <v>132</v>
      </c>
      <c r="B103" s="40" t="s">
        <v>618</v>
      </c>
      <c r="C103" s="38">
        <v>7</v>
      </c>
      <c r="D103" s="38">
        <v>0</v>
      </c>
      <c r="E103" s="26">
        <v>4</v>
      </c>
      <c r="F103" s="27">
        <v>1</v>
      </c>
      <c r="G103" s="44">
        <v>0.621</v>
      </c>
      <c r="H103" s="27">
        <v>7250</v>
      </c>
      <c r="I103" s="27">
        <v>14410</v>
      </c>
      <c r="J103" s="51">
        <f t="shared" si="68"/>
        <v>4.4715475364330327E-2</v>
      </c>
      <c r="K103" s="48">
        <f t="shared" si="77"/>
        <v>22.363622254985643</v>
      </c>
      <c r="L103" s="85">
        <v>0.21</v>
      </c>
      <c r="M103" s="85">
        <v>340.16</v>
      </c>
      <c r="N103" s="47">
        <f t="shared" si="69"/>
        <v>4701.555456</v>
      </c>
      <c r="O103" s="85">
        <v>14180</v>
      </c>
      <c r="P103" s="51">
        <f t="shared" si="70"/>
        <v>0.33156244400564178</v>
      </c>
      <c r="Q103" s="44">
        <v>21.4</v>
      </c>
      <c r="R103" s="28">
        <f t="shared" si="71"/>
        <v>1.302E-3</v>
      </c>
      <c r="S103" s="48">
        <v>0.62</v>
      </c>
      <c r="T103" s="48" t="e">
        <v>#N/A</v>
      </c>
      <c r="U103" s="47" t="e">
        <v>#N/A</v>
      </c>
      <c r="V103" s="48">
        <v>3.5</v>
      </c>
      <c r="W103" s="48">
        <v>2.4</v>
      </c>
      <c r="X103" s="121"/>
      <c r="Y103" s="48" t="s">
        <v>112</v>
      </c>
      <c r="Z103" s="48" t="s">
        <v>112</v>
      </c>
      <c r="AA103" s="48" t="s">
        <v>112</v>
      </c>
      <c r="AB103" s="48" t="s">
        <v>112</v>
      </c>
      <c r="AC103" s="48" t="s">
        <v>112</v>
      </c>
      <c r="AD103" s="48" t="s">
        <v>112</v>
      </c>
      <c r="AE103" s="48" t="s">
        <v>112</v>
      </c>
      <c r="AF103" s="48" t="s">
        <v>112</v>
      </c>
      <c r="AG103" s="48" t="s">
        <v>112</v>
      </c>
      <c r="AH103" s="48" t="s">
        <v>112</v>
      </c>
      <c r="AI103" s="48" t="s">
        <v>112</v>
      </c>
      <c r="AJ103" s="48" t="s">
        <v>112</v>
      </c>
      <c r="AK103" s="48" t="s">
        <v>112</v>
      </c>
      <c r="AL103" s="48" t="s">
        <v>112</v>
      </c>
      <c r="AM103" s="48" t="s">
        <v>112</v>
      </c>
      <c r="AN103" s="48"/>
      <c r="AO103" s="48" t="s">
        <v>112</v>
      </c>
      <c r="AP103" s="48" t="s">
        <v>112</v>
      </c>
      <c r="AQ103" s="48" t="s">
        <v>112</v>
      </c>
      <c r="AR103" s="48" t="s">
        <v>112</v>
      </c>
      <c r="AS103" s="48" t="s">
        <v>112</v>
      </c>
      <c r="AT103" s="48" t="s">
        <v>112</v>
      </c>
      <c r="AU103" s="53">
        <v>0.08</v>
      </c>
      <c r="AV103" s="52">
        <v>0.15</v>
      </c>
      <c r="AW103" s="52">
        <v>0.79</v>
      </c>
      <c r="AX103" s="52">
        <v>0.82</v>
      </c>
      <c r="AY103" s="52">
        <v>0.54</v>
      </c>
      <c r="AZ103" s="52">
        <v>0.54</v>
      </c>
      <c r="BA103" s="52">
        <v>0.55000000000000004</v>
      </c>
      <c r="BB103" s="52">
        <v>0.49</v>
      </c>
      <c r="BC103" s="53">
        <f>(BB103-AX103)</f>
        <v>-0.32999999999999996</v>
      </c>
      <c r="BD103" s="19" t="b">
        <f t="shared" si="72"/>
        <v>0</v>
      </c>
      <c r="BE103" s="48">
        <v>55.8</v>
      </c>
      <c r="BF103" s="48">
        <v>58</v>
      </c>
      <c r="BG103" s="55"/>
      <c r="BH103" s="48">
        <v>57.3</v>
      </c>
      <c r="BI103" s="48">
        <v>56.3</v>
      </c>
      <c r="BJ103" s="48">
        <v>55.5</v>
      </c>
      <c r="BK103" s="48">
        <v>54.4</v>
      </c>
      <c r="BL103" s="48">
        <v>55.7</v>
      </c>
      <c r="BM103" s="56">
        <f>BH103-BK103</f>
        <v>2.8999999999999986</v>
      </c>
      <c r="BN103" s="19"/>
      <c r="BO103" s="19"/>
      <c r="BP103" s="19"/>
      <c r="BQ103" s="19"/>
      <c r="BR103" s="19"/>
      <c r="BS103" s="99"/>
      <c r="BT103" s="34"/>
      <c r="BU103" s="36"/>
      <c r="BV103" s="36"/>
      <c r="BW103" s="36"/>
      <c r="BX103" s="28"/>
      <c r="BY103" s="28">
        <v>0.33500000000000002</v>
      </c>
      <c r="BZ103" s="28"/>
      <c r="CA103" s="98">
        <f t="shared" si="74"/>
        <v>0.32300000000000001</v>
      </c>
      <c r="CB103" s="28">
        <v>0</v>
      </c>
      <c r="CC103" s="28">
        <v>0.32300000000000001</v>
      </c>
      <c r="CD103" s="28">
        <f t="shared" si="75"/>
        <v>3.14</v>
      </c>
      <c r="CE103" s="28"/>
      <c r="CF103" s="28">
        <v>3.14</v>
      </c>
      <c r="CG103" s="56"/>
      <c r="CH103" s="56"/>
      <c r="CI103" s="56">
        <v>8</v>
      </c>
      <c r="CJ103" s="28">
        <f t="shared" si="78"/>
        <v>8</v>
      </c>
      <c r="CK103" s="29">
        <v>8.5</v>
      </c>
      <c r="CL103" s="27" t="s">
        <v>263</v>
      </c>
      <c r="CM103" s="27" t="s">
        <v>196</v>
      </c>
      <c r="CN103" s="19"/>
    </row>
    <row r="104" spans="1:92" x14ac:dyDescent="0.2">
      <c r="A104" s="25" t="s">
        <v>3</v>
      </c>
      <c r="B104" s="40" t="s">
        <v>408</v>
      </c>
      <c r="C104" s="40">
        <v>7</v>
      </c>
      <c r="D104" s="40">
        <v>0</v>
      </c>
      <c r="E104" s="26">
        <v>4</v>
      </c>
      <c r="F104" s="27">
        <v>1</v>
      </c>
      <c r="G104" s="44">
        <v>9.4169999999999998</v>
      </c>
      <c r="H104" s="27">
        <v>7350</v>
      </c>
      <c r="I104" s="27">
        <v>16180</v>
      </c>
      <c r="J104" s="51">
        <f t="shared" si="68"/>
        <v>3.9823856613102594E-2</v>
      </c>
      <c r="K104" s="48">
        <f t="shared" si="77"/>
        <v>25.11057655001164</v>
      </c>
      <c r="L104" s="85">
        <v>0.18</v>
      </c>
      <c r="M104" s="85">
        <v>377.08</v>
      </c>
      <c r="N104" s="47">
        <f t="shared" si="69"/>
        <v>5211.8489279999994</v>
      </c>
      <c r="O104" s="85">
        <v>14590</v>
      </c>
      <c r="P104" s="51">
        <f t="shared" si="70"/>
        <v>0.35722062563399587</v>
      </c>
      <c r="Q104" s="44">
        <v>20.5</v>
      </c>
      <c r="R104" s="28">
        <f t="shared" si="71"/>
        <v>1.6506E-2</v>
      </c>
      <c r="S104" s="48">
        <v>9.17</v>
      </c>
      <c r="T104" s="48">
        <v>-15</v>
      </c>
      <c r="U104" s="31">
        <v>11.5</v>
      </c>
      <c r="V104" s="31">
        <v>12.9</v>
      </c>
      <c r="W104" s="31">
        <v>2.4</v>
      </c>
      <c r="X104" s="122"/>
      <c r="Y104" s="48" t="s">
        <v>112</v>
      </c>
      <c r="Z104" s="48" t="s">
        <v>112</v>
      </c>
      <c r="AA104" s="48" t="s">
        <v>112</v>
      </c>
      <c r="AB104" s="48" t="s">
        <v>112</v>
      </c>
      <c r="AC104" s="50">
        <v>0.5</v>
      </c>
      <c r="AD104" s="50">
        <v>0.4</v>
      </c>
      <c r="AE104" s="50">
        <v>0.5</v>
      </c>
      <c r="AF104" s="53">
        <v>3.65</v>
      </c>
      <c r="AG104" s="58">
        <v>3.7</v>
      </c>
      <c r="AH104" s="58">
        <v>3.77</v>
      </c>
      <c r="AI104" s="53">
        <v>3.83</v>
      </c>
      <c r="AJ104" s="53">
        <v>3.83</v>
      </c>
      <c r="AK104" s="53">
        <v>3.68</v>
      </c>
      <c r="AL104" s="48" t="s">
        <v>112</v>
      </c>
      <c r="AM104" s="48" t="s">
        <v>112</v>
      </c>
      <c r="AN104" s="48"/>
      <c r="AO104" s="48" t="s">
        <v>112</v>
      </c>
      <c r="AP104" s="48" t="s">
        <v>112</v>
      </c>
      <c r="AQ104" s="48" t="s">
        <v>112</v>
      </c>
      <c r="AR104" s="53">
        <v>-1</v>
      </c>
      <c r="AS104" s="53">
        <v>-1.0900000000000001</v>
      </c>
      <c r="AT104" s="53">
        <v>-1.1100000000000001</v>
      </c>
      <c r="AU104" s="53">
        <v>-1.08</v>
      </c>
      <c r="AV104" s="53">
        <v>-0.65</v>
      </c>
      <c r="AW104" s="53">
        <v>-0.33</v>
      </c>
      <c r="AX104" s="53">
        <v>-0.28999999999999998</v>
      </c>
      <c r="AY104" s="53">
        <v>-0.25</v>
      </c>
      <c r="AZ104" s="53">
        <v>-0.53</v>
      </c>
      <c r="BA104" s="53">
        <v>-0.69</v>
      </c>
      <c r="BB104" s="53">
        <v>-0.41</v>
      </c>
      <c r="BC104" s="53">
        <f>(BB104-BA104)</f>
        <v>0.27999999999999997</v>
      </c>
      <c r="BD104" s="19" t="b">
        <f t="shared" si="72"/>
        <v>0</v>
      </c>
      <c r="BE104" s="56">
        <v>81</v>
      </c>
      <c r="BF104" s="56">
        <v>84.6</v>
      </c>
      <c r="BG104" s="171"/>
      <c r="BH104" s="56">
        <v>84.4</v>
      </c>
      <c r="BI104" s="56">
        <v>81.900000000000006</v>
      </c>
      <c r="BJ104" s="56">
        <v>79.8</v>
      </c>
      <c r="BK104" s="56">
        <v>78.2</v>
      </c>
      <c r="BL104" s="56">
        <v>77.8</v>
      </c>
      <c r="BM104" s="88">
        <f>BH104-BK104</f>
        <v>6.2000000000000028</v>
      </c>
      <c r="BN104" s="19"/>
      <c r="BO104" s="19"/>
      <c r="BP104" s="19"/>
      <c r="BQ104" s="99">
        <v>0.9</v>
      </c>
      <c r="BR104" s="19">
        <v>0.89</v>
      </c>
      <c r="BS104" s="99">
        <v>0.48</v>
      </c>
      <c r="BT104" s="34"/>
      <c r="BU104" s="36"/>
      <c r="BV104" s="36"/>
      <c r="BW104" s="36"/>
      <c r="BX104" s="28"/>
      <c r="BY104" s="28">
        <v>11.048999999999999</v>
      </c>
      <c r="BZ104" s="28"/>
      <c r="CA104" s="98">
        <f t="shared" si="74"/>
        <v>11.029</v>
      </c>
      <c r="CB104" s="28">
        <v>0</v>
      </c>
      <c r="CC104" s="28">
        <v>11.029</v>
      </c>
      <c r="CD104" s="28">
        <f t="shared" si="75"/>
        <v>16.600000000000001</v>
      </c>
      <c r="CE104" s="28"/>
      <c r="CF104" s="28">
        <v>16.600000000000001</v>
      </c>
      <c r="CG104" s="56"/>
      <c r="CH104" s="56"/>
      <c r="CI104" s="56">
        <v>20</v>
      </c>
      <c r="CJ104" s="28">
        <f t="shared" si="78"/>
        <v>20</v>
      </c>
      <c r="CK104" s="29">
        <v>22</v>
      </c>
      <c r="CL104" s="27" t="s">
        <v>263</v>
      </c>
      <c r="CM104" s="27" t="s">
        <v>196</v>
      </c>
      <c r="CN104" s="19"/>
    </row>
    <row r="105" spans="1:92" x14ac:dyDescent="0.2">
      <c r="A105" s="25" t="s">
        <v>47</v>
      </c>
      <c r="B105" s="40" t="s">
        <v>555</v>
      </c>
      <c r="C105" s="38">
        <v>7</v>
      </c>
      <c r="D105" s="38">
        <v>0</v>
      </c>
      <c r="E105" s="26">
        <v>4</v>
      </c>
      <c r="F105" s="27">
        <v>1</v>
      </c>
      <c r="G105" s="44">
        <v>17.038</v>
      </c>
      <c r="H105" s="27">
        <v>11550</v>
      </c>
      <c r="I105" s="27">
        <v>20680</v>
      </c>
      <c r="J105" s="51">
        <f t="shared" si="68"/>
        <v>3.1158123791102516E-2</v>
      </c>
      <c r="K105" s="48">
        <f t="shared" si="77"/>
        <v>32.094358656009931</v>
      </c>
      <c r="L105" s="85">
        <v>0.03</v>
      </c>
      <c r="M105" s="85">
        <v>278.79000000000002</v>
      </c>
      <c r="N105" s="47">
        <f t="shared" si="69"/>
        <v>3853.323864</v>
      </c>
      <c r="O105" s="85">
        <v>17710</v>
      </c>
      <c r="P105" s="51">
        <f t="shared" si="70"/>
        <v>0.21757898723884811</v>
      </c>
      <c r="Q105" s="44">
        <v>22.8</v>
      </c>
      <c r="R105" s="28">
        <f t="shared" si="71"/>
        <v>4.9679999999999993E-3</v>
      </c>
      <c r="S105" s="48">
        <v>16.559999999999999</v>
      </c>
      <c r="T105" s="48">
        <v>-6.7</v>
      </c>
      <c r="U105" s="31">
        <v>7.57</v>
      </c>
      <c r="V105" s="31">
        <v>7.3</v>
      </c>
      <c r="W105" s="31">
        <v>4.4000000000000004</v>
      </c>
      <c r="X105" s="122"/>
      <c r="Y105" s="48" t="s">
        <v>112</v>
      </c>
      <c r="Z105" s="48" t="s">
        <v>112</v>
      </c>
      <c r="AA105" s="48" t="s">
        <v>112</v>
      </c>
      <c r="AB105" s="48" t="s">
        <v>112</v>
      </c>
      <c r="AC105" s="48" t="s">
        <v>112</v>
      </c>
      <c r="AD105" s="48" t="s">
        <v>112</v>
      </c>
      <c r="AE105" s="48" t="s">
        <v>112</v>
      </c>
      <c r="AF105" s="48" t="s">
        <v>112</v>
      </c>
      <c r="AG105" s="48" t="s">
        <v>112</v>
      </c>
      <c r="AH105" s="48" t="s">
        <v>112</v>
      </c>
      <c r="AI105" s="48" t="s">
        <v>112</v>
      </c>
      <c r="AJ105" s="48" t="s">
        <v>112</v>
      </c>
      <c r="AK105" s="48" t="s">
        <v>112</v>
      </c>
      <c r="AL105" s="48" t="s">
        <v>112</v>
      </c>
      <c r="AM105" s="48" t="s">
        <v>112</v>
      </c>
      <c r="AN105" s="48"/>
      <c r="AO105" s="48" t="s">
        <v>112</v>
      </c>
      <c r="AP105" s="48" t="s">
        <v>112</v>
      </c>
      <c r="AQ105" s="48" t="s">
        <v>112</v>
      </c>
      <c r="AR105" s="53">
        <v>0.32</v>
      </c>
      <c r="AS105" s="53">
        <v>0.06</v>
      </c>
      <c r="AT105" s="53">
        <v>0.18</v>
      </c>
      <c r="AU105" s="53">
        <v>0.2</v>
      </c>
      <c r="AV105" s="53">
        <v>0.57999999999999996</v>
      </c>
      <c r="AW105" s="53">
        <v>0.56999999999999995</v>
      </c>
      <c r="AX105" s="53">
        <v>0.75</v>
      </c>
      <c r="AY105" s="53">
        <v>0.45</v>
      </c>
      <c r="AZ105" s="53">
        <v>-0.32</v>
      </c>
      <c r="BA105" s="53">
        <v>-0.38</v>
      </c>
      <c r="BB105" s="53">
        <v>-0.38</v>
      </c>
      <c r="BC105" s="59">
        <f>(BB105-AX105)</f>
        <v>-1.1299999999999999</v>
      </c>
      <c r="BD105" s="19" t="b">
        <f t="shared" si="72"/>
        <v>0</v>
      </c>
      <c r="BE105" s="48">
        <v>72.400000000000006</v>
      </c>
      <c r="BF105" s="48">
        <v>72.5</v>
      </c>
      <c r="BG105" s="55"/>
      <c r="BH105" s="48">
        <v>72.7</v>
      </c>
      <c r="BI105" s="48">
        <v>70.2</v>
      </c>
      <c r="BJ105" s="48">
        <v>70.900000000000006</v>
      </c>
      <c r="BK105" s="48">
        <v>69.8</v>
      </c>
      <c r="BL105" s="48">
        <v>68.5</v>
      </c>
      <c r="BM105" s="56">
        <f>BH105-BK105</f>
        <v>2.9000000000000057</v>
      </c>
      <c r="BN105" s="19"/>
      <c r="BO105" s="19"/>
      <c r="BP105" s="19"/>
      <c r="BQ105" s="19"/>
      <c r="BR105" s="19"/>
      <c r="BS105" s="99">
        <v>0</v>
      </c>
      <c r="BT105" s="34"/>
      <c r="BU105" s="36"/>
      <c r="BV105" s="36"/>
      <c r="BW105" s="36"/>
      <c r="BX105" s="28"/>
      <c r="BY105" s="28">
        <v>6.75</v>
      </c>
      <c r="BZ105" s="28"/>
      <c r="CA105" s="98">
        <f t="shared" si="74"/>
        <v>5.3</v>
      </c>
      <c r="CB105" s="28">
        <v>2.234</v>
      </c>
      <c r="CC105" s="28">
        <v>7.5339999999999998</v>
      </c>
      <c r="CD105" s="28">
        <f t="shared" si="75"/>
        <v>14.1</v>
      </c>
      <c r="CE105" s="28">
        <v>0.9</v>
      </c>
      <c r="CF105" s="28">
        <v>15</v>
      </c>
      <c r="CG105" s="56"/>
      <c r="CH105" s="56"/>
      <c r="CI105" s="56">
        <v>10.4</v>
      </c>
      <c r="CJ105" s="28">
        <f t="shared" si="78"/>
        <v>10.4</v>
      </c>
      <c r="CK105" s="29">
        <v>10.4</v>
      </c>
      <c r="CL105" s="27" t="s">
        <v>263</v>
      </c>
      <c r="CM105" s="27" t="s">
        <v>196</v>
      </c>
      <c r="CN105" s="19"/>
    </row>
    <row r="106" spans="1:92" x14ac:dyDescent="0.2">
      <c r="A106" s="25" t="s">
        <v>78</v>
      </c>
      <c r="B106" s="40" t="s">
        <v>656</v>
      </c>
      <c r="C106" s="40">
        <v>7</v>
      </c>
      <c r="D106" s="40">
        <v>0</v>
      </c>
      <c r="E106" s="26">
        <v>4</v>
      </c>
      <c r="F106" s="27">
        <v>1</v>
      </c>
      <c r="G106" s="44">
        <v>38.530999999999999</v>
      </c>
      <c r="H106" s="27">
        <v>13240</v>
      </c>
      <c r="I106" s="27">
        <v>22790</v>
      </c>
      <c r="J106" s="51">
        <f t="shared" si="68"/>
        <v>2.8273365511189121E-2</v>
      </c>
      <c r="K106" s="48">
        <f t="shared" si="77"/>
        <v>35.368976487933573</v>
      </c>
      <c r="L106" s="85">
        <v>0</v>
      </c>
      <c r="M106" s="85">
        <v>429.8</v>
      </c>
      <c r="N106" s="47">
        <f t="shared" si="69"/>
        <v>5940.5236800000002</v>
      </c>
      <c r="O106" s="85">
        <v>21290</v>
      </c>
      <c r="P106" s="51">
        <f t="shared" si="70"/>
        <v>0.27902882480037577</v>
      </c>
      <c r="Q106" s="44">
        <v>20.2</v>
      </c>
      <c r="R106" s="28">
        <f t="shared" si="71"/>
        <v>0</v>
      </c>
      <c r="S106" s="44">
        <v>38.53</v>
      </c>
      <c r="T106" s="44">
        <v>2.6</v>
      </c>
      <c r="U106" s="31">
        <v>4.37</v>
      </c>
      <c r="V106" s="31">
        <v>3.9</v>
      </c>
      <c r="W106" s="31">
        <v>3.2</v>
      </c>
      <c r="X106" s="122"/>
      <c r="Y106" s="48" t="s">
        <v>112</v>
      </c>
      <c r="Z106" s="48" t="s">
        <v>112</v>
      </c>
      <c r="AA106" s="48" t="s">
        <v>112</v>
      </c>
      <c r="AB106" s="48" t="s">
        <v>112</v>
      </c>
      <c r="AC106" s="48" t="s">
        <v>112</v>
      </c>
      <c r="AD106" s="48" t="s">
        <v>112</v>
      </c>
      <c r="AE106" s="48" t="s">
        <v>112</v>
      </c>
      <c r="AF106" s="48" t="s">
        <v>112</v>
      </c>
      <c r="AG106" s="48" t="s">
        <v>112</v>
      </c>
      <c r="AH106" s="48" t="s">
        <v>112</v>
      </c>
      <c r="AI106" s="48" t="s">
        <v>112</v>
      </c>
      <c r="AJ106" s="48" t="s">
        <v>112</v>
      </c>
      <c r="AK106" s="48" t="s">
        <v>112</v>
      </c>
      <c r="AL106" s="48" t="s">
        <v>112</v>
      </c>
      <c r="AM106" s="48" t="s">
        <v>112</v>
      </c>
      <c r="AN106" s="48"/>
      <c r="AO106" s="48" t="s">
        <v>112</v>
      </c>
      <c r="AP106" s="48" t="s">
        <v>112</v>
      </c>
      <c r="AQ106" s="48" t="s">
        <v>112</v>
      </c>
      <c r="AR106" s="53">
        <v>0.54</v>
      </c>
      <c r="AS106" s="53">
        <v>0.11</v>
      </c>
      <c r="AT106" s="53">
        <v>0.34</v>
      </c>
      <c r="AU106" s="53">
        <v>0.33</v>
      </c>
      <c r="AV106" s="53">
        <v>0.64</v>
      </c>
      <c r="AW106" s="53">
        <v>0.86</v>
      </c>
      <c r="AX106" s="53">
        <v>0.9</v>
      </c>
      <c r="AY106" s="53">
        <v>0.99</v>
      </c>
      <c r="AZ106" s="53">
        <v>1.06</v>
      </c>
      <c r="BA106" s="53">
        <v>1.03</v>
      </c>
      <c r="BB106" s="53">
        <v>0.95</v>
      </c>
      <c r="BC106" s="53">
        <f>(BB106-AZ106)</f>
        <v>-0.1100000000000001</v>
      </c>
      <c r="BD106" s="19" t="b">
        <f t="shared" si="72"/>
        <v>0</v>
      </c>
      <c r="BE106" s="48">
        <v>47.6</v>
      </c>
      <c r="BF106" s="48">
        <v>49.6</v>
      </c>
      <c r="BG106" s="55"/>
      <c r="BH106" s="48">
        <v>49</v>
      </c>
      <c r="BI106" s="48">
        <v>46.8</v>
      </c>
      <c r="BJ106" s="48">
        <v>44.3</v>
      </c>
      <c r="BK106" s="48">
        <v>40.9</v>
      </c>
      <c r="BL106" s="48">
        <v>42.1</v>
      </c>
      <c r="BM106" s="88">
        <f>BH106-BK106</f>
        <v>8.1000000000000014</v>
      </c>
      <c r="BN106" s="19"/>
      <c r="BO106" s="19"/>
      <c r="BP106" s="19"/>
      <c r="BQ106" s="19"/>
      <c r="BR106" s="19"/>
      <c r="BS106" s="99"/>
      <c r="BT106" s="34"/>
      <c r="BU106" s="36"/>
      <c r="BV106" s="36"/>
      <c r="BW106" s="36"/>
      <c r="BX106" s="28"/>
      <c r="BY106" s="28">
        <v>3</v>
      </c>
      <c r="BZ106" s="28"/>
      <c r="CA106" s="98">
        <f t="shared" si="74"/>
        <v>2.8929999999999998</v>
      </c>
      <c r="CB106" s="28">
        <v>0</v>
      </c>
      <c r="CC106" s="28">
        <v>2.8929999999999998</v>
      </c>
      <c r="CF106" s="19"/>
      <c r="CG106" s="56"/>
      <c r="CH106" s="56"/>
      <c r="CI106" s="56"/>
      <c r="CJ106" s="56"/>
      <c r="CK106" s="29"/>
      <c r="CL106" s="27" t="s">
        <v>263</v>
      </c>
      <c r="CM106" s="27" t="s">
        <v>196</v>
      </c>
      <c r="CN106" s="19"/>
    </row>
    <row r="107" spans="1:92" x14ac:dyDescent="0.2">
      <c r="A107" s="169" t="s">
        <v>197</v>
      </c>
      <c r="B107" s="40"/>
      <c r="C107" s="38">
        <v>7</v>
      </c>
      <c r="D107" s="38">
        <v>0</v>
      </c>
      <c r="E107" s="19"/>
      <c r="F107" s="19"/>
      <c r="G107" s="37">
        <f>SUM(G86:G106)</f>
        <v>625.32399999999984</v>
      </c>
      <c r="H107" s="37">
        <f>AVERAGE(H86:H106)</f>
        <v>6993.8095238095239</v>
      </c>
      <c r="I107" s="37">
        <f>AVERAGE(I86:I106)</f>
        <v>12967.142857142857</v>
      </c>
      <c r="J107" s="94">
        <f t="shared" si="68"/>
        <v>4.9690977195108517E-2</v>
      </c>
      <c r="K107" s="63">
        <f t="shared" si="77"/>
        <v>20.124377833697302</v>
      </c>
      <c r="L107" s="62">
        <f>((R107/S107)*100)</f>
        <v>3.6316326663731391</v>
      </c>
      <c r="M107" s="37">
        <f>AVERAGE(M86:M106)</f>
        <v>319.63428571428568</v>
      </c>
      <c r="N107" s="37">
        <f>AVERAGE(N86:N106)</f>
        <v>4417.8572434285716</v>
      </c>
      <c r="O107" s="37">
        <f>AVERAGE(O86:O106)</f>
        <v>11950.476190476191</v>
      </c>
      <c r="P107" s="94">
        <f t="shared" si="70"/>
        <v>0.36968043557539049</v>
      </c>
      <c r="Q107" s="71">
        <f>AVERAGE(Q86:Q106)</f>
        <v>15.899999999999999</v>
      </c>
      <c r="R107" s="37">
        <f>SUM(R86:R106)</f>
        <v>22.270261000000001</v>
      </c>
      <c r="S107" s="37">
        <f>SUM(S86:S106)</f>
        <v>613.23</v>
      </c>
      <c r="T107" s="71" t="e">
        <f>AVERAGE(T86:T106)</f>
        <v>#N/A</v>
      </c>
      <c r="U107" s="71" t="e">
        <f>AVERAGE(U86:U106)</f>
        <v>#N/A</v>
      </c>
      <c r="V107" s="71">
        <f>AVERAGE(V86:V106)</f>
        <v>4.3333333333333339</v>
      </c>
      <c r="W107" s="71">
        <f>AVERAGE(W86:W106)</f>
        <v>2.9333333333333336</v>
      </c>
      <c r="X107" s="123"/>
      <c r="Y107" s="64"/>
      <c r="Z107" s="71"/>
      <c r="AA107" s="19"/>
      <c r="AB107" s="49"/>
      <c r="AC107" s="19"/>
      <c r="AD107" s="19"/>
      <c r="AE107" s="19"/>
      <c r="AF107" s="19"/>
      <c r="AG107" s="19"/>
      <c r="AH107" s="19"/>
      <c r="AI107" s="19"/>
      <c r="AJ107" s="19"/>
      <c r="AK107" s="19"/>
      <c r="AL107" s="19"/>
      <c r="AM107" s="19"/>
      <c r="AN107" s="19"/>
      <c r="AO107" s="19"/>
      <c r="AP107" s="19"/>
      <c r="AQ107" s="19"/>
      <c r="AR107" s="76">
        <f t="shared" ref="AR107:BM107" si="79">AVERAGE(AR86:AR106)</f>
        <v>-0.26949999999999996</v>
      </c>
      <c r="AS107" s="76">
        <f t="shared" si="79"/>
        <v>-0.30649999999999999</v>
      </c>
      <c r="AT107" s="76">
        <f t="shared" si="79"/>
        <v>-0.32900000000000001</v>
      </c>
      <c r="AU107" s="76">
        <f t="shared" si="79"/>
        <v>-0.26571428571428574</v>
      </c>
      <c r="AV107" s="76">
        <f t="shared" si="79"/>
        <v>-0.15809523809523812</v>
      </c>
      <c r="AW107" s="76">
        <f t="shared" si="79"/>
        <v>-6.2857142857142889E-2</v>
      </c>
      <c r="AX107" s="76">
        <f t="shared" si="79"/>
        <v>-7.6666666666666633E-2</v>
      </c>
      <c r="AY107" s="76">
        <f t="shared" si="79"/>
        <v>-0.12285714285714286</v>
      </c>
      <c r="AZ107" s="76">
        <f t="shared" si="79"/>
        <v>-0.15809523809523812</v>
      </c>
      <c r="BA107" s="76">
        <f t="shared" si="79"/>
        <v>-0.1228571428571429</v>
      </c>
      <c r="BB107" s="76">
        <f t="shared" si="79"/>
        <v>-0.10714285714285714</v>
      </c>
      <c r="BC107" s="76">
        <f t="shared" si="79"/>
        <v>1.5714285714285719E-2</v>
      </c>
      <c r="BD107" s="18"/>
      <c r="BE107" s="63">
        <f t="shared" si="79"/>
        <v>72.376190476190473</v>
      </c>
      <c r="BF107" s="63">
        <f t="shared" si="79"/>
        <v>73.742857142857147</v>
      </c>
      <c r="BG107" s="175"/>
      <c r="BH107" s="63">
        <f t="shared" si="79"/>
        <v>73.061904761904771</v>
      </c>
      <c r="BI107" s="63">
        <f t="shared" si="79"/>
        <v>71.785714285714306</v>
      </c>
      <c r="BJ107" s="63">
        <f t="shared" si="79"/>
        <v>70.847619047619062</v>
      </c>
      <c r="BK107" s="63">
        <f t="shared" si="79"/>
        <v>69.985714285714309</v>
      </c>
      <c r="BL107" s="63">
        <f t="shared" si="79"/>
        <v>69.795238095238091</v>
      </c>
      <c r="BM107" s="63">
        <f t="shared" si="79"/>
        <v>3.3761904761904757</v>
      </c>
      <c r="BN107" s="19"/>
      <c r="BO107" s="19"/>
      <c r="BP107" s="19"/>
      <c r="BQ107" s="19"/>
      <c r="BR107" s="19"/>
      <c r="BS107" s="99"/>
      <c r="BT107" s="34"/>
      <c r="BU107" s="36"/>
      <c r="BV107" s="36"/>
      <c r="BW107" s="36"/>
      <c r="BX107" s="37">
        <f>SUM(BX86:BX106)</f>
        <v>122.08099999999999</v>
      </c>
      <c r="BY107" s="37">
        <f t="shared" ref="BY107:CK107" si="80">SUM(BY86:BY106)</f>
        <v>150.35300000000001</v>
      </c>
      <c r="BZ107" s="37">
        <f t="shared" si="80"/>
        <v>576.6629999999999</v>
      </c>
      <c r="CA107" s="37">
        <f t="shared" si="80"/>
        <v>271.70600000000002</v>
      </c>
      <c r="CB107" s="37">
        <f t="shared" si="80"/>
        <v>696.21</v>
      </c>
      <c r="CC107" s="37">
        <f t="shared" si="80"/>
        <v>967.91600000000005</v>
      </c>
      <c r="CD107" s="37">
        <f t="shared" si="80"/>
        <v>310.03399999999999</v>
      </c>
      <c r="CE107" s="37">
        <f t="shared" si="80"/>
        <v>716.27899999999988</v>
      </c>
      <c r="CF107" s="37">
        <f t="shared" si="80"/>
        <v>1026.3129999999999</v>
      </c>
      <c r="CG107" s="37">
        <f t="shared" si="80"/>
        <v>23</v>
      </c>
      <c r="CH107" s="37">
        <f t="shared" si="80"/>
        <v>109.30799999999999</v>
      </c>
      <c r="CI107" s="37">
        <f t="shared" si="80"/>
        <v>156.55000000000001</v>
      </c>
      <c r="CJ107" s="37">
        <f t="shared" si="80"/>
        <v>288.85799999999995</v>
      </c>
      <c r="CK107" s="37">
        <f t="shared" si="80"/>
        <v>367.24899999999997</v>
      </c>
      <c r="CL107" s="19"/>
      <c r="CM107" s="19"/>
      <c r="CN107" s="19"/>
    </row>
    <row r="108" spans="1:92" x14ac:dyDescent="0.2">
      <c r="A108" s="25" t="s">
        <v>111</v>
      </c>
      <c r="B108" s="40" t="s">
        <v>465</v>
      </c>
      <c r="C108" s="40">
        <v>8</v>
      </c>
      <c r="D108" s="40">
        <v>0</v>
      </c>
      <c r="E108" s="26">
        <v>2</v>
      </c>
      <c r="F108" s="27">
        <v>5</v>
      </c>
      <c r="G108" s="44">
        <v>24.895</v>
      </c>
      <c r="H108" s="92">
        <v>1000</v>
      </c>
      <c r="I108" s="46">
        <v>2000</v>
      </c>
      <c r="J108" s="51">
        <f t="shared" ref="J108:J116" si="81">(644.35/I108)</f>
        <v>0.32217499999999999</v>
      </c>
      <c r="K108" s="48">
        <f t="shared" ref="K108:K116" si="82">(I108/644.35)</f>
        <v>3.1039031582214633</v>
      </c>
      <c r="L108" s="44" t="e">
        <v>#N/A</v>
      </c>
      <c r="M108" s="44" t="e">
        <v>#N/A</v>
      </c>
      <c r="N108" s="44" t="e">
        <v>#N/A</v>
      </c>
      <c r="O108" s="46">
        <v>2000</v>
      </c>
      <c r="P108" s="85"/>
      <c r="Q108" s="44"/>
      <c r="R108" s="47"/>
      <c r="S108" s="48">
        <v>24.631</v>
      </c>
      <c r="T108" s="48"/>
      <c r="U108" s="48" t="e">
        <v>#N/A</v>
      </c>
      <c r="V108" s="48" t="e">
        <v>#N/A</v>
      </c>
      <c r="W108" s="48" t="e">
        <v>#N/A</v>
      </c>
      <c r="X108" s="121">
        <v>0</v>
      </c>
      <c r="Y108" s="51">
        <v>0</v>
      </c>
      <c r="Z108" s="51">
        <v>0</v>
      </c>
      <c r="AA108" s="49">
        <v>0</v>
      </c>
      <c r="AB108" s="49">
        <v>0</v>
      </c>
      <c r="AC108" s="50">
        <v>0</v>
      </c>
      <c r="AD108" s="48" t="s">
        <v>112</v>
      </c>
      <c r="AE108" s="19"/>
      <c r="AF108" s="48" t="s">
        <v>112</v>
      </c>
      <c r="AG108" s="48" t="s">
        <v>112</v>
      </c>
      <c r="AH108" s="48" t="s">
        <v>112</v>
      </c>
      <c r="AI108" s="48" t="s">
        <v>112</v>
      </c>
      <c r="AJ108" s="48" t="s">
        <v>112</v>
      </c>
      <c r="AK108" s="48" t="s">
        <v>112</v>
      </c>
      <c r="AL108" s="48" t="s">
        <v>112</v>
      </c>
      <c r="AM108" s="48" t="s">
        <v>112</v>
      </c>
      <c r="AN108" s="48"/>
      <c r="AO108" s="48" t="s">
        <v>112</v>
      </c>
      <c r="AP108" s="19" t="b">
        <v>0</v>
      </c>
      <c r="AQ108" s="19" t="b">
        <v>1</v>
      </c>
      <c r="AR108" s="53">
        <v>0.21</v>
      </c>
      <c r="AS108" s="53">
        <v>0.16</v>
      </c>
      <c r="AT108" s="53">
        <v>-0.04</v>
      </c>
      <c r="AU108" s="53">
        <v>-0.08</v>
      </c>
      <c r="AV108" s="53">
        <v>0.5</v>
      </c>
      <c r="AW108" s="53">
        <v>0.54</v>
      </c>
      <c r="AX108" s="53">
        <v>-0.06</v>
      </c>
      <c r="AY108" s="53">
        <v>-0.38</v>
      </c>
      <c r="AZ108" s="53">
        <v>-0.32</v>
      </c>
      <c r="BA108" s="53">
        <v>-0.11</v>
      </c>
      <c r="BB108" s="53">
        <v>-0.53</v>
      </c>
      <c r="BC108" s="53">
        <f>(BB108-BA108)</f>
        <v>-0.42000000000000004</v>
      </c>
      <c r="BD108" s="19" t="b">
        <f t="shared" ref="BD108:BD116" si="83">OR(AND(BB108 &lt; -1.14, AQ108=TRUE), BB108&lt;-1.75)</f>
        <v>0</v>
      </c>
      <c r="BE108" s="48">
        <v>97.7</v>
      </c>
      <c r="BF108" s="48">
        <v>98.3</v>
      </c>
      <c r="BG108" s="55"/>
      <c r="BH108" s="48">
        <v>97.8</v>
      </c>
      <c r="BI108" s="48">
        <v>95.6</v>
      </c>
      <c r="BJ108" s="48">
        <v>95.5</v>
      </c>
      <c r="BK108" s="113">
        <v>95.1</v>
      </c>
      <c r="BL108" s="113">
        <v>94</v>
      </c>
      <c r="BM108" s="56">
        <f t="shared" ref="BM108:BM116" si="84">BH108-BL108</f>
        <v>3.7999999999999972</v>
      </c>
      <c r="BN108" s="43" t="s">
        <v>159</v>
      </c>
      <c r="BO108" s="43" t="s">
        <v>159</v>
      </c>
      <c r="BP108" s="43" t="s">
        <v>159</v>
      </c>
      <c r="BQ108" s="43">
        <v>1.1299999999999999</v>
      </c>
      <c r="BR108" s="43">
        <v>1.24</v>
      </c>
      <c r="BS108" s="53">
        <v>0.88</v>
      </c>
      <c r="BT108" s="34"/>
      <c r="BU108" s="36"/>
      <c r="BV108" s="36"/>
      <c r="BW108" s="36"/>
      <c r="BX108" s="98"/>
      <c r="BY108" s="98"/>
      <c r="BZ108" s="98"/>
      <c r="CA108" s="98">
        <f t="shared" ref="CA108:CA116" si="85">(CC108-CB108)</f>
        <v>0</v>
      </c>
      <c r="CB108" s="28">
        <v>0</v>
      </c>
      <c r="CC108" s="98">
        <v>0</v>
      </c>
      <c r="CD108" s="28">
        <f t="shared" ref="CD108:CD116" si="86">(CF108-CE108)</f>
        <v>0</v>
      </c>
      <c r="CE108" s="28"/>
      <c r="CF108" s="28"/>
      <c r="CG108" s="28">
        <v>3.4929999999999999</v>
      </c>
      <c r="CH108" s="56"/>
      <c r="CI108" s="56"/>
      <c r="CJ108" s="28">
        <f t="shared" ref="CJ108:CJ116" si="87">(CG108+CH108+CI108)</f>
        <v>3.4929999999999999</v>
      </c>
      <c r="CK108" s="47">
        <v>3.5</v>
      </c>
      <c r="CL108" s="96"/>
      <c r="CM108" s="96"/>
      <c r="CN108" s="19"/>
    </row>
    <row r="109" spans="1:92" x14ac:dyDescent="0.2">
      <c r="A109" s="25" t="s">
        <v>90</v>
      </c>
      <c r="B109" s="40" t="s">
        <v>718</v>
      </c>
      <c r="C109" s="40">
        <v>8</v>
      </c>
      <c r="D109" s="40">
        <v>0</v>
      </c>
      <c r="E109" s="26">
        <v>5</v>
      </c>
      <c r="F109" s="27">
        <v>5</v>
      </c>
      <c r="G109" s="44">
        <v>22.399000000000001</v>
      </c>
      <c r="H109" s="46">
        <v>4000</v>
      </c>
      <c r="I109" s="60">
        <v>8000</v>
      </c>
      <c r="J109" s="51">
        <f t="shared" si="81"/>
        <v>8.0543749999999997E-2</v>
      </c>
      <c r="K109" s="48">
        <f t="shared" si="82"/>
        <v>12.415612632885853</v>
      </c>
      <c r="L109" s="85">
        <v>0.11</v>
      </c>
      <c r="M109" s="85">
        <v>229.93</v>
      </c>
      <c r="N109" s="47">
        <f>(M109*1.1518*12)</f>
        <v>3178.0004879999997</v>
      </c>
      <c r="O109" s="60">
        <v>8000</v>
      </c>
      <c r="P109" s="51">
        <f>(N109/O109)</f>
        <v>0.39725006099999993</v>
      </c>
      <c r="Q109" s="44">
        <v>19.100000000000001</v>
      </c>
      <c r="R109" s="28">
        <f>((L109/100)*S109)</f>
        <v>2.4156000000000004E-2</v>
      </c>
      <c r="S109" s="48">
        <v>21.96</v>
      </c>
      <c r="T109" s="48">
        <v>4.5999999999999996</v>
      </c>
      <c r="U109" s="78">
        <v>0.4</v>
      </c>
      <c r="V109" s="78">
        <v>1.7</v>
      </c>
      <c r="W109" s="48" t="e">
        <v>#N/A</v>
      </c>
      <c r="X109" s="121">
        <v>0.14000000000000001</v>
      </c>
      <c r="Y109" s="51">
        <v>0.13</v>
      </c>
      <c r="Z109" s="51">
        <v>0.13</v>
      </c>
      <c r="AA109" s="49">
        <v>0.2</v>
      </c>
      <c r="AB109" s="49">
        <v>0.2</v>
      </c>
      <c r="AC109" s="50">
        <v>0.1</v>
      </c>
      <c r="AD109" s="50">
        <v>0.3</v>
      </c>
      <c r="AE109" s="56"/>
      <c r="AF109" s="48" t="s">
        <v>112</v>
      </c>
      <c r="AG109" s="48" t="s">
        <v>112</v>
      </c>
      <c r="AH109" s="48" t="s">
        <v>112</v>
      </c>
      <c r="AI109" s="48" t="s">
        <v>112</v>
      </c>
      <c r="AJ109" s="48" t="s">
        <v>112</v>
      </c>
      <c r="AK109" s="48" t="s">
        <v>112</v>
      </c>
      <c r="AL109" s="48" t="s">
        <v>112</v>
      </c>
      <c r="AM109" s="48" t="s">
        <v>112</v>
      </c>
      <c r="AN109" s="48"/>
      <c r="AO109" s="48" t="s">
        <v>112</v>
      </c>
      <c r="AP109" s="19" t="b">
        <v>0</v>
      </c>
      <c r="AQ109" s="19" t="b">
        <v>1</v>
      </c>
      <c r="AR109" s="43">
        <v>0.04</v>
      </c>
      <c r="AS109" s="43">
        <v>-0.31</v>
      </c>
      <c r="AT109" s="53">
        <v>-0.48</v>
      </c>
      <c r="AU109" s="43">
        <v>-0.28000000000000003</v>
      </c>
      <c r="AV109" s="53">
        <v>-0.3</v>
      </c>
      <c r="AW109" s="53">
        <v>-0.3</v>
      </c>
      <c r="AX109" s="53">
        <v>-0.49</v>
      </c>
      <c r="AY109" s="53">
        <v>-0.81</v>
      </c>
      <c r="AZ109" s="53">
        <v>-2.0099999999999998</v>
      </c>
      <c r="BA109" s="53">
        <v>-2.69</v>
      </c>
      <c r="BB109" s="53">
        <v>-2.68</v>
      </c>
      <c r="BC109" s="59">
        <f>(BB109-AW109)</f>
        <v>-2.3800000000000003</v>
      </c>
      <c r="BD109" s="19" t="b">
        <f t="shared" si="83"/>
        <v>1</v>
      </c>
      <c r="BE109" s="48">
        <v>90.1</v>
      </c>
      <c r="BF109" s="48">
        <v>89.8</v>
      </c>
      <c r="BG109" s="55"/>
      <c r="BH109" s="48">
        <v>87.9</v>
      </c>
      <c r="BI109" s="48">
        <v>85.9</v>
      </c>
      <c r="BJ109" s="48">
        <v>94.5</v>
      </c>
      <c r="BK109" s="113">
        <v>97.4</v>
      </c>
      <c r="BL109" s="110">
        <v>101.6</v>
      </c>
      <c r="BM109" s="89">
        <f t="shared" si="84"/>
        <v>-13.699999999999989</v>
      </c>
      <c r="BN109" s="19"/>
      <c r="BO109" s="43" t="s">
        <v>159</v>
      </c>
      <c r="BP109" s="43" t="s">
        <v>159</v>
      </c>
      <c r="BQ109" s="43">
        <v>1.1399999999999999</v>
      </c>
      <c r="BR109" s="43">
        <v>1.1499999999999999</v>
      </c>
      <c r="BS109" s="53">
        <v>1.32</v>
      </c>
      <c r="BT109" s="34"/>
      <c r="BU109" s="36"/>
      <c r="BV109" s="36"/>
      <c r="BW109" s="36"/>
      <c r="BX109" s="98"/>
      <c r="BY109" s="98"/>
      <c r="BZ109" s="98"/>
      <c r="CA109" s="98">
        <f t="shared" si="85"/>
        <v>0</v>
      </c>
      <c r="CB109" s="28">
        <v>0</v>
      </c>
      <c r="CC109" s="28">
        <v>0</v>
      </c>
      <c r="CD109" s="28">
        <f t="shared" si="86"/>
        <v>0</v>
      </c>
      <c r="CE109" s="28"/>
      <c r="CF109" s="28"/>
      <c r="CG109" s="56"/>
      <c r="CH109" s="56"/>
      <c r="CI109" s="56"/>
      <c r="CJ109" s="28">
        <f t="shared" si="87"/>
        <v>0</v>
      </c>
      <c r="CK109" s="47"/>
      <c r="CL109" s="26"/>
      <c r="CM109" s="26"/>
      <c r="CN109" s="19"/>
    </row>
    <row r="110" spans="1:92" x14ac:dyDescent="0.2">
      <c r="A110" s="25" t="s">
        <v>43</v>
      </c>
      <c r="B110" s="40" t="s">
        <v>541</v>
      </c>
      <c r="C110" s="40">
        <v>8</v>
      </c>
      <c r="D110" s="40">
        <v>0</v>
      </c>
      <c r="E110" s="26">
        <v>5</v>
      </c>
      <c r="F110" s="27">
        <v>5</v>
      </c>
      <c r="G110" s="44">
        <v>76.424000000000007</v>
      </c>
      <c r="H110" s="85">
        <v>5780</v>
      </c>
      <c r="I110" s="29">
        <v>15610</v>
      </c>
      <c r="J110" s="51">
        <f t="shared" si="81"/>
        <v>4.1278026905829601E-2</v>
      </c>
      <c r="K110" s="48">
        <f t="shared" si="82"/>
        <v>24.225964149918521</v>
      </c>
      <c r="L110" s="85">
        <v>0.8</v>
      </c>
      <c r="M110" s="85">
        <v>273.48</v>
      </c>
      <c r="N110" s="47">
        <f>(M110*1.1518*12)</f>
        <v>3779.9311680000001</v>
      </c>
      <c r="O110" s="29">
        <v>15610</v>
      </c>
      <c r="P110" s="51">
        <f>(N110/O110)</f>
        <v>0.24214805688661115</v>
      </c>
      <c r="Q110" s="44">
        <v>17.3</v>
      </c>
      <c r="R110" s="28">
        <f>((L110/100)*S110)</f>
        <v>0.60336000000000001</v>
      </c>
      <c r="S110" s="48">
        <v>75.42</v>
      </c>
      <c r="T110" s="48">
        <v>2.5</v>
      </c>
      <c r="U110" s="78">
        <v>3.1</v>
      </c>
      <c r="V110" s="78">
        <v>3.7</v>
      </c>
      <c r="W110" s="78">
        <v>-0.6</v>
      </c>
      <c r="X110" s="124"/>
      <c r="Y110" s="48" t="e">
        <v>#N/A</v>
      </c>
      <c r="Z110" s="48" t="s">
        <v>112</v>
      </c>
      <c r="AA110" s="48" t="s">
        <v>112</v>
      </c>
      <c r="AB110" s="48" t="s">
        <v>112</v>
      </c>
      <c r="AC110" s="50">
        <v>0.2</v>
      </c>
      <c r="AD110" s="50">
        <v>0.1</v>
      </c>
      <c r="AE110" s="19"/>
      <c r="AF110" s="48" t="s">
        <v>112</v>
      </c>
      <c r="AG110" s="48" t="s">
        <v>112</v>
      </c>
      <c r="AH110" s="48" t="s">
        <v>112</v>
      </c>
      <c r="AI110" s="48" t="s">
        <v>112</v>
      </c>
      <c r="AJ110" s="48" t="s">
        <v>112</v>
      </c>
      <c r="AK110" s="48" t="s">
        <v>112</v>
      </c>
      <c r="AL110" s="48" t="s">
        <v>112</v>
      </c>
      <c r="AM110" s="48" t="s">
        <v>112</v>
      </c>
      <c r="AN110" s="48"/>
      <c r="AO110" s="48" t="s">
        <v>112</v>
      </c>
      <c r="AP110" s="48" t="s">
        <v>112</v>
      </c>
      <c r="AQ110" s="48" t="s">
        <v>112</v>
      </c>
      <c r="AR110" s="43">
        <v>-0.83</v>
      </c>
      <c r="AS110" s="53">
        <v>-0.78</v>
      </c>
      <c r="AT110" s="43">
        <v>-0.81</v>
      </c>
      <c r="AU110" s="53">
        <v>-1.08</v>
      </c>
      <c r="AV110" s="53">
        <v>-0.99</v>
      </c>
      <c r="AW110" s="53">
        <v>-0.98</v>
      </c>
      <c r="AX110" s="53">
        <v>-1.55</v>
      </c>
      <c r="AY110" s="53">
        <v>-1.62</v>
      </c>
      <c r="AZ110" s="53">
        <v>-1.42</v>
      </c>
      <c r="BA110" s="53">
        <v>-1.33</v>
      </c>
      <c r="BB110" s="53">
        <v>-1.27</v>
      </c>
      <c r="BC110" s="53">
        <f>(BB110-AY110)</f>
        <v>0.35000000000000009</v>
      </c>
      <c r="BD110" s="19" t="b">
        <f t="shared" si="83"/>
        <v>0</v>
      </c>
      <c r="BE110" s="48">
        <v>85.7</v>
      </c>
      <c r="BF110" s="48">
        <v>90</v>
      </c>
      <c r="BG110" s="55"/>
      <c r="BH110" s="48">
        <v>92.2</v>
      </c>
      <c r="BI110" s="48">
        <v>90.2</v>
      </c>
      <c r="BJ110" s="48">
        <v>89.6</v>
      </c>
      <c r="BK110" s="48">
        <v>89.7</v>
      </c>
      <c r="BL110" s="48">
        <v>87.2</v>
      </c>
      <c r="BM110" s="88">
        <f t="shared" si="84"/>
        <v>5</v>
      </c>
      <c r="BN110" s="43" t="s">
        <v>159</v>
      </c>
      <c r="BO110" s="43"/>
      <c r="BP110" s="43"/>
      <c r="BQ110" s="43">
        <v>0.51</v>
      </c>
      <c r="BR110" s="53">
        <v>0.6</v>
      </c>
      <c r="BS110" s="53">
        <v>0.8</v>
      </c>
      <c r="BT110" s="34"/>
      <c r="BU110" s="34"/>
      <c r="BV110" s="34"/>
      <c r="BW110" s="34"/>
      <c r="BX110" s="98"/>
      <c r="BY110" s="98"/>
      <c r="BZ110" s="98"/>
      <c r="CA110" s="98">
        <f t="shared" si="85"/>
        <v>0</v>
      </c>
      <c r="CB110" s="28">
        <v>0</v>
      </c>
      <c r="CC110" s="98">
        <v>0</v>
      </c>
      <c r="CD110" s="28">
        <f t="shared" si="86"/>
        <v>0</v>
      </c>
      <c r="CE110" s="28"/>
      <c r="CF110" s="28"/>
      <c r="CG110" s="56"/>
      <c r="CH110" s="56"/>
      <c r="CI110" s="56"/>
      <c r="CJ110" s="28">
        <f t="shared" si="87"/>
        <v>0</v>
      </c>
      <c r="CK110" s="47"/>
      <c r="CL110" s="26"/>
      <c r="CM110" s="26"/>
      <c r="CN110" s="19"/>
    </row>
    <row r="111" spans="1:92" x14ac:dyDescent="0.2">
      <c r="A111" s="25" t="s">
        <v>109</v>
      </c>
      <c r="B111" s="40" t="s">
        <v>459</v>
      </c>
      <c r="C111" s="40">
        <v>8</v>
      </c>
      <c r="D111" s="40">
        <v>0</v>
      </c>
      <c r="E111" s="26">
        <v>3</v>
      </c>
      <c r="F111" s="27">
        <v>5</v>
      </c>
      <c r="G111" s="44">
        <v>11.271000000000001</v>
      </c>
      <c r="H111" s="86">
        <v>5890</v>
      </c>
      <c r="I111" s="46">
        <v>18520</v>
      </c>
      <c r="J111" s="51">
        <f t="shared" si="81"/>
        <v>3.4792116630669549E-2</v>
      </c>
      <c r="K111" s="48">
        <f t="shared" si="82"/>
        <v>28.742143245130752</v>
      </c>
      <c r="L111" s="44" t="e">
        <v>#N/A</v>
      </c>
      <c r="M111" s="44" t="e">
        <v>#N/A</v>
      </c>
      <c r="N111" s="44" t="e">
        <v>#N/A</v>
      </c>
      <c r="O111" s="85">
        <v>18520</v>
      </c>
      <c r="P111" s="85"/>
      <c r="Q111" s="44"/>
      <c r="R111" s="28"/>
      <c r="S111" s="48">
        <v>11.276</v>
      </c>
      <c r="T111" s="48" t="e">
        <v>#N/A</v>
      </c>
      <c r="U111" s="48" t="e">
        <v>#N/A</v>
      </c>
      <c r="V111" s="48" t="e">
        <v>#N/A</v>
      </c>
      <c r="W111" s="48" t="e">
        <v>#N/A</v>
      </c>
      <c r="X111" s="121"/>
      <c r="Y111" s="48" t="e">
        <v>#N/A</v>
      </c>
      <c r="Z111" s="48" t="s">
        <v>112</v>
      </c>
      <c r="AA111" s="48" t="s">
        <v>112</v>
      </c>
      <c r="AB111" s="48" t="s">
        <v>112</v>
      </c>
      <c r="AC111" s="48" t="s">
        <v>112</v>
      </c>
      <c r="AD111" s="48" t="s">
        <v>112</v>
      </c>
      <c r="AE111" s="19"/>
      <c r="AF111" s="48" t="s">
        <v>112</v>
      </c>
      <c r="AG111" s="48" t="s">
        <v>112</v>
      </c>
      <c r="AH111" s="48" t="s">
        <v>112</v>
      </c>
      <c r="AI111" s="48" t="s">
        <v>112</v>
      </c>
      <c r="AJ111" s="48" t="s">
        <v>112</v>
      </c>
      <c r="AK111" s="48" t="s">
        <v>112</v>
      </c>
      <c r="AL111" s="48" t="s">
        <v>112</v>
      </c>
      <c r="AM111" s="48" t="s">
        <v>112</v>
      </c>
      <c r="AN111" s="48"/>
      <c r="AO111" s="48" t="s">
        <v>112</v>
      </c>
      <c r="AP111" s="48" t="s">
        <v>112</v>
      </c>
      <c r="AQ111" s="48" t="s">
        <v>112</v>
      </c>
      <c r="AR111" s="53">
        <v>0.27</v>
      </c>
      <c r="AS111" s="53">
        <v>0.34</v>
      </c>
      <c r="AT111" s="53">
        <v>0.4</v>
      </c>
      <c r="AU111" s="53">
        <v>0.44</v>
      </c>
      <c r="AV111" s="53">
        <v>0.42</v>
      </c>
      <c r="AW111" s="53">
        <v>0.5</v>
      </c>
      <c r="AX111" s="53">
        <v>0.34</v>
      </c>
      <c r="AY111" s="53">
        <v>0.33</v>
      </c>
      <c r="AZ111" s="53">
        <v>0.28999999999999998</v>
      </c>
      <c r="BA111" s="53">
        <v>0.32</v>
      </c>
      <c r="BB111" s="53">
        <v>0.37</v>
      </c>
      <c r="BC111" s="53">
        <f>(BB111-AW111)</f>
        <v>-0.13</v>
      </c>
      <c r="BD111" s="19" t="b">
        <f t="shared" si="83"/>
        <v>0</v>
      </c>
      <c r="BE111" s="48">
        <v>78.599999999999994</v>
      </c>
      <c r="BF111" s="48">
        <v>80.599999999999994</v>
      </c>
      <c r="BG111" s="55"/>
      <c r="BH111" s="48">
        <v>79.400000000000006</v>
      </c>
      <c r="BI111" s="48">
        <v>76.599999999999994</v>
      </c>
      <c r="BJ111" s="48">
        <v>73.099999999999994</v>
      </c>
      <c r="BK111" s="48">
        <v>72.8</v>
      </c>
      <c r="BL111" s="48">
        <v>70.8</v>
      </c>
      <c r="BM111" s="88">
        <f t="shared" si="84"/>
        <v>8.6000000000000085</v>
      </c>
      <c r="BN111" s="19"/>
      <c r="BO111" s="19"/>
      <c r="BP111" s="19"/>
      <c r="BQ111" s="19"/>
      <c r="BR111" s="19"/>
      <c r="BS111" s="99">
        <v>-0.54</v>
      </c>
      <c r="BT111" s="34"/>
      <c r="BU111" s="36"/>
      <c r="BV111" s="36"/>
      <c r="BW111" s="36"/>
      <c r="BX111" s="28"/>
      <c r="BY111" s="28">
        <v>15</v>
      </c>
      <c r="BZ111" s="28"/>
      <c r="CA111" s="98">
        <f t="shared" si="85"/>
        <v>19.283000000000001</v>
      </c>
      <c r="CB111" s="28">
        <v>0</v>
      </c>
      <c r="CC111" s="28">
        <v>19.283000000000001</v>
      </c>
      <c r="CD111" s="28">
        <f t="shared" si="86"/>
        <v>20</v>
      </c>
      <c r="CE111" s="28"/>
      <c r="CF111" s="28">
        <v>20</v>
      </c>
      <c r="CG111" s="28">
        <v>20</v>
      </c>
      <c r="CH111" s="56"/>
      <c r="CI111" s="56"/>
      <c r="CJ111" s="28">
        <f t="shared" si="87"/>
        <v>20</v>
      </c>
      <c r="CK111" s="47"/>
      <c r="CL111" s="19"/>
      <c r="CM111" s="19"/>
      <c r="CN111" s="19"/>
    </row>
    <row r="112" spans="1:92" x14ac:dyDescent="0.2">
      <c r="A112" s="25" t="s">
        <v>168</v>
      </c>
      <c r="B112" s="40" t="s">
        <v>450</v>
      </c>
      <c r="C112" s="40">
        <v>8</v>
      </c>
      <c r="D112" s="40">
        <v>0</v>
      </c>
      <c r="E112" s="26">
        <v>2</v>
      </c>
      <c r="F112" s="27">
        <v>5</v>
      </c>
      <c r="G112" s="44">
        <v>1357.38</v>
      </c>
      <c r="H112" s="27">
        <v>6560</v>
      </c>
      <c r="I112" s="27">
        <v>11850</v>
      </c>
      <c r="J112" s="51">
        <f t="shared" si="81"/>
        <v>5.4375527426160336E-2</v>
      </c>
      <c r="K112" s="48">
        <f t="shared" si="82"/>
        <v>18.39062621246217</v>
      </c>
      <c r="L112" s="85">
        <v>13.81</v>
      </c>
      <c r="M112" s="85">
        <v>200.75</v>
      </c>
      <c r="N112" s="47">
        <f>(M112*1.1518*12)</f>
        <v>2774.6862000000001</v>
      </c>
      <c r="O112" s="85">
        <v>9940</v>
      </c>
      <c r="P112" s="51">
        <f>(N112/O112)</f>
        <v>0.27914348088531188</v>
      </c>
      <c r="Q112" s="44">
        <v>14.4</v>
      </c>
      <c r="R112" s="28">
        <f>((L112/100)*S112)</f>
        <v>185.62435300000001</v>
      </c>
      <c r="S112" s="48">
        <v>1344.13</v>
      </c>
      <c r="T112" s="48">
        <v>10.6</v>
      </c>
      <c r="U112" s="31">
        <v>8.6</v>
      </c>
      <c r="V112" s="31">
        <v>9.8000000000000007</v>
      </c>
      <c r="W112" s="31">
        <v>6.8</v>
      </c>
      <c r="X112" s="122"/>
      <c r="Y112" s="48" t="e">
        <v>#N/A</v>
      </c>
      <c r="Z112" s="48" t="s">
        <v>112</v>
      </c>
      <c r="AA112" s="48" t="s">
        <v>112</v>
      </c>
      <c r="AB112" s="49">
        <v>0.7</v>
      </c>
      <c r="AC112" s="50">
        <v>0.8</v>
      </c>
      <c r="AD112" s="50">
        <v>0.6</v>
      </c>
      <c r="AE112" s="50">
        <v>0.7</v>
      </c>
      <c r="AF112" s="48" t="s">
        <v>112</v>
      </c>
      <c r="AG112" s="48" t="s">
        <v>112</v>
      </c>
      <c r="AH112" s="48" t="s">
        <v>112</v>
      </c>
      <c r="AI112" s="48" t="s">
        <v>112</v>
      </c>
      <c r="AJ112" s="48" t="s">
        <v>112</v>
      </c>
      <c r="AK112" s="48" t="s">
        <v>112</v>
      </c>
      <c r="AL112" s="48" t="s">
        <v>112</v>
      </c>
      <c r="AM112" s="48" t="s">
        <v>112</v>
      </c>
      <c r="AN112" s="48"/>
      <c r="AO112" s="48" t="s">
        <v>112</v>
      </c>
      <c r="AP112" s="48" t="s">
        <v>112</v>
      </c>
      <c r="AQ112" s="48" t="s">
        <v>112</v>
      </c>
      <c r="AR112" s="19">
        <v>-0.56999999999999995</v>
      </c>
      <c r="AS112" s="19">
        <v>-0.36</v>
      </c>
      <c r="AT112" s="19">
        <v>-0.48</v>
      </c>
      <c r="AU112" s="19">
        <v>-0.54</v>
      </c>
      <c r="AV112" s="19">
        <v>-0.49</v>
      </c>
      <c r="AW112" s="19">
        <v>-0.48</v>
      </c>
      <c r="AX112" s="19">
        <v>-0.43</v>
      </c>
      <c r="AY112" s="53">
        <v>-0.66</v>
      </c>
      <c r="AZ112" s="53">
        <v>-0.61</v>
      </c>
      <c r="BA112" s="53">
        <v>-0.55000000000000004</v>
      </c>
      <c r="BB112" s="53">
        <v>-0.55000000000000004</v>
      </c>
      <c r="BC112" s="53">
        <f>(BB112-AY112)</f>
        <v>0.10999999999999999</v>
      </c>
      <c r="BD112" s="19" t="b">
        <f t="shared" si="83"/>
        <v>0</v>
      </c>
      <c r="BE112" s="56">
        <v>80.3</v>
      </c>
      <c r="BF112" s="56">
        <v>84.6</v>
      </c>
      <c r="BG112" s="171"/>
      <c r="BH112" s="56">
        <v>83</v>
      </c>
      <c r="BI112" s="56">
        <v>80.099999999999994</v>
      </c>
      <c r="BJ112" s="56">
        <v>78.3</v>
      </c>
      <c r="BK112" s="56">
        <v>80.900000000000006</v>
      </c>
      <c r="BL112" s="56">
        <v>79</v>
      </c>
      <c r="BM112" s="56">
        <f t="shared" si="84"/>
        <v>4</v>
      </c>
      <c r="BN112" s="19"/>
      <c r="BO112" s="19"/>
      <c r="BP112" s="19"/>
      <c r="BQ112" s="19">
        <v>0.75</v>
      </c>
      <c r="BR112" s="19"/>
      <c r="BS112" s="99">
        <v>0.54</v>
      </c>
      <c r="BT112" s="34"/>
      <c r="BU112" s="36"/>
      <c r="BV112" s="36"/>
      <c r="BW112" s="36"/>
      <c r="BX112" s="28"/>
      <c r="BY112" s="28">
        <v>4.5</v>
      </c>
      <c r="BZ112" s="28"/>
      <c r="CA112" s="98">
        <f t="shared" si="85"/>
        <v>10.124000000000001</v>
      </c>
      <c r="CB112" s="28">
        <v>2.9769999999999999</v>
      </c>
      <c r="CC112" s="28">
        <v>13.101000000000001</v>
      </c>
      <c r="CD112" s="28">
        <f t="shared" si="86"/>
        <v>10.5</v>
      </c>
      <c r="CE112" s="28">
        <v>3</v>
      </c>
      <c r="CF112" s="28">
        <v>13.5</v>
      </c>
      <c r="CG112" s="28">
        <v>5</v>
      </c>
      <c r="CH112" s="56">
        <v>7</v>
      </c>
      <c r="CI112" s="56"/>
      <c r="CJ112" s="28">
        <f t="shared" si="87"/>
        <v>12</v>
      </c>
      <c r="CK112" s="28">
        <v>19.399999999999999</v>
      </c>
      <c r="CL112" s="40"/>
      <c r="CM112" s="40"/>
      <c r="CN112" s="19"/>
    </row>
    <row r="113" spans="1:92" x14ac:dyDescent="0.2">
      <c r="A113" s="25" t="s">
        <v>119</v>
      </c>
      <c r="B113" s="40" t="s">
        <v>414</v>
      </c>
      <c r="C113" s="40">
        <v>8</v>
      </c>
      <c r="D113" s="40">
        <v>0</v>
      </c>
      <c r="E113" s="26">
        <v>4</v>
      </c>
      <c r="F113" s="27">
        <v>5</v>
      </c>
      <c r="G113" s="44">
        <v>9.4640000000000004</v>
      </c>
      <c r="H113" s="27">
        <v>6730</v>
      </c>
      <c r="I113" s="27">
        <v>16950</v>
      </c>
      <c r="J113" s="51">
        <f t="shared" si="81"/>
        <v>3.8014749262536875E-2</v>
      </c>
      <c r="K113" s="48">
        <f t="shared" si="82"/>
        <v>26.305579265926902</v>
      </c>
      <c r="L113" s="85">
        <v>0</v>
      </c>
      <c r="M113" s="85">
        <v>455.02</v>
      </c>
      <c r="N113" s="47">
        <f>(M113*1.1518*12)</f>
        <v>6289.1044319999983</v>
      </c>
      <c r="O113" s="85">
        <v>16410</v>
      </c>
      <c r="P113" s="51">
        <f>(N113/O113)</f>
        <v>0.38324828957952456</v>
      </c>
      <c r="Q113" s="44">
        <v>23.4</v>
      </c>
      <c r="R113" s="28">
        <f>((L113/100)*S113)</f>
        <v>0</v>
      </c>
      <c r="S113" s="48">
        <v>9.4700000000000006</v>
      </c>
      <c r="T113" s="48">
        <v>-7.1</v>
      </c>
      <c r="U113" s="31">
        <v>8.1999999999999993</v>
      </c>
      <c r="V113" s="31">
        <v>7.9</v>
      </c>
      <c r="W113" s="31">
        <v>2.7</v>
      </c>
      <c r="X113" s="122"/>
      <c r="Y113" s="48" t="e">
        <v>#N/A</v>
      </c>
      <c r="Z113" s="48" t="s">
        <v>112</v>
      </c>
      <c r="AA113" s="48" t="s">
        <v>112</v>
      </c>
      <c r="AB113" s="48" t="s">
        <v>112</v>
      </c>
      <c r="AC113" s="48" t="s">
        <v>112</v>
      </c>
      <c r="AD113" s="48" t="s">
        <v>112</v>
      </c>
      <c r="AE113" s="50">
        <v>0.22</v>
      </c>
      <c r="AF113" s="48" t="s">
        <v>112</v>
      </c>
      <c r="AG113" s="48" t="s">
        <v>112</v>
      </c>
      <c r="AH113" s="48" t="s">
        <v>112</v>
      </c>
      <c r="AI113" s="48" t="s">
        <v>112</v>
      </c>
      <c r="AJ113" s="48" t="s">
        <v>112</v>
      </c>
      <c r="AK113" s="48" t="s">
        <v>112</v>
      </c>
      <c r="AL113" s="48" t="s">
        <v>112</v>
      </c>
      <c r="AM113" s="48" t="s">
        <v>112</v>
      </c>
      <c r="AN113" s="48"/>
      <c r="AO113" s="48" t="s">
        <v>112</v>
      </c>
      <c r="AP113" s="48" t="s">
        <v>112</v>
      </c>
      <c r="AQ113" s="48" t="s">
        <v>112</v>
      </c>
      <c r="AR113" s="53">
        <v>0.68</v>
      </c>
      <c r="AS113" s="53">
        <v>0.16</v>
      </c>
      <c r="AT113" s="53">
        <v>0.35</v>
      </c>
      <c r="AU113" s="53">
        <v>0.13</v>
      </c>
      <c r="AV113" s="53">
        <v>0.31</v>
      </c>
      <c r="AW113" s="53">
        <v>0.5</v>
      </c>
      <c r="AX113" s="53">
        <v>0.47</v>
      </c>
      <c r="AY113" s="53">
        <v>-0.13</v>
      </c>
      <c r="AZ113" s="53">
        <v>-0.12</v>
      </c>
      <c r="BA113" s="53">
        <v>0.02</v>
      </c>
      <c r="BB113" s="53">
        <v>-0.03</v>
      </c>
      <c r="BC113" s="59">
        <f>(BB113-AW113)</f>
        <v>-0.53</v>
      </c>
      <c r="BD113" s="19" t="b">
        <f t="shared" si="83"/>
        <v>0</v>
      </c>
      <c r="BE113" s="56">
        <v>84.4</v>
      </c>
      <c r="BF113" s="56">
        <v>82.3</v>
      </c>
      <c r="BG113" s="171"/>
      <c r="BH113" s="56">
        <v>78.7</v>
      </c>
      <c r="BI113" s="56">
        <v>77.599999999999994</v>
      </c>
      <c r="BJ113" s="56">
        <v>76.599999999999994</v>
      </c>
      <c r="BK113" s="56">
        <v>76.7</v>
      </c>
      <c r="BL113" s="56">
        <v>75</v>
      </c>
      <c r="BM113" s="56">
        <f t="shared" si="84"/>
        <v>3.7000000000000028</v>
      </c>
      <c r="BN113" s="19"/>
      <c r="BO113" s="19"/>
      <c r="BP113" s="19"/>
      <c r="BQ113" s="19"/>
      <c r="BR113" s="19"/>
      <c r="BS113" s="99">
        <v>-0.48</v>
      </c>
      <c r="BT113" s="34"/>
      <c r="BU113" s="36"/>
      <c r="BV113" s="36"/>
      <c r="BW113" s="36"/>
      <c r="BX113" s="28"/>
      <c r="BY113" s="28">
        <v>10</v>
      </c>
      <c r="BZ113" s="28"/>
      <c r="CA113" s="98">
        <f t="shared" si="85"/>
        <v>11.000999999999999</v>
      </c>
      <c r="CB113" s="28">
        <v>0</v>
      </c>
      <c r="CC113" s="28">
        <v>11.000999999999999</v>
      </c>
      <c r="CD113" s="28">
        <f t="shared" si="86"/>
        <v>11</v>
      </c>
      <c r="CE113" s="28"/>
      <c r="CF113" s="28">
        <v>11</v>
      </c>
      <c r="CG113" s="56"/>
      <c r="CH113" s="56"/>
      <c r="CI113" s="56">
        <v>13.864000000000001</v>
      </c>
      <c r="CJ113" s="28">
        <f t="shared" si="87"/>
        <v>13.864000000000001</v>
      </c>
      <c r="CK113" s="28">
        <v>15</v>
      </c>
      <c r="CL113" s="19"/>
      <c r="CM113" s="19"/>
      <c r="CN113" s="19"/>
    </row>
    <row r="114" spans="1:92" x14ac:dyDescent="0.2">
      <c r="A114" s="25" t="s">
        <v>56</v>
      </c>
      <c r="B114" s="40" t="s">
        <v>577</v>
      </c>
      <c r="C114" s="40">
        <v>8</v>
      </c>
      <c r="D114" s="40">
        <v>0</v>
      </c>
      <c r="E114" s="26">
        <v>5</v>
      </c>
      <c r="F114" s="27">
        <v>5</v>
      </c>
      <c r="G114" s="44">
        <v>6.1550000000000002</v>
      </c>
      <c r="H114" s="46">
        <v>12000</v>
      </c>
      <c r="I114" s="60">
        <v>24000</v>
      </c>
      <c r="J114" s="51">
        <f t="shared" si="81"/>
        <v>2.6847916666666669E-2</v>
      </c>
      <c r="K114" s="48">
        <f t="shared" si="82"/>
        <v>37.24683789865756</v>
      </c>
      <c r="L114" s="92">
        <v>0</v>
      </c>
      <c r="M114" s="44" t="e">
        <v>#N/A</v>
      </c>
      <c r="N114" s="44" t="e">
        <v>#N/A</v>
      </c>
      <c r="O114" s="60">
        <v>24000</v>
      </c>
      <c r="P114" s="85"/>
      <c r="Q114" s="44"/>
      <c r="R114" s="28">
        <f>((L114/100)*S114)</f>
        <v>0</v>
      </c>
      <c r="S114" s="48">
        <v>6.1</v>
      </c>
      <c r="T114" s="48">
        <v>-2.2000000000000002</v>
      </c>
      <c r="U114" s="78">
        <v>1.8</v>
      </c>
      <c r="V114" s="78">
        <v>2.9</v>
      </c>
      <c r="W114" s="48">
        <v>-2.2000000000000002</v>
      </c>
      <c r="X114" s="121"/>
      <c r="Y114" s="48" t="e">
        <v>#N/A</v>
      </c>
      <c r="Z114" s="48" t="s">
        <v>112</v>
      </c>
      <c r="AA114" s="48" t="s">
        <v>112</v>
      </c>
      <c r="AB114" s="48" t="s">
        <v>112</v>
      </c>
      <c r="AC114" s="48" t="s">
        <v>112</v>
      </c>
      <c r="AD114" s="48" t="s">
        <v>112</v>
      </c>
      <c r="AE114" s="19"/>
      <c r="AF114" s="48" t="s">
        <v>112</v>
      </c>
      <c r="AG114" s="48" t="s">
        <v>112</v>
      </c>
      <c r="AH114" s="48" t="s">
        <v>112</v>
      </c>
      <c r="AI114" s="48" t="s">
        <v>112</v>
      </c>
      <c r="AJ114" s="48" t="s">
        <v>112</v>
      </c>
      <c r="AK114" s="48" t="s">
        <v>112</v>
      </c>
      <c r="AL114" s="48" t="s">
        <v>112</v>
      </c>
      <c r="AM114" s="48" t="s">
        <v>112</v>
      </c>
      <c r="AN114" s="48"/>
      <c r="AO114" s="48" t="s">
        <v>112</v>
      </c>
      <c r="AP114" s="48" t="s">
        <v>112</v>
      </c>
      <c r="AQ114" s="48" t="s">
        <v>112</v>
      </c>
      <c r="AR114" s="53">
        <v>0.08</v>
      </c>
      <c r="AS114" s="43">
        <v>0.34</v>
      </c>
      <c r="AT114" s="43">
        <v>0.44</v>
      </c>
      <c r="AU114" s="43">
        <v>0.35</v>
      </c>
      <c r="AV114" s="53">
        <v>0.73</v>
      </c>
      <c r="AW114" s="53">
        <v>0.81</v>
      </c>
      <c r="AX114" s="53">
        <v>0.81</v>
      </c>
      <c r="AY114" s="53">
        <v>-0.03</v>
      </c>
      <c r="AZ114" s="53">
        <v>-1.29</v>
      </c>
      <c r="BA114" s="53">
        <v>-1.54</v>
      </c>
      <c r="BB114" s="53">
        <v>-1.81</v>
      </c>
      <c r="BC114" s="59">
        <f>(BB114-AX114)</f>
        <v>-2.62</v>
      </c>
      <c r="BD114" s="19" t="b">
        <f t="shared" si="83"/>
        <v>1</v>
      </c>
      <c r="BE114" s="48">
        <v>70</v>
      </c>
      <c r="BF114" s="48">
        <v>69.400000000000006</v>
      </c>
      <c r="BG114" s="55"/>
      <c r="BH114" s="48">
        <v>69.099999999999994</v>
      </c>
      <c r="BI114" s="48">
        <v>68.7</v>
      </c>
      <c r="BJ114" s="48">
        <v>84.9</v>
      </c>
      <c r="BK114" s="48">
        <v>84.5</v>
      </c>
      <c r="BL114" s="48">
        <v>87.8</v>
      </c>
      <c r="BM114" s="89">
        <f t="shared" si="84"/>
        <v>-18.700000000000003</v>
      </c>
      <c r="BN114" s="43" t="s">
        <v>159</v>
      </c>
      <c r="BO114" s="43" t="s">
        <v>159</v>
      </c>
      <c r="BP114" s="43"/>
      <c r="BQ114" s="53">
        <v>0.6</v>
      </c>
      <c r="BR114" s="43">
        <v>0.94</v>
      </c>
      <c r="BS114" s="53">
        <v>0.28000000000000003</v>
      </c>
      <c r="BT114" s="34"/>
      <c r="BU114" s="36"/>
      <c r="BV114" s="36"/>
      <c r="BW114" s="36"/>
      <c r="BX114" s="98"/>
      <c r="BY114" s="98"/>
      <c r="BZ114" s="98"/>
      <c r="CA114" s="98">
        <f t="shared" si="85"/>
        <v>0</v>
      </c>
      <c r="CB114" s="28">
        <v>0</v>
      </c>
      <c r="CC114" s="28">
        <v>0</v>
      </c>
      <c r="CD114" s="28">
        <f t="shared" si="86"/>
        <v>0</v>
      </c>
      <c r="CE114" s="28"/>
      <c r="CF114" s="28"/>
      <c r="CG114" s="56"/>
      <c r="CH114" s="56"/>
      <c r="CI114" s="56"/>
      <c r="CJ114" s="28">
        <f t="shared" si="87"/>
        <v>0</v>
      </c>
      <c r="CK114" s="47"/>
      <c r="CL114" s="26"/>
      <c r="CM114" s="26"/>
      <c r="CN114" s="19"/>
    </row>
    <row r="115" spans="1:92" x14ac:dyDescent="0.2">
      <c r="A115" s="25" t="s">
        <v>103</v>
      </c>
      <c r="B115" s="40" t="s">
        <v>751</v>
      </c>
      <c r="C115" s="40">
        <v>8</v>
      </c>
      <c r="D115" s="40">
        <v>0</v>
      </c>
      <c r="E115" s="26">
        <v>3</v>
      </c>
      <c r="F115" s="27">
        <v>5</v>
      </c>
      <c r="G115" s="44">
        <v>30.405000000000001</v>
      </c>
      <c r="H115" s="27">
        <v>12550</v>
      </c>
      <c r="I115" s="27">
        <v>17900</v>
      </c>
      <c r="J115" s="51">
        <f t="shared" si="81"/>
        <v>3.5997206703910614E-2</v>
      </c>
      <c r="K115" s="48">
        <f t="shared" si="82"/>
        <v>27.779933266082097</v>
      </c>
      <c r="L115" s="85">
        <v>10.17</v>
      </c>
      <c r="M115" s="85">
        <v>190.4</v>
      </c>
      <c r="N115" s="47">
        <f>(M115*1.1518*12)</f>
        <v>2631.6326399999998</v>
      </c>
      <c r="O115" s="85">
        <v>16580</v>
      </c>
      <c r="P115" s="51">
        <f>(N115/O115)</f>
        <v>0.15872331966224365</v>
      </c>
      <c r="Q115" s="44">
        <v>13.8</v>
      </c>
      <c r="R115" s="28">
        <f>((L115/100)*S115)</f>
        <v>3.0001500000000001</v>
      </c>
      <c r="S115" s="48">
        <v>29.5</v>
      </c>
      <c r="T115" s="48">
        <v>0.6</v>
      </c>
      <c r="U115" s="31">
        <v>0.7</v>
      </c>
      <c r="V115" s="31">
        <v>1.4</v>
      </c>
      <c r="W115" s="31">
        <v>-0.4</v>
      </c>
      <c r="X115" s="122"/>
      <c r="Y115" s="48" t="e">
        <v>#N/A</v>
      </c>
      <c r="Z115" s="48" t="s">
        <v>112</v>
      </c>
      <c r="AA115" s="48" t="s">
        <v>112</v>
      </c>
      <c r="AB115" s="48" t="s">
        <v>112</v>
      </c>
      <c r="AC115" s="48" t="s">
        <v>112</v>
      </c>
      <c r="AD115" s="48" t="s">
        <v>112</v>
      </c>
      <c r="AE115" s="48" t="s">
        <v>112</v>
      </c>
      <c r="AF115" s="48" t="s">
        <v>112</v>
      </c>
      <c r="AG115" s="48" t="s">
        <v>112</v>
      </c>
      <c r="AH115" s="48" t="s">
        <v>112</v>
      </c>
      <c r="AI115" s="48" t="s">
        <v>112</v>
      </c>
      <c r="AJ115" s="48" t="s">
        <v>112</v>
      </c>
      <c r="AK115" s="48" t="s">
        <v>112</v>
      </c>
      <c r="AL115" s="48" t="s">
        <v>112</v>
      </c>
      <c r="AM115" s="48" t="s">
        <v>112</v>
      </c>
      <c r="AN115" s="48"/>
      <c r="AO115" s="48" t="s">
        <v>112</v>
      </c>
      <c r="AP115" s="48" t="s">
        <v>112</v>
      </c>
      <c r="AQ115" s="48" t="s">
        <v>112</v>
      </c>
      <c r="AR115" s="53">
        <v>-1.32</v>
      </c>
      <c r="AS115" s="53">
        <v>-1.39</v>
      </c>
      <c r="AT115" s="53">
        <v>-1.22</v>
      </c>
      <c r="AU115" s="53">
        <v>-1.23</v>
      </c>
      <c r="AV115" s="53">
        <v>-1.21</v>
      </c>
      <c r="AW115" s="53">
        <v>-1.3</v>
      </c>
      <c r="AX115" s="53">
        <v>-1.27</v>
      </c>
      <c r="AY115" s="53">
        <v>-1.24</v>
      </c>
      <c r="AZ115" s="53">
        <v>-1.0900000000000001</v>
      </c>
      <c r="BA115" s="53">
        <v>-1</v>
      </c>
      <c r="BB115" s="53">
        <v>-1.08</v>
      </c>
      <c r="BC115" s="53">
        <f>(BB115-AW115)</f>
        <v>0.21999999999999997</v>
      </c>
      <c r="BD115" s="19" t="b">
        <f t="shared" si="83"/>
        <v>0</v>
      </c>
      <c r="BE115" s="48">
        <v>77.900000000000006</v>
      </c>
      <c r="BF115" s="48">
        <v>79.5</v>
      </c>
      <c r="BG115" s="55"/>
      <c r="BH115" s="48">
        <v>78.7</v>
      </c>
      <c r="BI115" s="48">
        <v>78.2</v>
      </c>
      <c r="BJ115" s="48">
        <v>77.3</v>
      </c>
      <c r="BK115" s="48">
        <v>75.3</v>
      </c>
      <c r="BL115" s="48">
        <v>76.7</v>
      </c>
      <c r="BM115" s="56">
        <f t="shared" si="84"/>
        <v>2</v>
      </c>
      <c r="BN115" s="19"/>
      <c r="BO115" s="19"/>
      <c r="BP115" s="19"/>
      <c r="BQ115" s="19">
        <v>1.07</v>
      </c>
      <c r="BR115" s="99">
        <v>0.9</v>
      </c>
      <c r="BS115" s="99">
        <v>1.01</v>
      </c>
      <c r="BT115" s="34"/>
      <c r="BU115" s="34"/>
      <c r="BV115" s="34"/>
      <c r="BW115" s="34"/>
      <c r="BX115" s="28"/>
      <c r="BY115" s="28">
        <v>6</v>
      </c>
      <c r="BZ115" s="28"/>
      <c r="CA115" s="98">
        <f t="shared" si="85"/>
        <v>5.7859999999999996</v>
      </c>
      <c r="CB115" s="28">
        <v>0</v>
      </c>
      <c r="CC115" s="28">
        <v>5.7859999999999996</v>
      </c>
      <c r="CD115" s="28">
        <f t="shared" si="86"/>
        <v>6</v>
      </c>
      <c r="CE115" s="28"/>
      <c r="CF115" s="28">
        <v>6</v>
      </c>
      <c r="CG115" s="28">
        <v>5</v>
      </c>
      <c r="CH115" s="56"/>
      <c r="CI115" s="56"/>
      <c r="CJ115" s="28">
        <f t="shared" si="87"/>
        <v>5</v>
      </c>
      <c r="CK115" s="47">
        <v>6</v>
      </c>
      <c r="CL115" s="40"/>
      <c r="CM115" s="40"/>
      <c r="CN115" s="19"/>
    </row>
    <row r="116" spans="1:92" x14ac:dyDescent="0.2">
      <c r="A116" s="25" t="s">
        <v>121</v>
      </c>
      <c r="B116" s="40" t="s">
        <v>665</v>
      </c>
      <c r="C116" s="40">
        <v>8</v>
      </c>
      <c r="D116" s="40">
        <v>0</v>
      </c>
      <c r="E116" s="26">
        <v>4</v>
      </c>
      <c r="F116" s="27">
        <v>1</v>
      </c>
      <c r="G116" s="44">
        <v>143.53299999999999</v>
      </c>
      <c r="H116" s="27">
        <v>13850</v>
      </c>
      <c r="I116" s="27">
        <v>23190</v>
      </c>
      <c r="J116" s="51">
        <f t="shared" si="81"/>
        <v>2.7785683484260457E-2</v>
      </c>
      <c r="K116" s="48">
        <f t="shared" si="82"/>
        <v>35.989757119577867</v>
      </c>
      <c r="L116" s="85">
        <v>0.02</v>
      </c>
      <c r="M116" s="85">
        <v>605.77</v>
      </c>
      <c r="N116" s="47">
        <f>(M116*1.1518*12)</f>
        <v>8372.7106319999984</v>
      </c>
      <c r="O116" s="85">
        <v>21860</v>
      </c>
      <c r="P116" s="51">
        <f>(N116/O116)</f>
        <v>0.38301512497712709</v>
      </c>
      <c r="Q116" s="44">
        <v>17</v>
      </c>
      <c r="R116" s="28">
        <f>((L116/100)*S116)</f>
        <v>2.8592000000000003E-2</v>
      </c>
      <c r="S116" s="48">
        <v>142.96</v>
      </c>
      <c r="T116" s="48">
        <v>-7.3</v>
      </c>
      <c r="U116" s="31">
        <v>5.4</v>
      </c>
      <c r="V116" s="31">
        <v>5.0999999999999996</v>
      </c>
      <c r="W116" s="31">
        <v>2.1</v>
      </c>
      <c r="X116" s="122"/>
      <c r="Y116" s="50"/>
      <c r="Z116" s="48" t="s">
        <v>112</v>
      </c>
      <c r="AA116" s="48" t="s">
        <v>112</v>
      </c>
      <c r="AB116" s="48" t="s">
        <v>112</v>
      </c>
      <c r="AC116" s="48" t="s">
        <v>112</v>
      </c>
      <c r="AD116" s="48" t="s">
        <v>112</v>
      </c>
      <c r="AE116" s="48" t="s">
        <v>112</v>
      </c>
      <c r="AF116" s="48" t="s">
        <v>112</v>
      </c>
      <c r="AG116" s="48" t="s">
        <v>112</v>
      </c>
      <c r="AH116" s="48" t="s">
        <v>112</v>
      </c>
      <c r="AI116" s="48" t="s">
        <v>112</v>
      </c>
      <c r="AJ116" s="48" t="s">
        <v>112</v>
      </c>
      <c r="AK116" s="48" t="s">
        <v>112</v>
      </c>
      <c r="AL116" s="48" t="s">
        <v>112</v>
      </c>
      <c r="AM116" s="48" t="s">
        <v>112</v>
      </c>
      <c r="AN116" s="48"/>
      <c r="AO116" s="48" t="s">
        <v>112</v>
      </c>
      <c r="AP116" s="48" t="s">
        <v>112</v>
      </c>
      <c r="AQ116" s="48" t="s">
        <v>112</v>
      </c>
      <c r="AR116" s="53">
        <v>-1.2</v>
      </c>
      <c r="AS116" s="53">
        <v>-1.46</v>
      </c>
      <c r="AT116" s="53">
        <v>-1.25</v>
      </c>
      <c r="AU116" s="53">
        <v>-0.91</v>
      </c>
      <c r="AV116" s="52">
        <v>-0.86</v>
      </c>
      <c r="AW116" s="52">
        <v>-0.75</v>
      </c>
      <c r="AX116" s="52">
        <v>-0.95</v>
      </c>
      <c r="AY116" s="52">
        <v>-0.91</v>
      </c>
      <c r="AZ116" s="52">
        <v>-0.99</v>
      </c>
      <c r="BA116" s="52">
        <v>-0.83</v>
      </c>
      <c r="BB116" s="52">
        <v>-0.75</v>
      </c>
      <c r="BC116" s="53">
        <f>(BB116-AZ116)</f>
        <v>0.24</v>
      </c>
      <c r="BD116" s="19" t="b">
        <f t="shared" si="83"/>
        <v>0</v>
      </c>
      <c r="BE116" s="48">
        <v>79.7</v>
      </c>
      <c r="BF116" s="48">
        <v>80.8</v>
      </c>
      <c r="BG116" s="55"/>
      <c r="BH116" s="48">
        <v>79</v>
      </c>
      <c r="BI116" s="48">
        <v>77.7</v>
      </c>
      <c r="BJ116" s="48">
        <v>77.099999999999994</v>
      </c>
      <c r="BK116" s="48">
        <v>77.099999999999994</v>
      </c>
      <c r="BL116" s="48">
        <v>76.5</v>
      </c>
      <c r="BM116" s="56">
        <f t="shared" si="84"/>
        <v>2.5</v>
      </c>
      <c r="BN116" s="19"/>
      <c r="BO116" s="19"/>
      <c r="BP116" s="104"/>
      <c r="BQ116" s="19"/>
      <c r="BR116" s="19"/>
      <c r="BS116" s="99">
        <v>0.1</v>
      </c>
      <c r="BT116" s="34"/>
      <c r="BU116" s="36"/>
      <c r="BV116" s="36"/>
      <c r="BW116" s="36"/>
      <c r="BX116" s="28"/>
      <c r="BY116" s="28"/>
      <c r="BZ116" s="28"/>
      <c r="CA116" s="98">
        <f t="shared" si="85"/>
        <v>0</v>
      </c>
      <c r="CB116" s="28">
        <v>0</v>
      </c>
      <c r="CC116" s="28">
        <v>0</v>
      </c>
      <c r="CD116" s="28">
        <f t="shared" si="86"/>
        <v>52.334999999999994</v>
      </c>
      <c r="CE116" s="28">
        <v>10.8</v>
      </c>
      <c r="CF116" s="28">
        <v>63.134999999999998</v>
      </c>
      <c r="CG116" s="56"/>
      <c r="CH116" s="56"/>
      <c r="CI116" s="56">
        <v>54.35</v>
      </c>
      <c r="CJ116" s="28">
        <f t="shared" si="87"/>
        <v>54.35</v>
      </c>
      <c r="CK116" s="29">
        <v>59</v>
      </c>
      <c r="CL116" s="40"/>
      <c r="CM116" s="40"/>
      <c r="CN116" s="19"/>
    </row>
    <row r="117" spans="1:92" x14ac:dyDescent="0.2">
      <c r="A117" s="18" t="s">
        <v>167</v>
      </c>
      <c r="B117" s="40"/>
      <c r="C117" s="38">
        <v>8</v>
      </c>
      <c r="D117" s="38"/>
      <c r="E117" s="19"/>
      <c r="F117" s="19"/>
      <c r="G117" s="37">
        <f>SUM(G108:G115)</f>
        <v>1538.393</v>
      </c>
      <c r="H117" s="18"/>
      <c r="I117" s="18"/>
      <c r="J117" s="18"/>
      <c r="K117" s="18"/>
      <c r="L117" s="37"/>
      <c r="M117" s="44" t="e">
        <v>#N/A</v>
      </c>
      <c r="N117" s="18"/>
      <c r="O117" s="85"/>
      <c r="P117" s="85"/>
      <c r="Q117" s="44"/>
      <c r="R117" s="85">
        <f>SUM(R108:R116)</f>
        <v>189.28061099999999</v>
      </c>
      <c r="S117" s="85">
        <f>SUM(S108:S116)</f>
        <v>1665.4470000000001</v>
      </c>
      <c r="T117" s="44"/>
      <c r="U117" s="78"/>
      <c r="V117" s="78"/>
      <c r="W117" s="78"/>
      <c r="X117" s="124"/>
      <c r="Y117" s="112"/>
      <c r="Z117" s="78"/>
      <c r="AA117" s="57"/>
      <c r="AB117" s="48"/>
      <c r="AC117" s="48"/>
      <c r="AD117" s="48"/>
      <c r="AE117" s="19"/>
      <c r="AF117" s="48"/>
      <c r="AG117" s="48"/>
      <c r="AH117" s="48"/>
      <c r="AI117" s="48"/>
      <c r="AJ117" s="48"/>
      <c r="AK117" s="48"/>
      <c r="AL117" s="48"/>
      <c r="AM117" s="48"/>
      <c r="AN117" s="48"/>
      <c r="AO117" s="48"/>
      <c r="AP117" s="48"/>
      <c r="AQ117" s="48"/>
      <c r="AR117" s="53"/>
      <c r="AS117" s="43"/>
      <c r="AT117" s="43"/>
      <c r="AU117" s="43"/>
      <c r="AV117" s="53"/>
      <c r="AW117" s="53"/>
      <c r="AX117" s="53"/>
      <c r="AY117" s="53"/>
      <c r="AZ117" s="53"/>
      <c r="BA117" s="53"/>
      <c r="BB117" s="53"/>
      <c r="BC117" s="53"/>
      <c r="BD117" s="19"/>
      <c r="BE117" s="63">
        <f>AVERAGE(BE108:BE115)</f>
        <v>83.087500000000006</v>
      </c>
      <c r="BF117" s="63">
        <f>AVERAGE(BF108:BF115)</f>
        <v>84.3125</v>
      </c>
      <c r="BG117" s="175"/>
      <c r="BH117" s="63">
        <f t="shared" ref="BH117:BM117" si="88">AVERAGE(BH108:BH115)</f>
        <v>83.350000000000009</v>
      </c>
      <c r="BI117" s="63">
        <f t="shared" si="88"/>
        <v>81.612500000000011</v>
      </c>
      <c r="BJ117" s="63">
        <f t="shared" si="88"/>
        <v>83.724999999999994</v>
      </c>
      <c r="BK117" s="63">
        <f t="shared" si="88"/>
        <v>84.05</v>
      </c>
      <c r="BL117" s="63">
        <f t="shared" si="88"/>
        <v>84.012500000000003</v>
      </c>
      <c r="BM117" s="63">
        <f t="shared" si="88"/>
        <v>-0.66249999999999787</v>
      </c>
      <c r="BN117" s="19"/>
      <c r="BO117" s="19"/>
      <c r="BP117" s="19"/>
      <c r="BQ117" s="19"/>
      <c r="BR117" s="19"/>
      <c r="BS117" s="99"/>
      <c r="BT117" s="34"/>
      <c r="BU117" s="36"/>
      <c r="BV117" s="36"/>
      <c r="BW117" s="36"/>
      <c r="BX117" s="37">
        <f>SUM(BX108:BX116)</f>
        <v>0</v>
      </c>
      <c r="BY117" s="37">
        <f>SUM(BY108:BY116)</f>
        <v>35.5</v>
      </c>
      <c r="BZ117" s="37">
        <f>SUM(BZ108:BZ116)</f>
        <v>0</v>
      </c>
      <c r="CA117" s="37">
        <f>SUM(CA108:CA115)</f>
        <v>46.194000000000003</v>
      </c>
      <c r="CB117" s="28"/>
      <c r="CC117" s="28"/>
      <c r="CD117" s="62">
        <f t="shared" ref="CD117:CK117" si="89">SUM(CD108:CD115)</f>
        <v>47.5</v>
      </c>
      <c r="CE117" s="62">
        <f t="shared" si="89"/>
        <v>3</v>
      </c>
      <c r="CF117" s="62">
        <f t="shared" si="89"/>
        <v>50.5</v>
      </c>
      <c r="CG117" s="62">
        <f t="shared" si="89"/>
        <v>33.492999999999995</v>
      </c>
      <c r="CH117" s="62">
        <f t="shared" si="89"/>
        <v>7</v>
      </c>
      <c r="CI117" s="62">
        <f t="shared" si="89"/>
        <v>13.864000000000001</v>
      </c>
      <c r="CJ117" s="62">
        <f t="shared" si="89"/>
        <v>54.356999999999999</v>
      </c>
      <c r="CK117" s="62">
        <f t="shared" si="89"/>
        <v>43.9</v>
      </c>
      <c r="CL117" s="77"/>
      <c r="CM117" s="77"/>
      <c r="CN117" s="19"/>
    </row>
    <row r="118" spans="1:92" x14ac:dyDescent="0.2">
      <c r="A118" s="25" t="s">
        <v>10</v>
      </c>
      <c r="B118" s="40" t="s">
        <v>430</v>
      </c>
      <c r="C118" s="40">
        <v>9</v>
      </c>
      <c r="D118" s="40">
        <v>0</v>
      </c>
      <c r="E118" s="26">
        <v>4</v>
      </c>
      <c r="F118" s="27">
        <v>1</v>
      </c>
      <c r="G118" s="44">
        <v>7.2649999999999997</v>
      </c>
      <c r="H118" s="27">
        <v>7360</v>
      </c>
      <c r="I118" s="27">
        <v>15210</v>
      </c>
      <c r="J118" s="51">
        <f t="shared" ref="J118:J130" si="90">(644.35/I118)</f>
        <v>4.236357659434583E-2</v>
      </c>
      <c r="K118" s="48">
        <f>(I118/644.35)</f>
        <v>23.605183518274227</v>
      </c>
      <c r="L118" s="85">
        <v>1.9</v>
      </c>
      <c r="M118" s="85">
        <v>393.86</v>
      </c>
      <c r="N118" s="47">
        <f t="shared" ref="N118:N130" si="91">(M118*1.1518*12)</f>
        <v>5443.7753759999996</v>
      </c>
      <c r="O118" s="85">
        <v>14590</v>
      </c>
      <c r="P118" s="51">
        <f t="shared" ref="P118:P130" si="92">(N118/O118)</f>
        <v>0.37311688663468129</v>
      </c>
      <c r="Q118" s="44">
        <v>19.100000000000001</v>
      </c>
      <c r="R118" s="28">
        <f t="shared" ref="R118:R130" si="93">((L118/100)*S118)</f>
        <v>0.13965</v>
      </c>
      <c r="S118" s="48">
        <v>7.35</v>
      </c>
      <c r="T118" s="48">
        <v>-6.8</v>
      </c>
      <c r="U118" s="31">
        <v>4.8</v>
      </c>
      <c r="V118" s="31">
        <v>5.0999999999999996</v>
      </c>
      <c r="W118" s="31">
        <v>2.7</v>
      </c>
      <c r="X118" s="122"/>
      <c r="Y118" s="48" t="s">
        <v>112</v>
      </c>
      <c r="Z118" s="48" t="s">
        <v>112</v>
      </c>
      <c r="AA118" s="48" t="s">
        <v>112</v>
      </c>
      <c r="AB118" s="48" t="s">
        <v>112</v>
      </c>
      <c r="AC118" s="48" t="s">
        <v>112</v>
      </c>
      <c r="AD118" s="48" t="s">
        <v>112</v>
      </c>
      <c r="AE118" s="48" t="s">
        <v>112</v>
      </c>
      <c r="AF118" s="48" t="s">
        <v>112</v>
      </c>
      <c r="AG118" s="48" t="s">
        <v>112</v>
      </c>
      <c r="AH118" s="48" t="s">
        <v>112</v>
      </c>
      <c r="AI118" s="48" t="s">
        <v>112</v>
      </c>
      <c r="AJ118" s="48" t="s">
        <v>112</v>
      </c>
      <c r="AK118" s="48" t="s">
        <v>112</v>
      </c>
      <c r="AL118" s="48" t="s">
        <v>112</v>
      </c>
      <c r="AM118" s="48" t="s">
        <v>112</v>
      </c>
      <c r="AN118" s="48"/>
      <c r="AO118" s="48" t="s">
        <v>112</v>
      </c>
      <c r="AP118" s="48" t="s">
        <v>112</v>
      </c>
      <c r="AQ118" s="48" t="s">
        <v>112</v>
      </c>
      <c r="AR118" s="53">
        <v>0.15</v>
      </c>
      <c r="AS118" s="53">
        <v>-0.02</v>
      </c>
      <c r="AT118" s="53">
        <v>0.13</v>
      </c>
      <c r="AU118" s="53">
        <v>0.39</v>
      </c>
      <c r="AV118" s="53">
        <v>0.35</v>
      </c>
      <c r="AW118" s="53">
        <v>0.35</v>
      </c>
      <c r="AX118" s="53">
        <v>0.32</v>
      </c>
      <c r="AY118" s="53">
        <v>0.33</v>
      </c>
      <c r="AZ118" s="53">
        <v>0.28000000000000003</v>
      </c>
      <c r="BA118" s="53">
        <v>0.35</v>
      </c>
      <c r="BB118" s="53">
        <v>0.18</v>
      </c>
      <c r="BC118" s="53">
        <f>(BB118-BA118)</f>
        <v>-0.16999999999999998</v>
      </c>
      <c r="BD118" s="19" t="b">
        <f>OR(AND(BB118 &lt; -1.14, AQ118=TRUE), BB118&lt;-1.75)</f>
        <v>0</v>
      </c>
      <c r="BE118" s="48">
        <v>58.5</v>
      </c>
      <c r="BF118" s="48">
        <v>61.5</v>
      </c>
      <c r="BG118" s="55"/>
      <c r="BH118" s="48">
        <v>61.2</v>
      </c>
      <c r="BI118" s="48">
        <v>59</v>
      </c>
      <c r="BJ118" s="48">
        <v>56.3</v>
      </c>
      <c r="BK118" s="48">
        <v>55</v>
      </c>
      <c r="BL118" s="48">
        <v>54.4</v>
      </c>
      <c r="BM118" s="88">
        <f t="shared" ref="BM118:BM130" si="94">BH118-BL118</f>
        <v>6.8000000000000043</v>
      </c>
      <c r="BN118" s="19"/>
      <c r="BO118" s="19"/>
      <c r="BP118" s="104"/>
      <c r="BQ118" s="19"/>
      <c r="BR118" s="19"/>
      <c r="BS118" s="99"/>
      <c r="BT118" s="34"/>
      <c r="BU118" s="36"/>
      <c r="BV118" s="36"/>
      <c r="BW118" s="36"/>
      <c r="BX118" s="28"/>
      <c r="BY118" s="28"/>
      <c r="BZ118" s="28"/>
      <c r="CA118" s="98">
        <f>(CC118-CB118)</f>
        <v>0</v>
      </c>
      <c r="CB118" s="28">
        <v>0</v>
      </c>
      <c r="CC118" s="28">
        <v>0</v>
      </c>
      <c r="CD118" s="28">
        <f>(CF118-CE118)</f>
        <v>0</v>
      </c>
      <c r="CE118" s="28"/>
      <c r="CF118" s="28"/>
      <c r="CG118" s="56"/>
      <c r="CH118" s="56"/>
      <c r="CI118" s="56">
        <v>0</v>
      </c>
      <c r="CJ118" s="28"/>
      <c r="CK118" s="29">
        <v>0.8</v>
      </c>
      <c r="CL118" s="40"/>
      <c r="CM118" s="40"/>
      <c r="CN118" s="19"/>
    </row>
    <row r="119" spans="1:92" x14ac:dyDescent="0.2">
      <c r="A119" s="25" t="s">
        <v>79</v>
      </c>
      <c r="B119" s="40" t="s">
        <v>663</v>
      </c>
      <c r="C119" s="40">
        <v>9</v>
      </c>
      <c r="D119" s="40">
        <v>0</v>
      </c>
      <c r="E119" s="26">
        <v>4</v>
      </c>
      <c r="F119" s="27">
        <v>1</v>
      </c>
      <c r="G119" s="44">
        <v>19.963999999999999</v>
      </c>
      <c r="H119" s="27">
        <v>9060</v>
      </c>
      <c r="I119" s="27">
        <v>18410</v>
      </c>
      <c r="J119" s="51">
        <f t="shared" si="90"/>
        <v>3.5000000000000003E-2</v>
      </c>
      <c r="K119" s="48">
        <f t="shared" ref="K119:K130" si="95">(I119/644.35)</f>
        <v>28.571428571428569</v>
      </c>
      <c r="L119" s="85">
        <v>0</v>
      </c>
      <c r="M119" s="85">
        <v>224.64</v>
      </c>
      <c r="N119" s="47">
        <f t="shared" si="91"/>
        <v>3104.8842239999994</v>
      </c>
      <c r="O119" s="85">
        <v>17070</v>
      </c>
      <c r="P119" s="51">
        <f t="shared" si="92"/>
        <v>0.1818912843585237</v>
      </c>
      <c r="Q119" s="44">
        <v>22.7</v>
      </c>
      <c r="R119" s="28">
        <f t="shared" si="93"/>
        <v>0</v>
      </c>
      <c r="S119" s="48">
        <v>20.149999999999999</v>
      </c>
      <c r="T119" s="48">
        <v>-0.7</v>
      </c>
      <c r="U119" s="31">
        <v>3.3</v>
      </c>
      <c r="V119" s="31">
        <v>5.2</v>
      </c>
      <c r="W119" s="31">
        <v>2.9</v>
      </c>
      <c r="X119" s="122"/>
      <c r="Y119" s="48" t="s">
        <v>112</v>
      </c>
      <c r="Z119" s="48" t="s">
        <v>112</v>
      </c>
      <c r="AA119" s="48" t="s">
        <v>112</v>
      </c>
      <c r="AB119" s="48" t="s">
        <v>112</v>
      </c>
      <c r="AC119" s="48" t="s">
        <v>112</v>
      </c>
      <c r="AD119" s="48" t="s">
        <v>112</v>
      </c>
      <c r="AE119" s="48" t="s">
        <v>112</v>
      </c>
      <c r="AF119" s="48" t="s">
        <v>112</v>
      </c>
      <c r="AG119" s="48" t="s">
        <v>112</v>
      </c>
      <c r="AH119" s="48" t="s">
        <v>112</v>
      </c>
      <c r="AI119" s="48" t="s">
        <v>112</v>
      </c>
      <c r="AJ119" s="48" t="s">
        <v>112</v>
      </c>
      <c r="AK119" s="48" t="s">
        <v>112</v>
      </c>
      <c r="AL119" s="48" t="s">
        <v>112</v>
      </c>
      <c r="AM119" s="48" t="s">
        <v>112</v>
      </c>
      <c r="AN119" s="48"/>
      <c r="AO119" s="48" t="s">
        <v>112</v>
      </c>
      <c r="AP119" s="48" t="s">
        <v>112</v>
      </c>
      <c r="AQ119" s="48" t="s">
        <v>112</v>
      </c>
      <c r="AR119" s="53">
        <v>0.28999999999999998</v>
      </c>
      <c r="AS119" s="53">
        <v>0.04</v>
      </c>
      <c r="AT119" s="53">
        <v>7.0000000000000007E-2</v>
      </c>
      <c r="AU119" s="53">
        <v>0.13</v>
      </c>
      <c r="AV119" s="53">
        <v>0.17</v>
      </c>
      <c r="AW119" s="53">
        <v>0.16</v>
      </c>
      <c r="AX119" s="53">
        <v>0.35</v>
      </c>
      <c r="AY119" s="53">
        <v>0.25</v>
      </c>
      <c r="AZ119" s="53">
        <v>0.17</v>
      </c>
      <c r="BA119" s="53">
        <v>7.0000000000000007E-2</v>
      </c>
      <c r="BB119" s="53">
        <v>0.15</v>
      </c>
      <c r="BC119" s="53">
        <f>(BB119-AX119)</f>
        <v>-0.19999999999999998</v>
      </c>
      <c r="BD119" s="19" t="b">
        <f>OR(AND(BB119 &lt; -1.14, AQ119=TRUE), BB119&lt;-1.75)</f>
        <v>0</v>
      </c>
      <c r="BE119" s="48">
        <v>59.9</v>
      </c>
      <c r="BF119" s="48">
        <v>61.3</v>
      </c>
      <c r="BG119" s="55"/>
      <c r="BH119" s="48">
        <v>60.2</v>
      </c>
      <c r="BI119" s="48">
        <v>59.8</v>
      </c>
      <c r="BJ119" s="48">
        <v>59.5</v>
      </c>
      <c r="BK119" s="48">
        <v>57.4</v>
      </c>
      <c r="BL119" s="48">
        <v>56.9</v>
      </c>
      <c r="BM119" s="56">
        <f t="shared" si="94"/>
        <v>3.3000000000000043</v>
      </c>
      <c r="BN119" s="19"/>
      <c r="BO119" s="19"/>
      <c r="BP119" s="19"/>
      <c r="BQ119" s="19"/>
      <c r="BR119" s="19"/>
      <c r="BS119" s="99"/>
      <c r="BT119" s="34"/>
      <c r="BU119" s="36"/>
      <c r="BV119" s="36"/>
      <c r="BW119" s="36"/>
      <c r="BX119" s="28"/>
      <c r="BY119" s="28"/>
      <c r="BZ119" s="28"/>
      <c r="CA119" s="98">
        <f>(CC119-CB119)</f>
        <v>0</v>
      </c>
      <c r="CB119" s="28">
        <v>0</v>
      </c>
      <c r="CC119" s="28">
        <v>0</v>
      </c>
      <c r="CD119" s="28">
        <f>(CF119-CE119)</f>
        <v>0</v>
      </c>
      <c r="CE119" s="28"/>
      <c r="CF119" s="28"/>
      <c r="CG119" s="56"/>
      <c r="CH119" s="56"/>
      <c r="CI119" s="56">
        <v>0</v>
      </c>
      <c r="CJ119" s="28">
        <f>(CG119+CH119+CI119)</f>
        <v>0</v>
      </c>
      <c r="CK119" s="29"/>
      <c r="CL119" s="40"/>
      <c r="CM119" s="40"/>
      <c r="CN119" s="19"/>
    </row>
    <row r="120" spans="1:92" x14ac:dyDescent="0.2">
      <c r="A120" s="25" t="s">
        <v>96</v>
      </c>
      <c r="B120" s="40" t="s">
        <v>732</v>
      </c>
      <c r="C120" s="40">
        <v>9</v>
      </c>
      <c r="D120" s="40">
        <v>0</v>
      </c>
      <c r="E120" s="26">
        <v>5</v>
      </c>
      <c r="F120" s="27">
        <v>1</v>
      </c>
      <c r="G120" s="44">
        <v>74.933000000000007</v>
      </c>
      <c r="H120" s="27">
        <v>10970</v>
      </c>
      <c r="I120" s="27">
        <v>18800</v>
      </c>
      <c r="J120" s="51">
        <f t="shared" si="90"/>
        <v>3.4273936170212765E-2</v>
      </c>
      <c r="K120" s="48">
        <f t="shared" si="95"/>
        <v>29.176689687281755</v>
      </c>
      <c r="L120" s="85">
        <v>0.08</v>
      </c>
      <c r="M120" s="85">
        <v>403.27</v>
      </c>
      <c r="N120" s="47">
        <f t="shared" si="91"/>
        <v>5573.8366319999986</v>
      </c>
      <c r="O120" s="85">
        <v>17820</v>
      </c>
      <c r="P120" s="51">
        <f t="shared" si="92"/>
        <v>0.31278544511784506</v>
      </c>
      <c r="Q120" s="44">
        <v>16.399999999999999</v>
      </c>
      <c r="R120" s="28">
        <f t="shared" si="93"/>
        <v>5.8448000000000007E-2</v>
      </c>
      <c r="S120" s="48">
        <v>73.06</v>
      </c>
      <c r="T120" s="48">
        <v>2.2000000000000002</v>
      </c>
      <c r="U120" s="31">
        <v>2.78</v>
      </c>
      <c r="V120" s="31">
        <v>2.5</v>
      </c>
      <c r="W120" s="31">
        <v>2.8</v>
      </c>
      <c r="X120" s="122"/>
      <c r="Y120" s="48" t="s">
        <v>112</v>
      </c>
      <c r="Z120" s="48" t="s">
        <v>112</v>
      </c>
      <c r="AA120" s="48" t="s">
        <v>112</v>
      </c>
      <c r="AB120" s="48" t="s">
        <v>112</v>
      </c>
      <c r="AC120" s="48" t="s">
        <v>112</v>
      </c>
      <c r="AD120" s="48" t="s">
        <v>112</v>
      </c>
      <c r="AE120" s="48" t="s">
        <v>112</v>
      </c>
      <c r="AF120" s="48" t="s">
        <v>112</v>
      </c>
      <c r="AG120" s="48" t="s">
        <v>112</v>
      </c>
      <c r="AH120" s="48" t="s">
        <v>112</v>
      </c>
      <c r="AI120" s="48" t="s">
        <v>112</v>
      </c>
      <c r="AJ120" s="48" t="s">
        <v>112</v>
      </c>
      <c r="AK120" s="48" t="s">
        <v>112</v>
      </c>
      <c r="AL120" s="48" t="s">
        <v>112</v>
      </c>
      <c r="AM120" s="48" t="s">
        <v>112</v>
      </c>
      <c r="AN120" s="48"/>
      <c r="AO120" s="48" t="s">
        <v>112</v>
      </c>
      <c r="AP120" s="48" t="s">
        <v>112</v>
      </c>
      <c r="AQ120" s="48" t="s">
        <v>112</v>
      </c>
      <c r="AR120" s="53">
        <v>-0.81</v>
      </c>
      <c r="AS120" s="53">
        <v>-0.84</v>
      </c>
      <c r="AT120" s="53">
        <v>-0.6</v>
      </c>
      <c r="AU120" s="53">
        <v>-0.6</v>
      </c>
      <c r="AV120" s="53">
        <v>-0.82</v>
      </c>
      <c r="AW120" s="53">
        <v>-0.85</v>
      </c>
      <c r="AX120" s="53">
        <v>-1.03</v>
      </c>
      <c r="AY120" s="53">
        <v>-0.92</v>
      </c>
      <c r="AZ120" s="53">
        <v>-0.96</v>
      </c>
      <c r="BA120" s="53">
        <v>-1.19</v>
      </c>
      <c r="BB120" s="53">
        <v>-1.19</v>
      </c>
      <c r="BC120" s="59">
        <f>(BB120-AU120)</f>
        <v>-0.59</v>
      </c>
      <c r="BD120" s="19" t="b">
        <f>OR(AND(BB120 &lt; -1.14, AQ120=TRUE), BB120&lt;-1.75)</f>
        <v>0</v>
      </c>
      <c r="BE120" s="48">
        <v>75.400000000000006</v>
      </c>
      <c r="BF120" s="48">
        <v>78.2</v>
      </c>
      <c r="BG120" s="55"/>
      <c r="BH120" s="48">
        <v>77.099999999999994</v>
      </c>
      <c r="BI120" s="48">
        <v>71.5</v>
      </c>
      <c r="BJ120" s="48">
        <v>76.599999999999994</v>
      </c>
      <c r="BK120" s="48">
        <v>75.900000000000006</v>
      </c>
      <c r="BL120" s="48">
        <v>74.099999999999994</v>
      </c>
      <c r="BM120" s="56">
        <f t="shared" si="94"/>
        <v>3</v>
      </c>
      <c r="BN120" s="19"/>
      <c r="BO120" s="19"/>
      <c r="BP120" s="19"/>
      <c r="BQ120" s="19"/>
      <c r="BR120" s="19"/>
      <c r="BS120" s="99"/>
      <c r="BT120" s="34"/>
      <c r="BU120" s="36"/>
      <c r="BV120" s="36"/>
      <c r="BW120" s="36"/>
      <c r="BX120" s="28"/>
      <c r="BY120" s="28"/>
      <c r="BZ120" s="28"/>
      <c r="CA120" s="98">
        <f>(CC120-CB120)</f>
        <v>0</v>
      </c>
      <c r="CB120" s="28">
        <v>0</v>
      </c>
      <c r="CC120" s="28">
        <v>0</v>
      </c>
      <c r="CD120" s="28">
        <f>(CF120-CE120)</f>
        <v>0</v>
      </c>
      <c r="CF120" s="28"/>
      <c r="CG120" s="56"/>
      <c r="CH120" s="56"/>
      <c r="CI120" s="56"/>
      <c r="CJ120" s="28"/>
      <c r="CK120" s="29"/>
      <c r="CL120" s="40"/>
      <c r="CM120" s="40"/>
      <c r="CN120" s="19"/>
    </row>
    <row r="121" spans="1:92" x14ac:dyDescent="0.2">
      <c r="A121" s="25" t="s">
        <v>20</v>
      </c>
      <c r="B121" s="40" t="s">
        <v>458</v>
      </c>
      <c r="C121" s="40">
        <v>9</v>
      </c>
      <c r="D121" s="40">
        <v>0</v>
      </c>
      <c r="E121" s="26">
        <v>4</v>
      </c>
      <c r="F121" s="27">
        <v>1</v>
      </c>
      <c r="G121" s="44">
        <v>4.2670000000000003</v>
      </c>
      <c r="H121" s="27">
        <v>13430</v>
      </c>
      <c r="I121" s="27">
        <v>20830</v>
      </c>
      <c r="J121" s="51">
        <f t="shared" si="90"/>
        <v>3.0933749399903985E-2</v>
      </c>
      <c r="K121" s="48">
        <f t="shared" si="95"/>
        <v>32.327151392876544</v>
      </c>
      <c r="L121" s="85">
        <v>0</v>
      </c>
      <c r="M121" s="85">
        <v>668.65</v>
      </c>
      <c r="N121" s="47">
        <f t="shared" si="91"/>
        <v>9241.8128399999987</v>
      </c>
      <c r="O121" s="85">
        <v>20010</v>
      </c>
      <c r="P121" s="51">
        <f t="shared" si="92"/>
        <v>0.46185971214392796</v>
      </c>
      <c r="Q121" s="44">
        <v>20.399999999999999</v>
      </c>
      <c r="R121" s="28">
        <f t="shared" si="93"/>
        <v>0</v>
      </c>
      <c r="S121" s="44">
        <v>4.28</v>
      </c>
      <c r="T121" s="44">
        <v>3.5</v>
      </c>
      <c r="U121" s="31">
        <v>4.2</v>
      </c>
      <c r="V121" s="31">
        <v>2.7</v>
      </c>
      <c r="W121" s="31">
        <v>0.6</v>
      </c>
      <c r="X121" s="122"/>
      <c r="Y121" s="50"/>
      <c r="Z121" s="48" t="s">
        <v>112</v>
      </c>
      <c r="AA121" s="48" t="s">
        <v>112</v>
      </c>
      <c r="AB121" s="48" t="s">
        <v>112</v>
      </c>
      <c r="AC121" s="48" t="s">
        <v>112</v>
      </c>
      <c r="AD121" s="48" t="s">
        <v>112</v>
      </c>
      <c r="AE121" s="48" t="s">
        <v>112</v>
      </c>
      <c r="AF121" s="48" t="s">
        <v>112</v>
      </c>
      <c r="AG121" s="48" t="s">
        <v>112</v>
      </c>
      <c r="AH121" s="48" t="s">
        <v>112</v>
      </c>
      <c r="AI121" s="48" t="s">
        <v>112</v>
      </c>
      <c r="AJ121" s="48" t="s">
        <v>112</v>
      </c>
      <c r="AK121" s="48" t="s">
        <v>112</v>
      </c>
      <c r="AL121" s="48" t="s">
        <v>112</v>
      </c>
      <c r="AM121" s="48" t="s">
        <v>112</v>
      </c>
      <c r="AN121" s="48"/>
      <c r="AO121" s="48" t="s">
        <v>112</v>
      </c>
      <c r="AP121" s="48" t="s">
        <v>112</v>
      </c>
      <c r="AQ121" s="48" t="s">
        <v>112</v>
      </c>
      <c r="AR121" s="53">
        <v>0.5</v>
      </c>
      <c r="AS121" s="53">
        <v>0.61</v>
      </c>
      <c r="AT121" s="53">
        <v>0.41</v>
      </c>
      <c r="AU121" s="53">
        <v>0.52</v>
      </c>
      <c r="AV121" s="52">
        <v>0.61</v>
      </c>
      <c r="AW121" s="52">
        <v>0.56999999999999995</v>
      </c>
      <c r="AX121" s="52">
        <v>0.59</v>
      </c>
      <c r="AY121" s="52">
        <v>0.61</v>
      </c>
      <c r="AZ121" s="52">
        <v>0.6</v>
      </c>
      <c r="BA121" s="52">
        <v>0.57999999999999996</v>
      </c>
      <c r="BB121" s="52"/>
      <c r="BC121" s="53">
        <f t="shared" ref="BC121:BC130" si="96">(BA121-AX121)</f>
        <v>-1.0000000000000009E-2</v>
      </c>
      <c r="BD121" s="19" t="b">
        <f t="shared" ref="BD121:BD130" si="97">OR(AND(BA121 &lt; -1.15, AQ121=TRUE), BA121&lt;-1.75)</f>
        <v>0</v>
      </c>
      <c r="BE121" s="48">
        <v>59.4</v>
      </c>
      <c r="BF121" s="48">
        <v>60.1</v>
      </c>
      <c r="BG121" s="55"/>
      <c r="BH121" s="48">
        <v>59</v>
      </c>
      <c r="BI121" s="48">
        <v>57.3</v>
      </c>
      <c r="BJ121" s="48">
        <v>56.3</v>
      </c>
      <c r="BK121" s="48">
        <v>54.1</v>
      </c>
      <c r="BL121" s="48">
        <v>52.9</v>
      </c>
      <c r="BM121" s="88">
        <f t="shared" si="94"/>
        <v>6.1000000000000014</v>
      </c>
      <c r="BN121" s="19"/>
      <c r="BO121" s="19"/>
      <c r="BP121" s="19"/>
      <c r="BQ121" s="19"/>
      <c r="BR121" s="19"/>
      <c r="BS121" s="99"/>
      <c r="BT121" s="34"/>
      <c r="BU121" s="36"/>
      <c r="BV121" s="36"/>
      <c r="BW121" s="36"/>
      <c r="BX121" s="28"/>
      <c r="BY121" s="28"/>
      <c r="BZ121" s="28"/>
      <c r="CA121" s="98">
        <f t="shared" ref="CA121:CA130" si="98">(CC121-CB121)</f>
        <v>0</v>
      </c>
      <c r="CB121" s="28">
        <v>0</v>
      </c>
      <c r="CC121" s="28">
        <v>0</v>
      </c>
      <c r="CF121" s="19"/>
      <c r="CG121" s="56"/>
      <c r="CH121" s="56"/>
      <c r="CI121" s="56"/>
      <c r="CJ121" s="56"/>
      <c r="CK121" s="47"/>
      <c r="CL121" s="40"/>
      <c r="CM121" s="40"/>
      <c r="CN121" s="19"/>
    </row>
    <row r="122" spans="1:92" x14ac:dyDescent="0.2">
      <c r="A122" s="25" t="s">
        <v>21</v>
      </c>
      <c r="B122" s="40" t="s">
        <v>462</v>
      </c>
      <c r="C122" s="40">
        <v>9</v>
      </c>
      <c r="D122" s="40">
        <v>0</v>
      </c>
      <c r="E122" s="26">
        <v>4</v>
      </c>
      <c r="F122" s="27">
        <v>1</v>
      </c>
      <c r="G122" s="44">
        <v>1.141</v>
      </c>
      <c r="H122" s="85">
        <v>25210</v>
      </c>
      <c r="I122" s="85">
        <v>27630</v>
      </c>
      <c r="J122" s="51">
        <f t="shared" si="90"/>
        <v>2.3320665942815781E-2</v>
      </c>
      <c r="K122" s="48">
        <f t="shared" si="95"/>
        <v>42.880422130829515</v>
      </c>
      <c r="L122" s="92">
        <v>0</v>
      </c>
      <c r="M122" s="44" t="e">
        <v>#N/A</v>
      </c>
      <c r="N122" s="44" t="e">
        <v>#N/A</v>
      </c>
      <c r="O122" s="85">
        <v>30800</v>
      </c>
      <c r="P122" s="117" t="s">
        <v>112</v>
      </c>
      <c r="Q122" s="116" t="s">
        <v>112</v>
      </c>
      <c r="R122" s="28">
        <f t="shared" si="93"/>
        <v>0</v>
      </c>
      <c r="S122" s="48">
        <v>1.1200000000000001</v>
      </c>
      <c r="T122" s="48">
        <v>2.2999999999999998</v>
      </c>
      <c r="U122" s="31">
        <v>1.9</v>
      </c>
      <c r="V122" s="31">
        <v>1.2</v>
      </c>
      <c r="W122" s="48">
        <v>-1.6</v>
      </c>
      <c r="X122" s="121"/>
      <c r="Y122" s="48" t="s">
        <v>112</v>
      </c>
      <c r="Z122" s="48" t="s">
        <v>112</v>
      </c>
      <c r="AA122" s="48" t="s">
        <v>112</v>
      </c>
      <c r="AB122" s="48" t="s">
        <v>112</v>
      </c>
      <c r="AC122" s="48" t="s">
        <v>112</v>
      </c>
      <c r="AD122" s="48" t="s">
        <v>112</v>
      </c>
      <c r="AE122" s="48" t="s">
        <v>112</v>
      </c>
      <c r="AF122" s="48" t="s">
        <v>112</v>
      </c>
      <c r="AG122" s="48" t="s">
        <v>112</v>
      </c>
      <c r="AH122" s="48" t="s">
        <v>112</v>
      </c>
      <c r="AI122" s="48" t="s">
        <v>112</v>
      </c>
      <c r="AJ122" s="48" t="s">
        <v>112</v>
      </c>
      <c r="AK122" s="48" t="s">
        <v>112</v>
      </c>
      <c r="AL122" s="48" t="s">
        <v>112</v>
      </c>
      <c r="AM122" s="48" t="s">
        <v>112</v>
      </c>
      <c r="AN122" s="48"/>
      <c r="AO122" s="48" t="s">
        <v>112</v>
      </c>
      <c r="AP122" s="48" t="s">
        <v>112</v>
      </c>
      <c r="AQ122" s="48" t="s">
        <v>112</v>
      </c>
      <c r="AR122" s="53">
        <v>0.47</v>
      </c>
      <c r="AS122" s="53">
        <v>0.35</v>
      </c>
      <c r="AT122" s="53">
        <v>0.47</v>
      </c>
      <c r="AU122" s="53">
        <v>0.52</v>
      </c>
      <c r="AV122" s="53">
        <v>0.54</v>
      </c>
      <c r="AW122" s="53">
        <v>0.64</v>
      </c>
      <c r="AX122" s="53">
        <v>0.38</v>
      </c>
      <c r="AY122" s="53">
        <v>0.44</v>
      </c>
      <c r="AZ122" s="53">
        <v>0.6</v>
      </c>
      <c r="BA122" s="53">
        <v>0.62</v>
      </c>
      <c r="BB122" s="53">
        <v>0.52</v>
      </c>
      <c r="BC122" s="53">
        <f>(BB122-BA122)</f>
        <v>-9.9999999999999978E-2</v>
      </c>
      <c r="BD122" s="19" t="b">
        <f>OR(AND(BB122 &lt; -1.14, AQ122=TRUE), BB122&lt;-1.75)</f>
        <v>0</v>
      </c>
      <c r="BE122" s="48">
        <v>69.7</v>
      </c>
      <c r="BF122" s="48">
        <v>68.900000000000006</v>
      </c>
      <c r="BG122" s="55"/>
      <c r="BH122" s="48">
        <v>68</v>
      </c>
      <c r="BI122" s="48">
        <v>67.599999999999994</v>
      </c>
      <c r="BJ122" s="48">
        <v>66.8</v>
      </c>
      <c r="BK122" s="48">
        <v>67</v>
      </c>
      <c r="BL122" s="48">
        <v>67.900000000000006</v>
      </c>
      <c r="BM122" s="56">
        <f t="shared" si="94"/>
        <v>9.9999999999994316E-2</v>
      </c>
      <c r="BN122" s="19"/>
      <c r="BO122" s="19"/>
      <c r="BP122" s="19"/>
      <c r="BQ122" s="19"/>
      <c r="BR122" s="19"/>
      <c r="BS122" s="99"/>
      <c r="BT122" s="34"/>
      <c r="BU122" s="36"/>
      <c r="BV122" s="36"/>
      <c r="BW122" s="36"/>
      <c r="BX122" s="28"/>
      <c r="BY122" s="28"/>
      <c r="BZ122" s="28"/>
      <c r="CA122" s="98">
        <f t="shared" si="98"/>
        <v>2.9249999999999998</v>
      </c>
      <c r="CB122" s="28">
        <v>0</v>
      </c>
      <c r="CC122" s="28">
        <v>2.9249999999999998</v>
      </c>
      <c r="CD122" s="28">
        <f>(CF122-CE122)</f>
        <v>3.5</v>
      </c>
      <c r="CF122" s="28">
        <v>3.5</v>
      </c>
      <c r="CG122" s="28">
        <v>8.3620000000000001</v>
      </c>
      <c r="CH122" s="56"/>
      <c r="CI122" s="56"/>
      <c r="CJ122" s="28">
        <f>(CG122+CH122+CI122)</f>
        <v>8.3620000000000001</v>
      </c>
      <c r="CK122" s="29">
        <v>11</v>
      </c>
      <c r="CL122" s="40"/>
      <c r="CM122" s="40"/>
      <c r="CN122" s="19"/>
    </row>
    <row r="123" spans="1:92" x14ac:dyDescent="0.2">
      <c r="A123" s="25" t="s">
        <v>22</v>
      </c>
      <c r="B123" s="40" t="s">
        <v>463</v>
      </c>
      <c r="C123" s="40">
        <v>9</v>
      </c>
      <c r="D123" s="40">
        <v>0</v>
      </c>
      <c r="E123" s="26">
        <v>4</v>
      </c>
      <c r="F123" s="27">
        <v>1</v>
      </c>
      <c r="G123" s="44">
        <v>10.515000000000001</v>
      </c>
      <c r="H123" s="27">
        <v>18950</v>
      </c>
      <c r="I123" s="27">
        <v>26740</v>
      </c>
      <c r="J123" s="51">
        <f t="shared" si="90"/>
        <v>2.4096858638743456E-2</v>
      </c>
      <c r="K123" s="48">
        <f t="shared" si="95"/>
        <v>41.499185225420966</v>
      </c>
      <c r="L123" s="85">
        <v>0.05</v>
      </c>
      <c r="M123" s="85">
        <v>699.09</v>
      </c>
      <c r="N123" s="47">
        <f t="shared" si="91"/>
        <v>9662.5423439999995</v>
      </c>
      <c r="O123" s="85">
        <v>26270</v>
      </c>
      <c r="P123" s="51">
        <f t="shared" si="92"/>
        <v>0.36781660997335364</v>
      </c>
      <c r="Q123" s="44">
        <v>23.9</v>
      </c>
      <c r="R123" s="28">
        <f t="shared" si="93"/>
        <v>5.2500000000000003E-3</v>
      </c>
      <c r="S123" s="44">
        <v>10.5</v>
      </c>
      <c r="T123" s="48" t="e">
        <v>#N/A</v>
      </c>
      <c r="U123" s="31">
        <v>3.3</v>
      </c>
      <c r="V123" s="31">
        <v>3.2</v>
      </c>
      <c r="W123" s="31">
        <v>1.1000000000000001</v>
      </c>
      <c r="X123" s="122"/>
      <c r="Y123" s="50"/>
      <c r="Z123" s="48" t="s">
        <v>112</v>
      </c>
      <c r="AA123" s="48" t="s">
        <v>112</v>
      </c>
      <c r="AB123" s="48" t="s">
        <v>112</v>
      </c>
      <c r="AC123" s="48" t="s">
        <v>112</v>
      </c>
      <c r="AD123" s="48" t="s">
        <v>112</v>
      </c>
      <c r="AE123" s="48" t="s">
        <v>112</v>
      </c>
      <c r="AF123" s="48" t="s">
        <v>112</v>
      </c>
      <c r="AG123" s="48" t="s">
        <v>112</v>
      </c>
      <c r="AH123" s="48" t="s">
        <v>112</v>
      </c>
      <c r="AI123" s="48" t="s">
        <v>112</v>
      </c>
      <c r="AJ123" s="48" t="s">
        <v>112</v>
      </c>
      <c r="AK123" s="48" t="s">
        <v>112</v>
      </c>
      <c r="AL123" s="48" t="s">
        <v>112</v>
      </c>
      <c r="AM123" s="48" t="s">
        <v>112</v>
      </c>
      <c r="AN123" s="48"/>
      <c r="AO123" s="48" t="s">
        <v>112</v>
      </c>
      <c r="AP123" s="48" t="s">
        <v>112</v>
      </c>
      <c r="AQ123" s="48" t="s">
        <v>112</v>
      </c>
      <c r="AR123" s="53">
        <v>0.85</v>
      </c>
      <c r="AS123" s="53">
        <v>0.63</v>
      </c>
      <c r="AT123" s="53">
        <v>0.88</v>
      </c>
      <c r="AU123" s="53">
        <v>1.02</v>
      </c>
      <c r="AV123" s="52">
        <v>0.99</v>
      </c>
      <c r="AW123" s="52">
        <v>1.01</v>
      </c>
      <c r="AX123" s="52">
        <v>0.91</v>
      </c>
      <c r="AY123" s="52">
        <v>0.97</v>
      </c>
      <c r="AZ123" s="52">
        <v>1.1200000000000001</v>
      </c>
      <c r="BA123" s="52">
        <v>1.04</v>
      </c>
      <c r="BB123" s="52"/>
      <c r="BC123" s="53">
        <f t="shared" si="96"/>
        <v>0.13</v>
      </c>
      <c r="BD123" s="19" t="b">
        <f t="shared" si="97"/>
        <v>0</v>
      </c>
      <c r="BE123" s="48">
        <v>42.1</v>
      </c>
      <c r="BF123" s="48">
        <v>42.6</v>
      </c>
      <c r="BG123" s="55"/>
      <c r="BH123" s="48">
        <v>41.5</v>
      </c>
      <c r="BI123" s="48">
        <v>42.4</v>
      </c>
      <c r="BJ123" s="48">
        <v>39.5</v>
      </c>
      <c r="BK123" s="48">
        <v>39.9</v>
      </c>
      <c r="BL123" s="48">
        <v>39.4</v>
      </c>
      <c r="BM123" s="56">
        <f t="shared" si="94"/>
        <v>2.1000000000000014</v>
      </c>
      <c r="BN123" s="19"/>
      <c r="BO123" s="19"/>
      <c r="BP123" s="19"/>
      <c r="BQ123" s="19"/>
      <c r="BR123" s="19"/>
      <c r="BS123" s="99"/>
      <c r="BT123" s="34"/>
      <c r="BU123" s="36"/>
      <c r="BV123" s="36"/>
      <c r="BW123" s="36"/>
      <c r="BX123" s="28"/>
      <c r="BY123" s="28"/>
      <c r="BZ123" s="28"/>
      <c r="CA123" s="98">
        <f t="shared" si="98"/>
        <v>0</v>
      </c>
      <c r="CB123" s="28">
        <v>0</v>
      </c>
      <c r="CC123" s="28">
        <v>0</v>
      </c>
      <c r="CF123" s="19"/>
      <c r="CG123" s="56"/>
      <c r="CH123" s="56"/>
      <c r="CI123" s="56"/>
      <c r="CJ123" s="56"/>
      <c r="CK123" s="47"/>
      <c r="CL123" s="40"/>
      <c r="CM123" s="40"/>
      <c r="CN123" s="19"/>
    </row>
    <row r="124" spans="1:92" x14ac:dyDescent="0.2">
      <c r="A124" s="75" t="s">
        <v>29</v>
      </c>
      <c r="B124" s="40" t="s">
        <v>484</v>
      </c>
      <c r="C124" s="40">
        <v>9</v>
      </c>
      <c r="D124" s="40">
        <v>0</v>
      </c>
      <c r="E124" s="26">
        <v>4</v>
      </c>
      <c r="F124" s="27">
        <v>1</v>
      </c>
      <c r="G124" s="44">
        <v>1.339</v>
      </c>
      <c r="H124" s="27">
        <v>17690</v>
      </c>
      <c r="I124" s="27">
        <v>24570</v>
      </c>
      <c r="J124" s="51">
        <f t="shared" si="90"/>
        <v>2.6225071225071225E-2</v>
      </c>
      <c r="K124" s="48">
        <f t="shared" si="95"/>
        <v>38.131450298750678</v>
      </c>
      <c r="L124" s="85">
        <v>1.08</v>
      </c>
      <c r="M124" s="85">
        <v>573.45000000000005</v>
      </c>
      <c r="N124" s="47">
        <f t="shared" si="91"/>
        <v>7925.9965200000006</v>
      </c>
      <c r="O124" s="85">
        <v>22050</v>
      </c>
      <c r="P124" s="51">
        <f t="shared" si="92"/>
        <v>0.35945562448979596</v>
      </c>
      <c r="Q124" s="44">
        <v>20.2</v>
      </c>
      <c r="R124" s="28">
        <f t="shared" si="93"/>
        <v>1.4364000000000002E-2</v>
      </c>
      <c r="S124" s="44">
        <v>1.33</v>
      </c>
      <c r="T124" s="48" t="e">
        <v>#N/A</v>
      </c>
      <c r="U124" s="78">
        <v>7.9</v>
      </c>
      <c r="V124" s="78">
        <v>3.7</v>
      </c>
      <c r="W124" s="78">
        <v>3.9</v>
      </c>
      <c r="X124" s="124"/>
      <c r="Y124" s="112"/>
      <c r="Z124" s="48" t="s">
        <v>112</v>
      </c>
      <c r="AA124" s="48" t="s">
        <v>112</v>
      </c>
      <c r="AB124" s="48" t="s">
        <v>112</v>
      </c>
      <c r="AC124" s="48" t="s">
        <v>112</v>
      </c>
      <c r="AD124" s="48" t="s">
        <v>112</v>
      </c>
      <c r="AE124" s="48" t="s">
        <v>112</v>
      </c>
      <c r="AF124" s="48" t="s">
        <v>112</v>
      </c>
      <c r="AG124" s="48" t="s">
        <v>112</v>
      </c>
      <c r="AH124" s="48" t="s">
        <v>112</v>
      </c>
      <c r="AI124" s="48" t="s">
        <v>112</v>
      </c>
      <c r="AJ124" s="48" t="s">
        <v>112</v>
      </c>
      <c r="AK124" s="48" t="s">
        <v>112</v>
      </c>
      <c r="AL124" s="48" t="s">
        <v>112</v>
      </c>
      <c r="AM124" s="48" t="s">
        <v>112</v>
      </c>
      <c r="AN124" s="48"/>
      <c r="AO124" s="48" t="s">
        <v>112</v>
      </c>
      <c r="AP124" s="48" t="s">
        <v>112</v>
      </c>
      <c r="AQ124" s="48" t="s">
        <v>112</v>
      </c>
      <c r="AR124" s="53">
        <v>0.9</v>
      </c>
      <c r="AS124" s="53">
        <v>0.66</v>
      </c>
      <c r="AT124" s="53">
        <v>0.59</v>
      </c>
      <c r="AU124" s="53">
        <v>0.71</v>
      </c>
      <c r="AV124" s="52">
        <v>0.62</v>
      </c>
      <c r="AW124" s="52">
        <v>0.56999999999999995</v>
      </c>
      <c r="AX124" s="52">
        <v>0.56999999999999995</v>
      </c>
      <c r="AY124" s="52">
        <v>0.6</v>
      </c>
      <c r="AZ124" s="52">
        <v>0.59</v>
      </c>
      <c r="BA124" s="52">
        <v>0.6</v>
      </c>
      <c r="BB124" s="52"/>
      <c r="BC124" s="53">
        <f t="shared" si="96"/>
        <v>3.0000000000000027E-2</v>
      </c>
      <c r="BD124" s="19" t="b">
        <f t="shared" si="97"/>
        <v>0</v>
      </c>
      <c r="BE124" s="48">
        <v>51</v>
      </c>
      <c r="BF124" s="48">
        <v>51.2</v>
      </c>
      <c r="BG124" s="55"/>
      <c r="BH124" s="48">
        <v>50.7</v>
      </c>
      <c r="BI124" s="48">
        <v>49.3</v>
      </c>
      <c r="BJ124" s="48">
        <v>47.5</v>
      </c>
      <c r="BK124" s="48">
        <v>45.3</v>
      </c>
      <c r="BL124" s="48">
        <v>45.2</v>
      </c>
      <c r="BM124" s="88">
        <f t="shared" si="94"/>
        <v>5.5</v>
      </c>
      <c r="BN124" s="19"/>
      <c r="BO124" s="19"/>
      <c r="BP124" s="19"/>
      <c r="BQ124" s="19"/>
      <c r="BR124" s="19"/>
      <c r="BS124" s="99"/>
      <c r="BT124" s="34"/>
      <c r="BU124" s="36"/>
      <c r="BV124" s="36"/>
      <c r="BW124" s="36"/>
      <c r="BX124" s="28"/>
      <c r="BY124" s="28"/>
      <c r="BZ124" s="28"/>
      <c r="CA124" s="98">
        <f t="shared" si="98"/>
        <v>0</v>
      </c>
      <c r="CB124" s="28">
        <v>0</v>
      </c>
      <c r="CC124" s="28">
        <v>0</v>
      </c>
      <c r="CF124" s="19"/>
      <c r="CG124" s="56"/>
      <c r="CH124" s="56"/>
      <c r="CI124" s="56"/>
      <c r="CJ124" s="56"/>
      <c r="CK124" s="47"/>
      <c r="CL124" s="26"/>
      <c r="CM124" s="26"/>
      <c r="CN124" s="19"/>
    </row>
    <row r="125" spans="1:92" x14ac:dyDescent="0.2">
      <c r="A125" s="75" t="s">
        <v>40</v>
      </c>
      <c r="B125" s="40" t="s">
        <v>535</v>
      </c>
      <c r="C125" s="40">
        <v>9</v>
      </c>
      <c r="D125" s="40">
        <v>0</v>
      </c>
      <c r="E125" s="26">
        <v>4</v>
      </c>
      <c r="F125" s="27">
        <v>1</v>
      </c>
      <c r="G125" s="44">
        <v>10.051</v>
      </c>
      <c r="H125" s="27">
        <v>13260</v>
      </c>
      <c r="I125" s="27">
        <v>22800</v>
      </c>
      <c r="J125" s="51">
        <f t="shared" si="90"/>
        <v>2.8260964912280702E-2</v>
      </c>
      <c r="K125" s="48">
        <f t="shared" si="95"/>
        <v>35.384496003724685</v>
      </c>
      <c r="L125" s="85">
        <v>0.01</v>
      </c>
      <c r="M125" s="85">
        <v>514.87</v>
      </c>
      <c r="N125" s="47">
        <f t="shared" si="91"/>
        <v>7116.3271919999988</v>
      </c>
      <c r="O125" s="85">
        <v>21650</v>
      </c>
      <c r="P125" s="51">
        <f t="shared" si="92"/>
        <v>0.32869871556581981</v>
      </c>
      <c r="Q125" s="44">
        <v>22.1</v>
      </c>
      <c r="R125" s="28">
        <f t="shared" si="93"/>
        <v>9.9700000000000006E-4</v>
      </c>
      <c r="S125" s="44">
        <v>9.9700000000000006</v>
      </c>
      <c r="T125" s="44">
        <v>-1.7</v>
      </c>
      <c r="U125" s="78">
        <v>4.2</v>
      </c>
      <c r="V125" s="78">
        <v>2.2000000000000002</v>
      </c>
      <c r="W125" s="78">
        <v>1.7</v>
      </c>
      <c r="X125" s="124"/>
      <c r="Y125" s="112"/>
      <c r="Z125" s="48" t="s">
        <v>112</v>
      </c>
      <c r="AA125" s="48" t="s">
        <v>112</v>
      </c>
      <c r="AB125" s="48" t="s">
        <v>112</v>
      </c>
      <c r="AC125" s="48" t="s">
        <v>112</v>
      </c>
      <c r="AD125" s="48" t="s">
        <v>112</v>
      </c>
      <c r="AE125" s="48" t="s">
        <v>112</v>
      </c>
      <c r="AF125" s="48" t="s">
        <v>112</v>
      </c>
      <c r="AG125" s="48" t="s">
        <v>112</v>
      </c>
      <c r="AH125" s="48" t="s">
        <v>112</v>
      </c>
      <c r="AI125" s="48" t="s">
        <v>112</v>
      </c>
      <c r="AJ125" s="48" t="s">
        <v>112</v>
      </c>
      <c r="AK125" s="48" t="s">
        <v>112</v>
      </c>
      <c r="AL125" s="48" t="s">
        <v>112</v>
      </c>
      <c r="AM125" s="48" t="s">
        <v>112</v>
      </c>
      <c r="AN125" s="48"/>
      <c r="AO125" s="48" t="s">
        <v>112</v>
      </c>
      <c r="AP125" s="48" t="s">
        <v>112</v>
      </c>
      <c r="AQ125" s="48" t="s">
        <v>112</v>
      </c>
      <c r="AR125" s="53">
        <v>1.07</v>
      </c>
      <c r="AS125" s="53">
        <v>0.8</v>
      </c>
      <c r="AT125" s="53">
        <v>0.95</v>
      </c>
      <c r="AU125" s="53">
        <v>0.95</v>
      </c>
      <c r="AV125" s="52">
        <v>0.73</v>
      </c>
      <c r="AW125" s="52">
        <v>0.74</v>
      </c>
      <c r="AX125" s="52">
        <v>0.55000000000000004</v>
      </c>
      <c r="AY125" s="52">
        <v>0.67</v>
      </c>
      <c r="AZ125" s="52">
        <v>0.75</v>
      </c>
      <c r="BA125" s="52">
        <v>0.67</v>
      </c>
      <c r="BB125" s="52"/>
      <c r="BC125" s="53">
        <f t="shared" si="96"/>
        <v>0.12</v>
      </c>
      <c r="BD125" s="19" t="b">
        <f t="shared" si="97"/>
        <v>0</v>
      </c>
      <c r="BE125" s="48">
        <v>50.9</v>
      </c>
      <c r="BF125" s="48">
        <v>50.7</v>
      </c>
      <c r="BG125" s="55"/>
      <c r="BH125" s="48">
        <v>50.1</v>
      </c>
      <c r="BI125" s="48">
        <v>48.7</v>
      </c>
      <c r="BJ125" s="48">
        <v>48.3</v>
      </c>
      <c r="BK125" s="48">
        <v>47.6</v>
      </c>
      <c r="BL125" s="48">
        <v>48.3</v>
      </c>
      <c r="BM125" s="56">
        <f t="shared" si="94"/>
        <v>1.8000000000000043</v>
      </c>
      <c r="BN125" s="19"/>
      <c r="BO125" s="19"/>
      <c r="BP125" s="19"/>
      <c r="BQ125" s="19"/>
      <c r="BR125" s="19"/>
      <c r="BS125" s="99"/>
      <c r="BT125" s="34"/>
      <c r="BU125" s="36"/>
      <c r="BV125" s="36"/>
      <c r="BW125" s="36"/>
      <c r="BX125" s="28"/>
      <c r="BY125" s="28"/>
      <c r="BZ125" s="28"/>
      <c r="CA125" s="98">
        <f t="shared" si="98"/>
        <v>0</v>
      </c>
      <c r="CB125" s="28">
        <v>0</v>
      </c>
      <c r="CC125" s="28">
        <v>0</v>
      </c>
      <c r="CF125" s="19"/>
      <c r="CG125" s="56"/>
      <c r="CH125" s="56"/>
      <c r="CI125" s="56"/>
      <c r="CJ125" s="56"/>
      <c r="CK125" s="29"/>
      <c r="CL125" s="26"/>
      <c r="CM125" s="26"/>
      <c r="CN125" s="19"/>
    </row>
    <row r="126" spans="1:92" x14ac:dyDescent="0.2">
      <c r="A126" s="75" t="s">
        <v>52</v>
      </c>
      <c r="B126" s="40" t="s">
        <v>571</v>
      </c>
      <c r="C126" s="40">
        <v>9</v>
      </c>
      <c r="D126" s="40">
        <v>0</v>
      </c>
      <c r="E126" s="26">
        <v>4</v>
      </c>
      <c r="F126" s="27">
        <v>1</v>
      </c>
      <c r="G126" s="44">
        <v>2.2200000000000002</v>
      </c>
      <c r="H126" s="27">
        <v>15280</v>
      </c>
      <c r="I126" s="27">
        <v>22510</v>
      </c>
      <c r="J126" s="51">
        <f t="shared" si="90"/>
        <v>2.8625055530875167E-2</v>
      </c>
      <c r="K126" s="48">
        <f t="shared" si="95"/>
        <v>34.93443004578257</v>
      </c>
      <c r="L126" s="85">
        <v>1.18</v>
      </c>
      <c r="M126" s="85">
        <v>457.49</v>
      </c>
      <c r="N126" s="47">
        <f t="shared" si="91"/>
        <v>6323.2437839999993</v>
      </c>
      <c r="O126" s="85">
        <v>19660</v>
      </c>
      <c r="P126" s="51">
        <f t="shared" si="92"/>
        <v>0.32162989745676496</v>
      </c>
      <c r="Q126" s="44">
        <v>18.399999999999999</v>
      </c>
      <c r="R126" s="28">
        <f t="shared" si="93"/>
        <v>2.4308E-2</v>
      </c>
      <c r="S126" s="44">
        <v>2.06</v>
      </c>
      <c r="T126" s="44">
        <v>-0.7</v>
      </c>
      <c r="U126" s="78">
        <v>8.6999999999999993</v>
      </c>
      <c r="V126" s="78">
        <v>4.9000000000000004</v>
      </c>
      <c r="W126" s="78">
        <v>4.5999999999999996</v>
      </c>
      <c r="X126" s="124"/>
      <c r="Y126" s="112"/>
      <c r="Z126" s="48" t="s">
        <v>112</v>
      </c>
      <c r="AA126" s="48" t="s">
        <v>112</v>
      </c>
      <c r="AB126" s="48" t="s">
        <v>112</v>
      </c>
      <c r="AC126" s="48" t="s">
        <v>112</v>
      </c>
      <c r="AD126" s="48" t="s">
        <v>112</v>
      </c>
      <c r="AE126" s="48" t="s">
        <v>112</v>
      </c>
      <c r="AF126" s="48" t="s">
        <v>112</v>
      </c>
      <c r="AG126" s="48" t="s">
        <v>112</v>
      </c>
      <c r="AH126" s="48" t="s">
        <v>112</v>
      </c>
      <c r="AI126" s="48" t="s">
        <v>112</v>
      </c>
      <c r="AJ126" s="48" t="s">
        <v>112</v>
      </c>
      <c r="AK126" s="48" t="s">
        <v>112</v>
      </c>
      <c r="AL126" s="48" t="s">
        <v>112</v>
      </c>
      <c r="AM126" s="48" t="s">
        <v>112</v>
      </c>
      <c r="AN126" s="48"/>
      <c r="AO126" s="48" t="s">
        <v>112</v>
      </c>
      <c r="AP126" s="48" t="s">
        <v>112</v>
      </c>
      <c r="AQ126" s="48" t="s">
        <v>112</v>
      </c>
      <c r="AR126" s="53">
        <v>1.01</v>
      </c>
      <c r="AS126" s="53">
        <v>0.6</v>
      </c>
      <c r="AT126" s="53">
        <v>0.79</v>
      </c>
      <c r="AU126" s="53">
        <v>0.82</v>
      </c>
      <c r="AV126" s="52">
        <v>0.59</v>
      </c>
      <c r="AW126" s="52">
        <v>0.23</v>
      </c>
      <c r="AX126" s="52">
        <v>0.35</v>
      </c>
      <c r="AY126" s="52">
        <v>0.48</v>
      </c>
      <c r="AZ126" s="52">
        <v>0.3</v>
      </c>
      <c r="BA126" s="52">
        <v>0.43</v>
      </c>
      <c r="BB126" s="52"/>
      <c r="BC126" s="53">
        <f t="shared" si="96"/>
        <v>8.0000000000000016E-2</v>
      </c>
      <c r="BD126" s="19" t="b">
        <f t="shared" si="97"/>
        <v>0</v>
      </c>
      <c r="BE126" s="48">
        <v>54.5</v>
      </c>
      <c r="BF126" s="48">
        <v>54.6</v>
      </c>
      <c r="BG126" s="55"/>
      <c r="BH126" s="48">
        <v>55.4</v>
      </c>
      <c r="BI126" s="48">
        <v>54.2</v>
      </c>
      <c r="BJ126" s="48">
        <v>51.9</v>
      </c>
      <c r="BK126" s="48">
        <v>47.9</v>
      </c>
      <c r="BL126" s="48">
        <v>48</v>
      </c>
      <c r="BM126" s="88">
        <f t="shared" si="94"/>
        <v>7.3999999999999986</v>
      </c>
      <c r="BN126" s="19"/>
      <c r="BO126" s="19"/>
      <c r="BP126" s="19"/>
      <c r="BQ126" s="19"/>
      <c r="BR126" s="19"/>
      <c r="BS126" s="99"/>
      <c r="BT126" s="34"/>
      <c r="BU126" s="36"/>
      <c r="BV126" s="36"/>
      <c r="BW126" s="36"/>
      <c r="BX126" s="28"/>
      <c r="BY126" s="28"/>
      <c r="BZ126" s="28"/>
      <c r="CA126" s="98">
        <f t="shared" si="98"/>
        <v>0</v>
      </c>
      <c r="CB126" s="28">
        <v>0</v>
      </c>
      <c r="CC126" s="28">
        <v>0</v>
      </c>
      <c r="CF126" s="19"/>
      <c r="CG126" s="56"/>
      <c r="CH126" s="56"/>
      <c r="CI126" s="56"/>
      <c r="CJ126" s="56"/>
      <c r="CK126" s="29"/>
      <c r="CL126" s="26"/>
      <c r="CM126" s="26"/>
      <c r="CN126" s="19"/>
    </row>
    <row r="127" spans="1:92" x14ac:dyDescent="0.2">
      <c r="A127" s="25" t="s">
        <v>57</v>
      </c>
      <c r="B127" s="40" t="s">
        <v>580</v>
      </c>
      <c r="C127" s="40">
        <v>9</v>
      </c>
      <c r="D127" s="40">
        <v>0</v>
      </c>
      <c r="E127" s="26">
        <v>4</v>
      </c>
      <c r="F127" s="27">
        <v>1</v>
      </c>
      <c r="G127" s="44">
        <v>2.9860000000000002</v>
      </c>
      <c r="H127" s="27">
        <v>14900</v>
      </c>
      <c r="I127" s="27">
        <v>24550</v>
      </c>
      <c r="J127" s="51">
        <f t="shared" si="90"/>
        <v>2.6246435845213849E-2</v>
      </c>
      <c r="K127" s="48">
        <f t="shared" si="95"/>
        <v>38.100411267168461</v>
      </c>
      <c r="L127" s="85">
        <v>0.86</v>
      </c>
      <c r="M127" s="85">
        <v>480.2</v>
      </c>
      <c r="N127" s="47">
        <f t="shared" si="91"/>
        <v>6637.1323199999988</v>
      </c>
      <c r="O127" s="85">
        <v>21490</v>
      </c>
      <c r="P127" s="51">
        <f t="shared" si="92"/>
        <v>0.30884747882736152</v>
      </c>
      <c r="Q127" s="44">
        <v>19.8</v>
      </c>
      <c r="R127" s="28">
        <f t="shared" si="93"/>
        <v>2.6057999999999998E-2</v>
      </c>
      <c r="S127" s="44">
        <v>3.03</v>
      </c>
      <c r="T127" s="48" t="e">
        <v>#N/A</v>
      </c>
      <c r="U127" s="31">
        <v>7.5</v>
      </c>
      <c r="V127" s="31">
        <v>5.6</v>
      </c>
      <c r="W127" s="31">
        <v>4.2</v>
      </c>
      <c r="X127" s="122"/>
      <c r="Y127" s="50"/>
      <c r="Z127" s="48" t="s">
        <v>112</v>
      </c>
      <c r="AA127" s="48" t="s">
        <v>112</v>
      </c>
      <c r="AB127" s="48" t="s">
        <v>112</v>
      </c>
      <c r="AC127" s="48" t="s">
        <v>112</v>
      </c>
      <c r="AD127" s="48" t="s">
        <v>112</v>
      </c>
      <c r="AE127" s="48" t="s">
        <v>112</v>
      </c>
      <c r="AF127" s="48" t="s">
        <v>112</v>
      </c>
      <c r="AG127" s="48" t="s">
        <v>112</v>
      </c>
      <c r="AH127" s="48" t="s">
        <v>112</v>
      </c>
      <c r="AI127" s="48" t="s">
        <v>112</v>
      </c>
      <c r="AJ127" s="48" t="s">
        <v>112</v>
      </c>
      <c r="AK127" s="48" t="s">
        <v>112</v>
      </c>
      <c r="AL127" s="48" t="s">
        <v>112</v>
      </c>
      <c r="AM127" s="48" t="s">
        <v>112</v>
      </c>
      <c r="AN127" s="48"/>
      <c r="AO127" s="48" t="s">
        <v>112</v>
      </c>
      <c r="AP127" s="48" t="s">
        <v>112</v>
      </c>
      <c r="AQ127" s="48" t="s">
        <v>112</v>
      </c>
      <c r="AR127" s="53">
        <v>1.01</v>
      </c>
      <c r="AS127" s="53">
        <v>0.71</v>
      </c>
      <c r="AT127" s="53">
        <v>0.74</v>
      </c>
      <c r="AU127" s="53">
        <v>0.85</v>
      </c>
      <c r="AV127" s="52">
        <v>0.8</v>
      </c>
      <c r="AW127" s="52">
        <v>0.74</v>
      </c>
      <c r="AX127" s="52">
        <v>0.6</v>
      </c>
      <c r="AY127" s="52">
        <v>0.66</v>
      </c>
      <c r="AZ127" s="52">
        <v>0.63</v>
      </c>
      <c r="BA127" s="52">
        <v>0.75</v>
      </c>
      <c r="BB127" s="52"/>
      <c r="BC127" s="53">
        <f t="shared" si="96"/>
        <v>0.15000000000000002</v>
      </c>
      <c r="BD127" s="19" t="b">
        <f t="shared" si="97"/>
        <v>0</v>
      </c>
      <c r="BE127" s="48">
        <v>48.7</v>
      </c>
      <c r="BF127" s="48">
        <v>48</v>
      </c>
      <c r="BG127" s="55"/>
      <c r="BH127" s="48">
        <v>47.8</v>
      </c>
      <c r="BI127" s="48">
        <v>45.3</v>
      </c>
      <c r="BJ127" s="48">
        <v>44.2</v>
      </c>
      <c r="BK127" s="48">
        <v>43</v>
      </c>
      <c r="BL127" s="48">
        <v>43.2</v>
      </c>
      <c r="BM127" s="88">
        <f t="shared" si="94"/>
        <v>4.5999999999999943</v>
      </c>
      <c r="BN127" s="19"/>
      <c r="BO127" s="19"/>
      <c r="BP127" s="19"/>
      <c r="BQ127" s="19"/>
      <c r="BR127" s="19"/>
      <c r="BS127" s="99"/>
      <c r="BT127" s="34"/>
      <c r="BU127" s="36"/>
      <c r="BV127" s="36"/>
      <c r="BW127" s="36"/>
      <c r="BX127" s="28"/>
      <c r="BY127" s="28"/>
      <c r="BZ127" s="28"/>
      <c r="CA127" s="98">
        <f t="shared" si="98"/>
        <v>0</v>
      </c>
      <c r="CB127" s="28">
        <v>0</v>
      </c>
      <c r="CC127" s="28">
        <v>0</v>
      </c>
      <c r="CF127" s="19"/>
      <c r="CG127" s="56"/>
      <c r="CH127" s="56"/>
      <c r="CI127" s="56"/>
      <c r="CJ127" s="56"/>
      <c r="CK127" s="29"/>
      <c r="CL127" s="40"/>
      <c r="CM127" s="40"/>
      <c r="CN127" s="19"/>
    </row>
    <row r="128" spans="1:92" x14ac:dyDescent="0.2">
      <c r="A128" s="25" t="s">
        <v>84</v>
      </c>
      <c r="B128" s="40" t="s">
        <v>684</v>
      </c>
      <c r="C128" s="40">
        <v>9</v>
      </c>
      <c r="D128" s="40">
        <v>0</v>
      </c>
      <c r="E128" s="26">
        <v>4</v>
      </c>
      <c r="F128" s="27">
        <v>1</v>
      </c>
      <c r="G128" s="44">
        <v>5.41</v>
      </c>
      <c r="H128" s="27">
        <v>17810</v>
      </c>
      <c r="I128" s="27">
        <v>26110</v>
      </c>
      <c r="J128" s="51">
        <f t="shared" si="90"/>
        <v>2.4678284182305631E-2</v>
      </c>
      <c r="K128" s="48">
        <f t="shared" si="95"/>
        <v>40.521455730581202</v>
      </c>
      <c r="L128" s="85">
        <v>0.34</v>
      </c>
      <c r="M128" s="85">
        <v>793.89</v>
      </c>
      <c r="N128" s="47">
        <f t="shared" si="91"/>
        <v>10972.830023999999</v>
      </c>
      <c r="O128" s="85">
        <v>25070</v>
      </c>
      <c r="P128" s="51">
        <f t="shared" si="92"/>
        <v>0.43768767546868764</v>
      </c>
      <c r="Q128" s="44">
        <v>23.1</v>
      </c>
      <c r="R128" s="28">
        <f t="shared" si="93"/>
        <v>1.8360000000000001E-2</v>
      </c>
      <c r="S128" s="44">
        <v>5.4</v>
      </c>
      <c r="T128" s="48" t="e">
        <v>#N/A</v>
      </c>
      <c r="U128" s="31">
        <v>4.3099999999999996</v>
      </c>
      <c r="V128" s="31">
        <v>4.8</v>
      </c>
      <c r="W128" s="31">
        <v>2.4</v>
      </c>
      <c r="X128" s="122"/>
      <c r="Y128" s="50"/>
      <c r="Z128" s="48" t="s">
        <v>112</v>
      </c>
      <c r="AA128" s="48" t="s">
        <v>112</v>
      </c>
      <c r="AB128" s="48" t="s">
        <v>112</v>
      </c>
      <c r="AC128" s="48" t="s">
        <v>112</v>
      </c>
      <c r="AD128" s="48" t="s">
        <v>112</v>
      </c>
      <c r="AE128" s="48" t="s">
        <v>112</v>
      </c>
      <c r="AF128" s="48" t="s">
        <v>112</v>
      </c>
      <c r="AG128" s="48" t="s">
        <v>112</v>
      </c>
      <c r="AH128" s="48" t="s">
        <v>112</v>
      </c>
      <c r="AI128" s="48" t="s">
        <v>112</v>
      </c>
      <c r="AJ128" s="48" t="s">
        <v>112</v>
      </c>
      <c r="AK128" s="48" t="s">
        <v>112</v>
      </c>
      <c r="AL128" s="48" t="s">
        <v>112</v>
      </c>
      <c r="AM128" s="48" t="s">
        <v>112</v>
      </c>
      <c r="AN128" s="48"/>
      <c r="AO128" s="48" t="s">
        <v>112</v>
      </c>
      <c r="AP128" s="48" t="s">
        <v>112</v>
      </c>
      <c r="AQ128" s="48" t="s">
        <v>112</v>
      </c>
      <c r="AR128" s="53">
        <v>0.95</v>
      </c>
      <c r="AS128" s="53">
        <v>0.52</v>
      </c>
      <c r="AT128" s="53">
        <v>0.85</v>
      </c>
      <c r="AU128" s="53">
        <v>0.74</v>
      </c>
      <c r="AV128" s="52">
        <v>1.01</v>
      </c>
      <c r="AW128" s="52">
        <v>1.07</v>
      </c>
      <c r="AX128" s="52">
        <v>0.89</v>
      </c>
      <c r="AY128" s="52">
        <v>1.02</v>
      </c>
      <c r="AZ128" s="52">
        <v>0.97</v>
      </c>
      <c r="BA128" s="52">
        <v>1.06</v>
      </c>
      <c r="BB128" s="52"/>
      <c r="BC128" s="53">
        <f t="shared" si="96"/>
        <v>0.17000000000000004</v>
      </c>
      <c r="BD128" s="19" t="b">
        <f t="shared" si="97"/>
        <v>0</v>
      </c>
      <c r="BE128" s="48">
        <v>48.8</v>
      </c>
      <c r="BF128" s="48">
        <v>48.6</v>
      </c>
      <c r="BG128" s="55"/>
      <c r="BH128" s="48">
        <v>48.8</v>
      </c>
      <c r="BI128" s="48">
        <v>47.1</v>
      </c>
      <c r="BJ128" s="48">
        <v>47.4</v>
      </c>
      <c r="BK128" s="48">
        <v>45.3</v>
      </c>
      <c r="BL128" s="48">
        <v>45.3</v>
      </c>
      <c r="BM128" s="56">
        <f t="shared" si="94"/>
        <v>3.5</v>
      </c>
      <c r="BN128" s="19"/>
      <c r="BO128" s="19"/>
      <c r="BP128" s="19"/>
      <c r="BQ128" s="19"/>
      <c r="BR128" s="19"/>
      <c r="BS128" s="99"/>
      <c r="BT128" s="34"/>
      <c r="BU128" s="36"/>
      <c r="BV128" s="36"/>
      <c r="BW128" s="36"/>
      <c r="BX128" s="28"/>
      <c r="BY128" s="28"/>
      <c r="BZ128" s="28"/>
      <c r="CA128" s="98">
        <f t="shared" si="98"/>
        <v>0</v>
      </c>
      <c r="CB128" s="28">
        <v>0</v>
      </c>
      <c r="CC128" s="28">
        <v>0</v>
      </c>
      <c r="CF128" s="19"/>
      <c r="CG128" s="56"/>
      <c r="CH128" s="56"/>
      <c r="CI128" s="56"/>
      <c r="CJ128" s="56"/>
      <c r="CK128" s="47"/>
      <c r="CL128" s="40"/>
      <c r="CM128" s="40"/>
      <c r="CN128" s="19"/>
    </row>
    <row r="129" spans="1:92" x14ac:dyDescent="0.2">
      <c r="A129" s="25" t="s">
        <v>73</v>
      </c>
      <c r="B129" s="40" t="s">
        <v>651</v>
      </c>
      <c r="C129" s="40">
        <v>9</v>
      </c>
      <c r="D129" s="40">
        <v>0</v>
      </c>
      <c r="E129" s="26">
        <v>3</v>
      </c>
      <c r="F129" s="27">
        <v>1</v>
      </c>
      <c r="G129" s="44">
        <v>3.8639999999999999</v>
      </c>
      <c r="H129" s="27">
        <v>10700</v>
      </c>
      <c r="I129" s="27">
        <v>19300</v>
      </c>
      <c r="J129" s="51">
        <f t="shared" si="90"/>
        <v>3.3386010362694299E-2</v>
      </c>
      <c r="K129" s="48">
        <f t="shared" si="95"/>
        <v>29.952665476837122</v>
      </c>
      <c r="L129" s="85">
        <v>3.17</v>
      </c>
      <c r="M129" s="85">
        <v>514.91999999999996</v>
      </c>
      <c r="N129" s="47">
        <f t="shared" si="91"/>
        <v>7117.0182719999993</v>
      </c>
      <c r="O129" s="85">
        <v>15290</v>
      </c>
      <c r="P129" s="51">
        <f t="shared" si="92"/>
        <v>0.46546882092871156</v>
      </c>
      <c r="Q129" s="44">
        <v>11</v>
      </c>
      <c r="R129" s="28">
        <f t="shared" si="93"/>
        <v>0.118558</v>
      </c>
      <c r="S129" s="48">
        <v>3.74</v>
      </c>
      <c r="T129" s="48">
        <v>3.6</v>
      </c>
      <c r="U129" s="31">
        <v>3</v>
      </c>
      <c r="V129" s="31">
        <v>4.4000000000000004</v>
      </c>
      <c r="W129" s="31">
        <v>6.1</v>
      </c>
      <c r="X129" s="122"/>
      <c r="Y129" s="48" t="s">
        <v>112</v>
      </c>
      <c r="Z129" s="48" t="s">
        <v>112</v>
      </c>
      <c r="AA129" s="48" t="s">
        <v>112</v>
      </c>
      <c r="AB129" s="48" t="s">
        <v>112</v>
      </c>
      <c r="AC129" s="48" t="s">
        <v>112</v>
      </c>
      <c r="AD129" s="48" t="s">
        <v>112</v>
      </c>
      <c r="AE129" s="48" t="s">
        <v>112</v>
      </c>
      <c r="AF129" s="48" t="s">
        <v>112</v>
      </c>
      <c r="AG129" s="48" t="s">
        <v>112</v>
      </c>
      <c r="AH129" s="48" t="s">
        <v>112</v>
      </c>
      <c r="AI129" s="48" t="s">
        <v>112</v>
      </c>
      <c r="AJ129" s="48" t="s">
        <v>112</v>
      </c>
      <c r="AK129" s="48" t="s">
        <v>112</v>
      </c>
      <c r="AL129" s="48" t="s">
        <v>112</v>
      </c>
      <c r="AM129" s="48" t="s">
        <v>112</v>
      </c>
      <c r="AN129" s="48"/>
      <c r="AO129" s="48" t="s">
        <v>112</v>
      </c>
      <c r="AP129" s="48" t="s">
        <v>112</v>
      </c>
      <c r="AQ129" s="48" t="s">
        <v>112</v>
      </c>
      <c r="AR129" s="53">
        <v>0.04</v>
      </c>
      <c r="AS129" s="53">
        <v>0.09</v>
      </c>
      <c r="AT129" s="53">
        <v>-0.18</v>
      </c>
      <c r="AU129" s="53">
        <v>-7.0000000000000007E-2</v>
      </c>
      <c r="AV129" s="52">
        <v>-0.04</v>
      </c>
      <c r="AW129" s="52">
        <v>-0.08</v>
      </c>
      <c r="AX129" s="52">
        <v>0.04</v>
      </c>
      <c r="AY129" s="52">
        <v>-0.11</v>
      </c>
      <c r="AZ129" s="52">
        <v>-0.03</v>
      </c>
      <c r="BA129" s="52">
        <v>-0.16</v>
      </c>
      <c r="BB129" s="52">
        <v>-0.13</v>
      </c>
      <c r="BC129" s="53">
        <f>(BB129-AX129)</f>
        <v>-0.17</v>
      </c>
      <c r="BD129" s="19" t="b">
        <f>OR(AND(BB129 &lt; -1.14, AQ129=TRUE), BB129&lt;-1.75)</f>
        <v>0</v>
      </c>
      <c r="BE129" s="48">
        <v>58.6</v>
      </c>
      <c r="BF129" s="48">
        <v>59.7</v>
      </c>
      <c r="BG129" s="55"/>
      <c r="BH129" s="48">
        <v>59.3</v>
      </c>
      <c r="BI129" s="48">
        <v>57.8</v>
      </c>
      <c r="BJ129" s="48">
        <v>56.1</v>
      </c>
      <c r="BK129" s="48">
        <v>55.8</v>
      </c>
      <c r="BL129" s="48">
        <v>55.7</v>
      </c>
      <c r="BM129" s="56">
        <f t="shared" si="94"/>
        <v>3.5999999999999943</v>
      </c>
      <c r="BN129" s="56"/>
      <c r="BO129" s="56"/>
      <c r="BP129" s="56"/>
      <c r="BQ129" s="56"/>
      <c r="BR129" s="56"/>
      <c r="BS129" s="99"/>
      <c r="BT129" s="34"/>
      <c r="BU129" s="171"/>
      <c r="BV129" s="171"/>
      <c r="BW129" s="171"/>
      <c r="BX129" s="28"/>
      <c r="BY129" s="28"/>
      <c r="BZ129" s="28"/>
      <c r="CA129" s="98">
        <f>(CC129-CB129)</f>
        <v>0</v>
      </c>
      <c r="CB129" s="28">
        <v>0</v>
      </c>
      <c r="CC129" s="28">
        <v>0</v>
      </c>
      <c r="CD129" s="28">
        <f>(CF129-CE129)</f>
        <v>0</v>
      </c>
      <c r="CE129" s="28"/>
      <c r="CF129" s="28"/>
      <c r="CG129" s="28"/>
      <c r="CH129" s="56">
        <v>0</v>
      </c>
      <c r="CI129" s="56"/>
      <c r="CJ129" s="28"/>
      <c r="CK129" s="29">
        <v>6.42</v>
      </c>
      <c r="CL129" s="40"/>
      <c r="CM129" s="40"/>
      <c r="CN129" s="19"/>
    </row>
    <row r="130" spans="1:92" x14ac:dyDescent="0.2">
      <c r="A130" s="25" t="s">
        <v>100</v>
      </c>
      <c r="B130" s="40" t="s">
        <v>747</v>
      </c>
      <c r="C130" s="40">
        <v>9</v>
      </c>
      <c r="D130" s="40">
        <v>0</v>
      </c>
      <c r="E130" s="26">
        <v>3</v>
      </c>
      <c r="F130" s="27">
        <v>1</v>
      </c>
      <c r="G130" s="44">
        <v>3.395</v>
      </c>
      <c r="H130" s="27">
        <v>15180</v>
      </c>
      <c r="I130" s="27">
        <v>18940</v>
      </c>
      <c r="J130" s="51">
        <f t="shared" si="90"/>
        <v>3.4020591341077086E-2</v>
      </c>
      <c r="K130" s="48">
        <f t="shared" si="95"/>
        <v>29.39396290835726</v>
      </c>
      <c r="L130" s="85">
        <v>0.1</v>
      </c>
      <c r="M130" s="85">
        <v>608.86</v>
      </c>
      <c r="N130" s="47">
        <f t="shared" si="91"/>
        <v>8415.4193759999998</v>
      </c>
      <c r="O130" s="47">
        <v>17040</v>
      </c>
      <c r="P130" s="51">
        <f t="shared" si="92"/>
        <v>0.49386263943661973</v>
      </c>
      <c r="Q130" s="48">
        <v>15.2</v>
      </c>
      <c r="R130" s="28">
        <f t="shared" si="93"/>
        <v>3.3799999999999998E-3</v>
      </c>
      <c r="S130" s="48">
        <v>3.38</v>
      </c>
      <c r="T130" s="48">
        <v>3.5</v>
      </c>
      <c r="U130" s="31">
        <v>0.8</v>
      </c>
      <c r="V130" s="31">
        <v>2.9</v>
      </c>
      <c r="W130" s="31">
        <v>3.5</v>
      </c>
      <c r="X130" s="122"/>
      <c r="Y130" s="50"/>
      <c r="Z130" s="48" t="s">
        <v>112</v>
      </c>
      <c r="AA130" s="48" t="s">
        <v>112</v>
      </c>
      <c r="AB130" s="48" t="s">
        <v>112</v>
      </c>
      <c r="AC130" s="48" t="s">
        <v>112</v>
      </c>
      <c r="AD130" s="48" t="s">
        <v>112</v>
      </c>
      <c r="AE130" s="48" t="s">
        <v>112</v>
      </c>
      <c r="AF130" s="48" t="s">
        <v>112</v>
      </c>
      <c r="AG130" s="48" t="s">
        <v>112</v>
      </c>
      <c r="AH130" s="48" t="s">
        <v>112</v>
      </c>
      <c r="AI130" s="48" t="s">
        <v>112</v>
      </c>
      <c r="AJ130" s="48" t="s">
        <v>112</v>
      </c>
      <c r="AK130" s="48" t="s">
        <v>112</v>
      </c>
      <c r="AL130" s="48" t="s">
        <v>112</v>
      </c>
      <c r="AM130" s="48" t="s">
        <v>112</v>
      </c>
      <c r="AN130" s="48"/>
      <c r="AO130" s="48" t="s">
        <v>112</v>
      </c>
      <c r="AP130" s="48" t="s">
        <v>112</v>
      </c>
      <c r="AQ130" s="48" t="s">
        <v>112</v>
      </c>
      <c r="AR130" s="53">
        <v>0.68</v>
      </c>
      <c r="AS130" s="53">
        <v>0.56999999999999995</v>
      </c>
      <c r="AT130" s="53">
        <v>0.78</v>
      </c>
      <c r="AU130" s="53">
        <v>0.9</v>
      </c>
      <c r="AV130" s="52">
        <v>0.85</v>
      </c>
      <c r="AW130" s="52">
        <v>0.86</v>
      </c>
      <c r="AX130" s="52">
        <v>0.77</v>
      </c>
      <c r="AY130" s="52">
        <v>0.82</v>
      </c>
      <c r="AZ130" s="52">
        <v>0.96</v>
      </c>
      <c r="BA130" s="52">
        <v>0.71</v>
      </c>
      <c r="BB130" s="52"/>
      <c r="BC130" s="53">
        <f t="shared" si="96"/>
        <v>-6.0000000000000053E-2</v>
      </c>
      <c r="BD130" s="19" t="b">
        <f t="shared" si="97"/>
        <v>0</v>
      </c>
      <c r="BE130" s="48">
        <v>41.4</v>
      </c>
      <c r="BF130" s="48">
        <v>41.2</v>
      </c>
      <c r="BG130" s="55"/>
      <c r="BH130" s="48">
        <v>41.3</v>
      </c>
      <c r="BI130" s="48">
        <v>40.4</v>
      </c>
      <c r="BJ130" s="48">
        <v>40.5</v>
      </c>
      <c r="BK130" s="48">
        <v>38.4</v>
      </c>
      <c r="BL130" s="48">
        <v>37.9</v>
      </c>
      <c r="BM130" s="56">
        <f t="shared" si="94"/>
        <v>3.3999999999999986</v>
      </c>
      <c r="BN130" s="19"/>
      <c r="BO130" s="19"/>
      <c r="BP130" s="19"/>
      <c r="BQ130" s="19"/>
      <c r="BR130" s="19"/>
      <c r="BS130" s="99"/>
      <c r="BT130" s="34"/>
      <c r="BU130" s="36"/>
      <c r="BV130" s="36"/>
      <c r="BW130" s="36"/>
      <c r="BX130" s="28"/>
      <c r="BY130" s="28"/>
      <c r="BZ130" s="28"/>
      <c r="CA130" s="98">
        <f t="shared" si="98"/>
        <v>0</v>
      </c>
      <c r="CB130" s="28">
        <v>0</v>
      </c>
      <c r="CC130" s="28">
        <v>0</v>
      </c>
      <c r="CF130" s="19"/>
      <c r="CG130" s="28"/>
      <c r="CH130" s="56">
        <v>0</v>
      </c>
      <c r="CI130" s="56"/>
      <c r="CJ130" s="28"/>
      <c r="CK130" s="29"/>
      <c r="CL130" s="40"/>
      <c r="CM130" s="40"/>
      <c r="CN130" s="19"/>
    </row>
    <row r="131" spans="1:92" x14ac:dyDescent="0.2">
      <c r="A131" s="18" t="s">
        <v>218</v>
      </c>
      <c r="B131" s="40"/>
      <c r="C131" s="40"/>
      <c r="D131" s="40"/>
      <c r="E131" s="26"/>
      <c r="F131" s="27"/>
      <c r="G131" s="44"/>
      <c r="H131" s="27"/>
      <c r="I131" s="27"/>
      <c r="J131" s="51"/>
      <c r="K131" s="48"/>
      <c r="L131" s="85"/>
      <c r="M131" s="85"/>
      <c r="N131" s="47"/>
      <c r="O131" s="47"/>
      <c r="P131" s="51"/>
      <c r="Q131" s="48"/>
      <c r="R131" s="28"/>
      <c r="S131" s="48"/>
      <c r="T131" s="48"/>
      <c r="U131" s="31"/>
      <c r="V131" s="31"/>
      <c r="W131" s="31"/>
      <c r="X131" s="122"/>
      <c r="Y131" s="50"/>
      <c r="Z131" s="48"/>
      <c r="AA131" s="48"/>
      <c r="AB131" s="48"/>
      <c r="AC131" s="48"/>
      <c r="AD131" s="48"/>
      <c r="AE131" s="48"/>
      <c r="AF131" s="48"/>
      <c r="AG131" s="48"/>
      <c r="AH131" s="48"/>
      <c r="AI131" s="48"/>
      <c r="AJ131" s="48"/>
      <c r="AK131" s="48"/>
      <c r="AL131" s="48"/>
      <c r="AM131" s="48"/>
      <c r="AN131" s="48"/>
      <c r="AO131" s="48"/>
      <c r="AP131" s="48"/>
      <c r="AQ131" s="48"/>
      <c r="AR131" s="53"/>
      <c r="AS131" s="53"/>
      <c r="AT131" s="53"/>
      <c r="AU131" s="53"/>
      <c r="AV131" s="52"/>
      <c r="AW131" s="52"/>
      <c r="AX131" s="52"/>
      <c r="AY131" s="52"/>
      <c r="AZ131" s="52"/>
      <c r="BA131" s="52"/>
      <c r="BB131" s="52"/>
      <c r="BC131" s="53"/>
      <c r="BD131" s="19"/>
      <c r="BE131" s="48"/>
      <c r="BF131" s="48"/>
      <c r="BG131" s="55"/>
      <c r="BH131" s="48"/>
      <c r="BI131" s="48"/>
      <c r="BJ131" s="48"/>
      <c r="BK131" s="48"/>
      <c r="BL131" s="48"/>
      <c r="BM131" s="56"/>
      <c r="BN131" s="19"/>
      <c r="BO131" s="19"/>
      <c r="BP131" s="19"/>
      <c r="BQ131" s="19"/>
      <c r="BR131" s="19"/>
      <c r="BS131" s="99"/>
      <c r="BT131" s="34"/>
      <c r="BU131" s="36"/>
      <c r="BV131" s="36"/>
      <c r="BW131" s="36"/>
      <c r="BX131" s="28"/>
      <c r="BY131" s="28"/>
      <c r="BZ131" s="28"/>
      <c r="CA131" s="98"/>
      <c r="CB131" s="28"/>
      <c r="CC131" s="28"/>
      <c r="CF131" s="19"/>
      <c r="CG131" s="28"/>
      <c r="CH131" s="56"/>
      <c r="CI131" s="56"/>
      <c r="CJ131" s="28"/>
      <c r="CK131" s="29"/>
      <c r="CL131" s="40"/>
      <c r="CM131" s="40"/>
      <c r="CN131" s="19"/>
    </row>
    <row r="132" spans="1:92" x14ac:dyDescent="0.2">
      <c r="A132" s="25" t="s">
        <v>6</v>
      </c>
      <c r="B132" s="40" t="s">
        <v>422</v>
      </c>
      <c r="C132" s="40">
        <v>10</v>
      </c>
      <c r="D132" s="40">
        <v>0</v>
      </c>
      <c r="E132" s="26">
        <v>2</v>
      </c>
      <c r="F132" s="27">
        <v>2</v>
      </c>
      <c r="G132" s="44">
        <v>0.753</v>
      </c>
      <c r="H132" s="27">
        <v>2330</v>
      </c>
      <c r="I132" s="27">
        <v>6920</v>
      </c>
      <c r="J132" s="51">
        <f t="shared" ref="J132:J138" si="99">(644.35/I132)</f>
        <v>9.3114161849710983E-2</v>
      </c>
      <c r="K132" s="48">
        <f>(I132/644.35)</f>
        <v>10.739504927446264</v>
      </c>
      <c r="L132" s="85">
        <v>1.32</v>
      </c>
      <c r="M132" s="85">
        <v>203.64</v>
      </c>
      <c r="N132" s="47">
        <f>(M132*1.1518*12)</f>
        <v>2814.6306239999994</v>
      </c>
      <c r="O132" s="85">
        <v>6480</v>
      </c>
      <c r="P132" s="51">
        <f>(N132/O132)</f>
        <v>0.4343565777777777</v>
      </c>
      <c r="Q132" s="44">
        <v>17.5</v>
      </c>
      <c r="R132" s="28">
        <f>((L132/100)*S132)</f>
        <v>9.6227999999999991E-3</v>
      </c>
      <c r="S132" s="44">
        <v>0.72899999999999998</v>
      </c>
      <c r="T132" s="44"/>
      <c r="U132" s="31"/>
      <c r="V132" s="31"/>
      <c r="W132" s="31"/>
      <c r="X132" s="122">
        <v>0.7</v>
      </c>
      <c r="Y132" s="50">
        <v>0.7</v>
      </c>
      <c r="Z132" s="51">
        <v>0.7</v>
      </c>
      <c r="AA132" s="49">
        <v>0.7</v>
      </c>
      <c r="AB132" s="49">
        <v>0.7</v>
      </c>
      <c r="AC132" s="50">
        <v>0.6</v>
      </c>
      <c r="AD132" s="50">
        <v>0.6</v>
      </c>
      <c r="AE132" s="57"/>
      <c r="AF132" s="53">
        <v>3.79</v>
      </c>
      <c r="AG132" s="68">
        <v>3.81</v>
      </c>
      <c r="AH132" s="68">
        <v>3.89</v>
      </c>
      <c r="AI132" s="53">
        <v>3.87</v>
      </c>
      <c r="AJ132" s="53">
        <v>3.89</v>
      </c>
      <c r="AK132" s="53">
        <v>3.92</v>
      </c>
      <c r="AL132" s="53">
        <v>3.85</v>
      </c>
      <c r="AM132" s="53">
        <v>3.68</v>
      </c>
      <c r="AN132" s="53">
        <v>3.68</v>
      </c>
      <c r="AO132" s="59">
        <f>(AN132-AK132)</f>
        <v>-0.23999999999999977</v>
      </c>
      <c r="AP132" s="19" t="b">
        <v>1</v>
      </c>
      <c r="AQ132" s="19" t="b">
        <v>0</v>
      </c>
      <c r="AR132" s="53">
        <v>0.97</v>
      </c>
      <c r="AS132" s="53">
        <v>1.17</v>
      </c>
      <c r="AT132" s="53">
        <v>1.3</v>
      </c>
      <c r="AU132" s="53">
        <v>1.31</v>
      </c>
      <c r="AV132" s="53">
        <v>0.65</v>
      </c>
      <c r="AW132" s="53">
        <v>0.76</v>
      </c>
      <c r="AX132" s="53">
        <v>0.82</v>
      </c>
      <c r="AY132" s="53">
        <v>0.77</v>
      </c>
      <c r="AZ132" s="53">
        <v>0.87</v>
      </c>
      <c r="BA132" s="53">
        <v>0.81</v>
      </c>
      <c r="BB132" s="53"/>
      <c r="BC132" s="53">
        <f t="shared" ref="BC132:BC137" si="100">(BA132-AX132)</f>
        <v>-9.9999999999998979E-3</v>
      </c>
      <c r="BD132" s="19" t="b">
        <f t="shared" ref="BD132:BD138" si="101">OR(AND(BA132 &lt; -1.15, AQ132=TRUE), BA132&lt;-1.75)</f>
        <v>0</v>
      </c>
      <c r="BE132" s="56">
        <v>85.4</v>
      </c>
      <c r="BF132" s="56">
        <v>87.3</v>
      </c>
      <c r="BG132" s="171"/>
      <c r="BH132" s="56">
        <v>87.3</v>
      </c>
      <c r="BI132" s="56">
        <v>85</v>
      </c>
      <c r="BJ132" s="56">
        <v>82.4</v>
      </c>
      <c r="BK132" s="56">
        <v>81.8</v>
      </c>
      <c r="BL132" s="56">
        <v>80.900000000000006</v>
      </c>
      <c r="BM132" s="88">
        <f>BH132-BL132</f>
        <v>6.3999999999999915</v>
      </c>
      <c r="BN132" s="19"/>
      <c r="BO132" s="19"/>
      <c r="BP132" s="19"/>
      <c r="BQ132" s="19"/>
      <c r="BR132" s="19"/>
      <c r="BS132" s="99"/>
      <c r="BT132" s="34"/>
      <c r="BU132" s="36"/>
      <c r="BV132" s="36"/>
      <c r="BW132" s="36"/>
      <c r="BX132" s="28"/>
      <c r="BY132" s="28"/>
      <c r="BZ132" s="28"/>
      <c r="CA132" s="28">
        <v>0</v>
      </c>
      <c r="CB132" s="28">
        <v>0</v>
      </c>
      <c r="CC132" s="28">
        <v>0</v>
      </c>
      <c r="CF132" s="19"/>
      <c r="CG132" s="56"/>
      <c r="CH132" s="56"/>
      <c r="CI132" s="56"/>
      <c r="CJ132" s="56"/>
      <c r="CK132" s="28"/>
      <c r="CL132" s="19"/>
      <c r="CM132" s="19"/>
      <c r="CN132" s="19"/>
    </row>
    <row r="133" spans="1:92" x14ac:dyDescent="0.2">
      <c r="A133" s="25" t="s">
        <v>117</v>
      </c>
      <c r="B133" s="40" t="s">
        <v>728</v>
      </c>
      <c r="C133" s="40">
        <v>10</v>
      </c>
      <c r="D133" s="40">
        <v>0</v>
      </c>
      <c r="E133" s="26">
        <v>2</v>
      </c>
      <c r="F133" s="27">
        <v>2</v>
      </c>
      <c r="G133" s="48">
        <v>0.105</v>
      </c>
      <c r="H133" s="41">
        <v>4490</v>
      </c>
      <c r="I133" s="41">
        <v>5450</v>
      </c>
      <c r="J133" s="51">
        <f t="shared" si="99"/>
        <v>0.11822935779816514</v>
      </c>
      <c r="K133" s="48">
        <f t="shared" ref="K133:K138" si="102">(I133/644.35)</f>
        <v>8.4581361061534874</v>
      </c>
      <c r="L133" s="44" t="e">
        <v>#N/A</v>
      </c>
      <c r="M133" s="44" t="e">
        <v>#N/A</v>
      </c>
      <c r="N133" s="44" t="e">
        <v>#N/A</v>
      </c>
      <c r="O133" s="44" t="e">
        <v>#N/A</v>
      </c>
      <c r="P133" s="44" t="e">
        <v>#N/A</v>
      </c>
      <c r="Q133" s="48"/>
      <c r="R133" s="47"/>
      <c r="S133" s="48">
        <v>0.105</v>
      </c>
      <c r="T133" s="48"/>
      <c r="U133" s="31"/>
      <c r="V133" s="31"/>
      <c r="W133" s="31"/>
      <c r="X133" s="122"/>
      <c r="Y133" s="47" t="s">
        <v>112</v>
      </c>
      <c r="Z133" s="51">
        <v>0.8</v>
      </c>
      <c r="AA133" s="49">
        <v>0.8</v>
      </c>
      <c r="AB133" s="49">
        <v>0.5</v>
      </c>
      <c r="AC133" s="50">
        <v>0.56000000000000005</v>
      </c>
      <c r="AD133" s="50">
        <v>0.56000000000000005</v>
      </c>
      <c r="AE133" s="57"/>
      <c r="AF133" s="53">
        <v>2.93</v>
      </c>
      <c r="AG133" s="68">
        <v>2.89</v>
      </c>
      <c r="AH133" s="68">
        <v>3.03</v>
      </c>
      <c r="AI133" s="53">
        <v>3.19</v>
      </c>
      <c r="AJ133" s="53">
        <v>3.46</v>
      </c>
      <c r="AK133" s="53">
        <v>3.47</v>
      </c>
      <c r="AL133" s="53">
        <v>3.43</v>
      </c>
      <c r="AM133" s="53">
        <v>3.46</v>
      </c>
      <c r="AN133" s="53">
        <v>3.46</v>
      </c>
      <c r="AO133" s="84">
        <f>(AN133-AJ133)</f>
        <v>0</v>
      </c>
      <c r="AP133" s="19" t="b">
        <v>1</v>
      </c>
      <c r="AQ133" s="19" t="b">
        <v>0</v>
      </c>
      <c r="AR133" s="43">
        <v>0.66</v>
      </c>
      <c r="AS133" s="43">
        <v>0.83</v>
      </c>
      <c r="AT133" s="43">
        <v>0.71</v>
      </c>
      <c r="AU133" s="43">
        <v>0.52</v>
      </c>
      <c r="AV133" s="53">
        <v>0.35</v>
      </c>
      <c r="AW133" s="53">
        <v>0.32</v>
      </c>
      <c r="AX133" s="53">
        <v>0.28000000000000003</v>
      </c>
      <c r="AY133" s="53">
        <v>0.76</v>
      </c>
      <c r="AZ133" s="53">
        <v>0.97</v>
      </c>
      <c r="BA133" s="53">
        <v>0.93</v>
      </c>
      <c r="BB133" s="53"/>
      <c r="BC133" s="61">
        <f t="shared" si="100"/>
        <v>0.65</v>
      </c>
      <c r="BD133" s="19" t="b">
        <f t="shared" si="101"/>
        <v>0</v>
      </c>
      <c r="BE133" s="48" t="s">
        <v>112</v>
      </c>
      <c r="BF133" s="48" t="s">
        <v>112</v>
      </c>
      <c r="BG133" s="55"/>
      <c r="BH133" s="48" t="s">
        <v>112</v>
      </c>
      <c r="BI133" s="48" t="s">
        <v>112</v>
      </c>
      <c r="BJ133" s="48" t="s">
        <v>112</v>
      </c>
      <c r="BK133" s="48"/>
      <c r="BL133" s="48"/>
      <c r="BM133" s="48" t="s">
        <v>112</v>
      </c>
      <c r="BN133" s="19"/>
      <c r="BO133" s="19"/>
      <c r="BP133" s="19"/>
      <c r="BQ133" s="19"/>
      <c r="BR133" s="19"/>
      <c r="BS133" s="99"/>
      <c r="BT133" s="34"/>
      <c r="BU133" s="36"/>
      <c r="BV133" s="36"/>
      <c r="BW133" s="36"/>
      <c r="BX133" s="28"/>
      <c r="BY133" s="28"/>
      <c r="BZ133" s="28"/>
      <c r="CA133" s="28">
        <v>0</v>
      </c>
      <c r="CB133" s="28">
        <v>0</v>
      </c>
      <c r="CC133" s="28">
        <v>0</v>
      </c>
      <c r="CF133" s="19"/>
      <c r="CG133" s="48"/>
      <c r="CH133" s="48"/>
      <c r="CI133" s="48"/>
      <c r="CJ133" s="48"/>
      <c r="CK133" s="47"/>
      <c r="CL133" s="40"/>
      <c r="CM133" s="40"/>
      <c r="CN133" s="19"/>
    </row>
    <row r="134" spans="1:92" x14ac:dyDescent="0.2">
      <c r="A134" s="151" t="s">
        <v>185</v>
      </c>
      <c r="B134" s="40" t="s">
        <v>749</v>
      </c>
      <c r="C134" s="40">
        <v>10</v>
      </c>
      <c r="D134" s="40">
        <v>1</v>
      </c>
      <c r="E134" s="26">
        <v>2</v>
      </c>
      <c r="F134" s="27">
        <v>2</v>
      </c>
      <c r="G134" s="44">
        <v>0.247</v>
      </c>
      <c r="H134" s="27">
        <v>3130</v>
      </c>
      <c r="I134" s="27">
        <v>2870</v>
      </c>
      <c r="J134" s="51">
        <f t="shared" si="99"/>
        <v>0.22451219512195122</v>
      </c>
      <c r="K134" s="48">
        <f t="shared" si="102"/>
        <v>4.4541010320477996</v>
      </c>
      <c r="L134" s="44" t="e">
        <v>#N/A</v>
      </c>
      <c r="M134" s="44" t="e">
        <v>#N/A</v>
      </c>
      <c r="N134" s="44" t="e">
        <v>#N/A</v>
      </c>
      <c r="O134" s="44" t="e">
        <v>#N/A</v>
      </c>
      <c r="P134" s="44" t="e">
        <v>#N/A</v>
      </c>
      <c r="Q134" s="48"/>
      <c r="R134" s="47"/>
      <c r="S134" s="48">
        <v>0.24</v>
      </c>
      <c r="T134" s="48">
        <v>0.4</v>
      </c>
      <c r="U134" s="31">
        <v>0.2</v>
      </c>
      <c r="V134" s="31">
        <v>0.4</v>
      </c>
      <c r="W134" s="31">
        <v>0.7</v>
      </c>
      <c r="X134" s="122">
        <v>0.67</v>
      </c>
      <c r="Y134" s="50">
        <v>0.67</v>
      </c>
      <c r="Z134" s="51">
        <v>0.67</v>
      </c>
      <c r="AA134" s="49">
        <v>0.67</v>
      </c>
      <c r="AB134" s="49">
        <v>0.67</v>
      </c>
      <c r="AC134" s="50">
        <v>0.67</v>
      </c>
      <c r="AD134" s="50">
        <v>0.67</v>
      </c>
      <c r="AE134" s="50">
        <v>1</v>
      </c>
      <c r="AF134" s="53">
        <v>3.14</v>
      </c>
      <c r="AG134" s="68">
        <v>3.14</v>
      </c>
      <c r="AH134" s="68">
        <v>3.25</v>
      </c>
      <c r="AI134" s="53">
        <v>3.3</v>
      </c>
      <c r="AJ134" s="53">
        <v>3.38</v>
      </c>
      <c r="AK134" s="53">
        <v>3.39</v>
      </c>
      <c r="AL134" s="53">
        <v>3.43</v>
      </c>
      <c r="AM134" s="53">
        <v>3.44</v>
      </c>
      <c r="AN134" s="53">
        <v>3.44</v>
      </c>
      <c r="AO134" s="53">
        <f>(AN134-AH134)</f>
        <v>0.18999999999999995</v>
      </c>
      <c r="AP134" s="19" t="b">
        <v>1</v>
      </c>
      <c r="AQ134" s="19" t="b">
        <v>0</v>
      </c>
      <c r="AR134" s="53">
        <v>0.8</v>
      </c>
      <c r="AS134" s="43">
        <v>0.66</v>
      </c>
      <c r="AT134" s="43">
        <v>1.42</v>
      </c>
      <c r="AU134" s="53">
        <v>1.4</v>
      </c>
      <c r="AV134" s="53">
        <v>1.27</v>
      </c>
      <c r="AW134" s="53">
        <v>1.22</v>
      </c>
      <c r="AX134" s="53">
        <v>1.27</v>
      </c>
      <c r="AY134" s="53">
        <v>1.34</v>
      </c>
      <c r="AZ134" s="53">
        <v>1.1299999999999999</v>
      </c>
      <c r="BA134" s="53">
        <v>1.18</v>
      </c>
      <c r="BB134" s="53"/>
      <c r="BC134" s="53">
        <f t="shared" si="100"/>
        <v>-9.000000000000008E-2</v>
      </c>
      <c r="BD134" s="19" t="b">
        <f t="shared" si="101"/>
        <v>0</v>
      </c>
      <c r="BE134" s="48" t="s">
        <v>112</v>
      </c>
      <c r="BF134" s="48" t="s">
        <v>112</v>
      </c>
      <c r="BG134" s="55"/>
      <c r="BH134" s="48" t="s">
        <v>112</v>
      </c>
      <c r="BI134" s="48" t="s">
        <v>112</v>
      </c>
      <c r="BJ134" s="48" t="s">
        <v>112</v>
      </c>
      <c r="BK134" s="48"/>
      <c r="BL134" s="48"/>
      <c r="BM134" s="48" t="s">
        <v>112</v>
      </c>
      <c r="BN134" s="19"/>
      <c r="BO134" s="19"/>
      <c r="BP134" s="19"/>
      <c r="BQ134" s="19"/>
      <c r="BR134" s="19"/>
      <c r="BS134" s="99"/>
      <c r="BT134" s="34"/>
      <c r="BU134" s="36"/>
      <c r="BV134" s="36"/>
      <c r="BW134" s="36"/>
      <c r="BX134" s="28"/>
      <c r="BY134" s="28"/>
      <c r="BZ134" s="28"/>
      <c r="CA134" s="28">
        <v>0</v>
      </c>
      <c r="CB134" s="28">
        <v>0</v>
      </c>
      <c r="CC134" s="28">
        <v>0</v>
      </c>
      <c r="CF134" s="19"/>
      <c r="CG134" s="48"/>
      <c r="CH134" s="48"/>
      <c r="CI134" s="48"/>
      <c r="CJ134" s="48"/>
      <c r="CK134" s="47"/>
      <c r="CL134" s="40"/>
      <c r="CM134" s="40"/>
      <c r="CN134" s="19"/>
    </row>
    <row r="135" spans="1:92" x14ac:dyDescent="0.2">
      <c r="A135" s="25" t="s">
        <v>49</v>
      </c>
      <c r="B135" s="40" t="s">
        <v>557</v>
      </c>
      <c r="C135" s="40">
        <v>10</v>
      </c>
      <c r="D135" s="40">
        <v>0</v>
      </c>
      <c r="E135" s="26">
        <v>2</v>
      </c>
      <c r="F135" s="27">
        <v>2</v>
      </c>
      <c r="G135" s="44">
        <v>0.10100000000000001</v>
      </c>
      <c r="H135" s="27">
        <v>2620</v>
      </c>
      <c r="I135" s="27">
        <v>2780</v>
      </c>
      <c r="J135" s="51">
        <f t="shared" si="99"/>
        <v>0.23178057553956835</v>
      </c>
      <c r="K135" s="48">
        <f t="shared" si="102"/>
        <v>4.314425389927834</v>
      </c>
      <c r="L135" s="44" t="e">
        <v>#N/A</v>
      </c>
      <c r="M135" s="44" t="e">
        <v>#N/A</v>
      </c>
      <c r="N135" s="44" t="e">
        <v>#N/A</v>
      </c>
      <c r="O135" s="44" t="e">
        <v>#N/A</v>
      </c>
      <c r="P135" s="44" t="e">
        <v>#N/A</v>
      </c>
      <c r="Q135" s="48"/>
      <c r="R135" s="47"/>
      <c r="S135" s="48">
        <v>9.9000000000000005E-2</v>
      </c>
      <c r="T135" s="48"/>
      <c r="U135" s="31"/>
      <c r="V135" s="31"/>
      <c r="W135" s="31"/>
      <c r="X135" s="122">
        <v>0.4</v>
      </c>
      <c r="Y135" s="50">
        <v>0.4</v>
      </c>
      <c r="Z135" s="51">
        <v>0.6</v>
      </c>
      <c r="AA135" s="49">
        <v>0.5</v>
      </c>
      <c r="AB135" s="49">
        <v>0.6</v>
      </c>
      <c r="AC135" s="50">
        <v>0.44</v>
      </c>
      <c r="AD135" s="50">
        <v>0.56000000000000005</v>
      </c>
      <c r="AE135" s="57"/>
      <c r="AF135" s="53">
        <v>3.16</v>
      </c>
      <c r="AG135" s="68">
        <v>3.07</v>
      </c>
      <c r="AH135" s="68">
        <v>3.07</v>
      </c>
      <c r="AI135" s="53">
        <v>3.02</v>
      </c>
      <c r="AJ135" s="53">
        <v>3.13</v>
      </c>
      <c r="AK135" s="53">
        <v>3.03</v>
      </c>
      <c r="AL135" s="53">
        <v>3.03</v>
      </c>
      <c r="AM135" s="53">
        <v>2.88</v>
      </c>
      <c r="AN135" s="53">
        <v>2.91</v>
      </c>
      <c r="AO135" s="59">
        <f>(AN135-AJ135)</f>
        <v>-0.21999999999999975</v>
      </c>
      <c r="AP135" s="19" t="b">
        <v>0</v>
      </c>
      <c r="AQ135" s="19" t="b">
        <v>1</v>
      </c>
      <c r="AR135" s="43">
        <v>1.24</v>
      </c>
      <c r="AS135" s="53">
        <v>1.21</v>
      </c>
      <c r="AT135" s="43">
        <v>1.42</v>
      </c>
      <c r="AU135" s="53">
        <v>1.4</v>
      </c>
      <c r="AV135" s="53">
        <v>1.39</v>
      </c>
      <c r="AW135" s="53">
        <v>1.38</v>
      </c>
      <c r="AX135" s="53">
        <v>1.44</v>
      </c>
      <c r="AY135" s="53">
        <v>1.48</v>
      </c>
      <c r="AZ135" s="53">
        <v>1.33</v>
      </c>
      <c r="BA135" s="53">
        <v>1.32</v>
      </c>
      <c r="BB135" s="53"/>
      <c r="BC135" s="53">
        <f t="shared" si="100"/>
        <v>-0.11999999999999988</v>
      </c>
      <c r="BD135" s="19" t="b">
        <f t="shared" si="101"/>
        <v>0</v>
      </c>
      <c r="BE135" s="48" t="s">
        <v>112</v>
      </c>
      <c r="BF135" s="48" t="s">
        <v>112</v>
      </c>
      <c r="BG135" s="55"/>
      <c r="BH135" s="48" t="s">
        <v>112</v>
      </c>
      <c r="BI135" s="48" t="s">
        <v>112</v>
      </c>
      <c r="BJ135" s="48" t="s">
        <v>112</v>
      </c>
      <c r="BK135" s="48"/>
      <c r="BL135" s="48"/>
      <c r="BM135" s="48" t="s">
        <v>112</v>
      </c>
      <c r="BN135" s="43" t="s">
        <v>159</v>
      </c>
      <c r="BO135" s="43" t="s">
        <v>159</v>
      </c>
      <c r="BP135" s="43" t="s">
        <v>159</v>
      </c>
      <c r="BQ135" s="43"/>
      <c r="BR135" s="43"/>
      <c r="BS135" s="53"/>
      <c r="BT135" s="34"/>
      <c r="BU135" s="36"/>
      <c r="BV135" s="36"/>
      <c r="BW135" s="36" t="s">
        <v>159</v>
      </c>
      <c r="BX135" s="98"/>
      <c r="BY135" s="98"/>
      <c r="BZ135" s="98"/>
      <c r="CA135" s="98">
        <v>0</v>
      </c>
      <c r="CB135" s="98">
        <v>0</v>
      </c>
      <c r="CC135" s="98">
        <v>0</v>
      </c>
      <c r="CF135" s="19"/>
      <c r="CG135" s="48"/>
      <c r="CH135" s="48"/>
      <c r="CI135" s="48"/>
      <c r="CJ135" s="48"/>
      <c r="CK135" s="47"/>
      <c r="CL135" s="40"/>
      <c r="CM135" s="40"/>
      <c r="CN135" s="19"/>
    </row>
    <row r="136" spans="1:92" x14ac:dyDescent="0.2">
      <c r="A136" s="25" t="s">
        <v>81</v>
      </c>
      <c r="B136" s="40" t="s">
        <v>672</v>
      </c>
      <c r="C136" s="40">
        <v>10</v>
      </c>
      <c r="D136" s="40">
        <v>0</v>
      </c>
      <c r="E136" s="26">
        <v>1</v>
      </c>
      <c r="F136" s="27">
        <v>2</v>
      </c>
      <c r="G136" s="44">
        <v>0.188</v>
      </c>
      <c r="H136" s="27">
        <v>1470</v>
      </c>
      <c r="I136" s="27">
        <v>2950</v>
      </c>
      <c r="J136" s="51">
        <f t="shared" si="99"/>
        <v>0.21842372881355934</v>
      </c>
      <c r="K136" s="48">
        <f t="shared" si="102"/>
        <v>4.5782571583766583</v>
      </c>
      <c r="L136" s="85">
        <v>38.97</v>
      </c>
      <c r="M136" s="85">
        <v>65.37</v>
      </c>
      <c r="N136" s="47">
        <f>(M136*1.1518*12)</f>
        <v>903.51799200000005</v>
      </c>
      <c r="O136" s="85">
        <v>2800</v>
      </c>
      <c r="P136" s="51">
        <f>(N136/O136)</f>
        <v>0.32268499714285714</v>
      </c>
      <c r="Q136" s="44">
        <v>19.3</v>
      </c>
      <c r="R136" s="28">
        <f>((L136/100)*S136)</f>
        <v>7.0146E-2</v>
      </c>
      <c r="S136" s="44">
        <v>0.18</v>
      </c>
      <c r="T136" s="44">
        <v>-0.6</v>
      </c>
      <c r="U136" s="31">
        <v>1.8</v>
      </c>
      <c r="V136" s="31">
        <v>2.4</v>
      </c>
      <c r="W136" s="31">
        <v>2.6</v>
      </c>
      <c r="X136" s="122">
        <v>0.7</v>
      </c>
      <c r="Y136" s="50">
        <v>0.7</v>
      </c>
      <c r="Z136" s="51">
        <v>0.6</v>
      </c>
      <c r="AA136" s="49">
        <v>0.6</v>
      </c>
      <c r="AB136" s="49">
        <v>0.5</v>
      </c>
      <c r="AC136" s="50">
        <v>0.5</v>
      </c>
      <c r="AD136" s="50">
        <v>0.7</v>
      </c>
      <c r="AE136" s="50">
        <v>0.78</v>
      </c>
      <c r="AF136" s="53">
        <v>2.98</v>
      </c>
      <c r="AG136" s="68">
        <v>2.95</v>
      </c>
      <c r="AH136" s="68">
        <v>2.98</v>
      </c>
      <c r="AI136" s="53">
        <v>2.98</v>
      </c>
      <c r="AJ136" s="53">
        <v>2.93</v>
      </c>
      <c r="AK136" s="53">
        <v>2.98</v>
      </c>
      <c r="AL136" s="53">
        <v>3.05</v>
      </c>
      <c r="AM136" s="53">
        <v>3.05</v>
      </c>
      <c r="AN136" s="53">
        <v>3.05</v>
      </c>
      <c r="AO136" s="53">
        <f>(AN136-AJ136)</f>
        <v>0.11999999999999966</v>
      </c>
      <c r="AP136" s="19" t="b">
        <v>0</v>
      </c>
      <c r="AQ136" s="19" t="b">
        <v>1</v>
      </c>
      <c r="AR136" s="53">
        <v>0.23</v>
      </c>
      <c r="AS136" s="53">
        <v>0.6</v>
      </c>
      <c r="AT136" s="53">
        <v>0.63</v>
      </c>
      <c r="AU136" s="53">
        <v>0.32</v>
      </c>
      <c r="AV136" s="53">
        <v>0.44</v>
      </c>
      <c r="AW136" s="53">
        <v>0.18</v>
      </c>
      <c r="AX136" s="53">
        <v>0.15</v>
      </c>
      <c r="AY136" s="53">
        <v>0.11</v>
      </c>
      <c r="AZ136" s="53">
        <v>-0.01</v>
      </c>
      <c r="BA136" s="53">
        <v>0.02</v>
      </c>
      <c r="BB136" s="53"/>
      <c r="BC136" s="53">
        <f t="shared" si="100"/>
        <v>-0.13</v>
      </c>
      <c r="BD136" s="19" t="b">
        <f t="shared" si="101"/>
        <v>0</v>
      </c>
      <c r="BE136" s="56">
        <v>78.3</v>
      </c>
      <c r="BF136" s="56">
        <v>76.7</v>
      </c>
      <c r="BG136" s="171"/>
      <c r="BH136" s="56">
        <v>75.8</v>
      </c>
      <c r="BI136" s="56">
        <v>74.5</v>
      </c>
      <c r="BJ136" s="56">
        <v>73.900000000000006</v>
      </c>
      <c r="BK136" s="56">
        <v>74.599999999999994</v>
      </c>
      <c r="BL136" s="56">
        <v>75.8</v>
      </c>
      <c r="BM136" s="56">
        <f>BH136-BL136</f>
        <v>0</v>
      </c>
      <c r="BN136" s="19"/>
      <c r="BO136" s="19"/>
      <c r="BP136" s="43" t="s">
        <v>159</v>
      </c>
      <c r="BQ136" s="19"/>
      <c r="BR136" s="19"/>
      <c r="BS136" s="99"/>
      <c r="BT136" s="34"/>
      <c r="BU136" s="36"/>
      <c r="BV136" s="36"/>
      <c r="BW136" s="36"/>
      <c r="BX136" s="28"/>
      <c r="BY136" s="28"/>
      <c r="BZ136" s="28"/>
      <c r="CA136" s="28">
        <v>0</v>
      </c>
      <c r="CB136" s="28">
        <v>0</v>
      </c>
      <c r="CC136" s="28">
        <v>0</v>
      </c>
      <c r="CF136" s="19"/>
      <c r="CG136" s="56"/>
      <c r="CH136" s="56"/>
      <c r="CI136" s="56"/>
      <c r="CJ136" s="56"/>
      <c r="CK136" s="28"/>
      <c r="CL136" s="40"/>
      <c r="CM136" s="40"/>
      <c r="CN136" s="19"/>
    </row>
    <row r="137" spans="1:92" x14ac:dyDescent="0.2">
      <c r="A137" s="25" t="s">
        <v>85</v>
      </c>
      <c r="B137" s="40" t="s">
        <v>689</v>
      </c>
      <c r="C137" s="40">
        <v>10</v>
      </c>
      <c r="D137" s="40">
        <v>0</v>
      </c>
      <c r="E137" s="26">
        <v>2</v>
      </c>
      <c r="F137" s="27">
        <v>2</v>
      </c>
      <c r="G137" s="44">
        <v>0.56100000000000005</v>
      </c>
      <c r="H137" s="27">
        <v>1600</v>
      </c>
      <c r="I137" s="85">
        <v>1810</v>
      </c>
      <c r="J137" s="51">
        <f t="shared" si="99"/>
        <v>0.35599447513812155</v>
      </c>
      <c r="K137" s="48">
        <f t="shared" si="102"/>
        <v>2.8090323581904242</v>
      </c>
      <c r="L137" s="44" t="e">
        <v>#N/A</v>
      </c>
      <c r="M137" s="44" t="e">
        <v>#N/A</v>
      </c>
      <c r="N137" s="44" t="e">
        <v>#N/A</v>
      </c>
      <c r="O137" s="44" t="e">
        <v>#N/A</v>
      </c>
      <c r="P137" s="44" t="e">
        <v>#N/A</v>
      </c>
      <c r="Q137" s="48"/>
      <c r="R137" s="47"/>
      <c r="S137" s="48">
        <v>0.53800000000000003</v>
      </c>
      <c r="T137" s="48"/>
      <c r="U137" s="31"/>
      <c r="V137" s="31"/>
      <c r="W137" s="31"/>
      <c r="X137" s="122">
        <v>0.7</v>
      </c>
      <c r="Y137" s="50">
        <v>0.8</v>
      </c>
      <c r="Z137" s="51">
        <v>0.6</v>
      </c>
      <c r="AA137" s="49">
        <v>0.5</v>
      </c>
      <c r="AB137" s="49">
        <v>0.5</v>
      </c>
      <c r="AC137" s="50">
        <v>0.3</v>
      </c>
      <c r="AD137" s="50">
        <v>0.6</v>
      </c>
      <c r="AE137" s="57"/>
      <c r="AF137" s="53">
        <v>2.83</v>
      </c>
      <c r="AG137" s="68">
        <v>2.78</v>
      </c>
      <c r="AH137" s="68">
        <v>2.73</v>
      </c>
      <c r="AI137" s="53">
        <v>2.76</v>
      </c>
      <c r="AJ137" s="53">
        <v>2.76</v>
      </c>
      <c r="AK137" s="53">
        <v>2.78</v>
      </c>
      <c r="AL137" s="53">
        <v>2.93</v>
      </c>
      <c r="AM137" s="53">
        <v>2.96</v>
      </c>
      <c r="AN137" s="53">
        <v>2.93</v>
      </c>
      <c r="AO137" s="84">
        <f>(AN137-AJ137)</f>
        <v>0.17000000000000037</v>
      </c>
      <c r="AP137" s="19" t="b">
        <v>0</v>
      </c>
      <c r="AQ137" s="19" t="b">
        <v>1</v>
      </c>
      <c r="AR137" s="43">
        <v>0.38</v>
      </c>
      <c r="AS137" s="43">
        <v>0.06</v>
      </c>
      <c r="AT137" s="53">
        <v>0.03</v>
      </c>
      <c r="AU137" s="53">
        <v>0.12</v>
      </c>
      <c r="AV137" s="53">
        <v>0.28000000000000003</v>
      </c>
      <c r="AW137" s="53">
        <v>0.24</v>
      </c>
      <c r="AX137" s="53">
        <v>0.25</v>
      </c>
      <c r="AY137" s="53">
        <v>0.41</v>
      </c>
      <c r="AZ137" s="53">
        <v>0.34</v>
      </c>
      <c r="BA137" s="53">
        <v>0.25</v>
      </c>
      <c r="BB137" s="53"/>
      <c r="BC137" s="53">
        <f t="shared" si="100"/>
        <v>0</v>
      </c>
      <c r="BD137" s="19" t="b">
        <f t="shared" si="101"/>
        <v>0</v>
      </c>
      <c r="BE137" s="56">
        <v>92.4</v>
      </c>
      <c r="BF137" s="56">
        <v>89.6</v>
      </c>
      <c r="BG137" s="171"/>
      <c r="BH137" s="56">
        <v>88.6</v>
      </c>
      <c r="BI137" s="56">
        <v>85.9</v>
      </c>
      <c r="BJ137" s="56">
        <v>85.6</v>
      </c>
      <c r="BK137" s="56">
        <v>85.2</v>
      </c>
      <c r="BL137" s="56">
        <v>86.4</v>
      </c>
      <c r="BM137" s="56">
        <f>BH137-BL137</f>
        <v>2.1999999999999886</v>
      </c>
      <c r="BN137" s="43" t="s">
        <v>159</v>
      </c>
      <c r="BO137" s="43" t="s">
        <v>159</v>
      </c>
      <c r="BP137" s="43" t="s">
        <v>159</v>
      </c>
      <c r="BQ137" s="43">
        <v>0.68</v>
      </c>
      <c r="BR137" s="43">
        <v>0.79</v>
      </c>
      <c r="BS137" s="53">
        <v>0.23</v>
      </c>
      <c r="BT137" s="34"/>
      <c r="BU137" s="36"/>
      <c r="BV137" s="36"/>
      <c r="BW137" s="36" t="s">
        <v>159</v>
      </c>
      <c r="BX137" s="98"/>
      <c r="BY137" s="98"/>
      <c r="BZ137" s="98"/>
      <c r="CA137" s="98">
        <v>0</v>
      </c>
      <c r="CB137" s="98">
        <v>0</v>
      </c>
      <c r="CC137" s="98">
        <v>0</v>
      </c>
      <c r="CF137" s="19"/>
      <c r="CG137" s="56"/>
      <c r="CH137" s="56"/>
      <c r="CI137" s="56"/>
      <c r="CJ137" s="56"/>
      <c r="CK137" s="28"/>
      <c r="CL137" s="40"/>
      <c r="CM137" s="40"/>
      <c r="CN137" s="19"/>
    </row>
    <row r="138" spans="1:92" x14ac:dyDescent="0.2">
      <c r="A138" s="25" t="s">
        <v>18</v>
      </c>
      <c r="B138" s="40" t="s">
        <v>452</v>
      </c>
      <c r="C138" s="40">
        <v>10</v>
      </c>
      <c r="D138" s="40">
        <v>0</v>
      </c>
      <c r="E138" s="26">
        <v>1</v>
      </c>
      <c r="F138" s="27">
        <v>2</v>
      </c>
      <c r="G138" s="44">
        <v>0.71799999999999997</v>
      </c>
      <c r="H138" s="27">
        <v>840</v>
      </c>
      <c r="I138" s="27">
        <v>1490</v>
      </c>
      <c r="J138" s="51">
        <f t="shared" si="99"/>
        <v>0.4324496644295302</v>
      </c>
      <c r="K138" s="48">
        <f t="shared" si="102"/>
        <v>2.3124078528749901</v>
      </c>
      <c r="L138" s="85">
        <v>41.45</v>
      </c>
      <c r="M138" s="85">
        <v>125.41</v>
      </c>
      <c r="N138" s="47">
        <f>(M138*1.1518*12)</f>
        <v>1733.3668560000001</v>
      </c>
      <c r="O138" s="85">
        <v>1420</v>
      </c>
      <c r="P138" s="51">
        <f>(N138/O138)</f>
        <v>1.2206808845070423</v>
      </c>
      <c r="Q138" s="44">
        <v>7.9</v>
      </c>
      <c r="R138" s="28">
        <f>((L138/100)*S138)</f>
        <v>0.29015000000000002</v>
      </c>
      <c r="S138" s="44">
        <v>0.7</v>
      </c>
      <c r="T138" s="119"/>
      <c r="U138" s="31"/>
      <c r="V138" s="31"/>
      <c r="W138" s="31"/>
      <c r="X138" s="122">
        <v>0.6</v>
      </c>
      <c r="Y138" s="50">
        <v>0.6</v>
      </c>
      <c r="Z138" s="51">
        <v>0.5</v>
      </c>
      <c r="AA138" s="49">
        <v>0.6</v>
      </c>
      <c r="AB138" s="49">
        <v>0.4</v>
      </c>
      <c r="AC138" s="50">
        <v>0.3</v>
      </c>
      <c r="AD138" s="50">
        <v>0.4</v>
      </c>
      <c r="AE138" s="57"/>
      <c r="AF138" s="53">
        <v>2.42</v>
      </c>
      <c r="AG138" s="68">
        <v>2.35</v>
      </c>
      <c r="AH138" s="68">
        <v>2.39</v>
      </c>
      <c r="AI138" s="53">
        <v>2.34</v>
      </c>
      <c r="AJ138" s="53">
        <v>2.5</v>
      </c>
      <c r="AK138" s="53">
        <v>2.54</v>
      </c>
      <c r="AL138" s="53">
        <v>2.65</v>
      </c>
      <c r="AM138" s="53">
        <v>2.78</v>
      </c>
      <c r="AN138" s="53">
        <v>2.76</v>
      </c>
      <c r="AO138" s="61">
        <f>(AN138-AI138)</f>
        <v>0.41999999999999993</v>
      </c>
      <c r="AP138" s="19" t="b">
        <v>0</v>
      </c>
      <c r="AQ138" s="19" t="b">
        <v>1</v>
      </c>
      <c r="AR138" s="53">
        <v>-0.63</v>
      </c>
      <c r="AS138" s="53">
        <v>-0.13</v>
      </c>
      <c r="AT138" s="53">
        <v>-0.39</v>
      </c>
      <c r="AU138" s="53">
        <v>-0.31</v>
      </c>
      <c r="AV138" s="53">
        <v>-1.04</v>
      </c>
      <c r="AW138" s="53">
        <v>-1.07</v>
      </c>
      <c r="AX138" s="53">
        <v>-0.75</v>
      </c>
      <c r="AY138" s="53">
        <v>-0.5</v>
      </c>
      <c r="AZ138" s="53">
        <v>-0.49</v>
      </c>
      <c r="BA138" s="53">
        <v>-0.39</v>
      </c>
      <c r="BB138" s="53"/>
      <c r="BC138" s="61">
        <f>(BA138-AW138)</f>
        <v>0.68</v>
      </c>
      <c r="BD138" s="19" t="b">
        <f t="shared" si="101"/>
        <v>0</v>
      </c>
      <c r="BE138" s="56">
        <v>79.599999999999994</v>
      </c>
      <c r="BF138" s="56">
        <v>86.3</v>
      </c>
      <c r="BG138" s="171"/>
      <c r="BH138" s="56">
        <v>85.1</v>
      </c>
      <c r="BI138" s="56">
        <v>83.8</v>
      </c>
      <c r="BJ138" s="56">
        <v>83</v>
      </c>
      <c r="BK138" s="56">
        <v>84</v>
      </c>
      <c r="BL138" s="56">
        <v>85.1</v>
      </c>
      <c r="BM138" s="56">
        <f>BH138-BL138</f>
        <v>0</v>
      </c>
      <c r="BN138" s="43" t="s">
        <v>159</v>
      </c>
      <c r="BO138" s="43" t="s">
        <v>159</v>
      </c>
      <c r="BP138" s="43" t="s">
        <v>159</v>
      </c>
      <c r="BQ138" s="43">
        <v>0.94</v>
      </c>
      <c r="BR138" s="43">
        <v>1.1200000000000001</v>
      </c>
      <c r="BS138" s="53">
        <v>0.98</v>
      </c>
      <c r="BT138" s="34"/>
      <c r="BU138" s="36" t="s">
        <v>159</v>
      </c>
      <c r="BV138" s="36" t="s">
        <v>159</v>
      </c>
      <c r="BW138" s="36" t="s">
        <v>159</v>
      </c>
      <c r="BX138" s="98"/>
      <c r="BY138" s="98"/>
      <c r="BZ138" s="98"/>
      <c r="CA138" s="98">
        <v>0</v>
      </c>
      <c r="CB138" s="98">
        <v>0</v>
      </c>
      <c r="CC138" s="98">
        <v>0</v>
      </c>
      <c r="CF138" s="19"/>
      <c r="CG138" s="56"/>
      <c r="CH138" s="56"/>
      <c r="CI138" s="56"/>
      <c r="CJ138" s="56"/>
      <c r="CK138" s="28"/>
      <c r="CL138" s="19"/>
      <c r="CM138" s="19"/>
    </row>
    <row r="139" spans="1:92" customFormat="1" x14ac:dyDescent="0.2">
      <c r="A139" s="18" t="s">
        <v>184</v>
      </c>
      <c r="B139" s="40"/>
      <c r="BG139" s="159"/>
      <c r="BT139" s="159"/>
      <c r="BU139" s="159"/>
      <c r="BV139" s="159"/>
      <c r="BW139" s="159"/>
    </row>
    <row r="140" spans="1:92" customFormat="1" x14ac:dyDescent="0.2">
      <c r="A140" s="170"/>
      <c r="B140" s="170"/>
      <c r="BG140" s="159"/>
      <c r="BT140" s="159"/>
      <c r="BU140" s="159"/>
      <c r="BV140" s="159"/>
      <c r="BW140" s="159"/>
    </row>
    <row r="141" spans="1:92" customFormat="1" x14ac:dyDescent="0.2">
      <c r="A141" s="170"/>
      <c r="B141" s="170"/>
      <c r="BG141" s="159"/>
      <c r="BT141" s="159"/>
      <c r="BU141" s="159"/>
      <c r="BV141" s="159"/>
      <c r="BW141" s="159"/>
    </row>
    <row r="142" spans="1:92" customFormat="1" x14ac:dyDescent="0.2">
      <c r="A142" s="170"/>
      <c r="B142" s="170"/>
      <c r="BG142" s="159"/>
      <c r="BT142" s="159"/>
      <c r="BU142" s="159"/>
      <c r="BV142" s="159"/>
      <c r="BW142" s="159"/>
    </row>
    <row r="143" spans="1:92" customFormat="1" x14ac:dyDescent="0.2">
      <c r="A143" s="170"/>
      <c r="B143" s="170"/>
      <c r="BG143" s="159"/>
      <c r="BT143" s="159"/>
      <c r="BU143" s="159"/>
      <c r="BV143" s="159"/>
      <c r="BW143" s="159"/>
    </row>
    <row r="144" spans="1:92" customFormat="1" x14ac:dyDescent="0.2">
      <c r="A144" s="170"/>
      <c r="B144" s="170"/>
      <c r="BG144" s="159"/>
      <c r="BT144" s="159"/>
      <c r="BU144" s="159"/>
      <c r="BV144" s="159"/>
      <c r="BW144" s="159"/>
    </row>
    <row r="145" spans="1:75" customFormat="1" x14ac:dyDescent="0.2">
      <c r="A145" s="170"/>
      <c r="B145" s="170"/>
      <c r="BG145" s="159"/>
      <c r="BT145" s="159"/>
      <c r="BU145" s="159"/>
      <c r="BV145" s="159"/>
      <c r="BW145" s="159"/>
    </row>
    <row r="146" spans="1:75" customFormat="1" x14ac:dyDescent="0.2">
      <c r="A146" s="170"/>
      <c r="B146" s="170"/>
      <c r="BG146" s="159"/>
      <c r="BT146" s="159"/>
      <c r="BU146" s="159"/>
      <c r="BV146" s="159"/>
      <c r="BW146" s="159"/>
    </row>
    <row r="147" spans="1:75" customFormat="1" x14ac:dyDescent="0.2">
      <c r="A147" s="170"/>
      <c r="B147" s="170"/>
      <c r="BG147" s="159"/>
      <c r="BT147" s="159"/>
      <c r="BU147" s="159"/>
      <c r="BV147" s="159"/>
      <c r="BW147" s="159"/>
    </row>
    <row r="148" spans="1:75" customFormat="1" x14ac:dyDescent="0.2">
      <c r="A148" s="170"/>
      <c r="B148" s="170"/>
      <c r="BG148" s="159"/>
      <c r="BT148" s="159"/>
      <c r="BU148" s="159"/>
      <c r="BV148" s="159"/>
      <c r="BW148" s="159"/>
    </row>
    <row r="149" spans="1:75" customFormat="1" x14ac:dyDescent="0.2">
      <c r="A149" s="170"/>
      <c r="B149" s="170"/>
      <c r="BG149" s="159"/>
      <c r="BT149" s="159"/>
      <c r="BU149" s="159"/>
      <c r="BV149" s="159"/>
      <c r="BW149" s="159"/>
    </row>
    <row r="150" spans="1:75" customFormat="1" x14ac:dyDescent="0.2">
      <c r="A150" s="170"/>
      <c r="B150" s="170"/>
      <c r="BG150" s="159"/>
      <c r="BT150" s="159"/>
      <c r="BU150" s="159"/>
      <c r="BV150" s="159"/>
      <c r="BW150" s="159"/>
    </row>
    <row r="151" spans="1:75" customFormat="1" x14ac:dyDescent="0.2">
      <c r="A151" s="170"/>
      <c r="B151" s="170"/>
      <c r="BG151" s="159"/>
      <c r="BT151" s="159"/>
      <c r="BU151" s="159"/>
      <c r="BV151" s="159"/>
      <c r="BW151" s="159"/>
    </row>
    <row r="152" spans="1:75" customFormat="1" x14ac:dyDescent="0.2">
      <c r="A152" s="170"/>
      <c r="B152" s="170"/>
      <c r="BG152" s="159"/>
      <c r="BT152" s="159"/>
      <c r="BU152" s="159"/>
      <c r="BV152" s="159"/>
      <c r="BW152" s="159"/>
    </row>
    <row r="153" spans="1:75" customFormat="1" x14ac:dyDescent="0.2">
      <c r="A153" s="170"/>
      <c r="B153" s="170"/>
      <c r="BG153" s="159"/>
      <c r="BT153" s="159"/>
      <c r="BU153" s="159"/>
      <c r="BV153" s="159"/>
      <c r="BW153" s="159"/>
    </row>
    <row r="154" spans="1:75" customFormat="1" x14ac:dyDescent="0.2">
      <c r="A154" s="170"/>
      <c r="B154" s="170"/>
      <c r="BG154" s="159"/>
      <c r="BT154" s="159"/>
      <c r="BU154" s="159"/>
      <c r="BV154" s="159"/>
      <c r="BW154" s="159"/>
    </row>
    <row r="155" spans="1:75" customFormat="1" x14ac:dyDescent="0.2">
      <c r="A155" s="170"/>
      <c r="B155" s="170"/>
      <c r="BG155" s="159"/>
      <c r="BT155" s="159"/>
      <c r="BU155" s="159"/>
      <c r="BV155" s="159"/>
      <c r="BW155" s="159"/>
    </row>
    <row r="156" spans="1:75" customFormat="1" x14ac:dyDescent="0.2">
      <c r="A156" s="170"/>
      <c r="B156" s="170"/>
      <c r="BG156" s="159"/>
      <c r="BT156" s="159"/>
      <c r="BU156" s="159"/>
      <c r="BV156" s="159"/>
      <c r="BW156" s="159"/>
    </row>
    <row r="157" spans="1:75" customFormat="1" x14ac:dyDescent="0.2">
      <c r="A157" s="170"/>
      <c r="B157" s="170"/>
      <c r="BG157" s="159"/>
      <c r="BT157" s="159"/>
      <c r="BU157" s="159"/>
      <c r="BV157" s="159"/>
      <c r="BW157" s="159"/>
    </row>
    <row r="158" spans="1:75" customFormat="1" x14ac:dyDescent="0.2">
      <c r="A158" s="170"/>
      <c r="B158" s="170"/>
      <c r="BG158" s="159"/>
      <c r="BT158" s="159"/>
      <c r="BU158" s="159"/>
      <c r="BV158" s="159"/>
      <c r="BW158" s="159"/>
    </row>
    <row r="159" spans="1:75" customFormat="1" x14ac:dyDescent="0.2">
      <c r="A159" s="170"/>
      <c r="B159" s="170"/>
      <c r="BG159" s="159"/>
      <c r="BT159" s="159"/>
      <c r="BU159" s="159"/>
      <c r="BV159" s="159"/>
      <c r="BW159" s="159"/>
    </row>
    <row r="160" spans="1:75" customFormat="1" x14ac:dyDescent="0.2">
      <c r="A160" s="170"/>
      <c r="B160" s="170"/>
      <c r="BG160" s="159"/>
      <c r="BT160" s="159"/>
      <c r="BU160" s="159"/>
      <c r="BV160" s="159"/>
      <c r="BW160" s="159"/>
    </row>
    <row r="161" spans="1:75" customFormat="1" x14ac:dyDescent="0.2">
      <c r="A161" s="170"/>
      <c r="B161" s="170"/>
      <c r="BG161" s="159"/>
      <c r="BT161" s="159"/>
      <c r="BU161" s="159"/>
      <c r="BV161" s="159"/>
      <c r="BW161" s="159"/>
    </row>
    <row r="162" spans="1:75" customFormat="1" x14ac:dyDescent="0.2">
      <c r="A162" s="170"/>
      <c r="B162" s="170"/>
      <c r="BG162" s="159"/>
      <c r="BT162" s="159"/>
      <c r="BU162" s="159"/>
      <c r="BV162" s="159"/>
      <c r="BW162" s="159"/>
    </row>
    <row r="163" spans="1:75" customFormat="1" x14ac:dyDescent="0.2">
      <c r="A163" s="170"/>
      <c r="B163" s="170"/>
      <c r="BG163" s="159"/>
      <c r="BT163" s="159"/>
      <c r="BU163" s="159"/>
      <c r="BV163" s="159"/>
      <c r="BW163" s="159"/>
    </row>
    <row r="164" spans="1:75" customFormat="1" x14ac:dyDescent="0.2">
      <c r="A164" s="170"/>
      <c r="B164" s="170"/>
      <c r="BG164" s="159"/>
      <c r="BT164" s="159"/>
      <c r="BU164" s="159"/>
      <c r="BV164" s="159"/>
      <c r="BW164" s="159"/>
    </row>
    <row r="165" spans="1:75" customFormat="1" x14ac:dyDescent="0.2">
      <c r="A165" s="170"/>
      <c r="B165" s="170"/>
      <c r="BG165" s="159"/>
      <c r="BT165" s="159"/>
      <c r="BU165" s="159"/>
      <c r="BV165" s="159"/>
      <c r="BW165" s="159"/>
    </row>
    <row r="166" spans="1:75" customFormat="1" x14ac:dyDescent="0.2">
      <c r="A166" s="170"/>
      <c r="B166" s="170"/>
      <c r="BG166" s="159"/>
      <c r="BT166" s="159"/>
      <c r="BU166" s="159"/>
      <c r="BV166" s="159"/>
      <c r="BW166" s="159"/>
    </row>
    <row r="167" spans="1:75" customFormat="1" x14ac:dyDescent="0.2">
      <c r="A167" s="170"/>
      <c r="B167" s="170"/>
      <c r="BG167" s="159"/>
      <c r="BT167" s="159"/>
      <c r="BU167" s="159"/>
      <c r="BV167" s="159"/>
      <c r="BW167" s="159"/>
    </row>
    <row r="168" spans="1:75" customFormat="1" x14ac:dyDescent="0.2">
      <c r="A168" s="170"/>
      <c r="B168" s="170"/>
      <c r="BG168" s="159"/>
      <c r="BT168" s="159"/>
      <c r="BU168" s="159"/>
      <c r="BV168" s="159"/>
      <c r="BW168" s="159"/>
    </row>
    <row r="169" spans="1:75" customFormat="1" x14ac:dyDescent="0.2">
      <c r="A169" s="170"/>
      <c r="B169" s="170"/>
      <c r="BG169" s="159"/>
      <c r="BT169" s="159"/>
      <c r="BU169" s="159"/>
      <c r="BV169" s="159"/>
      <c r="BW169" s="159"/>
    </row>
    <row r="170" spans="1:75" customFormat="1" x14ac:dyDescent="0.2">
      <c r="A170" s="170"/>
      <c r="B170" s="170"/>
      <c r="BG170" s="159"/>
      <c r="BT170" s="159"/>
      <c r="BU170" s="159"/>
      <c r="BV170" s="159"/>
      <c r="BW170" s="159"/>
    </row>
    <row r="171" spans="1:75" customFormat="1" x14ac:dyDescent="0.2">
      <c r="A171" s="170"/>
      <c r="B171" s="170"/>
      <c r="BG171" s="159"/>
      <c r="BT171" s="159"/>
      <c r="BU171" s="159"/>
      <c r="BV171" s="159"/>
      <c r="BW171" s="159"/>
    </row>
    <row r="172" spans="1:75" customFormat="1" x14ac:dyDescent="0.2">
      <c r="A172" s="170"/>
      <c r="B172" s="170"/>
      <c r="BG172" s="159"/>
      <c r="BT172" s="159"/>
      <c r="BU172" s="159"/>
      <c r="BV172" s="159"/>
      <c r="BW172" s="159"/>
    </row>
    <row r="173" spans="1:75" customFormat="1" x14ac:dyDescent="0.2">
      <c r="A173" s="170"/>
      <c r="B173" s="170"/>
      <c r="BG173" s="159"/>
      <c r="BT173" s="159"/>
      <c r="BU173" s="159"/>
      <c r="BV173" s="159"/>
      <c r="BW173" s="159"/>
    </row>
    <row r="174" spans="1:75" customFormat="1" x14ac:dyDescent="0.2">
      <c r="A174" s="170"/>
      <c r="B174" s="170"/>
      <c r="BG174" s="159"/>
      <c r="BT174" s="159"/>
      <c r="BU174" s="159"/>
      <c r="BV174" s="159"/>
      <c r="BW174" s="159"/>
    </row>
    <row r="175" spans="1:75" customFormat="1" x14ac:dyDescent="0.2">
      <c r="A175" s="170"/>
      <c r="B175" s="170"/>
      <c r="BG175" s="159"/>
      <c r="BT175" s="159"/>
      <c r="BU175" s="159"/>
      <c r="BV175" s="159"/>
      <c r="BW175" s="159"/>
    </row>
    <row r="176" spans="1:75" customFormat="1" x14ac:dyDescent="0.2">
      <c r="A176" s="170"/>
      <c r="B176" s="170"/>
      <c r="BG176" s="159"/>
      <c r="BT176" s="159"/>
      <c r="BU176" s="159"/>
      <c r="BV176" s="159"/>
      <c r="BW176" s="159"/>
    </row>
    <row r="177" spans="1:75" customFormat="1" x14ac:dyDescent="0.2">
      <c r="A177" s="170"/>
      <c r="B177" s="170"/>
      <c r="BG177" s="159"/>
      <c r="BT177" s="159"/>
      <c r="BU177" s="159"/>
      <c r="BV177" s="159"/>
      <c r="BW177" s="159"/>
    </row>
    <row r="178" spans="1:75" customFormat="1" x14ac:dyDescent="0.2">
      <c r="A178" s="170"/>
      <c r="B178" s="170"/>
      <c r="BG178" s="159"/>
      <c r="BT178" s="159"/>
      <c r="BU178" s="159"/>
      <c r="BV178" s="159"/>
      <c r="BW178" s="159"/>
    </row>
    <row r="179" spans="1:75" customFormat="1" x14ac:dyDescent="0.2">
      <c r="A179" s="170"/>
      <c r="B179" s="170"/>
      <c r="BG179" s="159"/>
      <c r="BT179" s="159"/>
      <c r="BU179" s="159"/>
      <c r="BV179" s="159"/>
      <c r="BW179" s="159"/>
    </row>
    <row r="180" spans="1:75" customFormat="1" x14ac:dyDescent="0.2">
      <c r="A180" s="170"/>
      <c r="B180" s="170"/>
      <c r="BG180" s="159"/>
      <c r="BT180" s="159"/>
      <c r="BU180" s="159"/>
      <c r="BV180" s="159"/>
      <c r="BW180" s="159"/>
    </row>
    <row r="181" spans="1:75" customFormat="1" x14ac:dyDescent="0.2">
      <c r="A181" s="170"/>
      <c r="B181" s="170"/>
      <c r="BG181" s="159"/>
      <c r="BT181" s="159"/>
      <c r="BU181" s="159"/>
      <c r="BV181" s="159"/>
      <c r="BW181" s="159"/>
    </row>
    <row r="182" spans="1:75" customFormat="1" x14ac:dyDescent="0.2">
      <c r="A182" s="170"/>
      <c r="B182" s="170"/>
      <c r="BG182" s="159"/>
      <c r="BT182" s="159"/>
      <c r="BU182" s="159"/>
      <c r="BV182" s="159"/>
      <c r="BW182" s="159"/>
    </row>
    <row r="183" spans="1:75" customFormat="1" x14ac:dyDescent="0.2">
      <c r="A183" s="170"/>
      <c r="B183" s="170"/>
      <c r="BG183" s="159"/>
      <c r="BT183" s="159"/>
      <c r="BU183" s="159"/>
      <c r="BV183" s="159"/>
      <c r="BW183" s="159"/>
    </row>
    <row r="184" spans="1:75" customFormat="1" x14ac:dyDescent="0.2">
      <c r="A184" s="170"/>
      <c r="B184" s="170"/>
      <c r="BG184" s="159"/>
      <c r="BT184" s="159"/>
      <c r="BU184" s="159"/>
      <c r="BV184" s="159"/>
      <c r="BW184" s="159"/>
    </row>
    <row r="185" spans="1:75" customFormat="1" x14ac:dyDescent="0.2">
      <c r="A185" s="170"/>
      <c r="B185" s="170"/>
      <c r="BG185" s="159"/>
      <c r="BT185" s="159"/>
      <c r="BU185" s="159"/>
      <c r="BV185" s="159"/>
      <c r="BW185" s="159"/>
    </row>
    <row r="186" spans="1:75" customFormat="1" x14ac:dyDescent="0.2">
      <c r="A186" s="170"/>
      <c r="B186" s="170"/>
      <c r="BG186" s="159"/>
      <c r="BT186" s="159"/>
      <c r="BU186" s="159"/>
      <c r="BV186" s="159"/>
      <c r="BW186" s="159"/>
    </row>
    <row r="187" spans="1:75" customFormat="1" x14ac:dyDescent="0.2">
      <c r="A187" s="170"/>
      <c r="B187" s="170"/>
      <c r="BG187" s="159"/>
      <c r="BT187" s="159"/>
      <c r="BU187" s="159"/>
      <c r="BV187" s="159"/>
      <c r="BW187" s="159"/>
    </row>
    <row r="188" spans="1:75" customFormat="1" x14ac:dyDescent="0.2">
      <c r="A188" s="170"/>
      <c r="B188" s="170"/>
      <c r="BG188" s="159"/>
      <c r="BT188" s="159"/>
      <c r="BU188" s="159"/>
      <c r="BV188" s="159"/>
      <c r="BW188" s="159"/>
    </row>
    <row r="189" spans="1:75" customFormat="1" x14ac:dyDescent="0.2">
      <c r="A189" s="170"/>
      <c r="B189" s="170"/>
      <c r="BG189" s="159"/>
      <c r="BT189" s="159"/>
      <c r="BU189" s="159"/>
      <c r="BV189" s="159"/>
      <c r="BW189" s="159"/>
    </row>
    <row r="190" spans="1:75" customFormat="1" x14ac:dyDescent="0.2">
      <c r="A190" s="170"/>
      <c r="B190" s="170"/>
      <c r="BG190" s="159"/>
      <c r="BT190" s="159"/>
      <c r="BU190" s="159"/>
      <c r="BV190" s="159"/>
      <c r="BW190" s="159"/>
    </row>
    <row r="191" spans="1:75" customFormat="1" x14ac:dyDescent="0.2">
      <c r="A191" s="170"/>
      <c r="B191" s="170"/>
      <c r="BG191" s="159"/>
      <c r="BT191" s="159"/>
      <c r="BU191" s="159"/>
      <c r="BV191" s="159"/>
      <c r="BW191" s="159"/>
    </row>
    <row r="192" spans="1:75" customFormat="1" x14ac:dyDescent="0.2">
      <c r="A192" s="170"/>
      <c r="B192" s="170"/>
      <c r="BG192" s="159"/>
      <c r="BT192" s="159"/>
      <c r="BU192" s="159"/>
      <c r="BV192" s="159"/>
      <c r="BW192" s="159"/>
    </row>
    <row r="193" spans="1:75" customFormat="1" x14ac:dyDescent="0.2">
      <c r="A193" s="170"/>
      <c r="B193" s="170"/>
      <c r="BG193" s="159"/>
      <c r="BT193" s="159"/>
      <c r="BU193" s="159"/>
      <c r="BV193" s="159"/>
      <c r="BW193" s="159"/>
    </row>
    <row r="194" spans="1:75" customFormat="1" x14ac:dyDescent="0.2">
      <c r="A194" s="170"/>
      <c r="B194" s="170"/>
      <c r="BG194" s="159"/>
      <c r="BT194" s="159"/>
      <c r="BU194" s="159"/>
      <c r="BV194" s="159"/>
      <c r="BW194" s="159"/>
    </row>
    <row r="195" spans="1:75" customFormat="1" x14ac:dyDescent="0.2">
      <c r="A195" s="170"/>
      <c r="B195" s="170"/>
      <c r="BG195" s="159"/>
      <c r="BT195" s="159"/>
      <c r="BU195" s="159"/>
      <c r="BV195" s="159"/>
      <c r="BW195" s="159"/>
    </row>
    <row r="196" spans="1:75" customFormat="1" x14ac:dyDescent="0.2">
      <c r="A196" s="170"/>
      <c r="B196" s="170"/>
      <c r="BG196" s="159"/>
      <c r="BT196" s="159"/>
      <c r="BU196" s="159"/>
      <c r="BV196" s="159"/>
      <c r="BW196" s="159"/>
    </row>
    <row r="197" spans="1:75" customFormat="1" x14ac:dyDescent="0.2">
      <c r="A197" s="170"/>
      <c r="B197" s="170"/>
      <c r="BG197" s="159"/>
      <c r="BT197" s="159"/>
      <c r="BU197" s="159"/>
      <c r="BV197" s="159"/>
      <c r="BW197" s="159"/>
    </row>
    <row r="198" spans="1:75" customFormat="1" x14ac:dyDescent="0.2">
      <c r="A198" s="170"/>
      <c r="B198" s="170"/>
      <c r="BG198" s="159"/>
      <c r="BT198" s="159"/>
      <c r="BU198" s="159"/>
      <c r="BV198" s="159"/>
      <c r="BW198" s="159"/>
    </row>
    <row r="199" spans="1:75" customFormat="1" x14ac:dyDescent="0.2">
      <c r="A199" s="170"/>
      <c r="B199" s="170"/>
      <c r="BG199" s="159"/>
      <c r="BT199" s="159"/>
      <c r="BU199" s="159"/>
      <c r="BV199" s="159"/>
      <c r="BW199" s="159"/>
    </row>
    <row r="200" spans="1:75" customFormat="1" x14ac:dyDescent="0.2">
      <c r="A200" s="170"/>
      <c r="B200" s="170"/>
      <c r="BG200" s="159"/>
      <c r="BT200" s="159"/>
      <c r="BU200" s="159"/>
      <c r="BV200" s="159"/>
      <c r="BW200" s="159"/>
    </row>
    <row r="201" spans="1:75" customFormat="1" x14ac:dyDescent="0.2">
      <c r="A201" s="170"/>
      <c r="B201" s="170"/>
      <c r="BG201" s="159"/>
      <c r="BT201" s="159"/>
      <c r="BU201" s="159"/>
      <c r="BV201" s="159"/>
      <c r="BW201" s="159"/>
    </row>
    <row r="202" spans="1:75" customFormat="1" x14ac:dyDescent="0.2">
      <c r="A202" s="170"/>
      <c r="B202" s="170"/>
      <c r="BG202" s="159"/>
      <c r="BT202" s="159"/>
      <c r="BU202" s="159"/>
      <c r="BV202" s="159"/>
      <c r="BW202" s="159"/>
    </row>
    <row r="203" spans="1:75" customFormat="1" x14ac:dyDescent="0.2">
      <c r="A203" s="170"/>
      <c r="B203" s="170"/>
      <c r="BG203" s="159"/>
      <c r="BT203" s="159"/>
      <c r="BU203" s="159"/>
      <c r="BV203" s="159"/>
      <c r="BW203" s="159"/>
    </row>
    <row r="204" spans="1:75" customFormat="1" x14ac:dyDescent="0.2">
      <c r="A204" s="170"/>
      <c r="B204" s="170"/>
      <c r="BG204" s="159"/>
      <c r="BT204" s="159"/>
      <c r="BU204" s="159"/>
      <c r="BV204" s="159"/>
      <c r="BW204" s="159"/>
    </row>
    <row r="205" spans="1:75" customFormat="1" x14ac:dyDescent="0.2">
      <c r="A205" s="170"/>
      <c r="B205" s="170"/>
      <c r="BG205" s="159"/>
      <c r="BT205" s="159"/>
      <c r="BU205" s="159"/>
      <c r="BV205" s="159"/>
      <c r="BW205" s="159"/>
    </row>
    <row r="206" spans="1:75" customFormat="1" x14ac:dyDescent="0.2">
      <c r="A206" s="170"/>
      <c r="B206" s="170"/>
      <c r="BG206" s="159"/>
      <c r="BT206" s="159"/>
      <c r="BU206" s="159"/>
      <c r="BV206" s="159"/>
      <c r="BW206" s="159"/>
    </row>
    <row r="207" spans="1:75" customFormat="1" x14ac:dyDescent="0.2">
      <c r="A207" s="170"/>
      <c r="B207" s="170"/>
      <c r="BG207" s="159"/>
      <c r="BT207" s="159"/>
      <c r="BU207" s="159"/>
      <c r="BV207" s="159"/>
      <c r="BW207" s="159"/>
    </row>
    <row r="208" spans="1:75" customFormat="1" x14ac:dyDescent="0.2">
      <c r="A208" s="170"/>
      <c r="B208" s="170"/>
      <c r="BG208" s="159"/>
      <c r="BT208" s="159"/>
      <c r="BU208" s="159"/>
      <c r="BV208" s="159"/>
      <c r="BW208" s="159"/>
    </row>
    <row r="209" spans="1:75" customFormat="1" x14ac:dyDescent="0.2">
      <c r="A209" s="170"/>
      <c r="B209" s="170"/>
      <c r="BG209" s="159"/>
      <c r="BT209" s="159"/>
      <c r="BU209" s="159"/>
      <c r="BV209" s="159"/>
      <c r="BW209" s="159"/>
    </row>
    <row r="210" spans="1:75" customFormat="1" x14ac:dyDescent="0.2">
      <c r="A210" s="170"/>
      <c r="B210" s="170"/>
      <c r="BG210" s="159"/>
      <c r="BT210" s="159"/>
      <c r="BU210" s="159"/>
      <c r="BV210" s="159"/>
      <c r="BW210" s="159"/>
    </row>
    <row r="211" spans="1:75" customFormat="1" x14ac:dyDescent="0.2">
      <c r="A211" s="170"/>
      <c r="B211" s="170"/>
      <c r="BG211" s="159"/>
      <c r="BT211" s="159"/>
      <c r="BU211" s="159"/>
      <c r="BV211" s="159"/>
      <c r="BW211" s="159"/>
    </row>
    <row r="212" spans="1:75" customFormat="1" x14ac:dyDescent="0.2">
      <c r="A212" s="170"/>
      <c r="B212" s="170"/>
      <c r="BG212" s="159"/>
      <c r="BT212" s="159"/>
      <c r="BU212" s="159"/>
      <c r="BV212" s="159"/>
      <c r="BW212" s="159"/>
    </row>
    <row r="213" spans="1:75" customFormat="1" x14ac:dyDescent="0.2">
      <c r="A213" s="170"/>
      <c r="B213" s="170"/>
      <c r="BG213" s="159"/>
      <c r="BT213" s="159"/>
      <c r="BU213" s="159"/>
      <c r="BV213" s="159"/>
      <c r="BW213" s="159"/>
    </row>
    <row r="214" spans="1:75" customFormat="1" x14ac:dyDescent="0.2">
      <c r="A214" s="170"/>
      <c r="B214" s="170"/>
      <c r="BG214" s="159"/>
      <c r="BT214" s="159"/>
      <c r="BU214" s="159"/>
      <c r="BV214" s="159"/>
      <c r="BW214" s="159"/>
    </row>
    <row r="215" spans="1:75" customFormat="1" x14ac:dyDescent="0.2">
      <c r="A215" s="170"/>
      <c r="B215" s="170"/>
      <c r="BG215" s="159"/>
      <c r="BT215" s="159"/>
      <c r="BU215" s="159"/>
      <c r="BV215" s="159"/>
      <c r="BW215" s="159"/>
    </row>
    <row r="216" spans="1:75" customFormat="1" x14ac:dyDescent="0.2">
      <c r="A216" s="170"/>
      <c r="B216" s="170"/>
      <c r="BG216" s="159"/>
      <c r="BT216" s="159"/>
      <c r="BU216" s="159"/>
      <c r="BV216" s="159"/>
      <c r="BW216" s="159"/>
    </row>
    <row r="217" spans="1:75" customFormat="1" x14ac:dyDescent="0.2">
      <c r="A217" s="170"/>
      <c r="B217" s="170"/>
      <c r="BG217" s="159"/>
      <c r="BT217" s="159"/>
      <c r="BU217" s="159"/>
      <c r="BV217" s="159"/>
      <c r="BW217" s="159"/>
    </row>
    <row r="218" spans="1:75" customFormat="1" x14ac:dyDescent="0.2">
      <c r="A218" s="170"/>
      <c r="B218" s="170"/>
      <c r="BG218" s="159"/>
      <c r="BT218" s="159"/>
      <c r="BU218" s="159"/>
      <c r="BV218" s="159"/>
      <c r="BW218" s="159"/>
    </row>
    <row r="219" spans="1:75" customFormat="1" x14ac:dyDescent="0.2">
      <c r="A219" s="170"/>
      <c r="B219" s="170"/>
      <c r="BG219" s="159"/>
      <c r="BT219" s="159"/>
      <c r="BU219" s="159"/>
      <c r="BV219" s="159"/>
      <c r="BW219" s="159"/>
    </row>
    <row r="220" spans="1:75" customFormat="1" x14ac:dyDescent="0.2">
      <c r="A220" s="170"/>
      <c r="B220" s="170"/>
      <c r="BG220" s="159"/>
      <c r="BT220" s="159"/>
      <c r="BU220" s="159"/>
      <c r="BV220" s="159"/>
      <c r="BW220" s="159"/>
    </row>
    <row r="221" spans="1:75" customFormat="1" x14ac:dyDescent="0.2">
      <c r="A221" s="170"/>
      <c r="B221" s="170"/>
      <c r="BG221" s="159"/>
      <c r="BT221" s="159"/>
      <c r="BU221" s="159"/>
      <c r="BV221" s="159"/>
      <c r="BW221" s="159"/>
    </row>
    <row r="222" spans="1:75" customFormat="1" x14ac:dyDescent="0.2">
      <c r="A222" s="170"/>
      <c r="B222" s="170"/>
      <c r="BG222" s="159"/>
      <c r="BT222" s="159"/>
      <c r="BU222" s="159"/>
      <c r="BV222" s="159"/>
      <c r="BW222" s="159"/>
    </row>
    <row r="223" spans="1:75" customFormat="1" x14ac:dyDescent="0.2">
      <c r="A223" s="170"/>
      <c r="B223" s="170"/>
      <c r="BG223" s="159"/>
      <c r="BT223" s="159"/>
      <c r="BU223" s="159"/>
      <c r="BV223" s="159"/>
      <c r="BW223" s="159"/>
    </row>
    <row r="224" spans="1:75" customFormat="1" x14ac:dyDescent="0.2">
      <c r="A224" s="170"/>
      <c r="B224" s="170"/>
      <c r="BG224" s="159"/>
      <c r="BT224" s="159"/>
      <c r="BU224" s="159"/>
      <c r="BV224" s="159"/>
      <c r="BW224" s="159"/>
    </row>
    <row r="225" spans="1:75" customFormat="1" x14ac:dyDescent="0.2">
      <c r="A225" s="170"/>
      <c r="B225" s="170"/>
      <c r="BG225" s="159"/>
      <c r="BT225" s="159"/>
      <c r="BU225" s="159"/>
      <c r="BV225" s="159"/>
      <c r="BW225" s="159"/>
    </row>
    <row r="226" spans="1:75" customFormat="1" x14ac:dyDescent="0.2">
      <c r="A226" s="170"/>
      <c r="B226" s="170"/>
      <c r="BG226" s="159"/>
      <c r="BT226" s="159"/>
      <c r="BU226" s="159"/>
      <c r="BV226" s="159"/>
      <c r="BW226" s="159"/>
    </row>
    <row r="227" spans="1:75" customFormat="1" x14ac:dyDescent="0.2">
      <c r="A227" s="170"/>
      <c r="B227" s="170"/>
      <c r="BG227" s="159"/>
      <c r="BT227" s="159"/>
      <c r="BU227" s="159"/>
      <c r="BV227" s="159"/>
      <c r="BW227" s="159"/>
    </row>
    <row r="228" spans="1:75" customFormat="1" x14ac:dyDescent="0.2">
      <c r="A228" s="170"/>
      <c r="B228" s="170"/>
      <c r="BG228" s="159"/>
      <c r="BT228" s="159"/>
      <c r="BU228" s="159"/>
      <c r="BV228" s="159"/>
      <c r="BW228" s="159"/>
    </row>
    <row r="229" spans="1:75" customFormat="1" x14ac:dyDescent="0.2">
      <c r="A229" s="170"/>
      <c r="B229" s="170"/>
      <c r="BG229" s="159"/>
      <c r="BT229" s="159"/>
      <c r="BU229" s="159"/>
      <c r="BV229" s="159"/>
      <c r="BW229" s="159"/>
    </row>
    <row r="230" spans="1:75" customFormat="1" x14ac:dyDescent="0.2">
      <c r="A230" s="170"/>
      <c r="B230" s="170"/>
      <c r="BG230" s="159"/>
      <c r="BT230" s="159"/>
      <c r="BU230" s="159"/>
      <c r="BV230" s="159"/>
      <c r="BW230" s="159"/>
    </row>
    <row r="231" spans="1:75" customFormat="1" x14ac:dyDescent="0.2">
      <c r="A231" s="170"/>
      <c r="B231" s="170"/>
      <c r="BG231" s="159"/>
      <c r="BT231" s="159"/>
      <c r="BU231" s="159"/>
      <c r="BV231" s="159"/>
      <c r="BW231" s="159"/>
    </row>
    <row r="232" spans="1:75" customFormat="1" x14ac:dyDescent="0.2">
      <c r="A232" s="170"/>
      <c r="B232" s="170"/>
      <c r="BG232" s="159"/>
      <c r="BT232" s="159"/>
      <c r="BU232" s="159"/>
      <c r="BV232" s="159"/>
      <c r="BW232" s="159"/>
    </row>
    <row r="233" spans="1:75" customFormat="1" x14ac:dyDescent="0.2">
      <c r="A233" s="170"/>
      <c r="B233" s="170"/>
      <c r="BG233" s="159"/>
      <c r="BT233" s="159"/>
      <c r="BU233" s="159"/>
      <c r="BV233" s="159"/>
      <c r="BW233" s="159"/>
    </row>
    <row r="234" spans="1:75" customFormat="1" x14ac:dyDescent="0.2">
      <c r="A234" s="170"/>
      <c r="B234" s="170"/>
      <c r="BG234" s="159"/>
      <c r="BT234" s="159"/>
      <c r="BU234" s="159"/>
      <c r="BV234" s="159"/>
      <c r="BW234" s="159"/>
    </row>
    <row r="235" spans="1:75" customFormat="1" x14ac:dyDescent="0.2">
      <c r="A235" s="170"/>
      <c r="B235" s="170"/>
      <c r="BG235" s="159"/>
      <c r="BT235" s="159"/>
      <c r="BU235" s="159"/>
      <c r="BV235" s="159"/>
      <c r="BW235" s="159"/>
    </row>
    <row r="236" spans="1:75" customFormat="1" x14ac:dyDescent="0.2">
      <c r="A236" s="170"/>
      <c r="B236" s="170"/>
      <c r="BG236" s="159"/>
      <c r="BT236" s="159"/>
      <c r="BU236" s="159"/>
      <c r="BV236" s="159"/>
      <c r="BW236" s="159"/>
    </row>
    <row r="237" spans="1:75" customFormat="1" x14ac:dyDescent="0.2">
      <c r="A237" s="170"/>
      <c r="B237" s="170"/>
      <c r="BG237" s="159"/>
      <c r="BT237" s="159"/>
      <c r="BU237" s="159"/>
      <c r="BV237" s="159"/>
      <c r="BW237" s="159"/>
    </row>
    <row r="238" spans="1:75" customFormat="1" x14ac:dyDescent="0.2">
      <c r="A238" s="170"/>
      <c r="B238" s="170"/>
      <c r="BG238" s="159"/>
      <c r="BT238" s="159"/>
      <c r="BU238" s="159"/>
      <c r="BV238" s="159"/>
      <c r="BW238" s="159"/>
    </row>
    <row r="239" spans="1:75" customFormat="1" x14ac:dyDescent="0.2">
      <c r="A239" s="170"/>
      <c r="B239" s="170"/>
      <c r="BG239" s="159"/>
      <c r="BT239" s="159"/>
      <c r="BU239" s="159"/>
      <c r="BV239" s="159"/>
      <c r="BW239" s="159"/>
    </row>
    <row r="240" spans="1:75" customFormat="1" x14ac:dyDescent="0.2">
      <c r="A240" s="170"/>
      <c r="B240" s="170"/>
      <c r="BG240" s="159"/>
      <c r="BT240" s="159"/>
      <c r="BU240" s="159"/>
      <c r="BV240" s="159"/>
      <c r="BW240" s="159"/>
    </row>
    <row r="241" spans="1:75" customFormat="1" x14ac:dyDescent="0.2">
      <c r="A241" s="170"/>
      <c r="B241" s="170"/>
      <c r="BG241" s="159"/>
      <c r="BT241" s="159"/>
      <c r="BU241" s="159"/>
      <c r="BV241" s="159"/>
      <c r="BW241" s="159"/>
    </row>
    <row r="242" spans="1:75" customFormat="1" x14ac:dyDescent="0.2">
      <c r="A242" s="170"/>
      <c r="B242" s="170"/>
      <c r="BG242" s="159"/>
      <c r="BT242" s="159"/>
      <c r="BU242" s="159"/>
      <c r="BV242" s="159"/>
      <c r="BW242" s="159"/>
    </row>
    <row r="243" spans="1:75" customFormat="1" x14ac:dyDescent="0.2">
      <c r="A243" s="170"/>
      <c r="B243" s="170"/>
      <c r="BG243" s="159"/>
      <c r="BT243" s="159"/>
      <c r="BU243" s="159"/>
      <c r="BV243" s="159"/>
      <c r="BW243" s="159"/>
    </row>
    <row r="244" spans="1:75" customFormat="1" x14ac:dyDescent="0.2">
      <c r="A244" s="170"/>
      <c r="B244" s="170"/>
      <c r="BG244" s="159"/>
      <c r="BT244" s="159"/>
      <c r="BU244" s="159"/>
      <c r="BV244" s="159"/>
      <c r="BW244" s="159"/>
    </row>
    <row r="245" spans="1:75" customFormat="1" x14ac:dyDescent="0.2">
      <c r="A245" s="170"/>
      <c r="B245" s="170"/>
      <c r="BG245" s="159"/>
      <c r="BT245" s="159"/>
      <c r="BU245" s="159"/>
      <c r="BV245" s="159"/>
      <c r="BW245" s="159"/>
    </row>
    <row r="246" spans="1:75" customFormat="1" x14ac:dyDescent="0.2">
      <c r="A246" s="170"/>
      <c r="B246" s="170"/>
      <c r="BG246" s="159"/>
      <c r="BT246" s="159"/>
      <c r="BU246" s="159"/>
      <c r="BV246" s="159"/>
      <c r="BW246" s="159"/>
    </row>
    <row r="247" spans="1:75" customFormat="1" x14ac:dyDescent="0.2">
      <c r="A247" s="170"/>
      <c r="B247" s="170"/>
      <c r="BG247" s="159"/>
      <c r="BT247" s="159"/>
      <c r="BU247" s="159"/>
      <c r="BV247" s="159"/>
      <c r="BW247" s="159"/>
    </row>
    <row r="248" spans="1:75" customFormat="1" x14ac:dyDescent="0.2">
      <c r="A248" s="170"/>
      <c r="B248" s="170"/>
      <c r="BG248" s="159"/>
      <c r="BT248" s="159"/>
      <c r="BU248" s="159"/>
      <c r="BV248" s="159"/>
      <c r="BW248" s="159"/>
    </row>
    <row r="249" spans="1:75" customFormat="1" x14ac:dyDescent="0.2">
      <c r="A249" s="170"/>
      <c r="B249" s="170"/>
      <c r="BG249" s="159"/>
      <c r="BT249" s="159"/>
      <c r="BU249" s="159"/>
      <c r="BV249" s="159"/>
      <c r="BW249" s="159"/>
    </row>
    <row r="250" spans="1:75" customFormat="1" x14ac:dyDescent="0.2">
      <c r="A250" s="170"/>
      <c r="B250" s="170"/>
      <c r="BG250" s="159"/>
      <c r="BT250" s="159"/>
      <c r="BU250" s="159"/>
      <c r="BV250" s="159"/>
      <c r="BW250" s="159"/>
    </row>
    <row r="251" spans="1:75" customFormat="1" x14ac:dyDescent="0.2">
      <c r="A251" s="170"/>
      <c r="B251" s="170"/>
      <c r="BG251" s="159"/>
      <c r="BT251" s="159"/>
      <c r="BU251" s="159"/>
      <c r="BV251" s="159"/>
      <c r="BW251" s="159"/>
    </row>
    <row r="252" spans="1:75" customFormat="1" x14ac:dyDescent="0.2">
      <c r="A252" s="170"/>
      <c r="B252" s="170"/>
      <c r="BG252" s="159"/>
      <c r="BT252" s="159"/>
      <c r="BU252" s="159"/>
      <c r="BV252" s="159"/>
      <c r="BW252" s="159"/>
    </row>
    <row r="253" spans="1:75" customFormat="1" x14ac:dyDescent="0.2">
      <c r="A253" s="170"/>
      <c r="B253" s="170"/>
      <c r="BG253" s="159"/>
      <c r="BT253" s="159"/>
      <c r="BU253" s="159"/>
      <c r="BV253" s="159"/>
      <c r="BW253" s="159"/>
    </row>
    <row r="254" spans="1:75" customFormat="1" x14ac:dyDescent="0.2">
      <c r="A254" s="170"/>
      <c r="B254" s="170"/>
      <c r="BG254" s="159"/>
      <c r="BT254" s="159"/>
      <c r="BU254" s="159"/>
      <c r="BV254" s="159"/>
      <c r="BW254" s="159"/>
    </row>
    <row r="255" spans="1:75" customFormat="1" x14ac:dyDescent="0.2">
      <c r="A255" s="170"/>
      <c r="B255" s="170"/>
      <c r="BG255" s="159"/>
      <c r="BT255" s="159"/>
      <c r="BU255" s="159"/>
      <c r="BV255" s="159"/>
      <c r="BW255" s="159"/>
    </row>
    <row r="256" spans="1:75" customFormat="1" x14ac:dyDescent="0.2">
      <c r="A256" s="170"/>
      <c r="B256" s="170"/>
      <c r="BG256" s="159"/>
      <c r="BT256" s="159"/>
      <c r="BU256" s="159"/>
      <c r="BV256" s="159"/>
      <c r="BW256" s="159"/>
    </row>
    <row r="257" spans="1:75" customFormat="1" x14ac:dyDescent="0.2">
      <c r="A257" s="170"/>
      <c r="B257" s="170"/>
      <c r="BG257" s="159"/>
      <c r="BT257" s="159"/>
      <c r="BU257" s="159"/>
      <c r="BV257" s="159"/>
      <c r="BW257" s="159"/>
    </row>
    <row r="258" spans="1:75" customFormat="1" x14ac:dyDescent="0.2">
      <c r="A258" s="170"/>
      <c r="B258" s="170"/>
      <c r="BG258" s="159"/>
      <c r="BT258" s="159"/>
      <c r="BU258" s="159"/>
      <c r="BV258" s="159"/>
      <c r="BW258" s="159"/>
    </row>
    <row r="259" spans="1:75" customFormat="1" x14ac:dyDescent="0.2">
      <c r="A259" s="170"/>
      <c r="B259" s="170"/>
      <c r="BG259" s="159"/>
      <c r="BT259" s="159"/>
      <c r="BU259" s="159"/>
      <c r="BV259" s="159"/>
      <c r="BW259" s="159"/>
    </row>
    <row r="260" spans="1:75" customFormat="1" x14ac:dyDescent="0.2">
      <c r="A260" s="170"/>
      <c r="B260" s="170"/>
      <c r="BG260" s="159"/>
      <c r="BT260" s="159"/>
      <c r="BU260" s="159"/>
      <c r="BV260" s="159"/>
      <c r="BW260" s="159"/>
    </row>
    <row r="261" spans="1:75" customFormat="1" x14ac:dyDescent="0.2">
      <c r="A261" s="170"/>
      <c r="B261" s="170"/>
      <c r="BG261" s="159"/>
      <c r="BT261" s="159"/>
      <c r="BU261" s="159"/>
      <c r="BV261" s="159"/>
      <c r="BW261" s="159"/>
    </row>
    <row r="262" spans="1:75" customFormat="1" x14ac:dyDescent="0.2">
      <c r="A262" s="170"/>
      <c r="B262" s="170"/>
      <c r="BG262" s="159"/>
      <c r="BT262" s="159"/>
      <c r="BU262" s="159"/>
      <c r="BV262" s="159"/>
      <c r="BW262" s="159"/>
    </row>
    <row r="263" spans="1:75" customFormat="1" x14ac:dyDescent="0.2">
      <c r="A263" s="170"/>
      <c r="B263" s="170"/>
      <c r="BG263" s="159"/>
      <c r="BT263" s="159"/>
      <c r="BU263" s="159"/>
      <c r="BV263" s="159"/>
      <c r="BW263" s="159"/>
    </row>
    <row r="264" spans="1:75" customFormat="1" x14ac:dyDescent="0.2">
      <c r="A264" s="170"/>
      <c r="B264" s="170"/>
      <c r="BG264" s="159"/>
      <c r="BT264" s="159"/>
      <c r="BU264" s="159"/>
      <c r="BV264" s="159"/>
      <c r="BW264" s="159"/>
    </row>
    <row r="265" spans="1:75" customFormat="1" x14ac:dyDescent="0.2">
      <c r="A265" s="170"/>
      <c r="B265" s="170"/>
      <c r="BG265" s="159"/>
      <c r="BT265" s="159"/>
      <c r="BU265" s="159"/>
      <c r="BV265" s="159"/>
      <c r="BW265" s="159"/>
    </row>
    <row r="266" spans="1:75" customFormat="1" x14ac:dyDescent="0.2">
      <c r="A266" s="170"/>
      <c r="B266" s="170"/>
      <c r="BG266" s="159"/>
      <c r="BT266" s="159"/>
      <c r="BU266" s="159"/>
      <c r="BV266" s="159"/>
      <c r="BW266" s="159"/>
    </row>
  </sheetData>
  <conditionalFormatting sqref="AI77:AK77 AI80:AJ80 U101 AG53:AH53 AF3:AF5 AF17 BE49:BL49 BE56:BL56 BE101:BL101 BE136:BL136 AF28:AF30 AF49 CK72 AF72 AF35:AF36 BE28:BL30 CK35:CK36 CK17 CK132:CK134 CK136 CK108:CK109 CK111 CK86 AF83:AN83 AV110:BB111 AY109:BB109 AG100:AN100 BE111:BL111 BE108:BL109 BE132:BL132 AF68 BE68:BL68 CK68 AI70:AJ70 CK28:CK30 AG99:AJ99 AH106:AJ106 BG85 AH7:AK7 AF75 AO99 BE7:BL7 BE91:BL91 BE71:BL72 AO88:AQ88 CK88:CK89 CK47 BE133:BM134 CG133:CJ134 CK75 AO80 BE75:BL75 BD2:BL2 AO86 AI75:AO75 AL4:AM7 AI19:AN19 AI28:AO30 AF42:AO42 BE42:BL44 BE19:BL19 AF39 BE39:BL39 CK39 AO38 AV133:BB138 AF133:AF138 CK124:CK126 BD117 AF108:AJ110 AF106 CK106 AO106:AQ106 AI3:AM3 AI133:AO138 AF82:AJ82 CK49 AP97:AQ98 AO132 AN3:AN7 AF13:AN13 BE15:BL15 AO6:AP7 AI49:AO49 AO117:AQ117 BC123:BD128 AB88:AC89 AC58:AE58 AC66:AE66 AE109 AC99:AE100 AB86:AJ86 AD88:AJ88 AF69:AK69 AD94:AJ96 AA124:AQ128 AB121:AJ121 AB105:AQ105 AC116:AO116 AF74:AG74 AO2:AQ2 AO5:AQ5 AO89 BC15 BD17:BL17 BE79:BL81 CK79:CK83 AF79:AF80 AP8:AQ8 BD13:BD14 CK13 AF21:AF22 BE21:BL22 AI21:AO22 AI34:AO36 AI32:AO32 CK32 BE32:BL32 AF32 AI39:AO39 AI51:AO53 CK51:CK53 AF51:AF53 BE51:BL52 AO17 CK2:CK5 BE3:BL5 BC2:BC8 AV2:BB5 CK19 AF19 BD18:BD22 AQ17:AQ20 CK56:CK58 AO56:AO64 AF56:AN58 BE77:BL77 CK77 AF77 AP81:AQ81 AB123:AJ123 CK93:CK96 AO93:AQ96 AG102:AJ104 AO102:AQ104 CK99:CK104 AF99:AF104 AC102:AE104 BE106:BL106 AA130:AQ131 BC130:BD138 BC86:BD106 AG45:AH45 AF43:AF45 CK42:CK45 AI43:AO45 BE35:BL37 AR37:AX38 BC36:BC38 AQ34:AQ47 BD34:BD47 AV79:BB82 BC79:BD84 AF15:AO15 AF23:AO23 BG23 CK21:CK22 AF47:AO48 BG48 AF65:AO65 BG65 AR103:AT103 BG107 AA99:AB104 AA93:AC96 AA106:AC106 AC9:AC11 BG9:BG11 CK9:CK11 BJ9:BL11 AV9:BD11 AW108:BC108 BC109:BC116 AO108:AO115 U9:X11 W69:X69 W115:X115 W74:X74 W16:X16 AO3:AP4 AE9:AQ11 AP13:AQ14 BD3:BD8 AQ3 AH1 AJ1 AL1 AN1 CL15:CM15 AF1">
    <cfRule type="cellIs" dxfId="231" priority="237" stopIfTrue="1" operator="equal">
      <formula>TRUE</formula>
    </cfRule>
  </conditionalFormatting>
  <conditionalFormatting sqref="AB110:AB112">
    <cfRule type="cellIs" dxfId="230" priority="236" stopIfTrue="1" operator="equal">
      <formula>TRUE</formula>
    </cfRule>
  </conditionalFormatting>
  <conditionalFormatting sqref="AB114:AB115 AB117">
    <cfRule type="cellIs" dxfId="229" priority="235" stopIfTrue="1" operator="equal">
      <formula>TRUE</formula>
    </cfRule>
  </conditionalFormatting>
  <conditionalFormatting sqref="CK70 AF70">
    <cfRule type="cellIs" dxfId="228" priority="234" stopIfTrue="1" operator="equal">
      <formula>TRUE</formula>
    </cfRule>
  </conditionalFormatting>
  <conditionalFormatting sqref="AF34 BE34:BL34 CK34">
    <cfRule type="cellIs" dxfId="227" priority="233" stopIfTrue="1" operator="equal">
      <formula>TRUE</formula>
    </cfRule>
  </conditionalFormatting>
  <conditionalFormatting sqref="BE69:BL69 CK69 U69:V69">
    <cfRule type="cellIs" dxfId="226" priority="232" stopIfTrue="1" operator="equal">
      <formula>TRUE</formula>
    </cfRule>
  </conditionalFormatting>
  <conditionalFormatting sqref="AB7">
    <cfRule type="cellIs" dxfId="225" priority="230" stopIfTrue="1" operator="equal">
      <formula>TRUE</formula>
    </cfRule>
  </conditionalFormatting>
  <conditionalFormatting sqref="AF7 AC7 CK7">
    <cfRule type="cellIs" dxfId="224" priority="231" stopIfTrue="1" operator="equal">
      <formula>TRUE</formula>
    </cfRule>
  </conditionalFormatting>
  <conditionalFormatting sqref="CK117">
    <cfRule type="cellIs" dxfId="223" priority="229" stopIfTrue="1" operator="equal">
      <formula>TRUE</formula>
    </cfRule>
  </conditionalFormatting>
  <conditionalFormatting sqref="BG45 BG47">
    <cfRule type="cellIs" dxfId="222" priority="228" stopIfTrue="1" operator="equal">
      <formula>TRUE</formula>
    </cfRule>
  </conditionalFormatting>
  <conditionalFormatting sqref="BG83">
    <cfRule type="cellIs" dxfId="221" priority="227" stopIfTrue="1" operator="equal">
      <formula>TRUE</formula>
    </cfRule>
  </conditionalFormatting>
  <conditionalFormatting sqref="BE117:BM117">
    <cfRule type="cellIs" dxfId="220" priority="226" stopIfTrue="1" operator="equal">
      <formula>TRUE</formula>
    </cfRule>
  </conditionalFormatting>
  <conditionalFormatting sqref="AR15:BB15">
    <cfRule type="cellIs" dxfId="219" priority="224" stopIfTrue="1" operator="equal">
      <formula>TRUE</formula>
    </cfRule>
  </conditionalFormatting>
  <conditionalFormatting sqref="AR107:BC107">
    <cfRule type="cellIs" dxfId="218" priority="222" stopIfTrue="1" operator="equal">
      <formula>TRUE</formula>
    </cfRule>
  </conditionalFormatting>
  <conditionalFormatting sqref="AA86 AA88:AA89">
    <cfRule type="cellIs" dxfId="217" priority="221" stopIfTrue="1" operator="equal">
      <formula>TRUE</formula>
    </cfRule>
  </conditionalFormatting>
  <conditionalFormatting sqref="AA109:AA112">
    <cfRule type="cellIs" dxfId="216" priority="220" stopIfTrue="1" operator="equal">
      <formula>TRUE</formula>
    </cfRule>
  </conditionalFormatting>
  <conditionalFormatting sqref="AA114:AA115">
    <cfRule type="cellIs" dxfId="215" priority="219" stopIfTrue="1" operator="equal">
      <formula>TRUE</formula>
    </cfRule>
  </conditionalFormatting>
  <conditionalFormatting sqref="AF38 AI38:AN38 BE38:BL38 CK38">
    <cfRule type="cellIs" dxfId="214" priority="217" stopIfTrue="1" operator="equal">
      <formula>TRUE</formula>
    </cfRule>
  </conditionalFormatting>
  <conditionalFormatting sqref="AF59 AI59:AN59 CK59">
    <cfRule type="cellIs" dxfId="213" priority="215" stopIfTrue="1" operator="equal">
      <formula>TRUE</formula>
    </cfRule>
  </conditionalFormatting>
  <conditionalFormatting sqref="AF63 BE63:BL63 CK63 AF60:AN60 AI63:AN63">
    <cfRule type="cellIs" dxfId="212" priority="214" stopIfTrue="1" operator="equal">
      <formula>TRUE</formula>
    </cfRule>
  </conditionalFormatting>
  <conditionalFormatting sqref="CK60">
    <cfRule type="cellIs" dxfId="211" priority="213" stopIfTrue="1" operator="equal">
      <formula>TRUE</formula>
    </cfRule>
  </conditionalFormatting>
  <conditionalFormatting sqref="AF64:AN64">
    <cfRule type="cellIs" dxfId="210" priority="212" stopIfTrue="1" operator="equal">
      <formula>TRUE</formula>
    </cfRule>
  </conditionalFormatting>
  <conditionalFormatting sqref="CK64">
    <cfRule type="cellIs" dxfId="209" priority="211" stopIfTrue="1" operator="equal">
      <formula>TRUE</formula>
    </cfRule>
  </conditionalFormatting>
  <conditionalFormatting sqref="AA90">
    <cfRule type="cellIs" dxfId="208" priority="207" stopIfTrue="1" operator="equal">
      <formula>TRUE</formula>
    </cfRule>
  </conditionalFormatting>
  <conditionalFormatting sqref="AI84:AN84">
    <cfRule type="cellIs" dxfId="207" priority="210" stopIfTrue="1" operator="equal">
      <formula>TRUE</formula>
    </cfRule>
  </conditionalFormatting>
  <conditionalFormatting sqref="AF84 BE84:BL84 CK84">
    <cfRule type="cellIs" dxfId="206" priority="209" stopIfTrue="1" operator="equal">
      <formula>TRUE</formula>
    </cfRule>
  </conditionalFormatting>
  <conditionalFormatting sqref="AF90 BE90:BL90 CK90 AO90:AQ90">
    <cfRule type="cellIs" dxfId="205" priority="208" stopIfTrue="1" operator="equal">
      <formula>TRUE</formula>
    </cfRule>
  </conditionalFormatting>
  <conditionalFormatting sqref="AA91:AA92">
    <cfRule type="cellIs" dxfId="204" priority="205" stopIfTrue="1" operator="equal">
      <formula>TRUE</formula>
    </cfRule>
  </conditionalFormatting>
  <conditionalFormatting sqref="AF91 CK91 AI91:AJ91 AO91:AQ91 AP92:AQ92">
    <cfRule type="cellIs" dxfId="203" priority="206" stopIfTrue="1" operator="equal">
      <formula>TRUE</formula>
    </cfRule>
  </conditionalFormatting>
  <conditionalFormatting sqref="AO100">
    <cfRule type="cellIs" dxfId="202" priority="201" stopIfTrue="1" operator="equal">
      <formula>TRUE</formula>
    </cfRule>
  </conditionalFormatting>
  <conditionalFormatting sqref="CG117:CJ117">
    <cfRule type="cellIs" dxfId="201" priority="204" stopIfTrue="1" operator="equal">
      <formula>TRUE</formula>
    </cfRule>
  </conditionalFormatting>
  <conditionalFormatting sqref="AO81:AO82">
    <cfRule type="cellIs" dxfId="200" priority="203" stopIfTrue="1" operator="equal">
      <formula>TRUE</formula>
    </cfRule>
  </conditionalFormatting>
  <conditionalFormatting sqref="AO83:AO84">
    <cfRule type="cellIs" dxfId="199" priority="202" stopIfTrue="1" operator="equal">
      <formula>TRUE</formula>
    </cfRule>
  </conditionalFormatting>
  <conditionalFormatting sqref="CK37 AF37 AI37:AO37">
    <cfRule type="cellIs" dxfId="198" priority="200" stopIfTrue="1" operator="equal">
      <formula>TRUE</formula>
    </cfRule>
  </conditionalFormatting>
  <conditionalFormatting sqref="CK66 AF66:AN66">
    <cfRule type="cellIs" dxfId="197" priority="199" stopIfTrue="1" operator="equal">
      <formula>TRUE</formula>
    </cfRule>
  </conditionalFormatting>
  <conditionalFormatting sqref="AF73 BE73:BL73 CK73">
    <cfRule type="cellIs" dxfId="196" priority="197" stopIfTrue="1" operator="equal">
      <formula>TRUE</formula>
    </cfRule>
  </conditionalFormatting>
  <conditionalFormatting sqref="AI73:AN73">
    <cfRule type="cellIs" dxfId="195" priority="198" stopIfTrue="1" operator="equal">
      <formula>TRUE</formula>
    </cfRule>
  </conditionalFormatting>
  <conditionalFormatting sqref="AF92:AJ92 AO92 CK92">
    <cfRule type="cellIs" dxfId="194" priority="196" stopIfTrue="1" operator="equal">
      <formula>TRUE</formula>
    </cfRule>
  </conditionalFormatting>
  <conditionalFormatting sqref="AI98:AJ98 AO98">
    <cfRule type="cellIs" dxfId="193" priority="195" stopIfTrue="1" operator="equal">
      <formula>TRUE</formula>
    </cfRule>
  </conditionalFormatting>
  <conditionalFormatting sqref="AF98 BE98:BF98 CK98 BH98:BL98">
    <cfRule type="cellIs" dxfId="192" priority="194" stopIfTrue="1" operator="equal">
      <formula>TRUE</formula>
    </cfRule>
  </conditionalFormatting>
  <conditionalFormatting sqref="BG98">
    <cfRule type="cellIs" dxfId="191" priority="193" stopIfTrue="1" operator="equal">
      <formula>TRUE</formula>
    </cfRule>
  </conditionalFormatting>
  <conditionalFormatting sqref="CK123 AO123:AQ123">
    <cfRule type="cellIs" dxfId="190" priority="191" stopIfTrue="1" operator="equal">
      <formula>TRUE</formula>
    </cfRule>
  </conditionalFormatting>
  <conditionalFormatting sqref="AF71 CK71 AB71">
    <cfRule type="cellIs" dxfId="189" priority="192" stopIfTrue="1" operator="equal">
      <formula>TRUE</formula>
    </cfRule>
  </conditionalFormatting>
  <conditionalFormatting sqref="AA123">
    <cfRule type="cellIs" dxfId="188" priority="190" stopIfTrue="1" operator="equal">
      <formula>TRUE</formula>
    </cfRule>
  </conditionalFormatting>
  <conditionalFormatting sqref="AO87">
    <cfRule type="cellIs" dxfId="187" priority="188" stopIfTrue="1" operator="equal">
      <formula>TRUE</formula>
    </cfRule>
  </conditionalFormatting>
  <conditionalFormatting sqref="AL123:AN123">
    <cfRule type="cellIs" dxfId="186" priority="183" stopIfTrue="1" operator="equal">
      <formula>TRUE</formula>
    </cfRule>
  </conditionalFormatting>
  <conditionalFormatting sqref="BE87:BL87 CK87">
    <cfRule type="cellIs" dxfId="185" priority="189" stopIfTrue="1" operator="equal">
      <formula>TRUE</formula>
    </cfRule>
  </conditionalFormatting>
  <conditionalFormatting sqref="AF46 CK46 AI46:AN46">
    <cfRule type="cellIs" dxfId="184" priority="186" stopIfTrue="1" operator="equal">
      <formula>TRUE</formula>
    </cfRule>
  </conditionalFormatting>
  <conditionalFormatting sqref="AO46 BE46:BL46">
    <cfRule type="cellIs" dxfId="183" priority="187" stopIfTrue="1" operator="equal">
      <formula>TRUE</formula>
    </cfRule>
  </conditionalFormatting>
  <conditionalFormatting sqref="AC74 CK74 BE74:BL74 U74:V75 U79:V80 U77:V77">
    <cfRule type="cellIs" dxfId="182" priority="185" stopIfTrue="1" operator="equal">
      <formula>TRUE</formula>
    </cfRule>
  </conditionalFormatting>
  <conditionalFormatting sqref="AF18 CK18 AI18:AO18 BE18:BL18">
    <cfRule type="cellIs" dxfId="181" priority="184" stopIfTrue="1" operator="equal">
      <formula>TRUE</formula>
    </cfRule>
  </conditionalFormatting>
  <conditionalFormatting sqref="CD117:CF117">
    <cfRule type="cellIs" dxfId="180" priority="180" stopIfTrue="1" operator="equal">
      <formula>TRUE</formula>
    </cfRule>
  </conditionalFormatting>
  <conditionalFormatting sqref="AO74">
    <cfRule type="cellIs" dxfId="179" priority="179" stopIfTrue="1" operator="equal">
      <formula>TRUE</formula>
    </cfRule>
  </conditionalFormatting>
  <conditionalFormatting sqref="AO19">
    <cfRule type="cellIs" dxfId="178" priority="177" stopIfTrue="1" operator="equal">
      <formula>TRUE</formula>
    </cfRule>
  </conditionalFormatting>
  <conditionalFormatting sqref="AO77">
    <cfRule type="cellIs" dxfId="177" priority="178" stopIfTrue="1" operator="equal">
      <formula>TRUE</formula>
    </cfRule>
  </conditionalFormatting>
  <conditionalFormatting sqref="CF40 BE40:BL40">
    <cfRule type="cellIs" dxfId="176" priority="174" stopIfTrue="1" operator="equal">
      <formula>TRUE</formula>
    </cfRule>
  </conditionalFormatting>
  <conditionalFormatting sqref="AQ6:AQ7">
    <cfRule type="cellIs" dxfId="175" priority="176" stopIfTrue="1" operator="equal">
      <formula>TRUE</formula>
    </cfRule>
  </conditionalFormatting>
  <conditionalFormatting sqref="AP100:AQ100">
    <cfRule type="cellIs" dxfId="174" priority="175" stopIfTrue="1" operator="equal">
      <formula>TRUE</formula>
    </cfRule>
  </conditionalFormatting>
  <conditionalFormatting sqref="CK20 AF20:AO20 BE20:BL20">
    <cfRule type="cellIs" dxfId="173" priority="171" stopIfTrue="1" operator="equal">
      <formula>TRUE</formula>
    </cfRule>
  </conditionalFormatting>
  <conditionalFormatting sqref="CK40 AF40:AO40">
    <cfRule type="cellIs" dxfId="172" priority="173" stopIfTrue="1" operator="equal">
      <formula>TRUE</formula>
    </cfRule>
  </conditionalFormatting>
  <conditionalFormatting sqref="CK41 AF41 AI41:AO41 BE41:BL41">
    <cfRule type="cellIs" dxfId="171" priority="172" stopIfTrue="1" operator="equal">
      <formula>TRUE</formula>
    </cfRule>
  </conditionalFormatting>
  <conditionalFormatting sqref="AF67 BE67:BL67 CK67">
    <cfRule type="cellIs" dxfId="170" priority="168" stopIfTrue="1" operator="equal">
      <formula>TRUE</formula>
    </cfRule>
  </conditionalFormatting>
  <conditionalFormatting sqref="CK62 AF62 AI62:AN62 BE62:BL62">
    <cfRule type="cellIs" dxfId="169" priority="170" stopIfTrue="1" operator="equal">
      <formula>TRUE</formula>
    </cfRule>
  </conditionalFormatting>
  <conditionalFormatting sqref="AI67:AN67">
    <cfRule type="cellIs" dxfId="168" priority="169" stopIfTrue="1" operator="equal">
      <formula>TRUE</formula>
    </cfRule>
  </conditionalFormatting>
  <conditionalFormatting sqref="BG61">
    <cfRule type="cellIs" dxfId="167" priority="165" stopIfTrue="1" operator="equal">
      <formula>TRUE</formula>
    </cfRule>
  </conditionalFormatting>
  <conditionalFormatting sqref="AF97 CK97 AO97 BE97:BL97">
    <cfRule type="cellIs" dxfId="166" priority="167" stopIfTrue="1" operator="equal">
      <formula>TRUE</formula>
    </cfRule>
  </conditionalFormatting>
  <conditionalFormatting sqref="AF61 CK61 BE61:BF61 BH61:BL61 AI61:AN61">
    <cfRule type="cellIs" dxfId="165" priority="166" stopIfTrue="1" operator="equal">
      <formula>TRUE</formula>
    </cfRule>
  </conditionalFormatting>
  <conditionalFormatting sqref="CK105">
    <cfRule type="cellIs" dxfId="164" priority="164" stopIfTrue="1" operator="equal">
      <formula>TRUE</formula>
    </cfRule>
  </conditionalFormatting>
  <conditionalFormatting sqref="AA105">
    <cfRule type="cellIs" dxfId="163" priority="163" stopIfTrue="1" operator="equal">
      <formula>TRUE</formula>
    </cfRule>
  </conditionalFormatting>
  <conditionalFormatting sqref="BD121 CK121 AO121:AQ121">
    <cfRule type="cellIs" dxfId="162" priority="162" stopIfTrue="1" operator="equal">
      <formula>TRUE</formula>
    </cfRule>
  </conditionalFormatting>
  <conditionalFormatting sqref="AA121">
    <cfRule type="cellIs" dxfId="161" priority="161" stopIfTrue="1" operator="equal">
      <formula>TRUE</formula>
    </cfRule>
  </conditionalFormatting>
  <conditionalFormatting sqref="BC121">
    <cfRule type="cellIs" dxfId="160" priority="160" stopIfTrue="1" operator="equal">
      <formula>TRUE</formula>
    </cfRule>
  </conditionalFormatting>
  <conditionalFormatting sqref="AQ4">
    <cfRule type="cellIs" dxfId="159" priority="159" stopIfTrue="1" operator="equal">
      <formula>TRUE</formula>
    </cfRule>
  </conditionalFormatting>
  <conditionalFormatting sqref="AQ48">
    <cfRule type="cellIs" dxfId="158" priority="158" stopIfTrue="1" operator="equal">
      <formula>TRUE</formula>
    </cfRule>
  </conditionalFormatting>
  <conditionalFormatting sqref="AO79">
    <cfRule type="cellIs" dxfId="157" priority="156" stopIfTrue="1" operator="equal">
      <formula>TRUE</formula>
    </cfRule>
  </conditionalFormatting>
  <conditionalFormatting sqref="AO66:AO73">
    <cfRule type="cellIs" dxfId="156" priority="157" stopIfTrue="1" operator="equal">
      <formula>TRUE</formula>
    </cfRule>
  </conditionalFormatting>
  <conditionalFormatting sqref="AP71:AQ71 AQ73">
    <cfRule type="cellIs" dxfId="155" priority="155" stopIfTrue="1" operator="equal">
      <formula>TRUE</formula>
    </cfRule>
  </conditionalFormatting>
  <conditionalFormatting sqref="AQ99">
    <cfRule type="cellIs" dxfId="154" priority="153" stopIfTrue="1" operator="equal">
      <formula>TRUE</formula>
    </cfRule>
  </conditionalFormatting>
  <conditionalFormatting sqref="AQ86">
    <cfRule type="cellIs" dxfId="153" priority="154" stopIfTrue="1" operator="equal">
      <formula>TRUE</formula>
    </cfRule>
  </conditionalFormatting>
  <conditionalFormatting sqref="AB116">
    <cfRule type="cellIs" dxfId="152" priority="152" stopIfTrue="1" operator="equal">
      <formula>TRUE</formula>
    </cfRule>
  </conditionalFormatting>
  <conditionalFormatting sqref="AA116">
    <cfRule type="cellIs" dxfId="151" priority="151" stopIfTrue="1" operator="equal">
      <formula>TRUE</formula>
    </cfRule>
  </conditionalFormatting>
  <conditionalFormatting sqref="AP79:AQ79 AQ80">
    <cfRule type="cellIs" dxfId="150" priority="142" stopIfTrue="1" operator="equal">
      <formula>TRUE</formula>
    </cfRule>
  </conditionalFormatting>
  <conditionalFormatting sqref="AQ72">
    <cfRule type="cellIs" dxfId="149" priority="144" stopIfTrue="1" operator="equal">
      <formula>TRUE</formula>
    </cfRule>
  </conditionalFormatting>
  <conditionalFormatting sqref="AP89:AQ89">
    <cfRule type="cellIs" dxfId="148" priority="139" stopIfTrue="1" operator="equal">
      <formula>TRUE</formula>
    </cfRule>
  </conditionalFormatting>
  <conditionalFormatting sqref="AQ21:AQ22">
    <cfRule type="cellIs" dxfId="147" priority="150" stopIfTrue="1" operator="equal">
      <formula>TRUE</formula>
    </cfRule>
  </conditionalFormatting>
  <conditionalFormatting sqref="AQ49 AQ51:AQ53 AQ56:AQ64">
    <cfRule type="cellIs" dxfId="146" priority="148" stopIfTrue="1" operator="equal">
      <formula>TRUE</formula>
    </cfRule>
  </conditionalFormatting>
  <conditionalFormatting sqref="AQ32 AQ28:AQ30">
    <cfRule type="cellIs" dxfId="145" priority="149" stopIfTrue="1" operator="equal">
      <formula>TRUE</formula>
    </cfRule>
  </conditionalFormatting>
  <conditionalFormatting sqref="AP74:AQ75">
    <cfRule type="cellIs" dxfId="144" priority="143" stopIfTrue="1" operator="equal">
      <formula>TRUE</formula>
    </cfRule>
  </conditionalFormatting>
  <conditionalFormatting sqref="AQ77">
    <cfRule type="cellIs" dxfId="143" priority="147" stopIfTrue="1" operator="equal">
      <formula>TRUE</formula>
    </cfRule>
  </conditionalFormatting>
  <conditionalFormatting sqref="AP83:AQ83 AQ84">
    <cfRule type="cellIs" dxfId="142" priority="146" stopIfTrue="1" operator="equal">
      <formula>TRUE</formula>
    </cfRule>
  </conditionalFormatting>
  <conditionalFormatting sqref="AP70:AQ70 AQ66:AQ69">
    <cfRule type="cellIs" dxfId="141" priority="145" stopIfTrue="1" operator="equal">
      <formula>TRUE</formula>
    </cfRule>
  </conditionalFormatting>
  <conditionalFormatting sqref="AQ82">
    <cfRule type="cellIs" dxfId="140" priority="141" stopIfTrue="1" operator="equal">
      <formula>TRUE</formula>
    </cfRule>
  </conditionalFormatting>
  <conditionalFormatting sqref="AP87:AQ87">
    <cfRule type="cellIs" dxfId="139" priority="140" stopIfTrue="1" operator="equal">
      <formula>TRUE</formula>
    </cfRule>
  </conditionalFormatting>
  <conditionalFormatting sqref="AZ8:BB8 AV13:BB13 AR14:AX14">
    <cfRule type="cellIs" dxfId="138" priority="138" stopIfTrue="1" operator="equal">
      <formula>TRUE</formula>
    </cfRule>
  </conditionalFormatting>
  <conditionalFormatting sqref="AV7:BB7">
    <cfRule type="cellIs" dxfId="137" priority="137" stopIfTrue="1" operator="equal">
      <formula>TRUE</formula>
    </cfRule>
  </conditionalFormatting>
  <conditionalFormatting sqref="BC13">
    <cfRule type="cellIs" dxfId="136" priority="136" stopIfTrue="1" operator="equal">
      <formula>TRUE</formula>
    </cfRule>
  </conditionalFormatting>
  <conditionalFormatting sqref="AW18 AV22:BB22 BC21:BC22 BC17:BC18 AV17:BB17">
    <cfRule type="cellIs" dxfId="135" priority="135" stopIfTrue="1" operator="equal">
      <formula>TRUE</formula>
    </cfRule>
  </conditionalFormatting>
  <conditionalFormatting sqref="AV21:BB21">
    <cfRule type="cellIs" dxfId="134" priority="134" stopIfTrue="1" operator="equal">
      <formula>TRUE</formula>
    </cfRule>
  </conditionalFormatting>
  <conditionalFormatting sqref="AV46:BB46">
    <cfRule type="cellIs" dxfId="133" priority="132" stopIfTrue="1" operator="equal">
      <formula>TRUE</formula>
    </cfRule>
  </conditionalFormatting>
  <conditionalFormatting sqref="AV47:BB47 AV29:BC30 AV42:BB44 AV32:BC32 AR39:AX39">
    <cfRule type="cellIs" dxfId="132" priority="133" stopIfTrue="1" operator="equal">
      <formula>TRUE</formula>
    </cfRule>
  </conditionalFormatting>
  <conditionalFormatting sqref="AV35:BC35 BC39">
    <cfRule type="cellIs" dxfId="131" priority="131" stopIfTrue="1" operator="equal">
      <formula>TRUE</formula>
    </cfRule>
  </conditionalFormatting>
  <conditionalFormatting sqref="AV36:BB36">
    <cfRule type="cellIs" dxfId="130" priority="130" stopIfTrue="1" operator="equal">
      <formula>TRUE</formula>
    </cfRule>
  </conditionalFormatting>
  <conditionalFormatting sqref="AV28:BB28">
    <cfRule type="cellIs" dxfId="129" priority="129" stopIfTrue="1" operator="equal">
      <formula>TRUE</formula>
    </cfRule>
  </conditionalFormatting>
  <conditionalFormatting sqref="BC28">
    <cfRule type="cellIs" dxfId="128" priority="128" stopIfTrue="1" operator="equal">
      <formula>TRUE</formula>
    </cfRule>
  </conditionalFormatting>
  <conditionalFormatting sqref="AV45:BB45">
    <cfRule type="cellIs" dxfId="127" priority="127" stopIfTrue="1" operator="equal">
      <formula>TRUE</formula>
    </cfRule>
  </conditionalFormatting>
  <conditionalFormatting sqref="AV53:BB53 AV49:BC49 BC51:BC53 AV51:BB51 AV56:BC64">
    <cfRule type="cellIs" dxfId="126" priority="126" stopIfTrue="1" operator="equal">
      <formula>TRUE</formula>
    </cfRule>
  </conditionalFormatting>
  <conditionalFormatting sqref="AV52:BB52">
    <cfRule type="cellIs" dxfId="125" priority="125" stopIfTrue="1" operator="equal">
      <formula>TRUE</formula>
    </cfRule>
  </conditionalFormatting>
  <conditionalFormatting sqref="AV71:BB75 AV68:BB68">
    <cfRule type="cellIs" dxfId="124" priority="124" stopIfTrue="1" operator="equal">
      <formula>TRUE</formula>
    </cfRule>
  </conditionalFormatting>
  <conditionalFormatting sqref="AV67:BB67">
    <cfRule type="cellIs" dxfId="123" priority="123" stopIfTrue="1" operator="equal">
      <formula>TRUE</formula>
    </cfRule>
  </conditionalFormatting>
  <conditionalFormatting sqref="AV83:BB83">
    <cfRule type="cellIs" dxfId="122" priority="122" stopIfTrue="1" operator="equal">
      <formula>TRUE</formula>
    </cfRule>
  </conditionalFormatting>
  <conditionalFormatting sqref="AV84:BB84">
    <cfRule type="cellIs" dxfId="121" priority="121" stopIfTrue="1" operator="equal">
      <formula>TRUE</formula>
    </cfRule>
  </conditionalFormatting>
  <conditionalFormatting sqref="AV66:BB66">
    <cfRule type="cellIs" dxfId="120" priority="120" stopIfTrue="1" operator="equal">
      <formula>TRUE</formula>
    </cfRule>
  </conditionalFormatting>
  <conditionalFormatting sqref="AV77:BB77">
    <cfRule type="cellIs" dxfId="119" priority="119" stopIfTrue="1" operator="equal">
      <formula>TRUE</formula>
    </cfRule>
  </conditionalFormatting>
  <conditionalFormatting sqref="AV69:BB69">
    <cfRule type="cellIs" dxfId="118" priority="118" stopIfTrue="1" operator="equal">
      <formula>TRUE</formula>
    </cfRule>
  </conditionalFormatting>
  <conditionalFormatting sqref="AV70:BB70">
    <cfRule type="cellIs" dxfId="117" priority="117" stopIfTrue="1" operator="equal">
      <formula>TRUE</formula>
    </cfRule>
  </conditionalFormatting>
  <conditionalFormatting sqref="AV94:BB94">
    <cfRule type="cellIs" dxfId="116" priority="116" stopIfTrue="1" operator="equal">
      <formula>TRUE</formula>
    </cfRule>
  </conditionalFormatting>
  <conditionalFormatting sqref="AV97:BB103 AV105:BB106">
    <cfRule type="cellIs" dxfId="115" priority="115" stopIfTrue="1" operator="equal">
      <formula>TRUE</formula>
    </cfRule>
  </conditionalFormatting>
  <conditionalFormatting sqref="AV89:BB89">
    <cfRule type="cellIs" dxfId="114" priority="114" stopIfTrue="1" operator="equal">
      <formula>TRUE</formula>
    </cfRule>
  </conditionalFormatting>
  <conditionalFormatting sqref="AV90:BB90">
    <cfRule type="cellIs" dxfId="113" priority="113" stopIfTrue="1" operator="equal">
      <formula>TRUE</formula>
    </cfRule>
  </conditionalFormatting>
  <conditionalFormatting sqref="AV87:BB88">
    <cfRule type="cellIs" dxfId="112" priority="112" stopIfTrue="1" operator="equal">
      <formula>TRUE</formula>
    </cfRule>
  </conditionalFormatting>
  <conditionalFormatting sqref="AV93:BB93">
    <cfRule type="cellIs" dxfId="111" priority="111" stopIfTrue="1" operator="equal">
      <formula>TRUE</formula>
    </cfRule>
  </conditionalFormatting>
  <conditionalFormatting sqref="AV86:BB86">
    <cfRule type="cellIs" dxfId="110" priority="110" stopIfTrue="1" operator="equal">
      <formula>TRUE</formula>
    </cfRule>
  </conditionalFormatting>
  <conditionalFormatting sqref="AV95:BB96">
    <cfRule type="cellIs" dxfId="109" priority="109" stopIfTrue="1" operator="equal">
      <formula>TRUE</formula>
    </cfRule>
  </conditionalFormatting>
  <conditionalFormatting sqref="AY104:BB104">
    <cfRule type="cellIs" dxfId="108" priority="108" stopIfTrue="1" operator="equal">
      <formula>TRUE</formula>
    </cfRule>
  </conditionalFormatting>
  <conditionalFormatting sqref="BC66:BC75 BC77">
    <cfRule type="cellIs" dxfId="107" priority="107" stopIfTrue="1" operator="equal">
      <formula>TRUE</formula>
    </cfRule>
  </conditionalFormatting>
  <conditionalFormatting sqref="BD49 BD51:BD53 BD56:BD64">
    <cfRule type="cellIs" dxfId="106" priority="105" stopIfTrue="1" operator="equal">
      <formula>TRUE</formula>
    </cfRule>
  </conditionalFormatting>
  <conditionalFormatting sqref="BD28:BD30 BD32">
    <cfRule type="cellIs" dxfId="105" priority="106" stopIfTrue="1" operator="equal">
      <formula>TRUE</formula>
    </cfRule>
  </conditionalFormatting>
  <conditionalFormatting sqref="BD66:BD75 BD77">
    <cfRule type="cellIs" dxfId="104" priority="104" stopIfTrue="1" operator="equal">
      <formula>TRUE</formula>
    </cfRule>
  </conditionalFormatting>
  <conditionalFormatting sqref="BD108:BD116">
    <cfRule type="cellIs" dxfId="103" priority="103" stopIfTrue="1" operator="equal">
      <formula>TRUE</formula>
    </cfRule>
  </conditionalFormatting>
  <conditionalFormatting sqref="BC78">
    <cfRule type="cellIs" dxfId="102" priority="100" stopIfTrue="1" operator="equal">
      <formula>TRUE</formula>
    </cfRule>
  </conditionalFormatting>
  <conditionalFormatting sqref="AF78 CK78 AO78 BD78:BL78 AQ78">
    <cfRule type="cellIs" dxfId="101" priority="102" stopIfTrue="1" operator="equal">
      <formula>TRUE</formula>
    </cfRule>
  </conditionalFormatting>
  <conditionalFormatting sqref="AV78:BB78">
    <cfRule type="cellIs" dxfId="100" priority="101" stopIfTrue="1" operator="equal">
      <formula>TRUE</formula>
    </cfRule>
  </conditionalFormatting>
  <conditionalFormatting sqref="AV12:BC12">
    <cfRule type="cellIs" dxfId="99" priority="96" stopIfTrue="1" operator="equal">
      <formula>TRUE</formula>
    </cfRule>
  </conditionalFormatting>
  <conditionalFormatting sqref="AF12 CK12 AI12:AO12 BD12:BL12">
    <cfRule type="cellIs" dxfId="98" priority="99" stopIfTrue="1" operator="equal">
      <formula>TRUE</formula>
    </cfRule>
  </conditionalFormatting>
  <conditionalFormatting sqref="AP12">
    <cfRule type="cellIs" dxfId="97" priority="98" stopIfTrue="1" operator="equal">
      <formula>TRUE</formula>
    </cfRule>
  </conditionalFormatting>
  <conditionalFormatting sqref="AQ12">
    <cfRule type="cellIs" dxfId="96" priority="97" stopIfTrue="1" operator="equal">
      <formula>TRUE</formula>
    </cfRule>
  </conditionalFormatting>
  <conditionalFormatting sqref="BD33">
    <cfRule type="cellIs" dxfId="95" priority="92" stopIfTrue="1" operator="equal">
      <formula>TRUE</formula>
    </cfRule>
  </conditionalFormatting>
  <conditionalFormatting sqref="BD31">
    <cfRule type="cellIs" dxfId="94" priority="88" stopIfTrue="1" operator="equal">
      <formula>TRUE</formula>
    </cfRule>
  </conditionalFormatting>
  <conditionalFormatting sqref="CK50 AF50 BD50 AI50:AO50 AQ50">
    <cfRule type="cellIs" dxfId="93" priority="87" stopIfTrue="1" operator="equal">
      <formula>TRUE</formula>
    </cfRule>
  </conditionalFormatting>
  <conditionalFormatting sqref="CK33 AF33 BE33:BL33 AI33:AO33">
    <cfRule type="cellIs" dxfId="92" priority="95" stopIfTrue="1" operator="equal">
      <formula>TRUE</formula>
    </cfRule>
  </conditionalFormatting>
  <conditionalFormatting sqref="AQ33">
    <cfRule type="cellIs" dxfId="91" priority="94" stopIfTrue="1" operator="equal">
      <formula>TRUE</formula>
    </cfRule>
  </conditionalFormatting>
  <conditionalFormatting sqref="AV33:BC33">
    <cfRule type="cellIs" dxfId="90" priority="93" stopIfTrue="1" operator="equal">
      <formula>TRUE</formula>
    </cfRule>
  </conditionalFormatting>
  <conditionalFormatting sqref="CK31 AF31 BE31:BL31 AI31:AO31">
    <cfRule type="cellIs" dxfId="89" priority="91" stopIfTrue="1" operator="equal">
      <formula>TRUE</formula>
    </cfRule>
  </conditionalFormatting>
  <conditionalFormatting sqref="AQ31">
    <cfRule type="cellIs" dxfId="88" priority="90" stopIfTrue="1" operator="equal">
      <formula>TRUE</formula>
    </cfRule>
  </conditionalFormatting>
  <conditionalFormatting sqref="AV31:BC31">
    <cfRule type="cellIs" dxfId="87" priority="89" stopIfTrue="1" operator="equal">
      <formula>TRUE</formula>
    </cfRule>
  </conditionalFormatting>
  <conditionalFormatting sqref="CK16 AG16:AO16 BC16:BL16 U16:V16 AQ16">
    <cfRule type="cellIs" dxfId="86" priority="86" stopIfTrue="1" operator="equal">
      <formula>TRUE</formula>
    </cfRule>
  </conditionalFormatting>
  <conditionalFormatting sqref="AV16:BB16">
    <cfRule type="cellIs" dxfId="85" priority="85" stopIfTrue="1" operator="equal">
      <formula>TRUE</formula>
    </cfRule>
  </conditionalFormatting>
  <conditionalFormatting sqref="BD54:BD55">
    <cfRule type="cellIs" dxfId="84" priority="79" stopIfTrue="1" operator="equal">
      <formula>TRUE</formula>
    </cfRule>
  </conditionalFormatting>
  <conditionalFormatting sqref="AF55 CK55 BE55:BL55 AI54:AO55">
    <cfRule type="cellIs" dxfId="83" priority="84" stopIfTrue="1" operator="equal">
      <formula>TRUE</formula>
    </cfRule>
  </conditionalFormatting>
  <conditionalFormatting sqref="AF54 BE54:BL54 CK54">
    <cfRule type="cellIs" dxfId="82" priority="83" stopIfTrue="1" operator="equal">
      <formula>TRUE</formula>
    </cfRule>
  </conditionalFormatting>
  <conditionalFormatting sqref="AQ54:AQ55">
    <cfRule type="cellIs" dxfId="81" priority="82" stopIfTrue="1" operator="equal">
      <formula>TRUE</formula>
    </cfRule>
  </conditionalFormatting>
  <conditionalFormatting sqref="AR54:AX55">
    <cfRule type="cellIs" dxfId="80" priority="81" stopIfTrue="1" operator="equal">
      <formula>TRUE</formula>
    </cfRule>
  </conditionalFormatting>
  <conditionalFormatting sqref="BC54:BC55">
    <cfRule type="cellIs" dxfId="79" priority="80" stopIfTrue="1" operator="equal">
      <formula>TRUE</formula>
    </cfRule>
  </conditionalFormatting>
  <conditionalFormatting sqref="AF76:AJ76 CK76">
    <cfRule type="cellIs" dxfId="78" priority="78" stopIfTrue="1" operator="equal">
      <formula>TRUE</formula>
    </cfRule>
  </conditionalFormatting>
  <conditionalFormatting sqref="BG76">
    <cfRule type="cellIs" dxfId="77" priority="77" stopIfTrue="1" operator="equal">
      <formula>TRUE</formula>
    </cfRule>
  </conditionalFormatting>
  <conditionalFormatting sqref="AO76">
    <cfRule type="cellIs" dxfId="76" priority="76" stopIfTrue="1" operator="equal">
      <formula>TRUE</formula>
    </cfRule>
  </conditionalFormatting>
  <conditionalFormatting sqref="AQ76">
    <cfRule type="cellIs" dxfId="75" priority="75" stopIfTrue="1" operator="equal">
      <formula>TRUE</formula>
    </cfRule>
  </conditionalFormatting>
  <conditionalFormatting sqref="AV76:BB76">
    <cfRule type="cellIs" dxfId="74" priority="74" stopIfTrue="1" operator="equal">
      <formula>TRUE</formula>
    </cfRule>
  </conditionalFormatting>
  <conditionalFormatting sqref="BC76">
    <cfRule type="cellIs" dxfId="73" priority="73" stopIfTrue="1" operator="equal">
      <formula>TRUE</formula>
    </cfRule>
  </conditionalFormatting>
  <conditionalFormatting sqref="BD76">
    <cfRule type="cellIs" dxfId="72" priority="72" stopIfTrue="1" operator="equal">
      <formula>TRUE</formula>
    </cfRule>
  </conditionalFormatting>
  <conditionalFormatting sqref="AF122:AJ122 CK122 AO122:AQ122 AB122:AC122">
    <cfRule type="cellIs" dxfId="71" priority="71" stopIfTrue="1" operator="equal">
      <formula>TRUE</formula>
    </cfRule>
  </conditionalFormatting>
  <conditionalFormatting sqref="AA122">
    <cfRule type="cellIs" dxfId="70" priority="70" stopIfTrue="1" operator="equal">
      <formula>TRUE</formula>
    </cfRule>
  </conditionalFormatting>
  <conditionalFormatting sqref="AV129:BB129">
    <cfRule type="cellIs" dxfId="69" priority="61" stopIfTrue="1" operator="equal">
      <formula>TRUE</formula>
    </cfRule>
  </conditionalFormatting>
  <conditionalFormatting sqref="BC122">
    <cfRule type="cellIs" dxfId="68" priority="69" stopIfTrue="1" operator="equal">
      <formula>TRUE</formula>
    </cfRule>
  </conditionalFormatting>
  <conditionalFormatting sqref="BD122">
    <cfRule type="cellIs" dxfId="67" priority="68" stopIfTrue="1" operator="equal">
      <formula>TRUE</formula>
    </cfRule>
  </conditionalFormatting>
  <conditionalFormatting sqref="AV118:BB119">
    <cfRule type="cellIs" dxfId="66" priority="65" stopIfTrue="1" operator="equal">
      <formula>TRUE</formula>
    </cfRule>
  </conditionalFormatting>
  <conditionalFormatting sqref="AO118:AQ119 CK118:CK119 AB118:AJ119 BC118:BD119">
    <cfRule type="cellIs" dxfId="65" priority="67" stopIfTrue="1" operator="equal">
      <formula>TRUE</formula>
    </cfRule>
  </conditionalFormatting>
  <conditionalFormatting sqref="AA118:AA119">
    <cfRule type="cellIs" dxfId="64" priority="66" stopIfTrue="1" operator="equal">
      <formula>TRUE</formula>
    </cfRule>
  </conditionalFormatting>
  <conditionalFormatting sqref="AH120:AJ120 AF120 CK120 AO120:AQ120 BC120:BL120 AA120:AC120">
    <cfRule type="cellIs" dxfId="63" priority="64" stopIfTrue="1" operator="equal">
      <formula>TRUE</formula>
    </cfRule>
  </conditionalFormatting>
  <conditionalFormatting sqref="AV120:BB120">
    <cfRule type="cellIs" dxfId="62" priority="63" stopIfTrue="1" operator="equal">
      <formula>TRUE</formula>
    </cfRule>
  </conditionalFormatting>
  <conditionalFormatting sqref="CK129 AO129:AQ129 BC129:BD129 AA129:AJ129">
    <cfRule type="cellIs" dxfId="61" priority="62" stopIfTrue="1" operator="equal">
      <formula>TRUE</formula>
    </cfRule>
  </conditionalFormatting>
  <conditionalFormatting sqref="BQ15:BT15">
    <cfRule type="cellIs" dxfId="60" priority="60" stopIfTrue="1" operator="equal">
      <formula>TRUE</formula>
    </cfRule>
  </conditionalFormatting>
  <conditionalFormatting sqref="AR23:BC23">
    <cfRule type="cellIs" dxfId="59" priority="59" stopIfTrue="1" operator="equal">
      <formula>TRUE</formula>
    </cfRule>
  </conditionalFormatting>
  <conditionalFormatting sqref="BQ23:BT23">
    <cfRule type="cellIs" dxfId="58" priority="58" stopIfTrue="1" operator="equal">
      <formula>TRUE</formula>
    </cfRule>
  </conditionalFormatting>
  <conditionalFormatting sqref="AQ26">
    <cfRule type="cellIs" dxfId="57" priority="57" stopIfTrue="1" operator="equal">
      <formula>TRUE</formula>
    </cfRule>
  </conditionalFormatting>
  <conditionalFormatting sqref="AR48:BC48">
    <cfRule type="cellIs" dxfId="56" priority="56" stopIfTrue="1" operator="equal">
      <formula>TRUE</formula>
    </cfRule>
  </conditionalFormatting>
  <conditionalFormatting sqref="BE48:BF48">
    <cfRule type="cellIs" dxfId="55" priority="55" stopIfTrue="1" operator="equal">
      <formula>TRUE</formula>
    </cfRule>
  </conditionalFormatting>
  <conditionalFormatting sqref="BH48:BL48">
    <cfRule type="cellIs" dxfId="54" priority="54" stopIfTrue="1" operator="equal">
      <formula>TRUE</formula>
    </cfRule>
  </conditionalFormatting>
  <conditionalFormatting sqref="BQ48:BT48">
    <cfRule type="cellIs" dxfId="53" priority="53" stopIfTrue="1" operator="equal">
      <formula>TRUE</formula>
    </cfRule>
  </conditionalFormatting>
  <conditionalFormatting sqref="AR65:BC65">
    <cfRule type="cellIs" dxfId="52" priority="52" stopIfTrue="1" operator="equal">
      <formula>TRUE</formula>
    </cfRule>
  </conditionalFormatting>
  <conditionalFormatting sqref="BE65:BF65">
    <cfRule type="cellIs" dxfId="51" priority="51" stopIfTrue="1" operator="equal">
      <formula>TRUE</formula>
    </cfRule>
  </conditionalFormatting>
  <conditionalFormatting sqref="BH65:BL65">
    <cfRule type="cellIs" dxfId="50" priority="50" stopIfTrue="1" operator="equal">
      <formula>TRUE</formula>
    </cfRule>
  </conditionalFormatting>
  <conditionalFormatting sqref="BQ65:BT65">
    <cfRule type="cellIs" dxfId="49" priority="49" stopIfTrue="1" operator="equal">
      <formula>TRUE</formula>
    </cfRule>
  </conditionalFormatting>
  <conditionalFormatting sqref="AF85:AO85">
    <cfRule type="cellIs" dxfId="48" priority="48" stopIfTrue="1" operator="equal">
      <formula>TRUE</formula>
    </cfRule>
  </conditionalFormatting>
  <conditionalFormatting sqref="AR85:BC85">
    <cfRule type="cellIs" dxfId="47" priority="47" stopIfTrue="1" operator="equal">
      <formula>TRUE</formula>
    </cfRule>
  </conditionalFormatting>
  <conditionalFormatting sqref="BE85:BF85">
    <cfRule type="cellIs" dxfId="46" priority="46" stopIfTrue="1" operator="equal">
      <formula>TRUE</formula>
    </cfRule>
  </conditionalFormatting>
  <conditionalFormatting sqref="BH85:BM85">
    <cfRule type="cellIs" dxfId="45" priority="45" stopIfTrue="1" operator="equal">
      <formula>TRUE</formula>
    </cfRule>
  </conditionalFormatting>
  <conditionalFormatting sqref="BQ85:BT85">
    <cfRule type="cellIs" dxfId="44" priority="44" stopIfTrue="1" operator="equal">
      <formula>TRUE</formula>
    </cfRule>
  </conditionalFormatting>
  <conditionalFormatting sqref="BE107:BF107">
    <cfRule type="cellIs" dxfId="43" priority="43" stopIfTrue="1" operator="equal">
      <formula>TRUE</formula>
    </cfRule>
  </conditionalFormatting>
  <conditionalFormatting sqref="BH107:BM107">
    <cfRule type="cellIs" dxfId="42" priority="42" stopIfTrue="1" operator="equal">
      <formula>TRUE</formula>
    </cfRule>
  </conditionalFormatting>
  <conditionalFormatting sqref="Z106 Z93:Z96 Z99:Z104">
    <cfRule type="cellIs" dxfId="41" priority="41" stopIfTrue="1" operator="equal">
      <formula>TRUE</formula>
    </cfRule>
  </conditionalFormatting>
  <conditionalFormatting sqref="Z98">
    <cfRule type="cellIs" dxfId="40" priority="37" stopIfTrue="1" operator="equal">
      <formula>TRUE</formula>
    </cfRule>
  </conditionalFormatting>
  <conditionalFormatting sqref="Z88:Z89">
    <cfRule type="cellIs" dxfId="39" priority="40" stopIfTrue="1" operator="equal">
      <formula>TRUE</formula>
    </cfRule>
  </conditionalFormatting>
  <conditionalFormatting sqref="Z90">
    <cfRule type="cellIs" dxfId="38" priority="39" stopIfTrue="1" operator="equal">
      <formula>TRUE</formula>
    </cfRule>
  </conditionalFormatting>
  <conditionalFormatting sqref="Z91:Z92">
    <cfRule type="cellIs" dxfId="37" priority="38" stopIfTrue="1" operator="equal">
      <formula>TRUE</formula>
    </cfRule>
  </conditionalFormatting>
  <conditionalFormatting sqref="Z121">
    <cfRule type="cellIs" dxfId="36" priority="36" stopIfTrue="1" operator="equal">
      <formula>TRUE</formula>
    </cfRule>
  </conditionalFormatting>
  <conditionalFormatting sqref="Z122">
    <cfRule type="cellIs" dxfId="35" priority="35" stopIfTrue="1" operator="equal">
      <formula>TRUE</formula>
    </cfRule>
  </conditionalFormatting>
  <conditionalFormatting sqref="Z118:Z119">
    <cfRule type="cellIs" dxfId="34" priority="34" stopIfTrue="1" operator="equal">
      <formula>TRUE</formula>
    </cfRule>
  </conditionalFormatting>
  <conditionalFormatting sqref="Z120">
    <cfRule type="cellIs" dxfId="33" priority="33" stopIfTrue="1" operator="equal">
      <formula>TRUE</formula>
    </cfRule>
  </conditionalFormatting>
  <conditionalFormatting sqref="Z129">
    <cfRule type="cellIs" dxfId="32" priority="32" stopIfTrue="1" operator="equal">
      <formula>TRUE</formula>
    </cfRule>
  </conditionalFormatting>
  <conditionalFormatting sqref="AP109:AP112 AP114:AP116">
    <cfRule type="cellIs" dxfId="31" priority="31" stopIfTrue="1" operator="equal">
      <formula>TRUE</formula>
    </cfRule>
  </conditionalFormatting>
  <conditionalFormatting sqref="AQ109:AQ112 AQ114:AQ116">
    <cfRule type="cellIs" dxfId="30" priority="30" stopIfTrue="1" operator="equal">
      <formula>TRUE</formula>
    </cfRule>
  </conditionalFormatting>
  <conditionalFormatting sqref="AP108:AQ108">
    <cfRule type="cellIs" dxfId="29" priority="28" stopIfTrue="1" operator="equal">
      <formula>TRUE</formula>
    </cfRule>
  </conditionalFormatting>
  <conditionalFormatting sqref="AP113:AQ113">
    <cfRule type="cellIs" dxfId="28" priority="27" stopIfTrue="1" operator="equal">
      <formula>TRUE</formula>
    </cfRule>
  </conditionalFormatting>
  <conditionalFormatting sqref="AP132:AQ138">
    <cfRule type="cellIs" dxfId="27" priority="29" stopIfTrue="1" operator="equal">
      <formula>TRUE</formula>
    </cfRule>
  </conditionalFormatting>
  <conditionalFormatting sqref="Y120">
    <cfRule type="cellIs" dxfId="26" priority="14" stopIfTrue="1" operator="equal">
      <formula>TRUE</formula>
    </cfRule>
  </conditionalFormatting>
  <conditionalFormatting sqref="Y129">
    <cfRule type="cellIs" dxfId="25" priority="13" stopIfTrue="1" operator="equal">
      <formula>TRUE</formula>
    </cfRule>
  </conditionalFormatting>
  <conditionalFormatting sqref="Y9:Y11">
    <cfRule type="cellIs" dxfId="24" priority="26" stopIfTrue="1" operator="equal">
      <formula>TRUE</formula>
    </cfRule>
  </conditionalFormatting>
  <conditionalFormatting sqref="Y99:Y104 Y93:Y97">
    <cfRule type="cellIs" dxfId="23" priority="25" stopIfTrue="1" operator="equal">
      <formula>TRUE</formula>
    </cfRule>
  </conditionalFormatting>
  <conditionalFormatting sqref="Y69">
    <cfRule type="cellIs" dxfId="22" priority="24" stopIfTrue="1" operator="equal">
      <formula>TRUE</formula>
    </cfRule>
  </conditionalFormatting>
  <conditionalFormatting sqref="Y74">
    <cfRule type="cellIs" dxfId="21" priority="23" stopIfTrue="1" operator="equal">
      <formula>TRUE</formula>
    </cfRule>
  </conditionalFormatting>
  <conditionalFormatting sqref="Y88:Y89">
    <cfRule type="cellIs" dxfId="20" priority="22" stopIfTrue="1" operator="equal">
      <formula>TRUE</formula>
    </cfRule>
  </conditionalFormatting>
  <conditionalFormatting sqref="Y106">
    <cfRule type="cellIs" dxfId="19" priority="19" stopIfTrue="1" operator="equal">
      <formula>TRUE</formula>
    </cfRule>
  </conditionalFormatting>
  <conditionalFormatting sqref="Y90">
    <cfRule type="cellIs" dxfId="18" priority="21" stopIfTrue="1" operator="equal">
      <formula>TRUE</formula>
    </cfRule>
  </conditionalFormatting>
  <conditionalFormatting sqref="Y91:Y92">
    <cfRule type="cellIs" dxfId="17" priority="20" stopIfTrue="1" operator="equal">
      <formula>TRUE</formula>
    </cfRule>
  </conditionalFormatting>
  <conditionalFormatting sqref="Y98">
    <cfRule type="cellIs" dxfId="16" priority="18" stopIfTrue="1" operator="equal">
      <formula>TRUE</formula>
    </cfRule>
  </conditionalFormatting>
  <conditionalFormatting sqref="Y16">
    <cfRule type="cellIs" dxfId="15" priority="17" stopIfTrue="1" operator="equal">
      <formula>TRUE</formula>
    </cfRule>
  </conditionalFormatting>
  <conditionalFormatting sqref="Y122">
    <cfRule type="cellIs" dxfId="14" priority="16" stopIfTrue="1" operator="equal">
      <formula>TRUE</formula>
    </cfRule>
  </conditionalFormatting>
  <conditionalFormatting sqref="Y118:Y119">
    <cfRule type="cellIs" dxfId="13" priority="15" stopIfTrue="1" operator="equal">
      <formula>TRUE</formula>
    </cfRule>
  </conditionalFormatting>
  <conditionalFormatting sqref="AP16:AP22">
    <cfRule type="cellIs" dxfId="12" priority="12" stopIfTrue="1" operator="equal">
      <formula>TRUE</formula>
    </cfRule>
  </conditionalFormatting>
  <conditionalFormatting sqref="AP24:AP26">
    <cfRule type="cellIs" dxfId="11" priority="11" stopIfTrue="1" operator="equal">
      <formula>TRUE</formula>
    </cfRule>
  </conditionalFormatting>
  <conditionalFormatting sqref="AP28:AP47">
    <cfRule type="cellIs" dxfId="10" priority="10" stopIfTrue="1" operator="equal">
      <formula>TRUE</formula>
    </cfRule>
  </conditionalFormatting>
  <conditionalFormatting sqref="AP49:AP64">
    <cfRule type="cellIs" dxfId="9" priority="9" stopIfTrue="1" operator="equal">
      <formula>TRUE</formula>
    </cfRule>
  </conditionalFormatting>
  <conditionalFormatting sqref="AP66:AP69">
    <cfRule type="cellIs" dxfId="8" priority="8" stopIfTrue="1" operator="equal">
      <formula>TRUE</formula>
    </cfRule>
  </conditionalFormatting>
  <conditionalFormatting sqref="AP72:AP73">
    <cfRule type="cellIs" dxfId="7" priority="7" stopIfTrue="1" operator="equal">
      <formula>TRUE</formula>
    </cfRule>
  </conditionalFormatting>
  <conditionalFormatting sqref="AP76:AP78">
    <cfRule type="cellIs" dxfId="6" priority="6" stopIfTrue="1" operator="equal">
      <formula>TRUE</formula>
    </cfRule>
  </conditionalFormatting>
  <conditionalFormatting sqref="AP80">
    <cfRule type="cellIs" dxfId="5" priority="5" stopIfTrue="1" operator="equal">
      <formula>TRUE</formula>
    </cfRule>
  </conditionalFormatting>
  <conditionalFormatting sqref="AP82">
    <cfRule type="cellIs" dxfId="4" priority="4" stopIfTrue="1" operator="equal">
      <formula>TRUE</formula>
    </cfRule>
  </conditionalFormatting>
  <conditionalFormatting sqref="AP84">
    <cfRule type="cellIs" dxfId="3" priority="3" stopIfTrue="1" operator="equal">
      <formula>TRUE</formula>
    </cfRule>
  </conditionalFormatting>
  <conditionalFormatting sqref="AP86">
    <cfRule type="cellIs" dxfId="2" priority="2" stopIfTrue="1" operator="equal">
      <formula>TRUE</formula>
    </cfRule>
  </conditionalFormatting>
  <conditionalFormatting sqref="AP99">
    <cfRule type="cellIs" dxfId="1" priority="1" stopIfTrue="1" operator="equal">
      <formula>TRUE</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workbookViewId="0">
      <selection activeCell="F24" sqref="F24"/>
    </sheetView>
  </sheetViews>
  <sheetFormatPr defaultRowHeight="11.25" x14ac:dyDescent="0.15"/>
  <cols>
    <col min="1" max="1" width="10.625" customWidth="1"/>
    <col min="2" max="2" width="25.375" customWidth="1"/>
  </cols>
  <sheetData>
    <row r="1" spans="1:6" x14ac:dyDescent="0.15">
      <c r="A1" s="168" t="s">
        <v>376</v>
      </c>
      <c r="B1" s="168" t="s">
        <v>377</v>
      </c>
    </row>
    <row r="2" spans="1:6" x14ac:dyDescent="0.15">
      <c r="A2" t="s">
        <v>331</v>
      </c>
      <c r="B2" t="s">
        <v>114</v>
      </c>
    </row>
    <row r="3" spans="1:6" x14ac:dyDescent="0.15">
      <c r="A3" s="1" t="s">
        <v>378</v>
      </c>
      <c r="B3" s="1" t="s">
        <v>274</v>
      </c>
      <c r="E3" s="1" t="s">
        <v>380</v>
      </c>
    </row>
    <row r="4" spans="1:6" x14ac:dyDescent="0.15">
      <c r="A4" t="s">
        <v>330</v>
      </c>
      <c r="B4" t="s">
        <v>135</v>
      </c>
      <c r="E4" s="159">
        <v>1</v>
      </c>
      <c r="F4" s="155" t="s">
        <v>151</v>
      </c>
    </row>
    <row r="5" spans="1:6" x14ac:dyDescent="0.15">
      <c r="A5" t="s">
        <v>329</v>
      </c>
      <c r="B5" t="s">
        <v>125</v>
      </c>
      <c r="E5" s="159">
        <v>2</v>
      </c>
      <c r="F5" s="155" t="s">
        <v>219</v>
      </c>
    </row>
    <row r="6" spans="1:6" x14ac:dyDescent="0.15">
      <c r="A6" t="s">
        <v>288</v>
      </c>
      <c r="B6" t="s">
        <v>202</v>
      </c>
      <c r="E6" s="159">
        <v>3</v>
      </c>
      <c r="F6" s="155" t="s">
        <v>220</v>
      </c>
    </row>
    <row r="7" spans="1:6" x14ac:dyDescent="0.15">
      <c r="A7" t="s">
        <v>289</v>
      </c>
      <c r="B7" t="s">
        <v>203</v>
      </c>
      <c r="E7" s="159">
        <v>4</v>
      </c>
      <c r="F7" s="155" t="s">
        <v>223</v>
      </c>
    </row>
    <row r="8" spans="1:6" x14ac:dyDescent="0.15">
      <c r="A8" t="s">
        <v>290</v>
      </c>
      <c r="B8" t="s">
        <v>204</v>
      </c>
      <c r="E8" s="159">
        <v>5</v>
      </c>
      <c r="F8" s="155" t="s">
        <v>224</v>
      </c>
    </row>
    <row r="9" spans="1:6" x14ac:dyDescent="0.15">
      <c r="A9" t="s">
        <v>332</v>
      </c>
      <c r="B9" t="s">
        <v>188</v>
      </c>
      <c r="E9" s="159">
        <v>6</v>
      </c>
      <c r="F9" s="155" t="s">
        <v>198</v>
      </c>
    </row>
    <row r="10" spans="1:6" x14ac:dyDescent="0.15">
      <c r="A10" t="s">
        <v>328</v>
      </c>
      <c r="B10" t="s">
        <v>227</v>
      </c>
      <c r="E10" s="159">
        <v>7</v>
      </c>
      <c r="F10" s="155" t="s">
        <v>197</v>
      </c>
    </row>
    <row r="11" spans="1:6" x14ac:dyDescent="0.15">
      <c r="A11" t="s">
        <v>291</v>
      </c>
      <c r="B11" t="s">
        <v>258</v>
      </c>
      <c r="E11" s="159">
        <v>8</v>
      </c>
      <c r="F11" s="155" t="s">
        <v>167</v>
      </c>
    </row>
    <row r="12" spans="1:6" x14ac:dyDescent="0.15">
      <c r="A12" t="s">
        <v>334</v>
      </c>
      <c r="B12" t="s">
        <v>225</v>
      </c>
      <c r="E12" s="159">
        <v>9</v>
      </c>
      <c r="F12" s="164" t="s">
        <v>381</v>
      </c>
    </row>
    <row r="13" spans="1:6" x14ac:dyDescent="0.15">
      <c r="A13" t="s">
        <v>333</v>
      </c>
      <c r="B13" t="s">
        <v>226</v>
      </c>
      <c r="E13" s="159">
        <v>10</v>
      </c>
      <c r="F13" s="164" t="s">
        <v>382</v>
      </c>
    </row>
    <row r="14" spans="1:6" x14ac:dyDescent="0.15">
      <c r="A14" t="s">
        <v>292</v>
      </c>
      <c r="B14" t="s">
        <v>205</v>
      </c>
    </row>
    <row r="15" spans="1:6" x14ac:dyDescent="0.15">
      <c r="A15" t="s">
        <v>335</v>
      </c>
      <c r="B15" t="s">
        <v>207</v>
      </c>
    </row>
    <row r="16" spans="1:6" x14ac:dyDescent="0.15">
      <c r="A16" t="s">
        <v>293</v>
      </c>
      <c r="B16" t="s">
        <v>206</v>
      </c>
    </row>
    <row r="17" spans="1:2" x14ac:dyDescent="0.15">
      <c r="A17" t="s">
        <v>294</v>
      </c>
      <c r="B17" t="s">
        <v>228</v>
      </c>
    </row>
    <row r="18" spans="1:2" x14ac:dyDescent="0.15">
      <c r="A18" t="s">
        <v>295</v>
      </c>
      <c r="B18" t="s">
        <v>209</v>
      </c>
    </row>
    <row r="19" spans="1:2" x14ac:dyDescent="0.15">
      <c r="A19" t="s">
        <v>296</v>
      </c>
      <c r="B19" t="s">
        <v>208</v>
      </c>
    </row>
    <row r="20" spans="1:2" x14ac:dyDescent="0.15">
      <c r="A20" t="s">
        <v>297</v>
      </c>
      <c r="B20" t="s">
        <v>138</v>
      </c>
    </row>
    <row r="21" spans="1:2" x14ac:dyDescent="0.15">
      <c r="A21" t="s">
        <v>298</v>
      </c>
      <c r="B21" t="s">
        <v>172</v>
      </c>
    </row>
    <row r="22" spans="1:2" x14ac:dyDescent="0.15">
      <c r="A22" t="s">
        <v>299</v>
      </c>
      <c r="B22" t="s">
        <v>229</v>
      </c>
    </row>
    <row r="23" spans="1:2" x14ac:dyDescent="0.15">
      <c r="A23" t="s">
        <v>300</v>
      </c>
      <c r="B23" t="s">
        <v>230</v>
      </c>
    </row>
    <row r="24" spans="1:2" x14ac:dyDescent="0.15">
      <c r="A24" t="s">
        <v>301</v>
      </c>
      <c r="B24" t="s">
        <v>154</v>
      </c>
    </row>
    <row r="25" spans="1:2" x14ac:dyDescent="0.15">
      <c r="A25" t="s">
        <v>302</v>
      </c>
      <c r="B25" t="s">
        <v>154</v>
      </c>
    </row>
    <row r="26" spans="1:2" x14ac:dyDescent="0.15">
      <c r="A26" t="s">
        <v>303</v>
      </c>
      <c r="B26" t="s">
        <v>154</v>
      </c>
    </row>
    <row r="27" spans="1:2" x14ac:dyDescent="0.15">
      <c r="A27" t="s">
        <v>304</v>
      </c>
      <c r="B27" t="s">
        <v>154</v>
      </c>
    </row>
    <row r="28" spans="1:2" x14ac:dyDescent="0.15">
      <c r="A28" t="s">
        <v>305</v>
      </c>
      <c r="B28" t="s">
        <v>154</v>
      </c>
    </row>
    <row r="29" spans="1:2" x14ac:dyDescent="0.15">
      <c r="A29" t="s">
        <v>306</v>
      </c>
      <c r="B29" t="s">
        <v>154</v>
      </c>
    </row>
    <row r="30" spans="1:2" x14ac:dyDescent="0.15">
      <c r="A30" t="s">
        <v>307</v>
      </c>
      <c r="B30" t="s">
        <v>154</v>
      </c>
    </row>
    <row r="31" spans="1:2" x14ac:dyDescent="0.15">
      <c r="A31" t="s">
        <v>308</v>
      </c>
      <c r="B31" t="s">
        <v>124</v>
      </c>
    </row>
    <row r="32" spans="1:2" x14ac:dyDescent="0.15">
      <c r="A32" t="s">
        <v>309</v>
      </c>
      <c r="B32" t="s">
        <v>129</v>
      </c>
    </row>
    <row r="33" spans="1:2" x14ac:dyDescent="0.15">
      <c r="A33" t="s">
        <v>310</v>
      </c>
      <c r="B33" t="s">
        <v>133</v>
      </c>
    </row>
    <row r="34" spans="1:2" x14ac:dyDescent="0.15">
      <c r="A34" t="s">
        <v>311</v>
      </c>
      <c r="B34" t="s">
        <v>141</v>
      </c>
    </row>
    <row r="35" spans="1:2" x14ac:dyDescent="0.15">
      <c r="A35" t="s">
        <v>312</v>
      </c>
      <c r="B35" t="s">
        <v>152</v>
      </c>
    </row>
    <row r="36" spans="1:2" x14ac:dyDescent="0.15">
      <c r="A36" t="s">
        <v>313</v>
      </c>
      <c r="B36" t="s">
        <v>160</v>
      </c>
    </row>
    <row r="37" spans="1:2" x14ac:dyDescent="0.15">
      <c r="A37" t="s">
        <v>314</v>
      </c>
      <c r="B37" t="s">
        <v>169</v>
      </c>
    </row>
    <row r="38" spans="1:2" x14ac:dyDescent="0.15">
      <c r="A38" t="s">
        <v>315</v>
      </c>
      <c r="B38" t="s">
        <v>186</v>
      </c>
    </row>
    <row r="39" spans="1:2" x14ac:dyDescent="0.15">
      <c r="A39" t="s">
        <v>316</v>
      </c>
      <c r="B39" t="s">
        <v>200</v>
      </c>
    </row>
    <row r="40" spans="1:2" x14ac:dyDescent="0.15">
      <c r="B40" t="s">
        <v>170</v>
      </c>
    </row>
    <row r="41" spans="1:2" x14ac:dyDescent="0.15">
      <c r="A41" t="s">
        <v>317</v>
      </c>
      <c r="B41" t="s">
        <v>222</v>
      </c>
    </row>
    <row r="42" spans="1:2" x14ac:dyDescent="0.15">
      <c r="A42" t="s">
        <v>318</v>
      </c>
      <c r="B42" t="s">
        <v>221</v>
      </c>
    </row>
    <row r="43" spans="1:2" x14ac:dyDescent="0.15">
      <c r="A43" t="s">
        <v>336</v>
      </c>
      <c r="B43" t="s">
        <v>127</v>
      </c>
    </row>
    <row r="44" spans="1:2" x14ac:dyDescent="0.15">
      <c r="A44" t="s">
        <v>337</v>
      </c>
      <c r="B44" t="s">
        <v>122</v>
      </c>
    </row>
    <row r="45" spans="1:2" x14ac:dyDescent="0.15">
      <c r="A45" t="s">
        <v>338</v>
      </c>
      <c r="B45" t="s">
        <v>130</v>
      </c>
    </row>
    <row r="46" spans="1:2" x14ac:dyDescent="0.15">
      <c r="A46" t="s">
        <v>339</v>
      </c>
      <c r="B46" t="s">
        <v>156</v>
      </c>
    </row>
    <row r="47" spans="1:2" x14ac:dyDescent="0.15">
      <c r="A47" t="s">
        <v>340</v>
      </c>
      <c r="B47" t="s">
        <v>178</v>
      </c>
    </row>
    <row r="48" spans="1:2" x14ac:dyDescent="0.15">
      <c r="A48" t="s">
        <v>341</v>
      </c>
      <c r="B48" t="s">
        <v>161</v>
      </c>
    </row>
    <row r="49" spans="1:2" x14ac:dyDescent="0.15">
      <c r="A49" t="s">
        <v>342</v>
      </c>
      <c r="B49" t="s">
        <v>177</v>
      </c>
    </row>
    <row r="50" spans="1:2" x14ac:dyDescent="0.15">
      <c r="A50" t="s">
        <v>343</v>
      </c>
      <c r="B50" t="s">
        <v>173</v>
      </c>
    </row>
    <row r="51" spans="1:2" x14ac:dyDescent="0.15">
      <c r="A51" t="s">
        <v>344</v>
      </c>
      <c r="B51" t="s">
        <v>176</v>
      </c>
    </row>
    <row r="52" spans="1:2" x14ac:dyDescent="0.15">
      <c r="A52" t="s">
        <v>345</v>
      </c>
      <c r="B52" t="s">
        <v>189</v>
      </c>
    </row>
    <row r="53" spans="1:2" x14ac:dyDescent="0.15">
      <c r="A53" t="s">
        <v>319</v>
      </c>
      <c r="B53" t="s">
        <v>210</v>
      </c>
    </row>
    <row r="54" spans="1:2" x14ac:dyDescent="0.15">
      <c r="A54" t="s">
        <v>346</v>
      </c>
      <c r="B54" t="s">
        <v>175</v>
      </c>
    </row>
    <row r="55" spans="1:2" x14ac:dyDescent="0.15">
      <c r="A55" t="s">
        <v>320</v>
      </c>
      <c r="B55" t="s">
        <v>259</v>
      </c>
    </row>
    <row r="56" spans="1:2" x14ac:dyDescent="0.15">
      <c r="A56" t="s">
        <v>347</v>
      </c>
      <c r="B56" t="s">
        <v>136</v>
      </c>
    </row>
    <row r="57" spans="1:2" x14ac:dyDescent="0.15">
      <c r="A57" t="s">
        <v>348</v>
      </c>
      <c r="B57" t="s">
        <v>136</v>
      </c>
    </row>
    <row r="58" spans="1:2" x14ac:dyDescent="0.15">
      <c r="A58" t="s">
        <v>354</v>
      </c>
      <c r="B58" t="s">
        <v>158</v>
      </c>
    </row>
    <row r="59" spans="1:2" x14ac:dyDescent="0.15">
      <c r="A59" t="s">
        <v>349</v>
      </c>
      <c r="B59" t="s">
        <v>136</v>
      </c>
    </row>
    <row r="60" spans="1:2" x14ac:dyDescent="0.15">
      <c r="A60" t="s">
        <v>350</v>
      </c>
      <c r="B60" t="s">
        <v>136</v>
      </c>
    </row>
    <row r="61" spans="1:2" x14ac:dyDescent="0.15">
      <c r="A61" t="s">
        <v>351</v>
      </c>
      <c r="B61" t="s">
        <v>136</v>
      </c>
    </row>
    <row r="62" spans="1:2" x14ac:dyDescent="0.15">
      <c r="A62" t="s">
        <v>352</v>
      </c>
      <c r="B62" t="s">
        <v>136</v>
      </c>
    </row>
    <row r="63" spans="1:2" x14ac:dyDescent="0.15">
      <c r="A63" t="s">
        <v>353</v>
      </c>
      <c r="B63" t="s">
        <v>201</v>
      </c>
    </row>
    <row r="64" spans="1:2" x14ac:dyDescent="0.15">
      <c r="A64" t="s">
        <v>355</v>
      </c>
      <c r="B64" t="s">
        <v>256</v>
      </c>
    </row>
    <row r="65" spans="1:2" x14ac:dyDescent="0.15">
      <c r="A65" t="s">
        <v>356</v>
      </c>
      <c r="B65" t="s">
        <v>194</v>
      </c>
    </row>
    <row r="66" spans="1:2" x14ac:dyDescent="0.15">
      <c r="A66" t="s">
        <v>357</v>
      </c>
      <c r="B66" t="s">
        <v>195</v>
      </c>
    </row>
    <row r="67" spans="1:2" x14ac:dyDescent="0.15">
      <c r="A67" t="s">
        <v>358</v>
      </c>
      <c r="B67" t="s">
        <v>214</v>
      </c>
    </row>
    <row r="68" spans="1:2" x14ac:dyDescent="0.15">
      <c r="A68" t="s">
        <v>359</v>
      </c>
      <c r="B68" t="s">
        <v>211</v>
      </c>
    </row>
    <row r="69" spans="1:2" x14ac:dyDescent="0.15">
      <c r="A69" t="s">
        <v>360</v>
      </c>
      <c r="B69" t="s">
        <v>212</v>
      </c>
    </row>
    <row r="70" spans="1:2" x14ac:dyDescent="0.15">
      <c r="A70" t="s">
        <v>321</v>
      </c>
      <c r="B70" t="s">
        <v>213</v>
      </c>
    </row>
    <row r="71" spans="1:2" x14ac:dyDescent="0.15">
      <c r="A71" t="s">
        <v>361</v>
      </c>
      <c r="B71" t="s">
        <v>255</v>
      </c>
    </row>
    <row r="72" spans="1:2" x14ac:dyDescent="0.15">
      <c r="A72" t="s">
        <v>362</v>
      </c>
      <c r="B72" t="s">
        <v>216</v>
      </c>
    </row>
    <row r="73" spans="1:2" x14ac:dyDescent="0.15">
      <c r="A73" t="s">
        <v>363</v>
      </c>
      <c r="B73" t="s">
        <v>215</v>
      </c>
    </row>
    <row r="74" spans="1:2" x14ac:dyDescent="0.15">
      <c r="A74" t="s">
        <v>364</v>
      </c>
      <c r="B74" t="s">
        <v>217</v>
      </c>
    </row>
    <row r="75" spans="1:2" x14ac:dyDescent="0.15">
      <c r="A75" t="s">
        <v>322</v>
      </c>
      <c r="B75" t="s">
        <v>231</v>
      </c>
    </row>
    <row r="76" spans="1:2" x14ac:dyDescent="0.15">
      <c r="A76" t="s">
        <v>323</v>
      </c>
      <c r="B76" t="s">
        <v>232</v>
      </c>
    </row>
    <row r="77" spans="1:2" x14ac:dyDescent="0.15">
      <c r="A77" t="s">
        <v>324</v>
      </c>
      <c r="B77" t="s">
        <v>233</v>
      </c>
    </row>
    <row r="78" spans="1:2" x14ac:dyDescent="0.15">
      <c r="A78" t="s">
        <v>365</v>
      </c>
      <c r="B78" t="s">
        <v>192</v>
      </c>
    </row>
    <row r="79" spans="1:2" x14ac:dyDescent="0.15">
      <c r="A79" t="s">
        <v>366</v>
      </c>
      <c r="B79" t="s">
        <v>190</v>
      </c>
    </row>
    <row r="80" spans="1:2" x14ac:dyDescent="0.15">
      <c r="A80" t="s">
        <v>367</v>
      </c>
      <c r="B80" t="s">
        <v>193</v>
      </c>
    </row>
    <row r="81" spans="1:2" x14ac:dyDescent="0.15">
      <c r="A81" t="s">
        <v>368</v>
      </c>
      <c r="B81" t="s">
        <v>179</v>
      </c>
    </row>
    <row r="82" spans="1:2" x14ac:dyDescent="0.15">
      <c r="A82" t="s">
        <v>369</v>
      </c>
      <c r="B82" t="s">
        <v>181</v>
      </c>
    </row>
    <row r="83" spans="1:2" x14ac:dyDescent="0.15">
      <c r="A83" t="s">
        <v>370</v>
      </c>
      <c r="B83" t="s">
        <v>180</v>
      </c>
    </row>
    <row r="84" spans="1:2" x14ac:dyDescent="0.15">
      <c r="A84" t="s">
        <v>371</v>
      </c>
      <c r="B84" t="s">
        <v>164</v>
      </c>
    </row>
    <row r="85" spans="1:2" x14ac:dyDescent="0.15">
      <c r="A85" t="s">
        <v>372</v>
      </c>
      <c r="B85" t="s">
        <v>165</v>
      </c>
    </row>
    <row r="86" spans="1:2" x14ac:dyDescent="0.15">
      <c r="A86" t="s">
        <v>373</v>
      </c>
      <c r="B86" t="s">
        <v>166</v>
      </c>
    </row>
    <row r="87" spans="1:2" x14ac:dyDescent="0.15">
      <c r="A87" t="s">
        <v>374</v>
      </c>
      <c r="B87" t="s">
        <v>162</v>
      </c>
    </row>
    <row r="88" spans="1:2" x14ac:dyDescent="0.15">
      <c r="A88" t="s">
        <v>375</v>
      </c>
      <c r="B88" t="s">
        <v>163</v>
      </c>
    </row>
    <row r="89" spans="1:2" x14ac:dyDescent="0.15">
      <c r="A89" t="s">
        <v>325</v>
      </c>
      <c r="B89" t="s">
        <v>261</v>
      </c>
    </row>
    <row r="90" spans="1:2" x14ac:dyDescent="0.15">
      <c r="A90" t="s">
        <v>326</v>
      </c>
      <c r="B90" t="s">
        <v>265</v>
      </c>
    </row>
    <row r="91" spans="1:2" x14ac:dyDescent="0.15">
      <c r="A91" t="s">
        <v>327</v>
      </c>
      <c r="B91" t="s">
        <v>266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E133"/>
  <sheetViews>
    <sheetView workbookViewId="0">
      <pane xSplit="1" ySplit="4" topLeftCell="B5" activePane="bottomRight" state="frozen"/>
      <selection pane="topRight" activeCell="B1" sqref="B1"/>
      <selection pane="bottomLeft" activeCell="A5" sqref="A5"/>
      <selection pane="bottomRight" activeCell="A6" sqref="A6:A13"/>
    </sheetView>
  </sheetViews>
  <sheetFormatPr defaultColWidth="8.875" defaultRowHeight="11.25" x14ac:dyDescent="0.15"/>
  <cols>
    <col min="1" max="1" width="27" style="155" customWidth="1"/>
    <col min="2" max="5" width="10.375" style="155" bestFit="1" customWidth="1"/>
    <col min="6" max="6" width="11.375" style="155" bestFit="1" customWidth="1"/>
    <col min="7" max="12" width="8.875" style="155"/>
    <col min="13" max="26" width="8.875" style="155" customWidth="1"/>
    <col min="27" max="68" width="8.875" style="155" hidden="1" customWidth="1"/>
    <col min="69" max="70" width="0" style="155" hidden="1" customWidth="1"/>
    <col min="71" max="88" width="8.875" style="155"/>
    <col min="89" max="135" width="9" customWidth="1"/>
    <col min="136" max="16384" width="8.875" style="155"/>
  </cols>
  <sheetData>
    <row r="1" spans="1:135" s="1" customFormat="1" ht="13.5" thickBot="1" x14ac:dyDescent="0.25">
      <c r="B1" s="19"/>
      <c r="C1" s="19"/>
      <c r="D1" s="19"/>
      <c r="E1" s="19"/>
      <c r="F1" s="19"/>
      <c r="G1" s="19"/>
      <c r="H1" s="19"/>
      <c r="I1" s="19"/>
      <c r="J1" s="19"/>
      <c r="K1" s="19"/>
      <c r="L1" s="19"/>
      <c r="M1" s="19"/>
      <c r="N1" s="19"/>
      <c r="O1" s="19"/>
      <c r="P1" s="20"/>
      <c r="Q1" s="20"/>
      <c r="R1" s="20"/>
      <c r="S1" s="20"/>
      <c r="T1" s="20"/>
      <c r="U1" s="20"/>
      <c r="V1" s="20"/>
      <c r="W1" s="20"/>
      <c r="X1" s="20"/>
      <c r="Y1" s="20"/>
      <c r="Z1" s="20"/>
      <c r="AA1" s="20"/>
      <c r="AB1" s="20"/>
      <c r="AC1" s="20"/>
      <c r="AD1" s="20"/>
      <c r="AE1" s="20"/>
      <c r="AF1" s="20"/>
      <c r="AG1" s="20"/>
      <c r="AH1" s="20"/>
      <c r="AI1" s="20"/>
      <c r="AJ1" s="20"/>
      <c r="AK1" s="20"/>
      <c r="AL1" s="20"/>
      <c r="AM1" s="19"/>
      <c r="AN1" s="19"/>
      <c r="AO1" s="19"/>
      <c r="AP1" s="19"/>
      <c r="AQ1" s="19"/>
      <c r="AR1" s="19"/>
      <c r="AS1" s="19"/>
      <c r="AT1" s="19"/>
      <c r="AU1" s="19"/>
      <c r="AV1" s="19"/>
      <c r="AW1" s="19"/>
      <c r="AX1" s="19"/>
      <c r="AY1" s="21"/>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row>
    <row r="2" spans="1:135" s="1" customFormat="1" ht="13.5" hidden="1" thickBot="1" x14ac:dyDescent="0.25">
      <c r="B2" s="19"/>
      <c r="C2" s="19"/>
      <c r="D2" s="19"/>
      <c r="E2" s="19"/>
      <c r="F2" s="19"/>
      <c r="G2" s="19"/>
      <c r="H2" s="19"/>
      <c r="I2" s="19"/>
      <c r="J2" s="19"/>
      <c r="K2" s="19"/>
      <c r="L2" s="19"/>
      <c r="M2" s="19"/>
      <c r="N2" s="19"/>
      <c r="O2" s="19"/>
      <c r="P2" s="20"/>
      <c r="Q2" s="20"/>
      <c r="R2" s="20"/>
      <c r="S2" s="20"/>
      <c r="T2" s="20"/>
      <c r="U2" s="20"/>
      <c r="V2" s="20"/>
      <c r="W2" s="20"/>
      <c r="X2" s="20"/>
      <c r="Y2" s="20"/>
      <c r="Z2" s="20"/>
      <c r="AA2" s="20"/>
      <c r="AB2" s="20"/>
      <c r="AC2" s="20"/>
      <c r="AD2" s="20"/>
      <c r="AE2" s="20"/>
      <c r="AF2" s="20"/>
      <c r="AG2" s="20"/>
      <c r="AH2" s="20"/>
      <c r="AI2" s="20"/>
      <c r="AJ2" s="20"/>
      <c r="AK2" s="20"/>
      <c r="AL2" s="20"/>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row>
    <row r="3" spans="1:135" s="1" customFormat="1" ht="54" customHeight="1" thickBot="1" x14ac:dyDescent="0.25">
      <c r="A3" s="1" t="s">
        <v>274</v>
      </c>
      <c r="B3" s="23" t="s">
        <v>202</v>
      </c>
      <c r="C3" s="23" t="s">
        <v>203</v>
      </c>
      <c r="D3" s="23" t="s">
        <v>204</v>
      </c>
      <c r="E3" s="23" t="s">
        <v>188</v>
      </c>
      <c r="F3" s="23" t="s">
        <v>227</v>
      </c>
      <c r="G3" s="23" t="s">
        <v>258</v>
      </c>
      <c r="H3" s="23" t="s">
        <v>225</v>
      </c>
      <c r="I3" s="23" t="s">
        <v>226</v>
      </c>
      <c r="J3" s="23" t="s">
        <v>205</v>
      </c>
      <c r="K3" s="23" t="s">
        <v>207</v>
      </c>
      <c r="L3" s="23" t="s">
        <v>206</v>
      </c>
      <c r="M3" s="23" t="s">
        <v>228</v>
      </c>
      <c r="N3" s="23" t="s">
        <v>209</v>
      </c>
      <c r="O3" s="23" t="s">
        <v>208</v>
      </c>
      <c r="P3" s="23" t="s">
        <v>138</v>
      </c>
      <c r="Q3" s="23" t="s">
        <v>172</v>
      </c>
      <c r="R3" s="23" t="s">
        <v>229</v>
      </c>
      <c r="S3" s="138" t="s">
        <v>230</v>
      </c>
      <c r="T3" s="129" t="s">
        <v>154</v>
      </c>
      <c r="U3" s="129" t="s">
        <v>154</v>
      </c>
      <c r="V3" s="129" t="s">
        <v>154</v>
      </c>
      <c r="W3" s="129" t="s">
        <v>154</v>
      </c>
      <c r="X3" s="129" t="s">
        <v>154</v>
      </c>
      <c r="Y3" s="129" t="s">
        <v>154</v>
      </c>
      <c r="Z3" s="129" t="s">
        <v>154</v>
      </c>
      <c r="AA3" s="129" t="s">
        <v>124</v>
      </c>
      <c r="AB3" s="129" t="s">
        <v>129</v>
      </c>
      <c r="AC3" s="129" t="s">
        <v>133</v>
      </c>
      <c r="AD3" s="129" t="s">
        <v>141</v>
      </c>
      <c r="AE3" s="129" t="s">
        <v>152</v>
      </c>
      <c r="AF3" s="129" t="s">
        <v>160</v>
      </c>
      <c r="AG3" s="129" t="s">
        <v>169</v>
      </c>
      <c r="AH3" s="129" t="s">
        <v>186</v>
      </c>
      <c r="AI3" s="138" t="s">
        <v>200</v>
      </c>
      <c r="AJ3" s="138" t="s">
        <v>170</v>
      </c>
      <c r="AK3" s="139" t="s">
        <v>222</v>
      </c>
      <c r="AL3" s="139" t="s">
        <v>221</v>
      </c>
      <c r="AM3" s="140" t="s">
        <v>127</v>
      </c>
      <c r="AN3" s="140" t="s">
        <v>122</v>
      </c>
      <c r="AO3" s="140" t="s">
        <v>130</v>
      </c>
      <c r="AP3" s="140" t="s">
        <v>156</v>
      </c>
      <c r="AQ3" s="140" t="s">
        <v>178</v>
      </c>
      <c r="AR3" s="140" t="s">
        <v>161</v>
      </c>
      <c r="AS3" s="140" t="s">
        <v>177</v>
      </c>
      <c r="AT3" s="139" t="s">
        <v>173</v>
      </c>
      <c r="AU3" s="139" t="s">
        <v>176</v>
      </c>
      <c r="AV3" s="139" t="s">
        <v>189</v>
      </c>
      <c r="AW3" s="139" t="s">
        <v>210</v>
      </c>
      <c r="AX3" s="139" t="s">
        <v>175</v>
      </c>
      <c r="AY3" s="139" t="s">
        <v>259</v>
      </c>
      <c r="AZ3" s="139" t="s">
        <v>136</v>
      </c>
      <c r="BA3" s="139" t="s">
        <v>136</v>
      </c>
      <c r="BB3" s="139" t="s">
        <v>158</v>
      </c>
      <c r="BC3" s="139" t="s">
        <v>136</v>
      </c>
      <c r="BD3" s="139" t="s">
        <v>136</v>
      </c>
      <c r="BE3" s="139" t="s">
        <v>136</v>
      </c>
      <c r="BF3" s="139" t="s">
        <v>136</v>
      </c>
      <c r="BG3" s="139" t="s">
        <v>201</v>
      </c>
      <c r="BH3" s="139" t="s">
        <v>256</v>
      </c>
      <c r="BI3" s="139" t="s">
        <v>194</v>
      </c>
      <c r="BJ3" s="139" t="s">
        <v>195</v>
      </c>
      <c r="BK3" s="139" t="s">
        <v>214</v>
      </c>
      <c r="BL3" s="139" t="s">
        <v>211</v>
      </c>
      <c r="BM3" s="139" t="s">
        <v>212</v>
      </c>
      <c r="BN3" s="139" t="s">
        <v>213</v>
      </c>
      <c r="BO3" s="139" t="s">
        <v>255</v>
      </c>
      <c r="BP3" s="139" t="s">
        <v>216</v>
      </c>
      <c r="BQ3" s="139" t="s">
        <v>215</v>
      </c>
      <c r="BR3" s="139" t="s">
        <v>217</v>
      </c>
      <c r="BS3" s="139" t="s">
        <v>231</v>
      </c>
      <c r="BT3" s="139" t="s">
        <v>232</v>
      </c>
      <c r="BU3" s="139" t="s">
        <v>233</v>
      </c>
      <c r="BV3" s="24" t="s">
        <v>192</v>
      </c>
      <c r="BW3" s="24" t="s">
        <v>190</v>
      </c>
      <c r="BX3" s="24" t="s">
        <v>193</v>
      </c>
      <c r="BY3" s="24" t="s">
        <v>179</v>
      </c>
      <c r="BZ3" s="24" t="s">
        <v>181</v>
      </c>
      <c r="CA3" s="24" t="s">
        <v>180</v>
      </c>
      <c r="CB3" s="24" t="s">
        <v>164</v>
      </c>
      <c r="CC3" s="24" t="s">
        <v>165</v>
      </c>
      <c r="CD3" s="24" t="s">
        <v>166</v>
      </c>
      <c r="CE3" s="24" t="s">
        <v>162</v>
      </c>
      <c r="CF3" s="24" t="s">
        <v>163</v>
      </c>
      <c r="CG3" s="22" t="s">
        <v>114</v>
      </c>
      <c r="CH3" s="139" t="s">
        <v>261</v>
      </c>
      <c r="CI3" s="139" t="s">
        <v>265</v>
      </c>
      <c r="CJ3" s="139" t="s">
        <v>266</v>
      </c>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row>
    <row r="4" spans="1:135" s="1" customFormat="1" ht="12.75" x14ac:dyDescent="0.2">
      <c r="B4" s="27"/>
      <c r="C4" s="27"/>
      <c r="D4" s="27"/>
      <c r="E4" s="142">
        <f>(1.48*365*1.1928)</f>
        <v>644.35056000000009</v>
      </c>
      <c r="F4" s="142">
        <f>(1.48*365*1.1928)</f>
        <v>644.35056000000009</v>
      </c>
      <c r="G4" s="115">
        <v>2011</v>
      </c>
      <c r="H4" s="115"/>
      <c r="I4" s="115">
        <v>2011</v>
      </c>
      <c r="J4" s="115"/>
      <c r="K4" s="115"/>
      <c r="L4" s="115"/>
      <c r="M4" s="115">
        <v>2011</v>
      </c>
      <c r="N4" s="27"/>
      <c r="O4" s="27"/>
      <c r="P4" s="31"/>
      <c r="Q4" s="31"/>
      <c r="R4" s="31"/>
      <c r="S4" s="93">
        <v>2014</v>
      </c>
      <c r="T4" s="93">
        <v>2013</v>
      </c>
      <c r="U4" s="93">
        <v>2012</v>
      </c>
      <c r="V4" s="35">
        <v>2011</v>
      </c>
      <c r="W4" s="35">
        <v>2010</v>
      </c>
      <c r="X4" s="35">
        <v>2009</v>
      </c>
      <c r="Y4" s="35">
        <v>2008</v>
      </c>
      <c r="Z4" s="35">
        <v>2007</v>
      </c>
      <c r="AA4" s="32" t="s">
        <v>144</v>
      </c>
      <c r="AB4" s="32" t="s">
        <v>144</v>
      </c>
      <c r="AC4" s="32" t="s">
        <v>134</v>
      </c>
      <c r="AD4" s="32" t="s">
        <v>142</v>
      </c>
      <c r="AE4" s="32" t="s">
        <v>153</v>
      </c>
      <c r="AF4" s="32" t="s">
        <v>153</v>
      </c>
      <c r="AG4" s="32" t="s">
        <v>153</v>
      </c>
      <c r="AH4" s="33" t="s">
        <v>187</v>
      </c>
      <c r="AI4" s="33" t="s">
        <v>199</v>
      </c>
      <c r="AJ4" s="2"/>
      <c r="AK4" s="19"/>
      <c r="AL4" s="19"/>
      <c r="AM4" s="34"/>
      <c r="AN4" s="34"/>
      <c r="AO4" s="34"/>
      <c r="AP4" s="34"/>
      <c r="AQ4" s="19"/>
      <c r="AR4" s="19"/>
      <c r="AS4" s="35"/>
      <c r="AT4" s="35">
        <v>-2010</v>
      </c>
      <c r="AU4" s="35">
        <v>-2011</v>
      </c>
      <c r="AV4" s="35">
        <v>-2012</v>
      </c>
      <c r="AW4" s="35">
        <v>-2014</v>
      </c>
      <c r="AX4" s="35"/>
      <c r="AY4" s="35">
        <v>2014</v>
      </c>
      <c r="AZ4" s="36">
        <v>2008</v>
      </c>
      <c r="BA4" s="36">
        <v>2009</v>
      </c>
      <c r="BB4" s="36">
        <v>2010</v>
      </c>
      <c r="BC4" s="36">
        <v>2010</v>
      </c>
      <c r="BD4" s="36">
        <v>2011</v>
      </c>
      <c r="BE4" s="36">
        <v>2012</v>
      </c>
      <c r="BF4" s="36">
        <v>2013</v>
      </c>
      <c r="BG4" s="36">
        <v>2014</v>
      </c>
      <c r="BH4" s="36" t="s">
        <v>257</v>
      </c>
      <c r="BI4" s="39"/>
      <c r="BJ4" s="39"/>
      <c r="BK4" s="39"/>
      <c r="BL4" s="39"/>
      <c r="BM4" s="39"/>
      <c r="BN4" s="39"/>
      <c r="BO4" s="39"/>
      <c r="BP4" s="39"/>
      <c r="BQ4" s="39"/>
      <c r="BR4" s="39"/>
      <c r="BS4" s="39"/>
      <c r="BT4" s="39"/>
      <c r="BU4" s="39"/>
      <c r="BV4" s="19"/>
      <c r="BW4" s="39" t="s">
        <v>191</v>
      </c>
      <c r="BX4" s="39"/>
      <c r="BY4" s="19" t="s">
        <v>183</v>
      </c>
      <c r="CB4" s="36"/>
      <c r="CC4" s="36"/>
      <c r="CD4" s="36"/>
      <c r="CE4" s="36"/>
      <c r="CF4" s="37"/>
      <c r="CG4" s="38"/>
      <c r="CH4" s="38"/>
      <c r="CI4" s="38"/>
      <c r="CJ4" s="39"/>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row>
    <row r="6" spans="1:135" x14ac:dyDescent="0.15">
      <c r="A6" s="155" t="s">
        <v>151</v>
      </c>
      <c r="B6" s="156">
        <v>473.47099999999995</v>
      </c>
      <c r="C6" s="156">
        <v>3424.6153846153848</v>
      </c>
      <c r="D6" s="156">
        <v>7245.3846153846152</v>
      </c>
      <c r="E6" s="157">
        <v>8.893247690837669E-2</v>
      </c>
      <c r="F6" s="156">
        <v>11.244486095110755</v>
      </c>
      <c r="G6" s="156">
        <v>7.1261398939978724</v>
      </c>
      <c r="H6" s="156">
        <v>229.73333333333338</v>
      </c>
      <c r="I6" s="156">
        <v>3175.2822399999995</v>
      </c>
      <c r="J6" s="156">
        <v>7120.833333333333</v>
      </c>
      <c r="K6" s="156">
        <v>0.44591441638385015</v>
      </c>
      <c r="L6" s="156">
        <v>18.096</v>
      </c>
      <c r="M6" s="156">
        <v>32.645131900000003</v>
      </c>
      <c r="N6" s="156">
        <v>458.10399999999987</v>
      </c>
      <c r="O6" s="156">
        <v>-0.38571428571428562</v>
      </c>
      <c r="P6" s="156">
        <v>2.0857142857142854</v>
      </c>
      <c r="Q6" s="156">
        <v>2.58</v>
      </c>
      <c r="R6" s="156">
        <v>1.8800000000000001</v>
      </c>
      <c r="S6" s="156">
        <v>0.27125000000000005</v>
      </c>
      <c r="T6" s="156">
        <v>0.30875000000000002</v>
      </c>
      <c r="U6" s="156">
        <v>0.27888888888888891</v>
      </c>
      <c r="V6" s="156">
        <v>0.3725</v>
      </c>
      <c r="W6" s="156">
        <v>0.38374999999999998</v>
      </c>
      <c r="X6" s="156">
        <v>0.39888888888888885</v>
      </c>
      <c r="Y6" s="156">
        <v>0.42700000000000005</v>
      </c>
      <c r="Z6" s="156">
        <v>0.42222222222222228</v>
      </c>
      <c r="AA6" s="156">
        <v>3.2149999999999999</v>
      </c>
      <c r="AB6" s="156">
        <v>3.03</v>
      </c>
      <c r="AC6" s="156">
        <v>2.98</v>
      </c>
      <c r="AD6" s="156">
        <v>2.9</v>
      </c>
      <c r="AE6" s="156">
        <v>2.9224999999999999</v>
      </c>
      <c r="AF6" s="156">
        <v>2.8899999999999997</v>
      </c>
      <c r="AG6" s="156">
        <v>2.92</v>
      </c>
      <c r="AH6" s="156">
        <v>2.766</v>
      </c>
      <c r="AI6" s="156">
        <v>2.754</v>
      </c>
      <c r="AJ6" s="156">
        <v>-6.2500000000000111E-2</v>
      </c>
      <c r="AK6" s="156"/>
      <c r="AL6" s="156"/>
      <c r="AM6" s="156">
        <v>-1.4949999999999999</v>
      </c>
      <c r="AN6" s="156">
        <v>-1.5758333333333334</v>
      </c>
      <c r="AO6" s="156">
        <v>-1.4983333333333333</v>
      </c>
      <c r="AP6" s="156">
        <v>-1.6383333333333334</v>
      </c>
      <c r="AQ6" s="156">
        <v>-1.6708333333333336</v>
      </c>
      <c r="AR6" s="156">
        <v>-1.6899999999999997</v>
      </c>
      <c r="AS6" s="156">
        <v>-1.6374999999999995</v>
      </c>
      <c r="AT6" s="156">
        <v>-1.5316666666666665</v>
      </c>
      <c r="AU6" s="156">
        <v>-1.5292307692307692</v>
      </c>
      <c r="AV6" s="156">
        <v>-1.4953846153846155</v>
      </c>
      <c r="AW6" s="156">
        <v>-1.5800000000000003</v>
      </c>
      <c r="AX6" s="156">
        <v>3.6153846153846154E-2</v>
      </c>
      <c r="AY6" s="156"/>
      <c r="AZ6" s="156">
        <v>95.072727272727263</v>
      </c>
      <c r="BA6" s="156">
        <v>95.318181818181813</v>
      </c>
      <c r="BB6" s="156"/>
      <c r="BC6" s="156">
        <v>94.536363636363646</v>
      </c>
      <c r="BD6" s="156">
        <v>94.090909090909093</v>
      </c>
      <c r="BE6" s="156">
        <v>94.666666666666671</v>
      </c>
      <c r="BF6" s="156">
        <v>95.100000000000009</v>
      </c>
      <c r="BG6" s="156">
        <v>95.058333333333337</v>
      </c>
      <c r="BH6" s="156">
        <v>-0.5219696969696912</v>
      </c>
      <c r="BI6" s="156"/>
      <c r="BJ6" s="156"/>
      <c r="BK6" s="156"/>
      <c r="BL6" s="156">
        <v>1.1927272727272729</v>
      </c>
      <c r="BM6" s="156">
        <v>1.3475000000000001</v>
      </c>
      <c r="BN6" s="156">
        <v>1.125</v>
      </c>
      <c r="BO6" s="156"/>
      <c r="BP6" s="156"/>
      <c r="BQ6" s="156"/>
      <c r="BR6" s="156"/>
      <c r="BS6" s="156"/>
      <c r="BT6" s="156">
        <v>2676.9879999999998</v>
      </c>
      <c r="BU6" s="156">
        <v>259.90300000000002</v>
      </c>
      <c r="BV6" s="156">
        <v>4470.7160000000003</v>
      </c>
      <c r="BW6" s="156">
        <v>249.398</v>
      </c>
      <c r="BX6" s="156">
        <v>4720.4039999999995</v>
      </c>
      <c r="BY6" s="156">
        <v>4939.9260000000004</v>
      </c>
      <c r="BZ6" s="156">
        <v>278.11799999999999</v>
      </c>
      <c r="CA6" s="156">
        <v>5218.043999999999</v>
      </c>
      <c r="CB6" s="156">
        <v>4763.8960000000006</v>
      </c>
      <c r="CC6" s="156">
        <v>0</v>
      </c>
      <c r="CD6" s="156">
        <v>86.260999999999996</v>
      </c>
      <c r="CE6" s="156">
        <v>4850.1570000000011</v>
      </c>
      <c r="CF6" s="156">
        <v>7628.71</v>
      </c>
      <c r="CG6" s="156"/>
      <c r="CH6" s="156"/>
      <c r="CI6" s="156"/>
      <c r="CJ6" s="156"/>
    </row>
    <row r="7" spans="1:135" x14ac:dyDescent="0.15">
      <c r="A7" s="155" t="s">
        <v>219</v>
      </c>
      <c r="B7" s="156">
        <v>373.12</v>
      </c>
      <c r="C7" s="156">
        <v>1114.2857142857142</v>
      </c>
      <c r="D7" s="156">
        <v>2558.5714285714284</v>
      </c>
      <c r="E7" s="157">
        <v>0.25183975432719152</v>
      </c>
      <c r="F7" s="156">
        <v>3.9707789688390291</v>
      </c>
      <c r="G7" s="156">
        <v>42.755007869589654</v>
      </c>
      <c r="H7" s="156">
        <v>93.808333333333323</v>
      </c>
      <c r="I7" s="156">
        <v>1296.5812599999999</v>
      </c>
      <c r="J7" s="156">
        <v>2200</v>
      </c>
      <c r="K7" s="156">
        <v>0.58935511818181818</v>
      </c>
      <c r="L7" s="156">
        <v>16.266666666666669</v>
      </c>
      <c r="M7" s="156">
        <v>152.12231800000001</v>
      </c>
      <c r="N7" s="156">
        <v>355.8</v>
      </c>
      <c r="O7" s="156">
        <v>-1.9833333333333334</v>
      </c>
      <c r="P7" s="156">
        <v>4.6857142857142851</v>
      </c>
      <c r="Q7" s="156">
        <v>3.5142857142857147</v>
      </c>
      <c r="R7" s="156">
        <v>1.8714285714285714</v>
      </c>
      <c r="S7" s="156">
        <v>0.25714285714285712</v>
      </c>
      <c r="T7" s="156">
        <v>0.22857142857142859</v>
      </c>
      <c r="U7" s="156">
        <v>0.17857142857142858</v>
      </c>
      <c r="V7" s="156">
        <v>0.19571428571428573</v>
      </c>
      <c r="W7" s="156">
        <v>0.18571428571428569</v>
      </c>
      <c r="X7" s="156">
        <v>0.19</v>
      </c>
      <c r="Y7" s="156">
        <v>0.23285714285714285</v>
      </c>
      <c r="Z7" s="156">
        <v>0.25571428571428573</v>
      </c>
      <c r="AA7" s="156">
        <v>2.8783333333333334</v>
      </c>
      <c r="AB7" s="156">
        <v>2.8633333333333333</v>
      </c>
      <c r="AC7" s="156">
        <v>2.9150000000000005</v>
      </c>
      <c r="AD7" s="156">
        <v>2.8866666666666667</v>
      </c>
      <c r="AE7" s="156">
        <v>2.8700000000000006</v>
      </c>
      <c r="AF7" s="156">
        <v>2.875</v>
      </c>
      <c r="AG7" s="156">
        <v>2.8433333333333333</v>
      </c>
      <c r="AH7" s="156">
        <v>2.8716666666666666</v>
      </c>
      <c r="AI7" s="156">
        <v>2.89</v>
      </c>
      <c r="AJ7" s="156">
        <v>1.8333333333333462E-2</v>
      </c>
      <c r="AK7" s="156"/>
      <c r="AL7" s="156"/>
      <c r="AM7" s="156">
        <v>-1.554285714285714</v>
      </c>
      <c r="AN7" s="156">
        <v>-1.5342857142857145</v>
      </c>
      <c r="AO7" s="156">
        <v>-1.5400000000000003</v>
      </c>
      <c r="AP7" s="156">
        <v>-1.7700000000000002</v>
      </c>
      <c r="AQ7" s="156">
        <v>-1.9171428571428575</v>
      </c>
      <c r="AR7" s="156">
        <v>-1.9128571428571426</v>
      </c>
      <c r="AS7" s="156">
        <v>-2.0228571428571427</v>
      </c>
      <c r="AT7" s="156">
        <v>-2.0671428571428572</v>
      </c>
      <c r="AU7" s="156">
        <v>-1.9171428571428568</v>
      </c>
      <c r="AV7" s="156">
        <v>-1.8542857142857143</v>
      </c>
      <c r="AW7" s="156">
        <v>-1.912857142857143</v>
      </c>
      <c r="AX7" s="156">
        <v>6.5714285714285711E-2</v>
      </c>
      <c r="AY7" s="156"/>
      <c r="AZ7" s="156">
        <v>102.37142857142855</v>
      </c>
      <c r="BA7" s="156">
        <v>104.35714285714286</v>
      </c>
      <c r="BB7" s="156"/>
      <c r="BC7" s="156">
        <v>104.67142857142858</v>
      </c>
      <c r="BD7" s="156">
        <v>103.27142857142857</v>
      </c>
      <c r="BE7" s="156">
        <v>104.05714285714285</v>
      </c>
      <c r="BF7" s="156">
        <v>104.54285714285713</v>
      </c>
      <c r="BG7" s="156">
        <v>104.71428571428574</v>
      </c>
      <c r="BH7" s="156">
        <v>-4.2857142857140422E-2</v>
      </c>
      <c r="BI7" s="156"/>
      <c r="BJ7" s="156"/>
      <c r="BK7" s="156"/>
      <c r="BL7" s="156">
        <v>2.5700000000000003</v>
      </c>
      <c r="BM7" s="156">
        <v>2.5328571428571429</v>
      </c>
      <c r="BN7" s="156">
        <v>2.5942857142857143</v>
      </c>
      <c r="BO7" s="156"/>
      <c r="BP7" s="156"/>
      <c r="BQ7" s="156"/>
      <c r="BR7" s="156"/>
      <c r="BS7" s="156">
        <v>106.235</v>
      </c>
      <c r="BT7" s="156">
        <v>202.8</v>
      </c>
      <c r="BU7" s="156">
        <v>913.47900000000004</v>
      </c>
      <c r="BV7" s="156">
        <v>228.13199999999992</v>
      </c>
      <c r="BW7" s="156">
        <v>822.41899999999998</v>
      </c>
      <c r="BX7" s="156">
        <v>1050.5509999999999</v>
      </c>
      <c r="BY7" s="156">
        <v>195.60400000000001</v>
      </c>
      <c r="BZ7" s="156">
        <v>728.20900000000006</v>
      </c>
      <c r="CA7" s="156">
        <v>923.8130000000001</v>
      </c>
      <c r="CB7" s="156">
        <v>358.97200000000004</v>
      </c>
      <c r="CC7" s="156">
        <v>62.790999999999997</v>
      </c>
      <c r="CD7" s="156">
        <v>0</v>
      </c>
      <c r="CE7" s="156">
        <v>421.76300000000003</v>
      </c>
      <c r="CF7" s="156">
        <v>532.08500000000004</v>
      </c>
      <c r="CG7" s="156"/>
      <c r="CH7" s="156"/>
      <c r="CI7" s="156"/>
      <c r="CJ7" s="156"/>
    </row>
    <row r="8" spans="1:135" x14ac:dyDescent="0.15">
      <c r="A8" s="155" t="s">
        <v>220</v>
      </c>
      <c r="B8" s="156">
        <v>184.72199999999998</v>
      </c>
      <c r="C8" s="156">
        <v>903.33333333333337</v>
      </c>
      <c r="D8" s="156">
        <v>2246.6666666666665</v>
      </c>
      <c r="E8" s="157">
        <v>0.28680267062314541</v>
      </c>
      <c r="F8" s="156">
        <v>3.4867178810687771</v>
      </c>
      <c r="G8" s="156">
        <v>27.62184099018733</v>
      </c>
      <c r="H8" s="156">
        <v>75.040000000000006</v>
      </c>
      <c r="I8" s="156">
        <v>1037.1728639999999</v>
      </c>
      <c r="J8" s="156">
        <v>2076.6666666666665</v>
      </c>
      <c r="K8" s="156">
        <v>0.49944118651685393</v>
      </c>
      <c r="L8" s="156">
        <v>18.633333333333333</v>
      </c>
      <c r="M8" s="156">
        <v>49.542533999999996</v>
      </c>
      <c r="N8" s="156">
        <v>179.36</v>
      </c>
      <c r="O8" s="156">
        <v>1.0333333333333334</v>
      </c>
      <c r="P8" s="156">
        <v>3.4333333333333331</v>
      </c>
      <c r="Q8" s="156">
        <v>4.333333333333333</v>
      </c>
      <c r="R8" s="156">
        <v>2.9666666666666663</v>
      </c>
      <c r="S8" s="156">
        <v>0.56666666666666665</v>
      </c>
      <c r="T8" s="156">
        <v>0.56666666666666665</v>
      </c>
      <c r="U8" s="156">
        <v>0.53333333333333333</v>
      </c>
      <c r="V8" s="156">
        <v>0.53333333333333333</v>
      </c>
      <c r="W8" s="156">
        <v>0.56666666666666665</v>
      </c>
      <c r="X8" s="156">
        <v>0.5</v>
      </c>
      <c r="Y8" s="156">
        <v>0.5</v>
      </c>
      <c r="Z8" s="156">
        <v>0.52</v>
      </c>
      <c r="AA8" s="156">
        <v>3.3366666666666664</v>
      </c>
      <c r="AB8" s="156">
        <v>3.2866666666666666</v>
      </c>
      <c r="AC8" s="156">
        <v>3.2566666666666664</v>
      </c>
      <c r="AD8" s="156">
        <v>3.2399999999999998</v>
      </c>
      <c r="AE8" s="156">
        <v>3.2233333333333332</v>
      </c>
      <c r="AF8" s="156">
        <v>3.1666666666666665</v>
      </c>
      <c r="AG8" s="156">
        <v>3.1166666666666667</v>
      </c>
      <c r="AH8" s="156">
        <v>3.0566666666666666</v>
      </c>
      <c r="AI8" s="156">
        <v>3.0833333333333335</v>
      </c>
      <c r="AJ8" s="156">
        <v>-0.12333333333333323</v>
      </c>
      <c r="AK8" s="156"/>
      <c r="AL8" s="156"/>
      <c r="AM8" s="156">
        <v>-0.77333333333333332</v>
      </c>
      <c r="AN8" s="156">
        <v>-0.79999999999999993</v>
      </c>
      <c r="AO8" s="156">
        <v>-1.0133333333333334</v>
      </c>
      <c r="AP8" s="156">
        <v>-0.97333333333333327</v>
      </c>
      <c r="AQ8" s="156">
        <v>-1.0533333333333335</v>
      </c>
      <c r="AR8" s="156">
        <v>-1.0900000000000001</v>
      </c>
      <c r="AS8" s="156">
        <v>-1.1033333333333333</v>
      </c>
      <c r="AT8" s="156">
        <v>-1.04</v>
      </c>
      <c r="AU8" s="156">
        <v>-1.1299999999999999</v>
      </c>
      <c r="AV8" s="156">
        <v>-1.4766666666666666</v>
      </c>
      <c r="AW8" s="156">
        <v>-1.4666666666666668</v>
      </c>
      <c r="AX8" s="156">
        <v>0.3133333333333333</v>
      </c>
      <c r="AY8" s="156"/>
      <c r="AZ8" s="156">
        <v>95.59999999999998</v>
      </c>
      <c r="BA8" s="156">
        <v>96.333333333333329</v>
      </c>
      <c r="BB8" s="156"/>
      <c r="BC8" s="156">
        <v>96.233333333333334</v>
      </c>
      <c r="BD8" s="156">
        <v>94.666666666666671</v>
      </c>
      <c r="BE8" s="156">
        <v>92.566666666666677</v>
      </c>
      <c r="BF8" s="156">
        <v>96.933333333333337</v>
      </c>
      <c r="BG8" s="156">
        <v>97.100000000000009</v>
      </c>
      <c r="BH8" s="156">
        <v>-0.86666666666666947</v>
      </c>
      <c r="BI8" s="156"/>
      <c r="BJ8" s="156"/>
      <c r="BK8" s="156"/>
      <c r="BL8" s="156">
        <v>1.8999999999999997</v>
      </c>
      <c r="BM8" s="156">
        <v>1.8266666666666669</v>
      </c>
      <c r="BN8" s="156">
        <v>2.0666666666666664</v>
      </c>
      <c r="BO8" s="156"/>
      <c r="BP8" s="156"/>
      <c r="BQ8" s="156"/>
      <c r="BR8" s="156"/>
      <c r="BS8" s="156">
        <v>126.34</v>
      </c>
      <c r="BT8" s="156">
        <v>0</v>
      </c>
      <c r="BU8" s="156">
        <v>145.55200000000002</v>
      </c>
      <c r="BV8" s="156">
        <v>89.703000000000003</v>
      </c>
      <c r="BW8" s="156">
        <v>132.036</v>
      </c>
      <c r="BX8" s="156">
        <v>221.73899999999998</v>
      </c>
      <c r="BY8" s="156">
        <v>148.143</v>
      </c>
      <c r="BZ8" s="156">
        <v>133.15</v>
      </c>
      <c r="CA8" s="156">
        <v>281.29300000000001</v>
      </c>
      <c r="CB8" s="156">
        <v>0</v>
      </c>
      <c r="CC8" s="156">
        <v>150.429</v>
      </c>
      <c r="CD8" s="156">
        <v>0</v>
      </c>
      <c r="CE8" s="156">
        <v>150.429</v>
      </c>
      <c r="CF8" s="156">
        <v>122.633</v>
      </c>
      <c r="CG8" s="156"/>
      <c r="CH8" s="156"/>
      <c r="CI8" s="156"/>
      <c r="CJ8" s="156"/>
    </row>
    <row r="9" spans="1:135" x14ac:dyDescent="0.15">
      <c r="A9" s="155" t="s">
        <v>223</v>
      </c>
      <c r="B9" s="156">
        <v>399.94100000000009</v>
      </c>
      <c r="C9" s="156">
        <v>601</v>
      </c>
      <c r="D9" s="156">
        <v>1528.5</v>
      </c>
      <c r="E9" s="157">
        <v>0.4215570821066405</v>
      </c>
      <c r="F9" s="156">
        <v>2.3721579886707533</v>
      </c>
      <c r="G9" s="156">
        <v>38.666478858181414</v>
      </c>
      <c r="H9" s="156">
        <v>69.147777777777776</v>
      </c>
      <c r="I9" s="156">
        <v>955.73292533333313</v>
      </c>
      <c r="J9" s="156">
        <v>1405.5555555555557</v>
      </c>
      <c r="K9" s="156">
        <v>0.67996808916996032</v>
      </c>
      <c r="L9" s="156">
        <v>17.633333333333333</v>
      </c>
      <c r="M9" s="156">
        <v>144.666764</v>
      </c>
      <c r="N9" s="156">
        <v>374.14000000000016</v>
      </c>
      <c r="O9" s="156">
        <v>-0.54499999999999993</v>
      </c>
      <c r="P9" s="156">
        <v>1.3649999999999991</v>
      </c>
      <c r="Q9" s="156">
        <v>2.16</v>
      </c>
      <c r="R9" s="156">
        <v>3.17</v>
      </c>
      <c r="S9" s="156">
        <v>0.625</v>
      </c>
      <c r="T9" s="156">
        <v>0.63500000000000012</v>
      </c>
      <c r="U9" s="156">
        <v>0.62000000000000011</v>
      </c>
      <c r="V9" s="156">
        <v>0.66000000000000014</v>
      </c>
      <c r="W9" s="156">
        <v>0.60500000000000009</v>
      </c>
      <c r="X9" s="156">
        <v>0.57000000000000006</v>
      </c>
      <c r="Y9" s="156">
        <v>0.56499999999999995</v>
      </c>
      <c r="Z9" s="156">
        <v>0.55100000000000005</v>
      </c>
      <c r="AA9" s="156">
        <v>3.2064999999999997</v>
      </c>
      <c r="AB9" s="156">
        <v>3.2144999999999997</v>
      </c>
      <c r="AC9" s="156">
        <v>3.2264999999999993</v>
      </c>
      <c r="AD9" s="156">
        <v>3.21</v>
      </c>
      <c r="AE9" s="156">
        <v>3.2439999999999998</v>
      </c>
      <c r="AF9" s="156">
        <v>3.2599999999999993</v>
      </c>
      <c r="AG9" s="156">
        <v>3.2835000000000001</v>
      </c>
      <c r="AH9" s="156">
        <v>3.2630000000000003</v>
      </c>
      <c r="AI9" s="156">
        <v>3.2455000000000007</v>
      </c>
      <c r="AJ9" s="156">
        <v>1.6499999999999994E-2</v>
      </c>
      <c r="AK9" s="156"/>
      <c r="AL9" s="156"/>
      <c r="AM9" s="156">
        <v>-0.65600000000000003</v>
      </c>
      <c r="AN9" s="156">
        <v>-0.68299999999999994</v>
      </c>
      <c r="AO9" s="156">
        <v>-0.71150000000000002</v>
      </c>
      <c r="AP9" s="156">
        <v>-0.54549999999999998</v>
      </c>
      <c r="AQ9" s="156">
        <v>-0.50600000000000001</v>
      </c>
      <c r="AR9" s="156">
        <v>-0.55549999999999977</v>
      </c>
      <c r="AS9" s="156">
        <v>-0.56000000000000005</v>
      </c>
      <c r="AT9" s="156">
        <v>-0.61650000000000005</v>
      </c>
      <c r="AU9" s="156">
        <v>-0.58499999999999996</v>
      </c>
      <c r="AV9" s="156">
        <v>-0.59099999999999997</v>
      </c>
      <c r="AW9" s="156">
        <v>-0.61</v>
      </c>
      <c r="AX9" s="156">
        <v>5.7000000000000009E-2</v>
      </c>
      <c r="AY9" s="156"/>
      <c r="AZ9" s="156">
        <v>88.655000000000001</v>
      </c>
      <c r="BA9" s="156">
        <v>90.569999999999979</v>
      </c>
      <c r="BB9" s="156"/>
      <c r="BC9" s="156">
        <v>91.1</v>
      </c>
      <c r="BD9" s="156">
        <v>91.19</v>
      </c>
      <c r="BE9" s="156">
        <v>90.205000000000013</v>
      </c>
      <c r="BF9" s="156">
        <v>90.62</v>
      </c>
      <c r="BG9" s="156">
        <v>90.464999999999989</v>
      </c>
      <c r="BH9" s="156">
        <v>0.63500000000000512</v>
      </c>
      <c r="BI9" s="156"/>
      <c r="BJ9" s="156"/>
      <c r="BK9" s="156"/>
      <c r="BL9" s="156">
        <v>1.6365000000000003</v>
      </c>
      <c r="BM9" s="156">
        <v>1.4745000000000001</v>
      </c>
      <c r="BN9" s="156">
        <v>1.5695000000000001</v>
      </c>
      <c r="BO9" s="156"/>
      <c r="BP9" s="156"/>
      <c r="BQ9" s="156"/>
      <c r="BR9" s="156"/>
      <c r="BS9" s="156">
        <v>471.827</v>
      </c>
      <c r="BT9" s="156">
        <v>68.099999999999994</v>
      </c>
      <c r="BU9" s="156">
        <v>2091.1869999999994</v>
      </c>
      <c r="BV9" s="156">
        <v>535.17699999999979</v>
      </c>
      <c r="BW9" s="156">
        <v>1997.3290000000002</v>
      </c>
      <c r="BX9" s="156">
        <v>2532.5059999999999</v>
      </c>
      <c r="BY9" s="156">
        <v>533.245</v>
      </c>
      <c r="BZ9" s="156">
        <v>2007.3569999999997</v>
      </c>
      <c r="CA9" s="156">
        <v>2540.6019999999999</v>
      </c>
      <c r="CB9" s="156">
        <v>61.057000000000002</v>
      </c>
      <c r="CC9" s="156">
        <v>420.351</v>
      </c>
      <c r="CD9" s="156">
        <v>40.29</v>
      </c>
      <c r="CE9" s="156">
        <v>521.69799999999998</v>
      </c>
      <c r="CF9" s="156">
        <v>532.85200000000009</v>
      </c>
      <c r="CG9" s="156"/>
      <c r="CH9" s="156"/>
      <c r="CI9" s="156"/>
      <c r="CJ9" s="156"/>
    </row>
    <row r="10" spans="1:135" x14ac:dyDescent="0.15">
      <c r="A10" s="155" t="s">
        <v>224</v>
      </c>
      <c r="B10" s="156">
        <v>1546.5890000000002</v>
      </c>
      <c r="C10" s="156">
        <v>1500.625</v>
      </c>
      <c r="D10" s="156">
        <v>3581.25</v>
      </c>
      <c r="E10" s="157">
        <v>0.17992321116928447</v>
      </c>
      <c r="F10" s="156">
        <v>5.5579265926903076</v>
      </c>
      <c r="G10" s="156">
        <v>23.033679756420224</v>
      </c>
      <c r="H10" s="156">
        <v>122.83000000000001</v>
      </c>
      <c r="I10" s="156">
        <v>1697.7071279999998</v>
      </c>
      <c r="J10" s="156">
        <v>3201.25</v>
      </c>
      <c r="K10" s="156">
        <v>0.53032631878172587</v>
      </c>
      <c r="L10" s="156">
        <v>15.8</v>
      </c>
      <c r="M10" s="156">
        <v>346.47952099999992</v>
      </c>
      <c r="N10" s="156">
        <v>1504.23</v>
      </c>
      <c r="O10" s="156">
        <v>-0.16875000000000004</v>
      </c>
      <c r="P10" s="156">
        <v>2.0687499999999996</v>
      </c>
      <c r="Q10" s="156">
        <v>2.8249999999999997</v>
      </c>
      <c r="R10" s="156">
        <v>4.0062500000000005</v>
      </c>
      <c r="S10" s="156">
        <v>0.61875000000000002</v>
      </c>
      <c r="T10" s="156">
        <v>0.61250000000000004</v>
      </c>
      <c r="U10" s="156">
        <v>0.61250000000000004</v>
      </c>
      <c r="V10" s="156">
        <v>0.57062500000000005</v>
      </c>
      <c r="W10" s="156">
        <v>0.59562500000000018</v>
      </c>
      <c r="X10" s="156">
        <v>0.57125000000000004</v>
      </c>
      <c r="Y10" s="156">
        <v>0.63375000000000015</v>
      </c>
      <c r="Z10" s="156">
        <v>0.60749999999999993</v>
      </c>
      <c r="AA10" s="156">
        <v>3.3712499999999999</v>
      </c>
      <c r="AB10" s="156">
        <v>3.4012500000000006</v>
      </c>
      <c r="AC10" s="156">
        <v>3.4506249999999996</v>
      </c>
      <c r="AD10" s="156">
        <v>3.4612500000000002</v>
      </c>
      <c r="AE10" s="156">
        <v>3.4550000000000001</v>
      </c>
      <c r="AF10" s="156">
        <v>3.4506249999999996</v>
      </c>
      <c r="AG10" s="156">
        <v>3.4731249999999996</v>
      </c>
      <c r="AH10" s="156">
        <v>3.4918749999999994</v>
      </c>
      <c r="AI10" s="156">
        <v>3.4893749999999999</v>
      </c>
      <c r="AJ10" s="156">
        <v>5.1874999999999949E-2</v>
      </c>
      <c r="AK10" s="156"/>
      <c r="AL10" s="156"/>
      <c r="AM10" s="156">
        <v>-0.67500000000000004</v>
      </c>
      <c r="AN10" s="156">
        <v>-0.546875</v>
      </c>
      <c r="AO10" s="156">
        <v>-0.63249999999999995</v>
      </c>
      <c r="AP10" s="156">
        <v>-0.52500000000000013</v>
      </c>
      <c r="AQ10" s="156">
        <v>-0.53625</v>
      </c>
      <c r="AR10" s="156">
        <v>-0.47687500000000005</v>
      </c>
      <c r="AS10" s="156">
        <v>-0.42750000000000005</v>
      </c>
      <c r="AT10" s="156">
        <v>-0.51687499999999997</v>
      </c>
      <c r="AU10" s="156">
        <v>-0.47000000000000008</v>
      </c>
      <c r="AV10" s="156">
        <v>-0.41625000000000001</v>
      </c>
      <c r="AW10" s="156">
        <v>-0.39687499999999998</v>
      </c>
      <c r="AX10" s="156">
        <v>0.21812499999999996</v>
      </c>
      <c r="AY10" s="156"/>
      <c r="AZ10" s="156">
        <v>83.674999999999997</v>
      </c>
      <c r="BA10" s="156">
        <v>85.449999999999989</v>
      </c>
      <c r="BB10" s="156"/>
      <c r="BC10" s="156">
        <v>85.36875000000002</v>
      </c>
      <c r="BD10" s="156">
        <v>85.187499999999986</v>
      </c>
      <c r="BE10" s="156">
        <v>84.618749999999977</v>
      </c>
      <c r="BF10" s="156">
        <v>85.081250000000011</v>
      </c>
      <c r="BG10" s="156">
        <v>84.924999999999983</v>
      </c>
      <c r="BH10" s="156">
        <v>0.44375000000003695</v>
      </c>
      <c r="BI10" s="156"/>
      <c r="BJ10" s="156"/>
      <c r="BK10" s="156"/>
      <c r="BL10" s="156">
        <v>1.11375</v>
      </c>
      <c r="BM10" s="156">
        <v>1.0549999999999999</v>
      </c>
      <c r="BN10" s="156">
        <v>1.0225</v>
      </c>
      <c r="BO10" s="156"/>
      <c r="BP10" s="156"/>
      <c r="BQ10" s="156"/>
      <c r="BR10" s="156"/>
      <c r="BS10" s="156">
        <v>332.48099999999999</v>
      </c>
      <c r="BT10" s="156">
        <v>48.679000000000002</v>
      </c>
      <c r="BU10" s="156">
        <v>1319.0919999999999</v>
      </c>
      <c r="BV10" s="156">
        <v>389.66899999999993</v>
      </c>
      <c r="BW10" s="156">
        <v>1174.855</v>
      </c>
      <c r="BX10" s="156">
        <v>1564.5240000000001</v>
      </c>
      <c r="BY10" s="156">
        <v>393.19000000000005</v>
      </c>
      <c r="BZ10" s="156">
        <v>1339.123</v>
      </c>
      <c r="CA10" s="156">
        <v>1732.3129999999999</v>
      </c>
      <c r="CB10" s="156">
        <v>33.177999999999997</v>
      </c>
      <c r="CC10" s="156">
        <v>319.56200000000001</v>
      </c>
      <c r="CD10" s="156">
        <v>44.75</v>
      </c>
      <c r="CE10" s="156">
        <v>397.48999999999995</v>
      </c>
      <c r="CF10" s="156">
        <v>405.15099999999995</v>
      </c>
      <c r="CG10" s="156"/>
      <c r="CH10" s="156"/>
      <c r="CI10" s="156"/>
      <c r="CJ10" s="156"/>
    </row>
    <row r="11" spans="1:135" x14ac:dyDescent="0.15">
      <c r="A11" s="155" t="s">
        <v>198</v>
      </c>
      <c r="B11" s="156">
        <v>472.98100000000005</v>
      </c>
      <c r="C11" s="156">
        <v>3330.5263157894738</v>
      </c>
      <c r="D11" s="156">
        <v>7123.1578947368425</v>
      </c>
      <c r="E11" s="157">
        <v>9.0458474951972803E-2</v>
      </c>
      <c r="F11" s="156">
        <v>11.054796142991918</v>
      </c>
      <c r="G11" s="156">
        <v>10.244894425034182</v>
      </c>
      <c r="H11" s="156">
        <v>199.45941176470586</v>
      </c>
      <c r="I11" s="156">
        <v>2756.8482056470584</v>
      </c>
      <c r="J11" s="156">
        <v>6445.7894736842109</v>
      </c>
      <c r="K11" s="156">
        <v>0.42769752516774806</v>
      </c>
      <c r="L11" s="156">
        <v>15.922222222222226</v>
      </c>
      <c r="M11" s="156">
        <v>47.209498000000011</v>
      </c>
      <c r="N11" s="156">
        <v>460.81</v>
      </c>
      <c r="O11" s="156">
        <v>1.1875</v>
      </c>
      <c r="P11" s="156">
        <v>2.6816666666666671</v>
      </c>
      <c r="Q11" s="156">
        <v>3.3210526315789473</v>
      </c>
      <c r="R11" s="156">
        <v>3.668421052631579</v>
      </c>
      <c r="S11" s="156">
        <v>0.5936842105263157</v>
      </c>
      <c r="T11" s="156">
        <v>0.54105263157894734</v>
      </c>
      <c r="U11" s="156">
        <v>0.59368421052631581</v>
      </c>
      <c r="V11" s="156">
        <v>0.6478947368421053</v>
      </c>
      <c r="W11" s="156">
        <v>0.58947368421052637</v>
      </c>
      <c r="X11" s="156">
        <v>0.58578947368421053</v>
      </c>
      <c r="Y11" s="156">
        <v>0.57777777777777761</v>
      </c>
      <c r="Z11" s="156">
        <v>0.59277777777777763</v>
      </c>
      <c r="AA11" s="156">
        <v>3.6563636363636367</v>
      </c>
      <c r="AB11" s="156">
        <v>3.6050000000000004</v>
      </c>
      <c r="AC11" s="156">
        <v>3.6154545454545453</v>
      </c>
      <c r="AD11" s="156">
        <v>3.6300000000000008</v>
      </c>
      <c r="AE11" s="156">
        <v>3.6066666666666669</v>
      </c>
      <c r="AF11" s="156">
        <v>3.6124999999999994</v>
      </c>
      <c r="AG11" s="156">
        <v>3.6091666666666673</v>
      </c>
      <c r="AH11" s="156">
        <v>3.6058333333333343</v>
      </c>
      <c r="AI11" s="156">
        <v>3.5975000000000001</v>
      </c>
      <c r="AJ11" s="156">
        <v>1.4999999999999939E-2</v>
      </c>
      <c r="AK11" s="156"/>
      <c r="AL11" s="156"/>
      <c r="AM11" s="156">
        <v>-0.52722222222222226</v>
      </c>
      <c r="AN11" s="156">
        <v>-0.4883333333333334</v>
      </c>
      <c r="AO11" s="156">
        <v>-0.54500000000000015</v>
      </c>
      <c r="AP11" s="156">
        <v>-0.62055555555555553</v>
      </c>
      <c r="AQ11" s="156">
        <v>-0.50944444444444448</v>
      </c>
      <c r="AR11" s="156">
        <v>-0.46789473684210531</v>
      </c>
      <c r="AS11" s="156">
        <v>-0.40947368421052643</v>
      </c>
      <c r="AT11" s="156">
        <v>-0.44421052631578944</v>
      </c>
      <c r="AU11" s="156">
        <v>-0.41</v>
      </c>
      <c r="AV11" s="156">
        <v>-0.37315789473684208</v>
      </c>
      <c r="AW11" s="156">
        <v>-0.35368421052631577</v>
      </c>
      <c r="AX11" s="156">
        <v>0.30157894736842106</v>
      </c>
      <c r="AY11" s="156"/>
      <c r="AZ11" s="156">
        <v>80.205555555555563</v>
      </c>
      <c r="BA11" s="156">
        <v>81.905555555555566</v>
      </c>
      <c r="BB11" s="156"/>
      <c r="BC11" s="156">
        <v>81.738888888888894</v>
      </c>
      <c r="BD11" s="156">
        <v>80.13333333333334</v>
      </c>
      <c r="BE11" s="156">
        <v>79.111111111111114</v>
      </c>
      <c r="BF11" s="156">
        <v>78.577777777777769</v>
      </c>
      <c r="BG11" s="156">
        <v>78.25</v>
      </c>
      <c r="BH11" s="156">
        <v>3.4888888888888894</v>
      </c>
      <c r="BI11" s="156"/>
      <c r="BJ11" s="156"/>
      <c r="BK11" s="156"/>
      <c r="BL11" s="156">
        <v>0.3255555555555556</v>
      </c>
      <c r="BM11" s="156">
        <v>0.26722222222222225</v>
      </c>
      <c r="BN11" s="156">
        <v>0.21333333333333332</v>
      </c>
      <c r="BO11" s="156"/>
      <c r="BP11" s="156"/>
      <c r="BQ11" s="156"/>
      <c r="BR11" s="156"/>
      <c r="BS11" s="156">
        <v>407.02300000000002</v>
      </c>
      <c r="BT11" s="156">
        <v>115.83699999999999</v>
      </c>
      <c r="BU11" s="156">
        <v>135.92000000000002</v>
      </c>
      <c r="BV11" s="156">
        <v>452.69099999999986</v>
      </c>
      <c r="BW11" s="156">
        <v>128.815</v>
      </c>
      <c r="BX11" s="156">
        <v>581.26699999999994</v>
      </c>
      <c r="BY11" s="156">
        <v>558.96600000000001</v>
      </c>
      <c r="BZ11" s="156">
        <v>170.57500000000002</v>
      </c>
      <c r="CA11" s="156">
        <v>729.54099999999994</v>
      </c>
      <c r="CB11" s="156">
        <v>5.2750000000000004</v>
      </c>
      <c r="CC11" s="156">
        <v>388.512</v>
      </c>
      <c r="CD11" s="156">
        <v>224.02500000000001</v>
      </c>
      <c r="CE11" s="156">
        <v>617.81200000000013</v>
      </c>
      <c r="CF11" s="156">
        <v>681.42100000000005</v>
      </c>
      <c r="CG11" s="156"/>
      <c r="CH11" s="156"/>
      <c r="CI11" s="156"/>
      <c r="CJ11" s="156"/>
    </row>
    <row r="12" spans="1:135" x14ac:dyDescent="0.15">
      <c r="A12" s="155" t="s">
        <v>197</v>
      </c>
      <c r="B12" s="156">
        <v>625.32399999999984</v>
      </c>
      <c r="C12" s="156">
        <v>6993.8095238095239</v>
      </c>
      <c r="D12" s="156">
        <v>12967.142857142857</v>
      </c>
      <c r="E12" s="157">
        <v>4.9690977195108517E-2</v>
      </c>
      <c r="F12" s="156">
        <v>20.124377833697302</v>
      </c>
      <c r="G12" s="156">
        <v>3.6316326663731391</v>
      </c>
      <c r="H12" s="156">
        <v>319.63428571428568</v>
      </c>
      <c r="I12" s="156">
        <v>4417.8572434285716</v>
      </c>
      <c r="J12" s="156">
        <v>11950.476190476191</v>
      </c>
      <c r="K12" s="156">
        <v>0.36968043557539049</v>
      </c>
      <c r="L12" s="156">
        <v>15.899999999999999</v>
      </c>
      <c r="M12" s="156">
        <v>22.270261000000001</v>
      </c>
      <c r="N12" s="156">
        <v>613.23</v>
      </c>
      <c r="O12" s="156">
        <v>-0.9444444444444442</v>
      </c>
      <c r="P12" s="156">
        <v>3.9789999999999992</v>
      </c>
      <c r="Q12" s="156">
        <v>4.3333333333333339</v>
      </c>
      <c r="R12" s="156">
        <v>2.9333333333333336</v>
      </c>
      <c r="S12" s="156"/>
      <c r="T12" s="156"/>
      <c r="U12" s="156"/>
      <c r="V12" s="156"/>
      <c r="W12" s="156"/>
      <c r="X12" s="156"/>
      <c r="Y12" s="156"/>
      <c r="Z12" s="156"/>
      <c r="AA12" s="156"/>
      <c r="AB12" s="156"/>
      <c r="AC12" s="156"/>
      <c r="AD12" s="156"/>
      <c r="AE12" s="156"/>
      <c r="AF12" s="156"/>
      <c r="AG12" s="156"/>
      <c r="AH12" s="156"/>
      <c r="AI12" s="156"/>
      <c r="AJ12" s="156"/>
      <c r="AK12" s="156"/>
      <c r="AL12" s="156"/>
      <c r="AM12" s="156">
        <v>-0.26949999999999996</v>
      </c>
      <c r="AN12" s="156">
        <v>-0.30649999999999999</v>
      </c>
      <c r="AO12" s="156">
        <v>-0.32900000000000001</v>
      </c>
      <c r="AP12" s="156">
        <v>-0.26571428571428574</v>
      </c>
      <c r="AQ12" s="156">
        <v>-0.15809523809523812</v>
      </c>
      <c r="AR12" s="156">
        <v>-6.2857142857142889E-2</v>
      </c>
      <c r="AS12" s="156">
        <v>-7.6666666666666633E-2</v>
      </c>
      <c r="AT12" s="156">
        <v>-0.12285714285714286</v>
      </c>
      <c r="AU12" s="156">
        <v>-0.15809523809523812</v>
      </c>
      <c r="AV12" s="156">
        <v>-0.1228571428571429</v>
      </c>
      <c r="AW12" s="156">
        <v>-0.10714285714285714</v>
      </c>
      <c r="AX12" s="156">
        <v>1.5714285714285719E-2</v>
      </c>
      <c r="AY12" s="156"/>
      <c r="AZ12" s="156">
        <v>72.376190476190473</v>
      </c>
      <c r="BA12" s="156">
        <v>73.742857142857147</v>
      </c>
      <c r="BB12" s="156"/>
      <c r="BC12" s="156">
        <v>73.061904761904771</v>
      </c>
      <c r="BD12" s="156">
        <v>71.785714285714306</v>
      </c>
      <c r="BE12" s="156">
        <v>70.847619047619062</v>
      </c>
      <c r="BF12" s="156">
        <v>69.985714285714309</v>
      </c>
      <c r="BG12" s="156">
        <v>69.795238095238091</v>
      </c>
      <c r="BH12" s="156">
        <v>3.3761904761904757</v>
      </c>
      <c r="BI12" s="156"/>
      <c r="BJ12" s="156"/>
      <c r="BK12" s="156"/>
      <c r="BL12" s="156"/>
      <c r="BM12" s="156"/>
      <c r="BN12" s="156"/>
      <c r="BO12" s="156"/>
      <c r="BP12" s="156"/>
      <c r="BQ12" s="156"/>
      <c r="BR12" s="156"/>
      <c r="BS12" s="156">
        <v>122.08099999999999</v>
      </c>
      <c r="BT12" s="156">
        <v>150.35300000000001</v>
      </c>
      <c r="BU12" s="156">
        <v>576.6629999999999</v>
      </c>
      <c r="BV12" s="156">
        <v>271.70600000000002</v>
      </c>
      <c r="BW12" s="156">
        <v>696.21</v>
      </c>
      <c r="BX12" s="156">
        <v>967.91600000000005</v>
      </c>
      <c r="BY12" s="156">
        <v>310.03399999999999</v>
      </c>
      <c r="BZ12" s="156">
        <v>716.27899999999988</v>
      </c>
      <c r="CA12" s="156">
        <v>1026.3129999999999</v>
      </c>
      <c r="CB12" s="156">
        <v>23</v>
      </c>
      <c r="CC12" s="156">
        <v>109.30799999999999</v>
      </c>
      <c r="CD12" s="156">
        <v>156.55000000000001</v>
      </c>
      <c r="CE12" s="156">
        <v>288.85799999999995</v>
      </c>
      <c r="CF12" s="156">
        <v>367.24899999999997</v>
      </c>
      <c r="CG12" s="156"/>
      <c r="CH12" s="156"/>
      <c r="CI12" s="156"/>
      <c r="CJ12" s="156"/>
    </row>
    <row r="13" spans="1:135" ht="12.75" x14ac:dyDescent="0.2">
      <c r="A13" s="155" t="s">
        <v>167</v>
      </c>
      <c r="B13" s="156">
        <v>1538.393</v>
      </c>
      <c r="C13" s="156"/>
      <c r="D13" s="156"/>
      <c r="E13" s="156"/>
      <c r="F13" s="156"/>
      <c r="G13" s="156"/>
      <c r="H13" s="156" t="s">
        <v>182</v>
      </c>
      <c r="I13" s="156"/>
      <c r="J13" s="156"/>
      <c r="K13" s="156"/>
      <c r="L13" s="156"/>
      <c r="M13" s="85">
        <v>189.28061099999999</v>
      </c>
      <c r="N13" s="85">
        <v>1665.4470000000001</v>
      </c>
      <c r="O13" s="156"/>
      <c r="P13" s="156"/>
      <c r="Q13" s="156"/>
      <c r="R13" s="156"/>
      <c r="S13" s="156"/>
      <c r="T13" s="156"/>
      <c r="U13" s="156"/>
      <c r="V13" s="156"/>
      <c r="W13" s="156"/>
      <c r="X13" s="156"/>
      <c r="Y13" s="156"/>
      <c r="Z13" s="156"/>
      <c r="AA13" s="156"/>
      <c r="AB13" s="156"/>
      <c r="AC13" s="156"/>
      <c r="AD13" s="156"/>
      <c r="AE13" s="156"/>
      <c r="AF13" s="156"/>
      <c r="AG13" s="156"/>
      <c r="AH13" s="156"/>
      <c r="AI13" s="156"/>
      <c r="AJ13" s="156"/>
      <c r="AK13" s="156"/>
      <c r="AL13" s="156"/>
      <c r="AM13" s="156"/>
      <c r="AN13" s="156"/>
      <c r="AO13" s="156"/>
      <c r="AP13" s="156"/>
      <c r="AQ13" s="156"/>
      <c r="AR13" s="156"/>
      <c r="AS13" s="156"/>
      <c r="AT13" s="156"/>
      <c r="AU13" s="156"/>
      <c r="AV13" s="156"/>
      <c r="AW13" s="156"/>
      <c r="AX13" s="156"/>
      <c r="AY13" s="156"/>
      <c r="AZ13" s="156">
        <v>83.087500000000006</v>
      </c>
      <c r="BA13" s="156">
        <v>84.3125</v>
      </c>
      <c r="BB13" s="156"/>
      <c r="BC13" s="156">
        <v>83.350000000000009</v>
      </c>
      <c r="BD13" s="156">
        <v>81.612500000000011</v>
      </c>
      <c r="BE13" s="156">
        <v>83.724999999999994</v>
      </c>
      <c r="BF13" s="156">
        <v>84.05</v>
      </c>
      <c r="BG13" s="156">
        <v>84.012500000000003</v>
      </c>
      <c r="BH13" s="156">
        <v>-0.66249999999999787</v>
      </c>
      <c r="BI13" s="156"/>
      <c r="BJ13" s="156"/>
      <c r="BK13" s="156"/>
      <c r="BL13" s="156"/>
      <c r="BM13" s="156"/>
      <c r="BN13" s="156"/>
      <c r="BO13" s="156"/>
      <c r="BP13" s="156"/>
      <c r="BQ13" s="156"/>
      <c r="BR13" s="156"/>
      <c r="BS13" s="156">
        <v>0</v>
      </c>
      <c r="BT13" s="156">
        <v>35.5</v>
      </c>
      <c r="BU13" s="156">
        <v>0</v>
      </c>
      <c r="BV13" s="156">
        <v>46.194000000000003</v>
      </c>
      <c r="BW13" s="156"/>
      <c r="BX13" s="156"/>
      <c r="BY13" s="156">
        <v>47.5</v>
      </c>
      <c r="BZ13" s="156">
        <v>3</v>
      </c>
      <c r="CA13" s="156">
        <v>50.5</v>
      </c>
      <c r="CB13" s="156">
        <v>33.492999999999995</v>
      </c>
      <c r="CC13" s="156">
        <v>7</v>
      </c>
      <c r="CD13" s="156">
        <v>13.864000000000001</v>
      </c>
      <c r="CE13" s="156">
        <v>54.356999999999999</v>
      </c>
      <c r="CF13" s="156">
        <v>43.9</v>
      </c>
      <c r="CG13" s="156"/>
      <c r="CH13" s="156"/>
      <c r="CI13" s="156"/>
      <c r="CJ13" s="156"/>
    </row>
    <row r="14" spans="1:135" customFormat="1" x14ac:dyDescent="0.15"/>
    <row r="15" spans="1:135" customFormat="1" x14ac:dyDescent="0.15">
      <c r="L15" s="1" t="s">
        <v>287</v>
      </c>
    </row>
    <row r="16" spans="1:135" customFormat="1" x14ac:dyDescent="0.15">
      <c r="A16" t="s">
        <v>275</v>
      </c>
      <c r="L16" s="1" t="s">
        <v>285</v>
      </c>
    </row>
    <row r="17" spans="1:14" customFormat="1" x14ac:dyDescent="0.15">
      <c r="B17" s="159" t="s">
        <v>276</v>
      </c>
      <c r="C17" s="159" t="s">
        <v>277</v>
      </c>
      <c r="D17" s="159" t="s">
        <v>278</v>
      </c>
      <c r="E17" s="159" t="s">
        <v>279</v>
      </c>
      <c r="F17" s="159" t="s">
        <v>280</v>
      </c>
      <c r="G17" s="160" t="s">
        <v>281</v>
      </c>
      <c r="H17" s="155"/>
      <c r="I17" s="160" t="s">
        <v>283</v>
      </c>
      <c r="J17" s="160" t="s">
        <v>282</v>
      </c>
      <c r="K17" s="160" t="s">
        <v>284</v>
      </c>
      <c r="L17" s="166" t="s">
        <v>286</v>
      </c>
      <c r="M17" s="160" t="s">
        <v>282</v>
      </c>
      <c r="N17" s="160" t="s">
        <v>284</v>
      </c>
    </row>
    <row r="18" spans="1:14" customFormat="1" x14ac:dyDescent="0.15">
      <c r="A18" s="155" t="s">
        <v>151</v>
      </c>
      <c r="B18" s="162">
        <v>0</v>
      </c>
      <c r="C18" s="162">
        <v>2676.9879999999998</v>
      </c>
      <c r="D18" s="162">
        <v>259.90300000000002</v>
      </c>
      <c r="E18" s="163">
        <f>B18+C18</f>
        <v>2676.9879999999998</v>
      </c>
      <c r="F18" s="163">
        <f>SUM(B18:D18)</f>
        <v>2936.8909999999996</v>
      </c>
      <c r="G18" s="161">
        <f>100*F18/F$26</f>
        <v>28.496794112966764</v>
      </c>
      <c r="H18" s="155"/>
      <c r="I18" s="156">
        <v>3424.6153846153848</v>
      </c>
      <c r="J18" s="156">
        <v>32.645131900000003</v>
      </c>
      <c r="K18" s="165">
        <f t="shared" ref="K18:K25" si="0">J18/J$27</f>
        <v>3.3168644594837891E-2</v>
      </c>
      <c r="L18" s="167">
        <f>F18</f>
        <v>2936.8909999999996</v>
      </c>
      <c r="M18" s="167">
        <f>G18</f>
        <v>28.496794112966764</v>
      </c>
    </row>
    <row r="19" spans="1:14" customFormat="1" x14ac:dyDescent="0.15">
      <c r="A19" s="155" t="s">
        <v>219</v>
      </c>
      <c r="B19" s="162">
        <v>106.235</v>
      </c>
      <c r="C19" s="162">
        <v>202.8</v>
      </c>
      <c r="D19" s="162">
        <v>913.47900000000004</v>
      </c>
      <c r="E19" s="163">
        <f t="shared" ref="E19:E25" si="1">B19+C19</f>
        <v>309.03500000000003</v>
      </c>
      <c r="F19" s="163">
        <f t="shared" ref="F19:F25" si="2">SUM(B19:D19)</f>
        <v>1222.5140000000001</v>
      </c>
      <c r="G19" s="161">
        <f t="shared" ref="G19:G26" si="3">100*F19/F$26</f>
        <v>11.862111926598384</v>
      </c>
      <c r="H19" s="155"/>
      <c r="I19" s="156">
        <v>1114.2857142857142</v>
      </c>
      <c r="J19" s="156">
        <v>152.12231800000001</v>
      </c>
      <c r="K19" s="165">
        <f t="shared" si="0"/>
        <v>0.15456182306572058</v>
      </c>
      <c r="L19" s="167">
        <f t="shared" ref="L19:L24" si="4">F19</f>
        <v>1222.5140000000001</v>
      </c>
      <c r="M19" s="167">
        <f t="shared" ref="M19:M24" si="5">G19</f>
        <v>11.862111926598384</v>
      </c>
    </row>
    <row r="20" spans="1:14" customFormat="1" x14ac:dyDescent="0.15">
      <c r="A20" s="155" t="s">
        <v>220</v>
      </c>
      <c r="B20" s="162">
        <v>126.34</v>
      </c>
      <c r="C20" s="162">
        <v>0</v>
      </c>
      <c r="D20" s="162">
        <v>145.55200000000002</v>
      </c>
      <c r="E20" s="163">
        <f t="shared" si="1"/>
        <v>126.34</v>
      </c>
      <c r="F20" s="163">
        <f t="shared" si="2"/>
        <v>271.89200000000005</v>
      </c>
      <c r="G20" s="161">
        <f t="shared" si="3"/>
        <v>2.6381811054488442</v>
      </c>
      <c r="H20" s="155"/>
      <c r="I20" s="156">
        <v>903.33333333333337</v>
      </c>
      <c r="J20" s="156">
        <v>49.542533999999996</v>
      </c>
      <c r="K20" s="165">
        <f t="shared" si="0"/>
        <v>5.0337021385221364E-2</v>
      </c>
      <c r="L20" s="167">
        <f t="shared" si="4"/>
        <v>271.89200000000005</v>
      </c>
      <c r="M20" s="167">
        <f t="shared" si="5"/>
        <v>2.6381811054488442</v>
      </c>
    </row>
    <row r="21" spans="1:14" customFormat="1" x14ac:dyDescent="0.15">
      <c r="A21" s="155" t="s">
        <v>223</v>
      </c>
      <c r="B21" s="162">
        <v>471.827</v>
      </c>
      <c r="C21" s="162">
        <v>68.099999999999994</v>
      </c>
      <c r="D21" s="162">
        <v>2091.1869999999994</v>
      </c>
      <c r="E21" s="163">
        <f t="shared" si="1"/>
        <v>539.92700000000002</v>
      </c>
      <c r="F21" s="163">
        <f t="shared" si="2"/>
        <v>2631.1139999999996</v>
      </c>
      <c r="G21" s="161">
        <f t="shared" si="3"/>
        <v>25.529825228700837</v>
      </c>
      <c r="H21" s="155"/>
      <c r="I21" s="156">
        <v>601</v>
      </c>
      <c r="J21" s="156">
        <v>144.666764</v>
      </c>
      <c r="K21" s="165">
        <f t="shared" si="0"/>
        <v>0.14698670829390303</v>
      </c>
      <c r="L21" s="167">
        <f t="shared" si="4"/>
        <v>2631.1139999999996</v>
      </c>
      <c r="M21" s="167">
        <f t="shared" si="5"/>
        <v>25.529825228700837</v>
      </c>
    </row>
    <row r="22" spans="1:14" customFormat="1" x14ac:dyDescent="0.15">
      <c r="A22" s="155" t="s">
        <v>224</v>
      </c>
      <c r="B22" s="162">
        <v>332.48099999999999</v>
      </c>
      <c r="C22" s="162">
        <v>48.679000000000002</v>
      </c>
      <c r="D22" s="162">
        <v>1319.0919999999999</v>
      </c>
      <c r="E22" s="163">
        <f t="shared" si="1"/>
        <v>381.15999999999997</v>
      </c>
      <c r="F22" s="163">
        <f t="shared" si="2"/>
        <v>1700.252</v>
      </c>
      <c r="G22" s="161">
        <f t="shared" si="3"/>
        <v>16.497626634478422</v>
      </c>
      <c r="H22" s="155"/>
      <c r="I22" s="156">
        <v>1500.625</v>
      </c>
      <c r="J22" s="156">
        <v>346.47952099999992</v>
      </c>
      <c r="K22" s="165">
        <f t="shared" si="0"/>
        <v>0.35203582961901492</v>
      </c>
      <c r="L22" s="167"/>
      <c r="M22" s="167"/>
    </row>
    <row r="23" spans="1:14" customFormat="1" x14ac:dyDescent="0.15">
      <c r="A23" s="155" t="s">
        <v>198</v>
      </c>
      <c r="B23" s="162">
        <v>407.02300000000002</v>
      </c>
      <c r="C23" s="162">
        <v>115.83699999999999</v>
      </c>
      <c r="D23" s="162">
        <v>135.92000000000002</v>
      </c>
      <c r="E23" s="163">
        <f t="shared" si="1"/>
        <v>522.86</v>
      </c>
      <c r="F23" s="163">
        <f t="shared" si="2"/>
        <v>658.78</v>
      </c>
      <c r="G23" s="161">
        <f t="shared" si="3"/>
        <v>6.3921739096685055</v>
      </c>
      <c r="H23" s="155"/>
      <c r="I23" s="156">
        <v>3330.5263157894738</v>
      </c>
      <c r="J23" s="156">
        <v>47.209498000000011</v>
      </c>
      <c r="K23" s="165">
        <f t="shared" si="0"/>
        <v>4.7966571722220873E-2</v>
      </c>
      <c r="L23" s="167">
        <f t="shared" si="4"/>
        <v>658.78</v>
      </c>
      <c r="M23" s="167">
        <f t="shared" si="5"/>
        <v>6.3921739096685055</v>
      </c>
    </row>
    <row r="24" spans="1:14" customFormat="1" x14ac:dyDescent="0.15">
      <c r="A24" s="155" t="s">
        <v>197</v>
      </c>
      <c r="B24" s="162">
        <v>122.08099999999999</v>
      </c>
      <c r="C24" s="162">
        <v>150.35300000000001</v>
      </c>
      <c r="D24" s="162">
        <v>576.6629999999999</v>
      </c>
      <c r="E24" s="163">
        <f t="shared" si="1"/>
        <v>272.43399999999997</v>
      </c>
      <c r="F24" s="163">
        <f t="shared" si="2"/>
        <v>849.09699999999987</v>
      </c>
      <c r="G24" s="161">
        <f t="shared" si="3"/>
        <v>8.238828880928077</v>
      </c>
      <c r="H24" s="155"/>
      <c r="I24" s="156">
        <v>6993.8095238095239</v>
      </c>
      <c r="J24" s="156">
        <v>22.270261000000001</v>
      </c>
      <c r="K24" s="165">
        <f t="shared" si="0"/>
        <v>2.2627397383659494E-2</v>
      </c>
      <c r="L24" s="167">
        <f t="shared" si="4"/>
        <v>849.09699999999987</v>
      </c>
      <c r="M24" s="167">
        <f t="shared" si="5"/>
        <v>8.238828880928077</v>
      </c>
    </row>
    <row r="25" spans="1:14" customFormat="1" ht="12.75" x14ac:dyDescent="0.2">
      <c r="A25" s="155" t="s">
        <v>167</v>
      </c>
      <c r="B25" s="162">
        <v>0</v>
      </c>
      <c r="C25" s="162">
        <v>35.5</v>
      </c>
      <c r="D25" s="162">
        <v>0</v>
      </c>
      <c r="E25" s="163">
        <f t="shared" si="1"/>
        <v>35.5</v>
      </c>
      <c r="F25" s="163">
        <f t="shared" si="2"/>
        <v>35.5</v>
      </c>
      <c r="G25" s="161">
        <f t="shared" si="3"/>
        <v>0.34445820121016418</v>
      </c>
      <c r="H25" s="155"/>
      <c r="J25" s="44">
        <v>189.28061099999999</v>
      </c>
      <c r="K25" s="165">
        <f t="shared" si="0"/>
        <v>0.19231600393542178</v>
      </c>
      <c r="L25" s="167"/>
    </row>
    <row r="26" spans="1:14" customFormat="1" x14ac:dyDescent="0.15">
      <c r="A26" s="158" t="s">
        <v>280</v>
      </c>
      <c r="B26" s="163">
        <f>SUM(B18:B25)</f>
        <v>1565.9869999999999</v>
      </c>
      <c r="C26" s="163">
        <f>SUM(C18:C25)</f>
        <v>3298.2570000000001</v>
      </c>
      <c r="D26" s="163">
        <f>SUM(D18:D25)</f>
        <v>5441.7959999999994</v>
      </c>
      <c r="E26" s="163">
        <f>SUM(E18:E25)</f>
        <v>4864.2439999999997</v>
      </c>
      <c r="F26" s="163">
        <f>SUM(F18:F25)</f>
        <v>10306.039999999999</v>
      </c>
      <c r="G26" s="159">
        <f t="shared" si="3"/>
        <v>100</v>
      </c>
      <c r="H26" s="155"/>
    </row>
    <row r="27" spans="1:14" customFormat="1" x14ac:dyDescent="0.15">
      <c r="A27" s="164" t="s">
        <v>281</v>
      </c>
      <c r="B27" s="161">
        <f>100*B26/$F26</f>
        <v>15.194846905309896</v>
      </c>
      <c r="C27" s="161">
        <f>100*C26/$F26</f>
        <v>32.003145728136126</v>
      </c>
      <c r="D27" s="161">
        <f>100*D26/$F26</f>
        <v>52.802007366553987</v>
      </c>
      <c r="E27" s="161">
        <f>100*E26/$F26</f>
        <v>47.19799263344602</v>
      </c>
      <c r="F27" s="159">
        <f>100*F26/$F26</f>
        <v>100</v>
      </c>
      <c r="G27" s="159"/>
      <c r="H27" s="155"/>
      <c r="J27" s="148">
        <f>SUM(J18:J25)</f>
        <v>984.21663890000002</v>
      </c>
    </row>
    <row r="28" spans="1:14" customFormat="1" x14ac:dyDescent="0.15"/>
    <row r="29" spans="1:14" customFormat="1" x14ac:dyDescent="0.15"/>
    <row r="30" spans="1:14" customFormat="1" x14ac:dyDescent="0.15"/>
    <row r="31" spans="1:14" customFormat="1" x14ac:dyDescent="0.15"/>
    <row r="32" spans="1:14" customFormat="1" x14ac:dyDescent="0.15"/>
    <row r="33" customFormat="1" x14ac:dyDescent="0.15"/>
    <row r="34" customFormat="1" x14ac:dyDescent="0.15"/>
    <row r="35" customFormat="1" x14ac:dyDescent="0.15"/>
    <row r="36" customFormat="1" x14ac:dyDescent="0.15"/>
    <row r="37" customFormat="1" x14ac:dyDescent="0.15"/>
    <row r="38" customFormat="1" x14ac:dyDescent="0.15"/>
    <row r="39" customFormat="1" x14ac:dyDescent="0.15"/>
    <row r="40" customFormat="1" x14ac:dyDescent="0.15"/>
    <row r="41" customFormat="1" x14ac:dyDescent="0.15"/>
    <row r="42" customFormat="1" x14ac:dyDescent="0.15"/>
    <row r="43" customFormat="1" x14ac:dyDescent="0.15"/>
    <row r="44" customFormat="1" x14ac:dyDescent="0.15"/>
    <row r="45" customFormat="1" x14ac:dyDescent="0.15"/>
    <row r="46" customFormat="1" x14ac:dyDescent="0.15"/>
    <row r="47" customFormat="1" x14ac:dyDescent="0.15"/>
    <row r="48" customFormat="1" x14ac:dyDescent="0.15"/>
    <row r="49" customFormat="1" x14ac:dyDescent="0.15"/>
    <row r="50" customFormat="1" x14ac:dyDescent="0.15"/>
    <row r="51" customFormat="1" x14ac:dyDescent="0.15"/>
    <row r="52" customFormat="1" x14ac:dyDescent="0.15"/>
    <row r="53" customFormat="1" x14ac:dyDescent="0.15"/>
    <row r="54" customFormat="1" x14ac:dyDescent="0.15"/>
    <row r="55" customFormat="1" x14ac:dyDescent="0.15"/>
    <row r="56" customFormat="1" x14ac:dyDescent="0.15"/>
    <row r="57" customFormat="1" x14ac:dyDescent="0.15"/>
    <row r="58" customFormat="1" x14ac:dyDescent="0.15"/>
    <row r="59" customFormat="1" x14ac:dyDescent="0.15"/>
    <row r="60" customFormat="1" x14ac:dyDescent="0.15"/>
    <row r="61" customFormat="1" x14ac:dyDescent="0.15"/>
    <row r="62" customFormat="1" x14ac:dyDescent="0.15"/>
    <row r="63" customFormat="1" x14ac:dyDescent="0.15"/>
    <row r="64" customFormat="1" x14ac:dyDescent="0.15"/>
    <row r="65" customFormat="1" x14ac:dyDescent="0.15"/>
    <row r="66" customFormat="1" x14ac:dyDescent="0.15"/>
    <row r="67" customFormat="1" x14ac:dyDescent="0.15"/>
    <row r="68" customFormat="1" x14ac:dyDescent="0.15"/>
    <row r="69" customFormat="1" x14ac:dyDescent="0.15"/>
    <row r="70" customFormat="1" x14ac:dyDescent="0.15"/>
    <row r="71" customFormat="1" x14ac:dyDescent="0.15"/>
    <row r="72" customFormat="1" x14ac:dyDescent="0.15"/>
    <row r="73" customFormat="1" x14ac:dyDescent="0.15"/>
    <row r="74" customFormat="1" x14ac:dyDescent="0.15"/>
    <row r="75" customFormat="1" x14ac:dyDescent="0.15"/>
    <row r="76" customFormat="1" x14ac:dyDescent="0.15"/>
    <row r="77" customFormat="1" x14ac:dyDescent="0.15"/>
    <row r="78" customFormat="1" x14ac:dyDescent="0.15"/>
    <row r="79" customFormat="1" x14ac:dyDescent="0.15"/>
    <row r="80" customFormat="1" x14ac:dyDescent="0.15"/>
    <row r="81" customFormat="1" x14ac:dyDescent="0.15"/>
    <row r="82" customFormat="1" x14ac:dyDescent="0.15"/>
    <row r="83" customFormat="1" x14ac:dyDescent="0.15"/>
    <row r="84" customFormat="1" x14ac:dyDescent="0.15"/>
    <row r="85" customFormat="1" x14ac:dyDescent="0.15"/>
    <row r="86" customFormat="1" x14ac:dyDescent="0.15"/>
    <row r="87" customFormat="1" x14ac:dyDescent="0.15"/>
    <row r="88" customFormat="1" x14ac:dyDescent="0.15"/>
    <row r="89" customFormat="1" x14ac:dyDescent="0.15"/>
    <row r="90" customFormat="1" x14ac:dyDescent="0.15"/>
    <row r="91" customFormat="1" x14ac:dyDescent="0.15"/>
    <row r="92" customFormat="1" x14ac:dyDescent="0.15"/>
    <row r="93" customFormat="1" x14ac:dyDescent="0.15"/>
    <row r="94" customFormat="1" x14ac:dyDescent="0.15"/>
    <row r="95" customFormat="1" x14ac:dyDescent="0.15"/>
    <row r="96" customFormat="1" x14ac:dyDescent="0.15"/>
    <row r="97" customFormat="1" x14ac:dyDescent="0.15"/>
    <row r="98" customFormat="1" x14ac:dyDescent="0.15"/>
    <row r="99" customFormat="1" x14ac:dyDescent="0.15"/>
    <row r="100" customFormat="1" x14ac:dyDescent="0.15"/>
    <row r="101" customFormat="1" x14ac:dyDescent="0.15"/>
    <row r="102" customFormat="1" x14ac:dyDescent="0.15"/>
    <row r="103" customFormat="1" x14ac:dyDescent="0.15"/>
    <row r="104" customFormat="1" x14ac:dyDescent="0.15"/>
    <row r="105" customFormat="1" x14ac:dyDescent="0.15"/>
    <row r="106" customFormat="1" x14ac:dyDescent="0.15"/>
    <row r="107" customFormat="1" x14ac:dyDescent="0.15"/>
    <row r="108" customFormat="1" x14ac:dyDescent="0.15"/>
    <row r="109" customFormat="1" x14ac:dyDescent="0.15"/>
    <row r="110" customFormat="1" x14ac:dyDescent="0.15"/>
    <row r="111" customFormat="1" x14ac:dyDescent="0.15"/>
    <row r="112" customFormat="1" x14ac:dyDescent="0.15"/>
    <row r="113" customFormat="1" x14ac:dyDescent="0.15"/>
    <row r="114" customFormat="1" x14ac:dyDescent="0.15"/>
    <row r="115" customFormat="1" x14ac:dyDescent="0.15"/>
    <row r="116" customFormat="1" x14ac:dyDescent="0.15"/>
    <row r="117" customFormat="1" x14ac:dyDescent="0.15"/>
    <row r="118" customFormat="1" x14ac:dyDescent="0.15"/>
    <row r="119" customFormat="1" x14ac:dyDescent="0.15"/>
    <row r="120" customFormat="1" x14ac:dyDescent="0.15"/>
    <row r="121" customFormat="1" x14ac:dyDescent="0.15"/>
    <row r="122" customFormat="1" x14ac:dyDescent="0.15"/>
    <row r="123" customFormat="1" x14ac:dyDescent="0.15"/>
    <row r="124" customFormat="1" x14ac:dyDescent="0.15"/>
    <row r="125" customFormat="1" x14ac:dyDescent="0.15"/>
    <row r="126" customFormat="1" x14ac:dyDescent="0.15"/>
    <row r="127" customFormat="1" x14ac:dyDescent="0.15"/>
    <row r="128" customFormat="1" x14ac:dyDescent="0.15"/>
    <row r="129" customFormat="1" x14ac:dyDescent="0.15"/>
    <row r="130" customFormat="1" x14ac:dyDescent="0.15"/>
    <row r="131" customFormat="1" x14ac:dyDescent="0.15"/>
    <row r="132" customFormat="1" x14ac:dyDescent="0.15"/>
    <row r="133" customFormat="1" x14ac:dyDescent="0.15"/>
  </sheetData>
  <conditionalFormatting sqref="AQ4:AR4 CB4:CE4 AK4:AL4 AH4:AI4 AZ4:BH4">
    <cfRule type="cellIs" dxfId="0" priority="1" stopIfTrue="1" operator="equal">
      <formula>TRUE</formula>
    </cfRule>
  </conditionalFormatting>
  <pageMargins left="0.7" right="0.7" top="0.75" bottom="0.75" header="0.3" footer="0.3"/>
  <pageSetup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tabSelected="1" workbookViewId="0">
      <selection activeCell="B12" sqref="B12"/>
    </sheetView>
  </sheetViews>
  <sheetFormatPr defaultRowHeight="11.25" x14ac:dyDescent="0.15"/>
  <cols>
    <col min="1" max="1" width="1" customWidth="1"/>
    <col min="2" max="2" width="56.375" customWidth="1"/>
    <col min="3" max="3" width="1.375" customWidth="1"/>
    <col min="4" max="4" width="4.875" customWidth="1"/>
    <col min="5" max="5" width="14" customWidth="1"/>
  </cols>
  <sheetData>
    <row r="1" spans="2:5" x14ac:dyDescent="0.15">
      <c r="B1" s="7" t="s">
        <v>145</v>
      </c>
      <c r="C1" s="8"/>
      <c r="D1" s="13"/>
      <c r="E1" s="13"/>
    </row>
    <row r="2" spans="2:5" x14ac:dyDescent="0.15">
      <c r="B2" s="7" t="s">
        <v>146</v>
      </c>
      <c r="C2" s="8"/>
      <c r="D2" s="13"/>
      <c r="E2" s="13"/>
    </row>
    <row r="3" spans="2:5" x14ac:dyDescent="0.15">
      <c r="B3" s="9"/>
      <c r="C3" s="9"/>
      <c r="D3" s="14"/>
      <c r="E3" s="14"/>
    </row>
    <row r="4" spans="2:5" ht="33.75" x14ac:dyDescent="0.15">
      <c r="B4" s="10" t="s">
        <v>147</v>
      </c>
      <c r="C4" s="9"/>
      <c r="D4" s="14"/>
      <c r="E4" s="14"/>
    </row>
    <row r="5" spans="2:5" x14ac:dyDescent="0.15">
      <c r="B5" s="9"/>
      <c r="C5" s="9"/>
      <c r="D5" s="14"/>
      <c r="E5" s="14"/>
    </row>
    <row r="6" spans="2:5" ht="22.5" x14ac:dyDescent="0.15">
      <c r="B6" s="7" t="s">
        <v>148</v>
      </c>
      <c r="C6" s="8"/>
      <c r="D6" s="13"/>
      <c r="E6" s="15" t="s">
        <v>149</v>
      </c>
    </row>
    <row r="7" spans="2:5" ht="12" thickBot="1" x14ac:dyDescent="0.2">
      <c r="B7" s="9"/>
      <c r="C7" s="9"/>
      <c r="D7" s="14"/>
      <c r="E7" s="14"/>
    </row>
    <row r="8" spans="2:5" ht="34.5" thickBot="1" x14ac:dyDescent="0.2">
      <c r="B8" s="11" t="s">
        <v>150</v>
      </c>
      <c r="C8" s="12"/>
      <c r="D8" s="16"/>
      <c r="E8" s="17">
        <v>4</v>
      </c>
    </row>
    <row r="9" spans="2:5" x14ac:dyDescent="0.15">
      <c r="B9" s="9"/>
      <c r="C9" s="9"/>
      <c r="D9" s="14"/>
      <c r="E9" s="14"/>
    </row>
    <row r="10" spans="2:5" x14ac:dyDescent="0.15">
      <c r="B10" s="9"/>
      <c r="C10" s="9"/>
      <c r="D10" s="14"/>
      <c r="E10" s="14"/>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5"/>
  <sheetViews>
    <sheetView topLeftCell="A241" workbookViewId="0">
      <selection activeCell="B1" sqref="B1:M1048576"/>
    </sheetView>
  </sheetViews>
  <sheetFormatPr defaultRowHeight="11.25" x14ac:dyDescent="0.15"/>
  <sheetData>
    <row r="1" spans="1:2" ht="15.75" x14ac:dyDescent="0.25">
      <c r="A1" s="186" t="s">
        <v>384</v>
      </c>
      <c r="B1" s="186" t="s">
        <v>385</v>
      </c>
    </row>
    <row r="2" spans="1:2" ht="15.75" x14ac:dyDescent="0.25">
      <c r="A2" s="186" t="s">
        <v>0</v>
      </c>
      <c r="B2" s="186" t="s">
        <v>386</v>
      </c>
    </row>
    <row r="3" spans="1:2" ht="15.75" x14ac:dyDescent="0.25">
      <c r="A3" s="186" t="s">
        <v>118</v>
      </c>
      <c r="B3" s="186" t="s">
        <v>387</v>
      </c>
    </row>
    <row r="4" spans="1:2" ht="15.75" x14ac:dyDescent="0.25">
      <c r="A4" s="186" t="s">
        <v>388</v>
      </c>
      <c r="B4" s="186" t="s">
        <v>389</v>
      </c>
    </row>
    <row r="5" spans="1:2" ht="15.75" x14ac:dyDescent="0.25">
      <c r="A5" s="186" t="s">
        <v>390</v>
      </c>
      <c r="B5" s="186" t="s">
        <v>391</v>
      </c>
    </row>
    <row r="6" spans="1:2" ht="15.75" x14ac:dyDescent="0.25">
      <c r="A6" s="186" t="s">
        <v>392</v>
      </c>
      <c r="B6" s="186" t="s">
        <v>393</v>
      </c>
    </row>
    <row r="7" spans="1:2" ht="15.75" x14ac:dyDescent="0.25">
      <c r="A7" s="186" t="s">
        <v>1</v>
      </c>
      <c r="B7" s="186" t="s">
        <v>394</v>
      </c>
    </row>
    <row r="8" spans="1:2" ht="15.75" x14ac:dyDescent="0.25">
      <c r="A8" s="186" t="s">
        <v>395</v>
      </c>
      <c r="B8" s="186" t="s">
        <v>396</v>
      </c>
    </row>
    <row r="9" spans="1:2" ht="15.75" x14ac:dyDescent="0.25">
      <c r="A9" s="186" t="s">
        <v>397</v>
      </c>
      <c r="B9" s="186" t="s">
        <v>398</v>
      </c>
    </row>
    <row r="10" spans="1:2" ht="15.75" x14ac:dyDescent="0.25">
      <c r="A10" s="186" t="s">
        <v>399</v>
      </c>
      <c r="B10" s="186" t="s">
        <v>400</v>
      </c>
    </row>
    <row r="11" spans="1:2" ht="15.75" x14ac:dyDescent="0.25">
      <c r="A11" s="186" t="s">
        <v>2</v>
      </c>
      <c r="B11" s="186" t="s">
        <v>401</v>
      </c>
    </row>
    <row r="12" spans="1:2" ht="15.75" x14ac:dyDescent="0.25">
      <c r="A12" s="186" t="s">
        <v>402</v>
      </c>
      <c r="B12" s="186" t="s">
        <v>403</v>
      </c>
    </row>
    <row r="13" spans="1:2" ht="15.75" x14ac:dyDescent="0.25">
      <c r="A13" s="186" t="s">
        <v>404</v>
      </c>
      <c r="B13" s="186" t="s">
        <v>405</v>
      </c>
    </row>
    <row r="14" spans="1:2" ht="15.75" x14ac:dyDescent="0.25">
      <c r="A14" s="186" t="s">
        <v>406</v>
      </c>
      <c r="B14" s="186" t="s">
        <v>407</v>
      </c>
    </row>
    <row r="15" spans="1:2" ht="15.75" x14ac:dyDescent="0.25">
      <c r="A15" s="186" t="s">
        <v>3</v>
      </c>
      <c r="B15" s="186" t="s">
        <v>408</v>
      </c>
    </row>
    <row r="16" spans="1:2" ht="15.75" x14ac:dyDescent="0.25">
      <c r="A16" s="186" t="s">
        <v>409</v>
      </c>
      <c r="B16" s="186" t="s">
        <v>410</v>
      </c>
    </row>
    <row r="17" spans="1:2" ht="15.75" x14ac:dyDescent="0.25">
      <c r="A17" s="186" t="s">
        <v>4</v>
      </c>
      <c r="B17" s="186" t="s">
        <v>411</v>
      </c>
    </row>
    <row r="18" spans="1:2" ht="15.75" x14ac:dyDescent="0.25">
      <c r="A18" s="186" t="s">
        <v>412</v>
      </c>
      <c r="B18" s="186" t="s">
        <v>413</v>
      </c>
    </row>
    <row r="19" spans="1:2" ht="15.75" x14ac:dyDescent="0.25">
      <c r="A19" s="186" t="s">
        <v>119</v>
      </c>
      <c r="B19" s="186" t="s">
        <v>414</v>
      </c>
    </row>
    <row r="20" spans="1:2" ht="15.75" x14ac:dyDescent="0.25">
      <c r="A20" s="186" t="s">
        <v>415</v>
      </c>
      <c r="B20" s="186" t="s">
        <v>416</v>
      </c>
    </row>
    <row r="21" spans="1:2" ht="15.75" x14ac:dyDescent="0.25">
      <c r="A21" s="186" t="s">
        <v>417</v>
      </c>
      <c r="B21" s="186" t="s">
        <v>418</v>
      </c>
    </row>
    <row r="22" spans="1:2" ht="15.75" x14ac:dyDescent="0.25">
      <c r="A22" s="186" t="s">
        <v>5</v>
      </c>
      <c r="B22" s="186" t="s">
        <v>419</v>
      </c>
    </row>
    <row r="23" spans="1:2" ht="15.75" x14ac:dyDescent="0.25">
      <c r="A23" s="186" t="s">
        <v>420</v>
      </c>
      <c r="B23" s="186" t="s">
        <v>421</v>
      </c>
    </row>
    <row r="24" spans="1:2" ht="15.75" x14ac:dyDescent="0.25">
      <c r="A24" s="186" t="s">
        <v>6</v>
      </c>
      <c r="B24" s="186" t="s">
        <v>422</v>
      </c>
    </row>
    <row r="25" spans="1:2" ht="15.75" x14ac:dyDescent="0.25">
      <c r="A25" s="186" t="s">
        <v>7</v>
      </c>
      <c r="B25" s="186" t="s">
        <v>423</v>
      </c>
    </row>
    <row r="26" spans="1:2" ht="15.75" x14ac:dyDescent="0.25">
      <c r="A26" s="186" t="s">
        <v>424</v>
      </c>
      <c r="B26" s="186" t="s">
        <v>425</v>
      </c>
    </row>
    <row r="27" spans="1:2" ht="15.75" x14ac:dyDescent="0.25">
      <c r="A27" s="186" t="s">
        <v>8</v>
      </c>
      <c r="B27" s="186" t="s">
        <v>426</v>
      </c>
    </row>
    <row r="28" spans="1:2" ht="15.75" x14ac:dyDescent="0.25">
      <c r="A28" s="186" t="s">
        <v>9</v>
      </c>
      <c r="B28" s="186" t="s">
        <v>427</v>
      </c>
    </row>
    <row r="29" spans="1:2" ht="15.75" x14ac:dyDescent="0.25">
      <c r="A29" s="186" t="s">
        <v>428</v>
      </c>
      <c r="B29" s="186" t="s">
        <v>429</v>
      </c>
    </row>
    <row r="30" spans="1:2" ht="15.75" x14ac:dyDescent="0.25">
      <c r="A30" s="186" t="s">
        <v>10</v>
      </c>
      <c r="B30" s="186" t="s">
        <v>430</v>
      </c>
    </row>
    <row r="31" spans="1:2" ht="15.75" x14ac:dyDescent="0.25">
      <c r="A31" s="186" t="s">
        <v>11</v>
      </c>
      <c r="B31" s="186" t="s">
        <v>431</v>
      </c>
    </row>
    <row r="32" spans="1:2" ht="15.75" x14ac:dyDescent="0.25">
      <c r="A32" s="186" t="s">
        <v>12</v>
      </c>
      <c r="B32" s="186" t="s">
        <v>432</v>
      </c>
    </row>
    <row r="33" spans="1:2" ht="15.75" x14ac:dyDescent="0.25">
      <c r="A33" s="186" t="s">
        <v>245</v>
      </c>
      <c r="B33" s="186" t="s">
        <v>433</v>
      </c>
    </row>
    <row r="34" spans="1:2" ht="15.75" x14ac:dyDescent="0.25">
      <c r="A34" s="186" t="s">
        <v>13</v>
      </c>
      <c r="B34" s="186" t="s">
        <v>434</v>
      </c>
    </row>
    <row r="35" spans="1:2" ht="15.75" x14ac:dyDescent="0.25">
      <c r="A35" s="186" t="s">
        <v>14</v>
      </c>
      <c r="B35" s="186" t="s">
        <v>435</v>
      </c>
    </row>
    <row r="36" spans="1:2" ht="15.75" x14ac:dyDescent="0.25">
      <c r="A36" s="186" t="s">
        <v>436</v>
      </c>
      <c r="B36" s="186" t="s">
        <v>437</v>
      </c>
    </row>
    <row r="37" spans="1:2" ht="15.75" x14ac:dyDescent="0.25">
      <c r="A37" s="186" t="s">
        <v>438</v>
      </c>
      <c r="B37" s="186" t="s">
        <v>439</v>
      </c>
    </row>
    <row r="38" spans="1:2" ht="15.75" x14ac:dyDescent="0.25">
      <c r="A38" s="186" t="s">
        <v>440</v>
      </c>
      <c r="B38" s="186" t="s">
        <v>441</v>
      </c>
    </row>
    <row r="39" spans="1:2" ht="15.75" x14ac:dyDescent="0.25">
      <c r="A39" s="186" t="s">
        <v>246</v>
      </c>
      <c r="B39" s="186" t="s">
        <v>442</v>
      </c>
    </row>
    <row r="40" spans="1:2" ht="15.75" x14ac:dyDescent="0.25">
      <c r="A40" s="186" t="s">
        <v>443</v>
      </c>
      <c r="B40" s="186" t="s">
        <v>444</v>
      </c>
    </row>
    <row r="41" spans="1:2" ht="15.75" x14ac:dyDescent="0.25">
      <c r="A41" s="186" t="s">
        <v>15</v>
      </c>
      <c r="B41" s="186" t="s">
        <v>445</v>
      </c>
    </row>
    <row r="42" spans="1:2" ht="15.75" x14ac:dyDescent="0.25">
      <c r="A42" s="186" t="s">
        <v>446</v>
      </c>
      <c r="B42" s="186" t="s">
        <v>447</v>
      </c>
    </row>
    <row r="43" spans="1:2" ht="15.75" x14ac:dyDescent="0.25">
      <c r="A43" s="186" t="s">
        <v>448</v>
      </c>
      <c r="B43" s="186" t="s">
        <v>449</v>
      </c>
    </row>
    <row r="44" spans="1:2" ht="15.75" x14ac:dyDescent="0.25">
      <c r="A44" s="186" t="s">
        <v>247</v>
      </c>
      <c r="B44" s="186" t="s">
        <v>450</v>
      </c>
    </row>
    <row r="45" spans="1:2" ht="15.75" x14ac:dyDescent="0.25">
      <c r="A45" s="186" t="s">
        <v>17</v>
      </c>
      <c r="B45" s="186" t="s">
        <v>451</v>
      </c>
    </row>
    <row r="46" spans="1:2" ht="15.75" x14ac:dyDescent="0.25">
      <c r="A46" s="186" t="s">
        <v>18</v>
      </c>
      <c r="B46" s="186" t="s">
        <v>452</v>
      </c>
    </row>
    <row r="47" spans="1:2" ht="15.75" x14ac:dyDescent="0.25">
      <c r="A47" s="186" t="s">
        <v>249</v>
      </c>
      <c r="B47" s="186" t="s">
        <v>453</v>
      </c>
    </row>
    <row r="48" spans="1:2" ht="15.75" x14ac:dyDescent="0.25">
      <c r="A48" s="186" t="s">
        <v>454</v>
      </c>
      <c r="B48" s="186" t="s">
        <v>455</v>
      </c>
    </row>
    <row r="49" spans="1:2" ht="15.75" x14ac:dyDescent="0.25">
      <c r="A49" s="186" t="s">
        <v>456</v>
      </c>
      <c r="B49" s="186" t="s">
        <v>457</v>
      </c>
    </row>
    <row r="50" spans="1:2" ht="15.75" x14ac:dyDescent="0.25">
      <c r="A50" s="186" t="s">
        <v>20</v>
      </c>
      <c r="B50" s="186" t="s">
        <v>458</v>
      </c>
    </row>
    <row r="51" spans="1:2" ht="15.75" x14ac:dyDescent="0.25">
      <c r="A51" s="186" t="s">
        <v>109</v>
      </c>
      <c r="B51" s="186" t="s">
        <v>459</v>
      </c>
    </row>
    <row r="52" spans="1:2" ht="15.75" x14ac:dyDescent="0.25">
      <c r="A52" s="186" t="s">
        <v>460</v>
      </c>
      <c r="B52" s="186" t="s">
        <v>461</v>
      </c>
    </row>
    <row r="53" spans="1:2" ht="15.75" x14ac:dyDescent="0.25">
      <c r="A53" s="186" t="s">
        <v>21</v>
      </c>
      <c r="B53" s="186" t="s">
        <v>462</v>
      </c>
    </row>
    <row r="54" spans="1:2" ht="15.75" x14ac:dyDescent="0.25">
      <c r="A54" s="186" t="s">
        <v>22</v>
      </c>
      <c r="B54" s="186" t="s">
        <v>463</v>
      </c>
    </row>
    <row r="55" spans="1:2" ht="15.75" x14ac:dyDescent="0.25">
      <c r="A55" s="186" t="s">
        <v>464</v>
      </c>
      <c r="B55" s="186" t="s">
        <v>465</v>
      </c>
    </row>
    <row r="56" spans="1:2" ht="15.75" x14ac:dyDescent="0.25">
      <c r="A56" s="186" t="s">
        <v>248</v>
      </c>
      <c r="B56" s="186" t="s">
        <v>466</v>
      </c>
    </row>
    <row r="57" spans="1:2" ht="15.75" x14ac:dyDescent="0.25">
      <c r="A57" s="186" t="s">
        <v>467</v>
      </c>
      <c r="B57" s="186" t="s">
        <v>468</v>
      </c>
    </row>
    <row r="58" spans="1:2" ht="15.75" x14ac:dyDescent="0.25">
      <c r="A58" s="186" t="s">
        <v>23</v>
      </c>
      <c r="B58" s="186" t="s">
        <v>469</v>
      </c>
    </row>
    <row r="59" spans="1:2" ht="15.75" x14ac:dyDescent="0.25">
      <c r="A59" s="186" t="s">
        <v>470</v>
      </c>
      <c r="B59" s="186" t="s">
        <v>471</v>
      </c>
    </row>
    <row r="60" spans="1:2" ht="15.75" x14ac:dyDescent="0.25">
      <c r="A60" s="186" t="s">
        <v>24</v>
      </c>
      <c r="B60" s="186" t="s">
        <v>472</v>
      </c>
    </row>
    <row r="61" spans="1:2" ht="15.75" x14ac:dyDescent="0.25">
      <c r="A61" s="186" t="s">
        <v>473</v>
      </c>
      <c r="B61" s="186" t="s">
        <v>474</v>
      </c>
    </row>
    <row r="62" spans="1:2" ht="15.75" x14ac:dyDescent="0.25">
      <c r="A62" s="186" t="s">
        <v>475</v>
      </c>
      <c r="B62" s="186" t="s">
        <v>476</v>
      </c>
    </row>
    <row r="63" spans="1:2" ht="15.75" x14ac:dyDescent="0.25">
      <c r="A63" s="186" t="s">
        <v>25</v>
      </c>
      <c r="B63" s="186" t="s">
        <v>477</v>
      </c>
    </row>
    <row r="64" spans="1:2" ht="15.75" x14ac:dyDescent="0.25">
      <c r="A64" s="186" t="s">
        <v>478</v>
      </c>
      <c r="B64" s="186" t="s">
        <v>479</v>
      </c>
    </row>
    <row r="65" spans="1:2" ht="15.75" x14ac:dyDescent="0.25">
      <c r="A65" s="186" t="s">
        <v>27</v>
      </c>
      <c r="B65" s="186" t="s">
        <v>480</v>
      </c>
    </row>
    <row r="66" spans="1:2" ht="15.75" x14ac:dyDescent="0.25">
      <c r="A66" s="186" t="s">
        <v>481</v>
      </c>
      <c r="B66" s="186" t="s">
        <v>482</v>
      </c>
    </row>
    <row r="67" spans="1:2" ht="15.75" x14ac:dyDescent="0.25">
      <c r="A67" s="186" t="s">
        <v>28</v>
      </c>
      <c r="B67" s="186" t="s">
        <v>483</v>
      </c>
    </row>
    <row r="68" spans="1:2" ht="15.75" x14ac:dyDescent="0.25">
      <c r="A68" s="186" t="s">
        <v>29</v>
      </c>
      <c r="B68" s="186" t="s">
        <v>484</v>
      </c>
    </row>
    <row r="69" spans="1:2" ht="15.75" x14ac:dyDescent="0.25">
      <c r="A69" s="186" t="s">
        <v>30</v>
      </c>
      <c r="B69" s="186" t="s">
        <v>485</v>
      </c>
    </row>
    <row r="70" spans="1:2" ht="15.75" x14ac:dyDescent="0.25">
      <c r="A70" s="186" t="s">
        <v>486</v>
      </c>
      <c r="B70" s="186" t="s">
        <v>487</v>
      </c>
    </row>
    <row r="71" spans="1:2" ht="15.75" x14ac:dyDescent="0.25">
      <c r="A71" s="186" t="s">
        <v>488</v>
      </c>
      <c r="B71" s="186" t="s">
        <v>489</v>
      </c>
    </row>
    <row r="72" spans="1:2" ht="15.75" x14ac:dyDescent="0.25">
      <c r="A72" s="186" t="s">
        <v>490</v>
      </c>
      <c r="B72" s="186" t="s">
        <v>491</v>
      </c>
    </row>
    <row r="73" spans="1:2" ht="15.75" x14ac:dyDescent="0.25">
      <c r="A73" s="186" t="s">
        <v>492</v>
      </c>
      <c r="B73" s="186" t="s">
        <v>493</v>
      </c>
    </row>
    <row r="74" spans="1:2" ht="15.75" x14ac:dyDescent="0.25">
      <c r="A74" s="186" t="s">
        <v>494</v>
      </c>
      <c r="B74" s="186" t="s">
        <v>495</v>
      </c>
    </row>
    <row r="75" spans="1:2" ht="15.75" x14ac:dyDescent="0.25">
      <c r="A75" s="186" t="s">
        <v>496</v>
      </c>
      <c r="B75" s="186" t="s">
        <v>497</v>
      </c>
    </row>
    <row r="76" spans="1:2" ht="15.75" x14ac:dyDescent="0.25">
      <c r="A76" s="186" t="s">
        <v>498</v>
      </c>
      <c r="B76" s="186" t="s">
        <v>499</v>
      </c>
    </row>
    <row r="77" spans="1:2" ht="15.75" x14ac:dyDescent="0.25">
      <c r="A77" s="186" t="s">
        <v>241</v>
      </c>
      <c r="B77" s="186" t="s">
        <v>500</v>
      </c>
    </row>
    <row r="78" spans="1:2" ht="15.75" x14ac:dyDescent="0.25">
      <c r="A78" s="186" t="s">
        <v>501</v>
      </c>
      <c r="B78" s="186" t="s">
        <v>502</v>
      </c>
    </row>
    <row r="79" spans="1:2" ht="15.75" x14ac:dyDescent="0.25">
      <c r="A79" s="186" t="s">
        <v>503</v>
      </c>
      <c r="B79" s="186" t="s">
        <v>504</v>
      </c>
    </row>
    <row r="80" spans="1:2" ht="15.75" x14ac:dyDescent="0.25">
      <c r="A80" s="186" t="s">
        <v>505</v>
      </c>
      <c r="B80" s="186" t="s">
        <v>506</v>
      </c>
    </row>
    <row r="81" spans="1:2" ht="15.75" x14ac:dyDescent="0.25">
      <c r="A81" s="186" t="s">
        <v>32</v>
      </c>
      <c r="B81" s="186" t="s">
        <v>507</v>
      </c>
    </row>
    <row r="82" spans="1:2" ht="15.75" x14ac:dyDescent="0.25">
      <c r="A82" s="186" t="s">
        <v>508</v>
      </c>
      <c r="B82" s="186" t="s">
        <v>509</v>
      </c>
    </row>
    <row r="83" spans="1:2" ht="15.75" x14ac:dyDescent="0.25">
      <c r="A83" s="186" t="s">
        <v>33</v>
      </c>
      <c r="B83" s="186" t="s">
        <v>510</v>
      </c>
    </row>
    <row r="84" spans="1:2" ht="15.75" x14ac:dyDescent="0.25">
      <c r="A84" s="186" t="s">
        <v>511</v>
      </c>
      <c r="B84" s="186" t="s">
        <v>512</v>
      </c>
    </row>
    <row r="85" spans="1:2" ht="15.75" x14ac:dyDescent="0.25">
      <c r="A85" s="186" t="s">
        <v>513</v>
      </c>
      <c r="B85" s="186" t="s">
        <v>514</v>
      </c>
    </row>
    <row r="86" spans="1:2" ht="15.75" x14ac:dyDescent="0.25">
      <c r="A86" s="186" t="s">
        <v>515</v>
      </c>
      <c r="B86" s="186" t="s">
        <v>516</v>
      </c>
    </row>
    <row r="87" spans="1:2" ht="15.75" x14ac:dyDescent="0.25">
      <c r="A87" s="186" t="s">
        <v>517</v>
      </c>
      <c r="B87" s="186" t="s">
        <v>518</v>
      </c>
    </row>
    <row r="88" spans="1:2" ht="15.75" x14ac:dyDescent="0.25">
      <c r="A88" s="186" t="s">
        <v>34</v>
      </c>
      <c r="B88" s="186" t="s">
        <v>519</v>
      </c>
    </row>
    <row r="89" spans="1:2" ht="15.75" x14ac:dyDescent="0.25">
      <c r="A89" s="186" t="s">
        <v>35</v>
      </c>
      <c r="B89" s="186" t="s">
        <v>520</v>
      </c>
    </row>
    <row r="90" spans="1:2" ht="15.75" x14ac:dyDescent="0.25">
      <c r="A90" s="186" t="s">
        <v>36</v>
      </c>
      <c r="B90" s="186" t="s">
        <v>521</v>
      </c>
    </row>
    <row r="91" spans="1:2" ht="15.75" x14ac:dyDescent="0.25">
      <c r="A91" s="186" t="s">
        <v>37</v>
      </c>
      <c r="B91" s="186" t="s">
        <v>522</v>
      </c>
    </row>
    <row r="92" spans="1:2" ht="15.75" x14ac:dyDescent="0.25">
      <c r="A92" s="186" t="s">
        <v>38</v>
      </c>
      <c r="B92" s="186" t="s">
        <v>523</v>
      </c>
    </row>
    <row r="93" spans="1:2" ht="15.75" x14ac:dyDescent="0.25">
      <c r="A93" s="186" t="s">
        <v>524</v>
      </c>
      <c r="B93" s="186" t="s">
        <v>525</v>
      </c>
    </row>
    <row r="94" spans="1:2" ht="15.75" x14ac:dyDescent="0.25">
      <c r="A94" s="186" t="s">
        <v>526</v>
      </c>
      <c r="B94" s="186" t="s">
        <v>527</v>
      </c>
    </row>
    <row r="95" spans="1:2" ht="15.75" x14ac:dyDescent="0.25">
      <c r="A95" s="186" t="s">
        <v>528</v>
      </c>
      <c r="B95" s="186" t="s">
        <v>529</v>
      </c>
    </row>
    <row r="96" spans="1:2" ht="15.75" x14ac:dyDescent="0.25">
      <c r="A96" s="186" t="s">
        <v>530</v>
      </c>
      <c r="B96" s="186" t="s">
        <v>531</v>
      </c>
    </row>
    <row r="97" spans="1:2" ht="15.75" x14ac:dyDescent="0.25">
      <c r="A97" s="186" t="s">
        <v>39</v>
      </c>
      <c r="B97" s="186" t="s">
        <v>532</v>
      </c>
    </row>
    <row r="98" spans="1:2" ht="15.75" x14ac:dyDescent="0.25">
      <c r="A98" s="186" t="s">
        <v>533</v>
      </c>
      <c r="B98" s="186" t="s">
        <v>534</v>
      </c>
    </row>
    <row r="99" spans="1:2" ht="15.75" x14ac:dyDescent="0.25">
      <c r="A99" s="186" t="s">
        <v>40</v>
      </c>
      <c r="B99" s="186" t="s">
        <v>535</v>
      </c>
    </row>
    <row r="100" spans="1:2" ht="15.75" x14ac:dyDescent="0.25">
      <c r="A100" s="186" t="s">
        <v>536</v>
      </c>
      <c r="B100" s="186" t="s">
        <v>537</v>
      </c>
    </row>
    <row r="101" spans="1:2" ht="15.75" x14ac:dyDescent="0.25">
      <c r="A101" s="186" t="s">
        <v>41</v>
      </c>
      <c r="B101" s="186" t="s">
        <v>538</v>
      </c>
    </row>
    <row r="102" spans="1:2" ht="15.75" x14ac:dyDescent="0.25">
      <c r="A102" s="186" t="s">
        <v>42</v>
      </c>
      <c r="B102" s="186" t="s">
        <v>539</v>
      </c>
    </row>
    <row r="103" spans="1:2" ht="15.75" x14ac:dyDescent="0.25">
      <c r="A103" s="186" t="s">
        <v>540</v>
      </c>
      <c r="B103" s="186" t="s">
        <v>541</v>
      </c>
    </row>
    <row r="104" spans="1:2" ht="15.75" x14ac:dyDescent="0.25">
      <c r="A104" s="186" t="s">
        <v>44</v>
      </c>
      <c r="B104" s="186" t="s">
        <v>542</v>
      </c>
    </row>
    <row r="105" spans="1:2" ht="15.75" x14ac:dyDescent="0.25">
      <c r="A105" s="186" t="s">
        <v>543</v>
      </c>
      <c r="B105" s="186" t="s">
        <v>544</v>
      </c>
    </row>
    <row r="106" spans="1:2" ht="15.75" x14ac:dyDescent="0.25">
      <c r="A106" s="186" t="s">
        <v>545</v>
      </c>
      <c r="B106" s="186" t="s">
        <v>546</v>
      </c>
    </row>
    <row r="107" spans="1:2" ht="15.75" x14ac:dyDescent="0.25">
      <c r="A107" s="186" t="s">
        <v>547</v>
      </c>
      <c r="B107" s="186" t="s">
        <v>548</v>
      </c>
    </row>
    <row r="108" spans="1:2" ht="15.75" x14ac:dyDescent="0.25">
      <c r="A108" s="186" t="s">
        <v>549</v>
      </c>
      <c r="B108" s="186" t="s">
        <v>550</v>
      </c>
    </row>
    <row r="109" spans="1:2" ht="15.75" x14ac:dyDescent="0.25">
      <c r="A109" s="186" t="s">
        <v>45</v>
      </c>
      <c r="B109" s="186" t="s">
        <v>551</v>
      </c>
    </row>
    <row r="110" spans="1:2" ht="15.75" x14ac:dyDescent="0.25">
      <c r="A110" s="186" t="s">
        <v>552</v>
      </c>
      <c r="B110" s="186" t="s">
        <v>553</v>
      </c>
    </row>
    <row r="111" spans="1:2" ht="15.75" x14ac:dyDescent="0.25">
      <c r="A111" s="186" t="s">
        <v>46</v>
      </c>
      <c r="B111" s="186" t="s">
        <v>554</v>
      </c>
    </row>
    <row r="112" spans="1:2" ht="15.75" x14ac:dyDescent="0.25">
      <c r="A112" s="186" t="s">
        <v>47</v>
      </c>
      <c r="B112" s="186" t="s">
        <v>555</v>
      </c>
    </row>
    <row r="113" spans="1:2" ht="15.75" x14ac:dyDescent="0.25">
      <c r="A113" s="186" t="s">
        <v>48</v>
      </c>
      <c r="B113" s="186" t="s">
        <v>556</v>
      </c>
    </row>
    <row r="114" spans="1:2" ht="15.75" x14ac:dyDescent="0.25">
      <c r="A114" s="186" t="s">
        <v>49</v>
      </c>
      <c r="B114" s="186" t="s">
        <v>557</v>
      </c>
    </row>
    <row r="115" spans="1:2" ht="15.75" x14ac:dyDescent="0.25">
      <c r="A115" s="186" t="s">
        <v>558</v>
      </c>
      <c r="B115" s="186" t="s">
        <v>559</v>
      </c>
    </row>
    <row r="116" spans="1:2" ht="15.75" x14ac:dyDescent="0.25">
      <c r="A116" s="186" t="s">
        <v>126</v>
      </c>
      <c r="B116" s="186" t="s">
        <v>560</v>
      </c>
    </row>
    <row r="117" spans="1:2" ht="15.75" x14ac:dyDescent="0.25">
      <c r="A117" s="186" t="s">
        <v>561</v>
      </c>
      <c r="B117" s="186" t="s">
        <v>562</v>
      </c>
    </row>
    <row r="118" spans="1:2" ht="15.75" x14ac:dyDescent="0.25">
      <c r="A118" s="186" t="s">
        <v>563</v>
      </c>
      <c r="B118" s="186" t="s">
        <v>564</v>
      </c>
    </row>
    <row r="119" spans="1:2" ht="15.75" x14ac:dyDescent="0.25">
      <c r="A119" s="186" t="s">
        <v>565</v>
      </c>
      <c r="B119" s="186" t="s">
        <v>566</v>
      </c>
    </row>
    <row r="120" spans="1:2" ht="15.75" x14ac:dyDescent="0.25">
      <c r="A120" s="186" t="s">
        <v>567</v>
      </c>
      <c r="B120" s="186" t="s">
        <v>568</v>
      </c>
    </row>
    <row r="121" spans="1:2" ht="15.75" x14ac:dyDescent="0.25">
      <c r="A121" s="186" t="s">
        <v>569</v>
      </c>
      <c r="B121" s="186" t="s">
        <v>570</v>
      </c>
    </row>
    <row r="122" spans="1:2" ht="15.75" x14ac:dyDescent="0.25">
      <c r="A122" s="186" t="s">
        <v>52</v>
      </c>
      <c r="B122" s="186" t="s">
        <v>571</v>
      </c>
    </row>
    <row r="123" spans="1:2" ht="15.75" x14ac:dyDescent="0.25">
      <c r="A123" s="186" t="s">
        <v>572</v>
      </c>
      <c r="B123" s="186" t="s">
        <v>573</v>
      </c>
    </row>
    <row r="124" spans="1:2" ht="15.75" x14ac:dyDescent="0.25">
      <c r="A124" s="186" t="s">
        <v>53</v>
      </c>
      <c r="B124" s="186" t="s">
        <v>574</v>
      </c>
    </row>
    <row r="125" spans="1:2" ht="15.75" x14ac:dyDescent="0.25">
      <c r="A125" s="186" t="s">
        <v>54</v>
      </c>
      <c r="B125" s="186" t="s">
        <v>575</v>
      </c>
    </row>
    <row r="126" spans="1:2" ht="15.75" x14ac:dyDescent="0.25">
      <c r="A126" s="186" t="s">
        <v>55</v>
      </c>
      <c r="B126" s="186" t="s">
        <v>576</v>
      </c>
    </row>
    <row r="127" spans="1:2" ht="15.75" x14ac:dyDescent="0.25">
      <c r="A127" s="186" t="s">
        <v>56</v>
      </c>
      <c r="B127" s="186" t="s">
        <v>577</v>
      </c>
    </row>
    <row r="128" spans="1:2" ht="15.75" x14ac:dyDescent="0.25">
      <c r="A128" s="186" t="s">
        <v>578</v>
      </c>
      <c r="B128" s="186" t="s">
        <v>579</v>
      </c>
    </row>
    <row r="129" spans="1:2" ht="15.75" x14ac:dyDescent="0.25">
      <c r="A129" s="186" t="s">
        <v>57</v>
      </c>
      <c r="B129" s="186" t="s">
        <v>580</v>
      </c>
    </row>
    <row r="130" spans="1:2" ht="15.75" x14ac:dyDescent="0.25">
      <c r="A130" s="186" t="s">
        <v>581</v>
      </c>
      <c r="B130" s="186" t="s">
        <v>582</v>
      </c>
    </row>
    <row r="131" spans="1:2" ht="15.75" x14ac:dyDescent="0.25">
      <c r="A131" s="186" t="s">
        <v>242</v>
      </c>
      <c r="B131" s="186" t="s">
        <v>583</v>
      </c>
    </row>
    <row r="132" spans="1:2" ht="15.75" x14ac:dyDescent="0.25">
      <c r="A132" s="186" t="s">
        <v>243</v>
      </c>
      <c r="B132" s="186" t="s">
        <v>584</v>
      </c>
    </row>
    <row r="133" spans="1:2" ht="15.75" x14ac:dyDescent="0.25">
      <c r="A133" s="186" t="s">
        <v>585</v>
      </c>
      <c r="B133" s="186" t="s">
        <v>586</v>
      </c>
    </row>
    <row r="134" spans="1:2" ht="15.75" x14ac:dyDescent="0.25">
      <c r="A134" s="186" t="s">
        <v>587</v>
      </c>
      <c r="B134" s="186" t="s">
        <v>588</v>
      </c>
    </row>
    <row r="135" spans="1:2" ht="15.75" x14ac:dyDescent="0.25">
      <c r="A135" s="186" t="s">
        <v>589</v>
      </c>
      <c r="B135" s="186" t="s">
        <v>590</v>
      </c>
    </row>
    <row r="136" spans="1:2" ht="15.75" x14ac:dyDescent="0.25">
      <c r="A136" s="186" t="s">
        <v>59</v>
      </c>
      <c r="B136" s="186" t="s">
        <v>591</v>
      </c>
    </row>
    <row r="137" spans="1:2" ht="15.75" x14ac:dyDescent="0.25">
      <c r="A137" s="186" t="s">
        <v>60</v>
      </c>
      <c r="B137" s="186" t="s">
        <v>592</v>
      </c>
    </row>
    <row r="138" spans="1:2" ht="15.75" x14ac:dyDescent="0.25">
      <c r="A138" s="186" t="s">
        <v>593</v>
      </c>
      <c r="B138" s="186" t="s">
        <v>594</v>
      </c>
    </row>
    <row r="139" spans="1:2" ht="15.75" x14ac:dyDescent="0.25">
      <c r="A139" s="186" t="s">
        <v>595</v>
      </c>
      <c r="B139" s="186" t="s">
        <v>596</v>
      </c>
    </row>
    <row r="140" spans="1:2" ht="15.75" x14ac:dyDescent="0.25">
      <c r="A140" s="186" t="s">
        <v>61</v>
      </c>
      <c r="B140" s="186" t="s">
        <v>597</v>
      </c>
    </row>
    <row r="141" spans="1:2" ht="15.75" x14ac:dyDescent="0.25">
      <c r="A141" s="186" t="s">
        <v>598</v>
      </c>
      <c r="B141" s="186" t="s">
        <v>599</v>
      </c>
    </row>
    <row r="142" spans="1:2" ht="15.75" x14ac:dyDescent="0.25">
      <c r="A142" s="186" t="s">
        <v>600</v>
      </c>
      <c r="B142" s="186" t="s">
        <v>601</v>
      </c>
    </row>
    <row r="143" spans="1:2" ht="15.75" x14ac:dyDescent="0.25">
      <c r="A143" s="186" t="s">
        <v>62</v>
      </c>
      <c r="B143" s="186" t="s">
        <v>602</v>
      </c>
    </row>
    <row r="144" spans="1:2" ht="15.75" x14ac:dyDescent="0.25">
      <c r="A144" s="186" t="s">
        <v>603</v>
      </c>
      <c r="B144" s="186" t="s">
        <v>604</v>
      </c>
    </row>
    <row r="145" spans="1:2" ht="15.75" x14ac:dyDescent="0.25">
      <c r="A145" s="186" t="s">
        <v>63</v>
      </c>
      <c r="B145" s="186" t="s">
        <v>605</v>
      </c>
    </row>
    <row r="146" spans="1:2" ht="15.75" x14ac:dyDescent="0.25">
      <c r="A146" s="186" t="s">
        <v>606</v>
      </c>
      <c r="B146" s="186" t="s">
        <v>607</v>
      </c>
    </row>
    <row r="147" spans="1:2" ht="15.75" x14ac:dyDescent="0.25">
      <c r="A147" s="186" t="s">
        <v>608</v>
      </c>
      <c r="B147" s="186" t="s">
        <v>609</v>
      </c>
    </row>
    <row r="148" spans="1:2" ht="15.75" x14ac:dyDescent="0.25">
      <c r="A148" s="186" t="s">
        <v>610</v>
      </c>
      <c r="B148" s="186" t="s">
        <v>611</v>
      </c>
    </row>
    <row r="149" spans="1:2" ht="15.75" x14ac:dyDescent="0.25">
      <c r="A149" s="186" t="s">
        <v>612</v>
      </c>
      <c r="B149" s="186" t="s">
        <v>613</v>
      </c>
    </row>
    <row r="150" spans="1:2" ht="15.75" x14ac:dyDescent="0.25">
      <c r="A150" s="186" t="s">
        <v>64</v>
      </c>
      <c r="B150" s="186" t="s">
        <v>614</v>
      </c>
    </row>
    <row r="151" spans="1:2" ht="15.75" x14ac:dyDescent="0.25">
      <c r="A151" s="186" t="s">
        <v>615</v>
      </c>
      <c r="B151" s="186" t="s">
        <v>616</v>
      </c>
    </row>
    <row r="152" spans="1:2" ht="15.75" x14ac:dyDescent="0.25">
      <c r="A152" s="186" t="s">
        <v>65</v>
      </c>
      <c r="B152" s="186" t="s">
        <v>617</v>
      </c>
    </row>
    <row r="153" spans="1:2" ht="15.75" x14ac:dyDescent="0.25">
      <c r="A153" s="186" t="s">
        <v>132</v>
      </c>
      <c r="B153" s="186" t="s">
        <v>618</v>
      </c>
    </row>
    <row r="154" spans="1:2" ht="15.75" x14ac:dyDescent="0.25">
      <c r="A154" s="186" t="s">
        <v>66</v>
      </c>
      <c r="B154" s="186" t="s">
        <v>619</v>
      </c>
    </row>
    <row r="155" spans="1:2" ht="15.75" x14ac:dyDescent="0.25">
      <c r="A155" s="186" t="s">
        <v>67</v>
      </c>
      <c r="B155" s="186" t="s">
        <v>620</v>
      </c>
    </row>
    <row r="156" spans="1:2" ht="15.75" x14ac:dyDescent="0.25">
      <c r="A156" s="186" t="s">
        <v>621</v>
      </c>
      <c r="B156" s="186" t="s">
        <v>622</v>
      </c>
    </row>
    <row r="157" spans="1:2" ht="15.75" x14ac:dyDescent="0.25">
      <c r="A157" s="186" t="s">
        <v>68</v>
      </c>
      <c r="B157" s="186" t="s">
        <v>623</v>
      </c>
    </row>
    <row r="158" spans="1:2" ht="15.75" x14ac:dyDescent="0.25">
      <c r="A158" s="186" t="s">
        <v>69</v>
      </c>
      <c r="B158" s="186" t="s">
        <v>624</v>
      </c>
    </row>
    <row r="159" spans="1:2" ht="15.75" x14ac:dyDescent="0.25">
      <c r="A159" s="186" t="s">
        <v>625</v>
      </c>
      <c r="B159" s="186" t="s">
        <v>626</v>
      </c>
    </row>
    <row r="160" spans="1:2" ht="15.75" x14ac:dyDescent="0.25">
      <c r="A160" s="186" t="s">
        <v>627</v>
      </c>
      <c r="B160" s="186" t="s">
        <v>628</v>
      </c>
    </row>
    <row r="161" spans="1:2" ht="15.75" x14ac:dyDescent="0.25">
      <c r="A161" s="186" t="s">
        <v>629</v>
      </c>
      <c r="B161" s="186" t="s">
        <v>630</v>
      </c>
    </row>
    <row r="162" spans="1:2" ht="15.75" x14ac:dyDescent="0.25">
      <c r="A162" s="186" t="s">
        <v>70</v>
      </c>
      <c r="B162" s="186" t="s">
        <v>631</v>
      </c>
    </row>
    <row r="163" spans="1:2" ht="15.75" x14ac:dyDescent="0.25">
      <c r="A163" s="186" t="s">
        <v>71</v>
      </c>
      <c r="B163" s="186" t="s">
        <v>632</v>
      </c>
    </row>
    <row r="164" spans="1:2" ht="15.75" x14ac:dyDescent="0.25">
      <c r="A164" s="186" t="s">
        <v>251</v>
      </c>
      <c r="B164" s="186" t="s">
        <v>633</v>
      </c>
    </row>
    <row r="165" spans="1:2" ht="15.75" x14ac:dyDescent="0.25">
      <c r="A165" s="186" t="s">
        <v>634</v>
      </c>
      <c r="B165" s="186" t="s">
        <v>635</v>
      </c>
    </row>
    <row r="166" spans="1:2" ht="15.75" x14ac:dyDescent="0.25">
      <c r="A166" s="186" t="s">
        <v>636</v>
      </c>
      <c r="B166" s="186" t="s">
        <v>637</v>
      </c>
    </row>
    <row r="167" spans="1:2" ht="15.75" x14ac:dyDescent="0.25">
      <c r="A167" s="186" t="s">
        <v>638</v>
      </c>
      <c r="B167" s="186" t="s">
        <v>639</v>
      </c>
    </row>
    <row r="168" spans="1:2" ht="15.75" x14ac:dyDescent="0.25">
      <c r="A168" s="186" t="s">
        <v>640</v>
      </c>
      <c r="B168" s="186" t="s">
        <v>641</v>
      </c>
    </row>
    <row r="169" spans="1:2" ht="15.75" x14ac:dyDescent="0.25">
      <c r="A169" s="186" t="s">
        <v>642</v>
      </c>
      <c r="B169" s="186" t="s">
        <v>643</v>
      </c>
    </row>
    <row r="170" spans="1:2" ht="15.75" x14ac:dyDescent="0.25">
      <c r="A170" s="186" t="s">
        <v>644</v>
      </c>
      <c r="B170" s="186" t="s">
        <v>645</v>
      </c>
    </row>
    <row r="171" spans="1:2" ht="15.75" x14ac:dyDescent="0.25">
      <c r="A171" s="186" t="s">
        <v>646</v>
      </c>
      <c r="B171" s="186" t="s">
        <v>647</v>
      </c>
    </row>
    <row r="172" spans="1:2" ht="15.75" x14ac:dyDescent="0.25">
      <c r="A172" s="186" t="s">
        <v>72</v>
      </c>
      <c r="B172" s="186" t="s">
        <v>648</v>
      </c>
    </row>
    <row r="173" spans="1:2" ht="15.75" x14ac:dyDescent="0.25">
      <c r="A173" s="186" t="s">
        <v>649</v>
      </c>
      <c r="B173" s="186" t="s">
        <v>650</v>
      </c>
    </row>
    <row r="174" spans="1:2" ht="15.75" x14ac:dyDescent="0.25">
      <c r="A174" s="186" t="s">
        <v>73</v>
      </c>
      <c r="B174" s="186" t="s">
        <v>651</v>
      </c>
    </row>
    <row r="175" spans="1:2" ht="15.75" x14ac:dyDescent="0.25">
      <c r="A175" s="186" t="s">
        <v>74</v>
      </c>
      <c r="B175" s="186" t="s">
        <v>652</v>
      </c>
    </row>
    <row r="176" spans="1:2" ht="15.75" x14ac:dyDescent="0.25">
      <c r="A176" s="186" t="s">
        <v>75</v>
      </c>
      <c r="B176" s="186" t="s">
        <v>653</v>
      </c>
    </row>
    <row r="177" spans="1:2" ht="15.75" x14ac:dyDescent="0.25">
      <c r="A177" s="186" t="s">
        <v>76</v>
      </c>
      <c r="B177" s="186" t="s">
        <v>654</v>
      </c>
    </row>
    <row r="178" spans="1:2" ht="15.75" x14ac:dyDescent="0.25">
      <c r="A178" s="186" t="s">
        <v>77</v>
      </c>
      <c r="B178" s="186" t="s">
        <v>655</v>
      </c>
    </row>
    <row r="179" spans="1:2" ht="15.75" x14ac:dyDescent="0.25">
      <c r="A179" s="186" t="s">
        <v>78</v>
      </c>
      <c r="B179" s="186" t="s">
        <v>656</v>
      </c>
    </row>
    <row r="180" spans="1:2" ht="15.75" x14ac:dyDescent="0.25">
      <c r="A180" s="186" t="s">
        <v>657</v>
      </c>
      <c r="B180" s="186" t="s">
        <v>658</v>
      </c>
    </row>
    <row r="181" spans="1:2" ht="15.75" x14ac:dyDescent="0.25">
      <c r="A181" s="186" t="s">
        <v>659</v>
      </c>
      <c r="B181" s="186" t="s">
        <v>660</v>
      </c>
    </row>
    <row r="182" spans="1:2" ht="15.75" x14ac:dyDescent="0.25">
      <c r="A182" s="186" t="s">
        <v>661</v>
      </c>
      <c r="B182" s="186" t="s">
        <v>662</v>
      </c>
    </row>
    <row r="183" spans="1:2" ht="15.75" x14ac:dyDescent="0.25">
      <c r="A183" s="186" t="s">
        <v>79</v>
      </c>
      <c r="B183" s="186" t="s">
        <v>663</v>
      </c>
    </row>
    <row r="184" spans="1:2" ht="15.75" x14ac:dyDescent="0.25">
      <c r="A184" s="186" t="s">
        <v>664</v>
      </c>
      <c r="B184" s="186" t="s">
        <v>665</v>
      </c>
    </row>
    <row r="185" spans="1:2" ht="15.75" x14ac:dyDescent="0.25">
      <c r="A185" s="186" t="s">
        <v>80</v>
      </c>
      <c r="B185" s="186" t="s">
        <v>666</v>
      </c>
    </row>
    <row r="186" spans="1:2" ht="15.75" x14ac:dyDescent="0.25">
      <c r="A186" s="186" t="s">
        <v>667</v>
      </c>
      <c r="B186" s="186" t="s">
        <v>668</v>
      </c>
    </row>
    <row r="187" spans="1:2" ht="15.75" x14ac:dyDescent="0.25">
      <c r="A187" s="186" t="s">
        <v>669</v>
      </c>
      <c r="B187" s="186" t="s">
        <v>670</v>
      </c>
    </row>
    <row r="188" spans="1:2" ht="15.75" x14ac:dyDescent="0.25">
      <c r="A188" s="186" t="s">
        <v>671</v>
      </c>
      <c r="B188" s="186" t="s">
        <v>672</v>
      </c>
    </row>
    <row r="189" spans="1:2" ht="15.75" x14ac:dyDescent="0.25">
      <c r="A189" s="186" t="s">
        <v>673</v>
      </c>
      <c r="B189" s="186" t="s">
        <v>674</v>
      </c>
    </row>
    <row r="190" spans="1:2" ht="15.75" x14ac:dyDescent="0.25">
      <c r="A190" s="186" t="s">
        <v>82</v>
      </c>
      <c r="B190" s="186" t="s">
        <v>675</v>
      </c>
    </row>
    <row r="191" spans="1:2" ht="15.75" x14ac:dyDescent="0.25">
      <c r="A191" s="186" t="s">
        <v>131</v>
      </c>
      <c r="B191" s="186" t="s">
        <v>676</v>
      </c>
    </row>
    <row r="192" spans="1:2" ht="15.75" x14ac:dyDescent="0.25">
      <c r="A192" s="186" t="s">
        <v>677</v>
      </c>
      <c r="B192" s="186" t="s">
        <v>678</v>
      </c>
    </row>
    <row r="193" spans="1:2" ht="15.75" x14ac:dyDescent="0.25">
      <c r="A193" s="186" t="s">
        <v>83</v>
      </c>
      <c r="B193" s="186" t="s">
        <v>679</v>
      </c>
    </row>
    <row r="194" spans="1:2" ht="15.75" x14ac:dyDescent="0.25">
      <c r="A194" s="186" t="s">
        <v>680</v>
      </c>
      <c r="B194" s="186" t="s">
        <v>681</v>
      </c>
    </row>
    <row r="195" spans="1:2" ht="15.75" x14ac:dyDescent="0.25">
      <c r="A195" s="186" t="s">
        <v>682</v>
      </c>
      <c r="B195" s="186" t="s">
        <v>683</v>
      </c>
    </row>
    <row r="196" spans="1:2" ht="15.75" x14ac:dyDescent="0.25">
      <c r="A196" s="186" t="s">
        <v>84</v>
      </c>
      <c r="B196" s="186" t="s">
        <v>684</v>
      </c>
    </row>
    <row r="197" spans="1:2" ht="15.75" x14ac:dyDescent="0.25">
      <c r="A197" s="186" t="s">
        <v>685</v>
      </c>
      <c r="B197" s="186" t="s">
        <v>686</v>
      </c>
    </row>
    <row r="198" spans="1:2" ht="15.75" x14ac:dyDescent="0.25">
      <c r="A198" s="186" t="s">
        <v>687</v>
      </c>
      <c r="B198" s="186" t="s">
        <v>688</v>
      </c>
    </row>
    <row r="199" spans="1:2" ht="15.75" x14ac:dyDescent="0.25">
      <c r="A199" s="186" t="s">
        <v>85</v>
      </c>
      <c r="B199" s="186" t="s">
        <v>689</v>
      </c>
    </row>
    <row r="200" spans="1:2" ht="15.75" x14ac:dyDescent="0.25">
      <c r="A200" s="186" t="s">
        <v>86</v>
      </c>
      <c r="B200" s="186" t="s">
        <v>690</v>
      </c>
    </row>
    <row r="201" spans="1:2" ht="15.75" x14ac:dyDescent="0.25">
      <c r="A201" s="186" t="s">
        <v>252</v>
      </c>
      <c r="B201" s="186" t="s">
        <v>691</v>
      </c>
    </row>
    <row r="202" spans="1:2" ht="15.75" x14ac:dyDescent="0.25">
      <c r="A202" s="186" t="s">
        <v>238</v>
      </c>
      <c r="B202" s="186" t="s">
        <v>692</v>
      </c>
    </row>
    <row r="203" spans="1:2" ht="15.75" x14ac:dyDescent="0.25">
      <c r="A203" s="186" t="s">
        <v>171</v>
      </c>
      <c r="B203" s="186" t="s">
        <v>693</v>
      </c>
    </row>
    <row r="204" spans="1:2" ht="15.75" x14ac:dyDescent="0.25">
      <c r="A204" s="186" t="s">
        <v>694</v>
      </c>
      <c r="B204" s="186" t="s">
        <v>695</v>
      </c>
    </row>
    <row r="205" spans="1:2" ht="15.75" x14ac:dyDescent="0.25">
      <c r="A205" s="186" t="s">
        <v>87</v>
      </c>
      <c r="B205" s="186" t="s">
        <v>696</v>
      </c>
    </row>
    <row r="206" spans="1:2" ht="15.75" x14ac:dyDescent="0.25">
      <c r="A206" s="186" t="s">
        <v>697</v>
      </c>
      <c r="B206" s="186" t="s">
        <v>698</v>
      </c>
    </row>
    <row r="207" spans="1:2" ht="15.75" x14ac:dyDescent="0.25">
      <c r="A207" s="186" t="s">
        <v>699</v>
      </c>
      <c r="B207" s="186" t="s">
        <v>700</v>
      </c>
    </row>
    <row r="208" spans="1:2" ht="15.75" x14ac:dyDescent="0.25">
      <c r="A208" s="186" t="s">
        <v>701</v>
      </c>
      <c r="B208" s="186" t="s">
        <v>702</v>
      </c>
    </row>
    <row r="209" spans="1:2" ht="15.75" x14ac:dyDescent="0.25">
      <c r="A209" s="186" t="s">
        <v>703</v>
      </c>
      <c r="B209" s="186" t="s">
        <v>704</v>
      </c>
    </row>
    <row r="210" spans="1:2" ht="15.75" x14ac:dyDescent="0.25">
      <c r="A210" s="186" t="s">
        <v>705</v>
      </c>
      <c r="B210" s="186" t="s">
        <v>706</v>
      </c>
    </row>
    <row r="211" spans="1:2" ht="15.75" x14ac:dyDescent="0.25">
      <c r="A211" s="186" t="s">
        <v>707</v>
      </c>
      <c r="B211" s="186" t="s">
        <v>708</v>
      </c>
    </row>
    <row r="212" spans="1:2" ht="15.75" x14ac:dyDescent="0.25">
      <c r="A212" s="186" t="s">
        <v>88</v>
      </c>
      <c r="B212" s="186" t="s">
        <v>709</v>
      </c>
    </row>
    <row r="213" spans="1:2" ht="15.75" x14ac:dyDescent="0.25">
      <c r="A213" s="186" t="s">
        <v>710</v>
      </c>
      <c r="B213" s="186" t="s">
        <v>711</v>
      </c>
    </row>
    <row r="214" spans="1:2" ht="15.75" x14ac:dyDescent="0.25">
      <c r="A214" s="186" t="s">
        <v>89</v>
      </c>
      <c r="B214" s="186" t="s">
        <v>712</v>
      </c>
    </row>
    <row r="215" spans="1:2" ht="15.75" x14ac:dyDescent="0.25">
      <c r="A215" s="186" t="s">
        <v>713</v>
      </c>
      <c r="B215" s="186" t="s">
        <v>714</v>
      </c>
    </row>
    <row r="216" spans="1:2" ht="15.75" x14ac:dyDescent="0.25">
      <c r="A216" s="186" t="s">
        <v>715</v>
      </c>
      <c r="B216" s="186" t="s">
        <v>716</v>
      </c>
    </row>
    <row r="217" spans="1:2" ht="15.75" x14ac:dyDescent="0.25">
      <c r="A217" s="186" t="s">
        <v>717</v>
      </c>
      <c r="B217" s="186" t="s">
        <v>718</v>
      </c>
    </row>
    <row r="218" spans="1:2" ht="15.75" x14ac:dyDescent="0.25">
      <c r="A218" s="186" t="s">
        <v>91</v>
      </c>
      <c r="B218" s="186" t="s">
        <v>719</v>
      </c>
    </row>
    <row r="219" spans="1:2" ht="15.75" x14ac:dyDescent="0.25">
      <c r="A219" s="186" t="s">
        <v>92</v>
      </c>
      <c r="B219" s="186" t="s">
        <v>720</v>
      </c>
    </row>
    <row r="220" spans="1:2" ht="15.75" x14ac:dyDescent="0.25">
      <c r="A220" s="186" t="s">
        <v>93</v>
      </c>
      <c r="B220" s="186" t="s">
        <v>721</v>
      </c>
    </row>
    <row r="221" spans="1:2" ht="15.75" x14ac:dyDescent="0.25">
      <c r="A221" s="186" t="s">
        <v>722</v>
      </c>
      <c r="B221" s="186" t="s">
        <v>723</v>
      </c>
    </row>
    <row r="222" spans="1:2" ht="15.75" x14ac:dyDescent="0.25">
      <c r="A222" s="186" t="s">
        <v>250</v>
      </c>
      <c r="B222" s="186" t="s">
        <v>724</v>
      </c>
    </row>
    <row r="223" spans="1:2" ht="15.75" x14ac:dyDescent="0.25">
      <c r="A223" s="186" t="s">
        <v>725</v>
      </c>
      <c r="B223" s="186" t="s">
        <v>726</v>
      </c>
    </row>
    <row r="224" spans="1:2" ht="15.75" x14ac:dyDescent="0.25">
      <c r="A224" s="186" t="s">
        <v>94</v>
      </c>
      <c r="B224" s="186" t="s">
        <v>727</v>
      </c>
    </row>
    <row r="225" spans="1:2" ht="15.75" x14ac:dyDescent="0.25">
      <c r="A225" s="186" t="s">
        <v>117</v>
      </c>
      <c r="B225" s="186" t="s">
        <v>728</v>
      </c>
    </row>
    <row r="226" spans="1:2" ht="15.75" x14ac:dyDescent="0.25">
      <c r="A226" s="186" t="s">
        <v>729</v>
      </c>
      <c r="B226" s="186" t="s">
        <v>730</v>
      </c>
    </row>
    <row r="227" spans="1:2" ht="15.75" x14ac:dyDescent="0.25">
      <c r="A227" s="186" t="s">
        <v>95</v>
      </c>
      <c r="B227" s="186" t="s">
        <v>731</v>
      </c>
    </row>
    <row r="228" spans="1:2" ht="15.75" x14ac:dyDescent="0.25">
      <c r="A228" s="186" t="s">
        <v>96</v>
      </c>
      <c r="B228" s="186" t="s">
        <v>732</v>
      </c>
    </row>
    <row r="229" spans="1:2" ht="15.75" x14ac:dyDescent="0.25">
      <c r="A229" s="186" t="s">
        <v>97</v>
      </c>
      <c r="B229" s="186" t="s">
        <v>733</v>
      </c>
    </row>
    <row r="230" spans="1:2" ht="15.75" x14ac:dyDescent="0.25">
      <c r="A230" s="186" t="s">
        <v>734</v>
      </c>
      <c r="B230" s="186" t="s">
        <v>735</v>
      </c>
    </row>
    <row r="231" spans="1:2" ht="15.75" x14ac:dyDescent="0.25">
      <c r="A231" s="186" t="s">
        <v>736</v>
      </c>
      <c r="B231" s="186" t="s">
        <v>737</v>
      </c>
    </row>
    <row r="232" spans="1:2" ht="15.75" x14ac:dyDescent="0.25">
      <c r="A232" s="186" t="s">
        <v>98</v>
      </c>
      <c r="B232" s="186" t="s">
        <v>738</v>
      </c>
    </row>
    <row r="233" spans="1:2" ht="15.75" x14ac:dyDescent="0.25">
      <c r="A233" s="186" t="s">
        <v>99</v>
      </c>
      <c r="B233" s="186" t="s">
        <v>739</v>
      </c>
    </row>
    <row r="234" spans="1:2" ht="15.75" x14ac:dyDescent="0.25">
      <c r="A234" s="186" t="s">
        <v>740</v>
      </c>
      <c r="B234" s="186" t="s">
        <v>741</v>
      </c>
    </row>
    <row r="235" spans="1:2" ht="15.75" x14ac:dyDescent="0.25">
      <c r="A235" s="186" t="s">
        <v>742</v>
      </c>
      <c r="B235" s="186" t="s">
        <v>743</v>
      </c>
    </row>
    <row r="236" spans="1:2" ht="15.75" x14ac:dyDescent="0.25">
      <c r="A236" s="186" t="s">
        <v>744</v>
      </c>
      <c r="B236" s="186" t="s">
        <v>745</v>
      </c>
    </row>
    <row r="237" spans="1:2" ht="15.75" x14ac:dyDescent="0.25">
      <c r="A237" s="186" t="s">
        <v>244</v>
      </c>
      <c r="B237" s="186" t="s">
        <v>746</v>
      </c>
    </row>
    <row r="238" spans="1:2" ht="15.75" x14ac:dyDescent="0.25">
      <c r="A238" s="186" t="s">
        <v>100</v>
      </c>
      <c r="B238" s="186" t="s">
        <v>747</v>
      </c>
    </row>
    <row r="239" spans="1:2" ht="15.75" x14ac:dyDescent="0.25">
      <c r="A239" s="186" t="s">
        <v>101</v>
      </c>
      <c r="B239" s="186" t="s">
        <v>748</v>
      </c>
    </row>
    <row r="240" spans="1:2" ht="15.75" x14ac:dyDescent="0.25">
      <c r="A240" s="186" t="s">
        <v>102</v>
      </c>
      <c r="B240" s="186" t="s">
        <v>749</v>
      </c>
    </row>
    <row r="241" spans="1:2" ht="15.75" x14ac:dyDescent="0.25">
      <c r="A241" s="186" t="s">
        <v>750</v>
      </c>
      <c r="B241" s="186" t="s">
        <v>751</v>
      </c>
    </row>
    <row r="242" spans="1:2" ht="15.75" x14ac:dyDescent="0.25">
      <c r="A242" s="186" t="s">
        <v>104</v>
      </c>
      <c r="B242" s="186" t="s">
        <v>752</v>
      </c>
    </row>
    <row r="243" spans="1:2" ht="15.75" x14ac:dyDescent="0.25">
      <c r="A243" s="186" t="s">
        <v>753</v>
      </c>
      <c r="B243" s="186" t="s">
        <v>754</v>
      </c>
    </row>
    <row r="244" spans="1:2" ht="15.75" x14ac:dyDescent="0.25">
      <c r="A244" s="186" t="s">
        <v>755</v>
      </c>
      <c r="B244" s="186" t="s">
        <v>756</v>
      </c>
    </row>
    <row r="245" spans="1:2" ht="15.75" x14ac:dyDescent="0.25">
      <c r="A245" s="186" t="s">
        <v>240</v>
      </c>
      <c r="B245" s="186" t="s">
        <v>757</v>
      </c>
    </row>
    <row r="246" spans="1:2" ht="15.75" x14ac:dyDescent="0.25">
      <c r="A246" s="186" t="s">
        <v>253</v>
      </c>
      <c r="B246" s="186" t="s">
        <v>758</v>
      </c>
    </row>
    <row r="247" spans="1:2" ht="15.75" x14ac:dyDescent="0.25">
      <c r="A247" s="186" t="s">
        <v>107</v>
      </c>
      <c r="B247" s="186" t="s">
        <v>759</v>
      </c>
    </row>
    <row r="248" spans="1:2" ht="15.75" x14ac:dyDescent="0.25">
      <c r="A248" s="186" t="s">
        <v>108</v>
      </c>
      <c r="B248" s="186" t="s">
        <v>760</v>
      </c>
    </row>
    <row r="249" spans="1:2" ht="15.75" x14ac:dyDescent="0.25">
      <c r="A249" s="186" t="s">
        <v>761</v>
      </c>
      <c r="B249" s="186" t="s">
        <v>762</v>
      </c>
    </row>
    <row r="250" spans="1:2" ht="15.75" x14ac:dyDescent="0.25">
      <c r="A250" s="186" t="s">
        <v>763</v>
      </c>
      <c r="B250" s="186" t="s">
        <v>764</v>
      </c>
    </row>
    <row r="251" spans="1:2" ht="15.75" x14ac:dyDescent="0.25">
      <c r="A251" s="186" t="s">
        <v>765</v>
      </c>
      <c r="B251" s="186" t="s">
        <v>766</v>
      </c>
    </row>
    <row r="252" spans="1:2" ht="15.75" x14ac:dyDescent="0.25">
      <c r="A252" s="186" t="s">
        <v>767</v>
      </c>
      <c r="B252" s="186" t="s">
        <v>768</v>
      </c>
    </row>
    <row r="253" spans="1:2" ht="15.75" x14ac:dyDescent="0.25">
      <c r="A253" s="186" t="s">
        <v>769</v>
      </c>
      <c r="B253" s="186" t="s">
        <v>770</v>
      </c>
    </row>
    <row r="254" spans="1:2" ht="15.75" x14ac:dyDescent="0.25">
      <c r="A254" s="186" t="s">
        <v>771</v>
      </c>
      <c r="B254" s="186" t="s">
        <v>772</v>
      </c>
    </row>
    <row r="255" spans="1:2" ht="15.75" x14ac:dyDescent="0.25">
      <c r="A255" s="186" t="s">
        <v>773</v>
      </c>
      <c r="B255" s="186" t="s">
        <v>774</v>
      </c>
    </row>
    <row r="256" spans="1:2" ht="15.75" x14ac:dyDescent="0.25">
      <c r="A256" s="186" t="s">
        <v>775</v>
      </c>
      <c r="B256" s="186" t="s">
        <v>776</v>
      </c>
    </row>
    <row r="257" spans="1:2" ht="15.75" x14ac:dyDescent="0.25">
      <c r="A257" s="186" t="s">
        <v>777</v>
      </c>
      <c r="B257" s="186" t="s">
        <v>778</v>
      </c>
    </row>
    <row r="258" spans="1:2" ht="15.75" x14ac:dyDescent="0.25">
      <c r="A258" s="186" t="s">
        <v>779</v>
      </c>
      <c r="B258" s="186" t="s">
        <v>780</v>
      </c>
    </row>
    <row r="259" spans="1:2" ht="15.75" x14ac:dyDescent="0.25">
      <c r="A259" s="186" t="s">
        <v>781</v>
      </c>
      <c r="B259" s="186" t="s">
        <v>782</v>
      </c>
    </row>
    <row r="260" spans="1:2" ht="15.75" x14ac:dyDescent="0.25">
      <c r="A260" s="186" t="s">
        <v>783</v>
      </c>
      <c r="B260" s="186" t="s">
        <v>784</v>
      </c>
    </row>
    <row r="261" spans="1:2" ht="15.75" x14ac:dyDescent="0.25">
      <c r="A261" s="186" t="s">
        <v>785</v>
      </c>
      <c r="B261" s="186" t="s">
        <v>786</v>
      </c>
    </row>
    <row r="262" spans="1:2" ht="15.75" x14ac:dyDescent="0.25">
      <c r="A262" s="186" t="s">
        <v>787</v>
      </c>
      <c r="B262" s="186" t="s">
        <v>788</v>
      </c>
    </row>
    <row r="263" spans="1:2" ht="15.75" x14ac:dyDescent="0.25">
      <c r="A263" s="186" t="s">
        <v>789</v>
      </c>
      <c r="B263" s="186" t="s">
        <v>790</v>
      </c>
    </row>
    <row r="264" spans="1:2" ht="15.75" x14ac:dyDescent="0.25">
      <c r="A264" s="186" t="s">
        <v>791</v>
      </c>
      <c r="B264" s="186" t="s">
        <v>792</v>
      </c>
    </row>
    <row r="265" spans="1:2" ht="15.75" x14ac:dyDescent="0.25">
      <c r="A265" s="186" t="s">
        <v>793</v>
      </c>
      <c r="B265" s="186" t="s">
        <v>794</v>
      </c>
    </row>
    <row r="266" spans="1:2" ht="15.75" x14ac:dyDescent="0.25">
      <c r="A266" s="186" t="s">
        <v>795</v>
      </c>
      <c r="B266" s="186" t="s">
        <v>796</v>
      </c>
    </row>
    <row r="267" spans="1:2" ht="15.75" x14ac:dyDescent="0.25">
      <c r="A267" s="186" t="s">
        <v>797</v>
      </c>
      <c r="B267" s="186" t="s">
        <v>798</v>
      </c>
    </row>
    <row r="268" spans="1:2" ht="15.75" x14ac:dyDescent="0.25">
      <c r="A268" s="186" t="s">
        <v>799</v>
      </c>
      <c r="B268" s="186" t="s">
        <v>800</v>
      </c>
    </row>
    <row r="269" spans="1:2" ht="15.75" x14ac:dyDescent="0.25">
      <c r="A269" s="186" t="s">
        <v>801</v>
      </c>
      <c r="B269" s="186" t="s">
        <v>802</v>
      </c>
    </row>
    <row r="270" spans="1:2" ht="15.75" x14ac:dyDescent="0.25">
      <c r="A270" s="186" t="s">
        <v>803</v>
      </c>
      <c r="B270" s="186" t="s">
        <v>804</v>
      </c>
    </row>
    <row r="271" spans="1:2" ht="15.75" x14ac:dyDescent="0.25">
      <c r="A271" s="186" t="s">
        <v>805</v>
      </c>
      <c r="B271" s="186" t="s">
        <v>806</v>
      </c>
    </row>
    <row r="272" spans="1:2" ht="15.75" x14ac:dyDescent="0.25">
      <c r="A272" s="186" t="s">
        <v>807</v>
      </c>
      <c r="B272" s="186" t="s">
        <v>808</v>
      </c>
    </row>
    <row r="273" spans="1:2" ht="15.75" x14ac:dyDescent="0.25">
      <c r="A273" s="186" t="s">
        <v>809</v>
      </c>
      <c r="B273" s="186" t="s">
        <v>810</v>
      </c>
    </row>
    <row r="274" spans="1:2" ht="15.75" x14ac:dyDescent="0.25">
      <c r="A274" s="186" t="s">
        <v>811</v>
      </c>
      <c r="B274" s="186" t="s">
        <v>812</v>
      </c>
    </row>
    <row r="275" spans="1:2" ht="15.75" x14ac:dyDescent="0.25">
      <c r="A275" s="186" t="s">
        <v>813</v>
      </c>
      <c r="B275" s="186" t="s">
        <v>814</v>
      </c>
    </row>
    <row r="276" spans="1:2" ht="15.75" x14ac:dyDescent="0.25">
      <c r="A276" s="186" t="s">
        <v>815</v>
      </c>
      <c r="B276" s="186" t="s">
        <v>816</v>
      </c>
    </row>
    <row r="277" spans="1:2" ht="15.75" x14ac:dyDescent="0.25">
      <c r="A277" s="186" t="s">
        <v>817</v>
      </c>
      <c r="B277" s="186" t="s">
        <v>818</v>
      </c>
    </row>
    <row r="278" spans="1:2" ht="15.75" x14ac:dyDescent="0.25">
      <c r="A278" s="186" t="s">
        <v>819</v>
      </c>
      <c r="B278" s="186" t="s">
        <v>820</v>
      </c>
    </row>
    <row r="279" spans="1:2" ht="15.75" x14ac:dyDescent="0.25">
      <c r="A279" s="186" t="s">
        <v>821</v>
      </c>
      <c r="B279" s="186" t="s">
        <v>822</v>
      </c>
    </row>
    <row r="280" spans="1:2" ht="15.75" x14ac:dyDescent="0.25">
      <c r="A280" s="186" t="s">
        <v>823</v>
      </c>
      <c r="B280" s="186" t="s">
        <v>824</v>
      </c>
    </row>
    <row r="281" spans="1:2" ht="15.75" x14ac:dyDescent="0.25">
      <c r="A281" s="186" t="s">
        <v>825</v>
      </c>
      <c r="B281" s="186" t="s">
        <v>826</v>
      </c>
    </row>
    <row r="282" spans="1:2" ht="15.75" x14ac:dyDescent="0.25">
      <c r="A282" s="186" t="s">
        <v>827</v>
      </c>
      <c r="B282" s="186" t="s">
        <v>828</v>
      </c>
    </row>
    <row r="283" spans="1:2" ht="15.75" x14ac:dyDescent="0.25">
      <c r="A283" s="186" t="s">
        <v>829</v>
      </c>
      <c r="B283" s="186" t="s">
        <v>830</v>
      </c>
    </row>
    <row r="284" spans="1:2" ht="15.75" x14ac:dyDescent="0.25">
      <c r="A284" s="186" t="s">
        <v>831</v>
      </c>
      <c r="B284" s="186" t="s">
        <v>832</v>
      </c>
    </row>
    <row r="285" spans="1:2" ht="15.75" x14ac:dyDescent="0.25">
      <c r="A285" s="186" t="s">
        <v>833</v>
      </c>
      <c r="B285" s="186" t="s">
        <v>834</v>
      </c>
    </row>
    <row r="286" spans="1:2" ht="15.75" x14ac:dyDescent="0.25">
      <c r="A286" s="186" t="s">
        <v>835</v>
      </c>
      <c r="B286" s="186" t="s">
        <v>836</v>
      </c>
    </row>
    <row r="287" spans="1:2" ht="15.75" x14ac:dyDescent="0.25">
      <c r="A287" s="186" t="s">
        <v>837</v>
      </c>
      <c r="B287" s="186" t="s">
        <v>838</v>
      </c>
    </row>
    <row r="288" spans="1:2" ht="15.75" x14ac:dyDescent="0.25">
      <c r="A288" s="186" t="s">
        <v>839</v>
      </c>
      <c r="B288" s="186" t="s">
        <v>840</v>
      </c>
    </row>
    <row r="289" spans="1:2" ht="15.75" x14ac:dyDescent="0.25">
      <c r="A289" s="186" t="s">
        <v>841</v>
      </c>
      <c r="B289" s="186" t="s">
        <v>842</v>
      </c>
    </row>
    <row r="290" spans="1:2" ht="15.75" x14ac:dyDescent="0.25">
      <c r="A290" s="186" t="s">
        <v>843</v>
      </c>
      <c r="B290" s="186" t="s">
        <v>844</v>
      </c>
    </row>
    <row r="291" spans="1:2" ht="15.75" x14ac:dyDescent="0.25">
      <c r="A291" s="186" t="s">
        <v>845</v>
      </c>
      <c r="B291" s="186" t="s">
        <v>846</v>
      </c>
    </row>
    <row r="292" spans="1:2" ht="15.75" x14ac:dyDescent="0.25">
      <c r="A292" s="186" t="s">
        <v>847</v>
      </c>
      <c r="B292" s="186" t="s">
        <v>848</v>
      </c>
    </row>
    <row r="293" spans="1:2" ht="15.75" x14ac:dyDescent="0.25">
      <c r="A293" s="186" t="s">
        <v>849</v>
      </c>
      <c r="B293" s="186" t="s">
        <v>850</v>
      </c>
    </row>
    <row r="294" spans="1:2" ht="15.75" x14ac:dyDescent="0.25">
      <c r="A294" s="186" t="s">
        <v>851</v>
      </c>
      <c r="B294" s="186" t="s">
        <v>852</v>
      </c>
    </row>
    <row r="295" spans="1:2" ht="15.75" x14ac:dyDescent="0.25">
      <c r="A295" s="186" t="s">
        <v>853</v>
      </c>
      <c r="B295" s="186" t="s">
        <v>854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vt:lpstr>
      <vt:lpstr>FINAL TABLE</vt:lpstr>
      <vt:lpstr>Export</vt:lpstr>
      <vt:lpstr>Export_key</vt:lpstr>
      <vt:lpstr>Groups</vt:lpstr>
      <vt:lpstr>Compatibility Report</vt:lpstr>
      <vt:lpstr>Sheet1</vt:lpstr>
      <vt:lpstr>'FINAL TABLE'!Print_Area</vt:lpstr>
      <vt:lpstr>'FINAL TABLE'!Print_Titles</vt:lpstr>
    </vt:vector>
  </TitlesOfParts>
  <Company>AED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enduser</dc:creator>
  <cp:lastModifiedBy>Aaron Chafetz (E3/PLC)</cp:lastModifiedBy>
  <cp:lastPrinted>2015-03-31T21:10:30Z</cp:lastPrinted>
  <dcterms:created xsi:type="dcterms:W3CDTF">2004-02-20T19:18:47Z</dcterms:created>
  <dcterms:modified xsi:type="dcterms:W3CDTF">2015-06-08T19:25:28Z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-323446194</vt:i4>
  </property>
  <property fmtid="{D5CDD505-2E9C-101B-9397-08002B2CF9AE}" pid="4" name="_EmailSubject">
    <vt:lpwstr>Strategic Indicators 2010.xls</vt:lpwstr>
  </property>
  <property fmtid="{D5CDD505-2E9C-101B-9397-08002B2CF9AE}" pid="5" name="_AuthorEmail">
    <vt:lpwstr>CrosswellMJ@state.gov</vt:lpwstr>
  </property>
  <property fmtid="{D5CDD505-2E9C-101B-9397-08002B2CF9AE}" pid="6" name="_AuthorEmailDisplayName">
    <vt:lpwstr>Crosswell, Michael J</vt:lpwstr>
  </property>
  <property fmtid="{D5CDD505-2E9C-101B-9397-08002B2CF9AE}" pid="7" name="_ReviewingToolsShownOnce">
    <vt:lpwstr/>
  </property>
</Properties>
</file>