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e\Study Material\Projects\"/>
    </mc:Choice>
  </mc:AlternateContent>
  <xr:revisionPtr revIDLastSave="0" documentId="13_ncr:1_{150BF5FD-F41E-41EA-AAC3-F0D902846AED}" xr6:coauthVersionLast="45" xr6:coauthVersionMax="45" xr10:uidLastSave="{00000000-0000-0000-0000-000000000000}"/>
  <bookViews>
    <workbookView xWindow="-108" yWindow="-108" windowWidth="23256" windowHeight="12576" xr2:uid="{FF2F0DB2-FA11-41A1-A8C9-9233DBE6C5C7}"/>
  </bookViews>
  <sheets>
    <sheet name="Main" sheetId="2" r:id="rId1"/>
    <sheet name="Freestyle WTPDemand" sheetId="16" r:id="rId2"/>
    <sheet name="Brezza WTPDemand" sheetId="15" r:id="rId3"/>
    <sheet name="Hexa WTPDemand" sheetId="19" r:id="rId4"/>
    <sheet name="Creta WTPDemand" sheetId="18" r:id="rId5"/>
    <sheet name="Jazz WTPDemand" sheetId="17" r:id="rId6"/>
    <sheet name="Ecosport WTPDemand" sheetId="13" r:id="rId7"/>
    <sheet name="Verna WTPDemand" sheetId="11" r:id="rId8"/>
    <sheet name="KUV600 WTPDemand" sheetId="10" r:id="rId9"/>
    <sheet name="Swift AT WTPDemand" sheetId="9" r:id="rId10"/>
    <sheet name="Swift WTPDemand" sheetId="8" r:id="rId11"/>
    <sheet name="Figo WTPDemand" sheetId="7" r:id="rId12"/>
    <sheet name="Scorpio WTPDemand" sheetId="4" r:id="rId13"/>
  </sheets>
  <definedNames>
    <definedName name="solver_adj" localSheetId="0" hidden="1">Main!$H$58,Main!$I$58,Main!$C$60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Main!$C$60</definedName>
    <definedName name="solver_lhs2" localSheetId="0" hidden="1">Main!$C$60</definedName>
    <definedName name="solver_lhs3" localSheetId="0" hidden="1">Main!$I$58</definedName>
    <definedName name="solver_lhs4" localSheetId="0" hidden="1">Main!$I$8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Main!$V$62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2</definedName>
    <definedName name="solver_rel4" localSheetId="0" hidden="1">4</definedName>
    <definedName name="solver_rhs1" localSheetId="0" hidden="1">4</definedName>
    <definedName name="solver_rhs2" localSheetId="0" hidden="1">integer</definedName>
    <definedName name="solver_rhs3" localSheetId="0" hidden="1">Main!$H$58*0.8</definedName>
    <definedName name="solver_rhs4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V32" i="2" l="1"/>
  <c r="Y4" i="16"/>
  <c r="X4" i="16"/>
  <c r="W4" i="16"/>
  <c r="Y3" i="16"/>
  <c r="X3" i="16"/>
  <c r="W3" i="16"/>
  <c r="U4" i="16"/>
  <c r="T4" i="16"/>
  <c r="S4" i="16"/>
  <c r="U3" i="16"/>
  <c r="T3" i="16"/>
  <c r="S3" i="16"/>
  <c r="AC4" i="16"/>
  <c r="AB4" i="16"/>
  <c r="AA4" i="16"/>
  <c r="AC3" i="16"/>
  <c r="AB3" i="16"/>
  <c r="AA3" i="16"/>
  <c r="AC2" i="16"/>
  <c r="AB2" i="16"/>
  <c r="AA2" i="16"/>
  <c r="Y2" i="16"/>
  <c r="X2" i="16"/>
  <c r="W2" i="16"/>
  <c r="U2" i="16"/>
  <c r="T2" i="16"/>
  <c r="S2" i="16"/>
  <c r="Q3" i="16"/>
  <c r="P3" i="16"/>
  <c r="O3" i="16"/>
  <c r="Q2" i="16"/>
  <c r="P2" i="16"/>
  <c r="O2" i="16"/>
  <c r="M5" i="16"/>
  <c r="L5" i="16"/>
  <c r="K5" i="16"/>
  <c r="M4" i="16"/>
  <c r="L4" i="16"/>
  <c r="K4" i="16"/>
  <c r="M3" i="16"/>
  <c r="L3" i="16"/>
  <c r="K3" i="16"/>
  <c r="M2" i="16"/>
  <c r="L2" i="16"/>
  <c r="K2" i="16"/>
  <c r="I5" i="16"/>
  <c r="H5" i="16"/>
  <c r="G5" i="16"/>
  <c r="I4" i="16"/>
  <c r="H4" i="16"/>
  <c r="G4" i="16"/>
  <c r="I3" i="16"/>
  <c r="H3" i="16"/>
  <c r="G3" i="16"/>
  <c r="I2" i="16"/>
  <c r="H2" i="16"/>
  <c r="G2" i="16"/>
  <c r="C3" i="16"/>
  <c r="D3" i="16"/>
  <c r="E3" i="16"/>
  <c r="C4" i="16"/>
  <c r="D4" i="16"/>
  <c r="E4" i="16"/>
  <c r="C5" i="16"/>
  <c r="D5" i="16"/>
  <c r="E5" i="16"/>
  <c r="C6" i="16"/>
  <c r="D6" i="16"/>
  <c r="E6" i="16"/>
  <c r="E2" i="16"/>
  <c r="D2" i="16"/>
  <c r="C2" i="16"/>
  <c r="AC4" i="15"/>
  <c r="AB4" i="15"/>
  <c r="AA4" i="15"/>
  <c r="AC3" i="15"/>
  <c r="AB3" i="15"/>
  <c r="AA3" i="15"/>
  <c r="AC2" i="15"/>
  <c r="AB2" i="15"/>
  <c r="AA2" i="15"/>
  <c r="Y8" i="15"/>
  <c r="X8" i="15"/>
  <c r="W8" i="15"/>
  <c r="Y7" i="15"/>
  <c r="X7" i="15"/>
  <c r="W7" i="15"/>
  <c r="Y6" i="15"/>
  <c r="X6" i="15"/>
  <c r="W6" i="15"/>
  <c r="Y5" i="15"/>
  <c r="X5" i="15"/>
  <c r="W5" i="15"/>
  <c r="Y4" i="15"/>
  <c r="X4" i="15"/>
  <c r="W4" i="15"/>
  <c r="Y3" i="15"/>
  <c r="X3" i="15"/>
  <c r="W3" i="15"/>
  <c r="Y2" i="15"/>
  <c r="X2" i="15"/>
  <c r="W2" i="15"/>
  <c r="S8" i="15"/>
  <c r="T8" i="15"/>
  <c r="U8" i="15"/>
  <c r="U7" i="15"/>
  <c r="T7" i="15"/>
  <c r="S7" i="15"/>
  <c r="U6" i="15"/>
  <c r="T6" i="15"/>
  <c r="S6" i="15"/>
  <c r="U5" i="15"/>
  <c r="T5" i="15"/>
  <c r="S5" i="15"/>
  <c r="U4" i="15"/>
  <c r="T4" i="15"/>
  <c r="S4" i="15"/>
  <c r="U3" i="15"/>
  <c r="T3" i="15"/>
  <c r="S3" i="15"/>
  <c r="U2" i="15"/>
  <c r="T2" i="15"/>
  <c r="S2" i="15"/>
  <c r="O7" i="15"/>
  <c r="P7" i="15"/>
  <c r="Q7" i="15"/>
  <c r="Q6" i="15"/>
  <c r="P6" i="15"/>
  <c r="O6" i="15"/>
  <c r="Q5" i="15"/>
  <c r="P5" i="15"/>
  <c r="O5" i="15"/>
  <c r="Q4" i="15"/>
  <c r="P4" i="15"/>
  <c r="O4" i="15"/>
  <c r="Q3" i="15"/>
  <c r="P3" i="15"/>
  <c r="O3" i="15"/>
  <c r="Q2" i="15"/>
  <c r="P2" i="15"/>
  <c r="O2" i="15"/>
  <c r="M6" i="15"/>
  <c r="L6" i="15"/>
  <c r="K6" i="15"/>
  <c r="M5" i="15"/>
  <c r="L5" i="15"/>
  <c r="K5" i="15"/>
  <c r="M4" i="15"/>
  <c r="L4" i="15"/>
  <c r="K4" i="15"/>
  <c r="M3" i="15"/>
  <c r="L3" i="15"/>
  <c r="K3" i="15"/>
  <c r="M2" i="15"/>
  <c r="L2" i="15"/>
  <c r="K2" i="15"/>
  <c r="I6" i="15"/>
  <c r="H6" i="15"/>
  <c r="G6" i="15"/>
  <c r="I5" i="15"/>
  <c r="H5" i="15"/>
  <c r="G5" i="15"/>
  <c r="I4" i="15"/>
  <c r="H4" i="15"/>
  <c r="G4" i="15"/>
  <c r="I3" i="15"/>
  <c r="H3" i="15"/>
  <c r="G3" i="15"/>
  <c r="I2" i="15"/>
  <c r="H2" i="15"/>
  <c r="G2" i="15"/>
  <c r="C3" i="15"/>
  <c r="D3" i="15"/>
  <c r="E3" i="15"/>
  <c r="C4" i="15"/>
  <c r="D4" i="15"/>
  <c r="E4" i="15"/>
  <c r="C5" i="15"/>
  <c r="D5" i="15"/>
  <c r="E5" i="15"/>
  <c r="C6" i="15"/>
  <c r="D6" i="15"/>
  <c r="E6" i="15"/>
  <c r="E2" i="15"/>
  <c r="D2" i="15"/>
  <c r="C2" i="15"/>
  <c r="Y5" i="19"/>
  <c r="X5" i="19"/>
  <c r="W5" i="19"/>
  <c r="Y4" i="19"/>
  <c r="X4" i="19"/>
  <c r="W4" i="19"/>
  <c r="Y3" i="19"/>
  <c r="X3" i="19"/>
  <c r="W3" i="19"/>
  <c r="Y2" i="19"/>
  <c r="X2" i="19"/>
  <c r="W2" i="19"/>
  <c r="AC7" i="19"/>
  <c r="AB7" i="19"/>
  <c r="AA7" i="19"/>
  <c r="AC6" i="19"/>
  <c r="AB6" i="19"/>
  <c r="AA6" i="19"/>
  <c r="AC5" i="19"/>
  <c r="AB5" i="19"/>
  <c r="AA5" i="19"/>
  <c r="AC4" i="19"/>
  <c r="AB4" i="19"/>
  <c r="AA4" i="19"/>
  <c r="AC3" i="19"/>
  <c r="AB3" i="19"/>
  <c r="AA3" i="19"/>
  <c r="AC2" i="19"/>
  <c r="AB2" i="19"/>
  <c r="AA2" i="19"/>
  <c r="U4" i="19"/>
  <c r="T4" i="19"/>
  <c r="S4" i="19"/>
  <c r="U3" i="19"/>
  <c r="T3" i="19"/>
  <c r="S3" i="19"/>
  <c r="U2" i="19"/>
  <c r="T2" i="19"/>
  <c r="S2" i="19"/>
  <c r="Q4" i="19"/>
  <c r="P4" i="19"/>
  <c r="O4" i="19"/>
  <c r="Q3" i="19"/>
  <c r="P3" i="19"/>
  <c r="O3" i="19"/>
  <c r="Q2" i="19"/>
  <c r="P2" i="19"/>
  <c r="O2" i="19"/>
  <c r="M4" i="19"/>
  <c r="L4" i="19"/>
  <c r="K4" i="19"/>
  <c r="M3" i="19"/>
  <c r="L3" i="19"/>
  <c r="K3" i="19"/>
  <c r="M2" i="19"/>
  <c r="L2" i="19"/>
  <c r="K2" i="19"/>
  <c r="G6" i="19"/>
  <c r="H6" i="19"/>
  <c r="I6" i="19"/>
  <c r="I5" i="19"/>
  <c r="H5" i="19"/>
  <c r="G5" i="19"/>
  <c r="I4" i="19"/>
  <c r="H4" i="19"/>
  <c r="G4" i="19"/>
  <c r="I3" i="19"/>
  <c r="H3" i="19"/>
  <c r="G3" i="19"/>
  <c r="I2" i="19"/>
  <c r="H2" i="19"/>
  <c r="G2" i="19"/>
  <c r="C3" i="19"/>
  <c r="D3" i="19"/>
  <c r="E3" i="19"/>
  <c r="C4" i="19"/>
  <c r="D4" i="19"/>
  <c r="E4" i="19"/>
  <c r="C5" i="19"/>
  <c r="D5" i="19"/>
  <c r="E5" i="19"/>
  <c r="E2" i="19"/>
  <c r="D2" i="19"/>
  <c r="C2" i="19"/>
  <c r="AC3" i="18"/>
  <c r="AB3" i="18"/>
  <c r="AA3" i="18"/>
  <c r="AC2" i="18"/>
  <c r="AB2" i="18"/>
  <c r="AA2" i="18"/>
  <c r="Y6" i="18"/>
  <c r="X6" i="18"/>
  <c r="W6" i="18"/>
  <c r="Y5" i="18"/>
  <c r="X5" i="18"/>
  <c r="W5" i="18"/>
  <c r="Y4" i="18"/>
  <c r="X4" i="18"/>
  <c r="W4" i="18"/>
  <c r="Y3" i="18"/>
  <c r="X3" i="18"/>
  <c r="W3" i="18"/>
  <c r="Y2" i="18"/>
  <c r="X2" i="18"/>
  <c r="W2" i="18"/>
  <c r="U4" i="18"/>
  <c r="T4" i="18"/>
  <c r="S4" i="18"/>
  <c r="U3" i="18"/>
  <c r="T3" i="18"/>
  <c r="S3" i="18"/>
  <c r="U2" i="18"/>
  <c r="T2" i="18"/>
  <c r="S2" i="18"/>
  <c r="Q4" i="18"/>
  <c r="P4" i="18"/>
  <c r="O4" i="18"/>
  <c r="Q3" i="18"/>
  <c r="P3" i="18"/>
  <c r="O3" i="18"/>
  <c r="Q2" i="18"/>
  <c r="P2" i="18"/>
  <c r="O2" i="18"/>
  <c r="M4" i="18"/>
  <c r="L4" i="18"/>
  <c r="K4" i="18"/>
  <c r="M3" i="18"/>
  <c r="L3" i="18"/>
  <c r="K3" i="18"/>
  <c r="M2" i="18"/>
  <c r="L2" i="18"/>
  <c r="K2" i="18"/>
  <c r="I4" i="18"/>
  <c r="H4" i="18"/>
  <c r="G4" i="18"/>
  <c r="I3" i="18"/>
  <c r="H3" i="18"/>
  <c r="G3" i="18"/>
  <c r="I2" i="18"/>
  <c r="H2" i="18"/>
  <c r="G2" i="18"/>
  <c r="C3" i="18"/>
  <c r="D3" i="18"/>
  <c r="E3" i="18"/>
  <c r="C4" i="18"/>
  <c r="D4" i="18"/>
  <c r="E4" i="18"/>
  <c r="C5" i="18"/>
  <c r="D5" i="18"/>
  <c r="E5" i="18"/>
  <c r="C6" i="18"/>
  <c r="D6" i="18"/>
  <c r="E6" i="18"/>
  <c r="C7" i="18"/>
  <c r="D7" i="18"/>
  <c r="E7" i="18"/>
  <c r="C8" i="18"/>
  <c r="D8" i="18"/>
  <c r="E8" i="18"/>
  <c r="E2" i="18"/>
  <c r="D2" i="18"/>
  <c r="C2" i="18"/>
  <c r="G6" i="17"/>
  <c r="H6" i="17"/>
  <c r="I6" i="17"/>
  <c r="G7" i="17"/>
  <c r="H7" i="17"/>
  <c r="I7" i="17"/>
  <c r="AC3" i="17"/>
  <c r="AB3" i="17"/>
  <c r="AA3" i="17"/>
  <c r="AC2" i="17"/>
  <c r="AB2" i="17"/>
  <c r="AA2" i="17"/>
  <c r="Y3" i="17"/>
  <c r="X3" i="17"/>
  <c r="W3" i="17"/>
  <c r="Y2" i="17"/>
  <c r="X2" i="17"/>
  <c r="W2" i="17"/>
  <c r="U5" i="17"/>
  <c r="T5" i="17"/>
  <c r="S5" i="17"/>
  <c r="U4" i="17"/>
  <c r="T4" i="17"/>
  <c r="S4" i="17"/>
  <c r="U3" i="17"/>
  <c r="T3" i="17"/>
  <c r="S3" i="17"/>
  <c r="U2" i="17"/>
  <c r="T2" i="17"/>
  <c r="S2" i="17"/>
  <c r="Q5" i="17"/>
  <c r="P5" i="17"/>
  <c r="O5" i="17"/>
  <c r="Q4" i="17"/>
  <c r="P4" i="17"/>
  <c r="O4" i="17"/>
  <c r="Q3" i="17"/>
  <c r="P3" i="17"/>
  <c r="O3" i="17"/>
  <c r="Q2" i="17"/>
  <c r="P2" i="17"/>
  <c r="O2" i="17"/>
  <c r="M5" i="17"/>
  <c r="L5" i="17"/>
  <c r="K5" i="17"/>
  <c r="M4" i="17"/>
  <c r="L4" i="17"/>
  <c r="K4" i="17"/>
  <c r="M3" i="17"/>
  <c r="L3" i="17"/>
  <c r="K3" i="17"/>
  <c r="M2" i="17"/>
  <c r="L2" i="17"/>
  <c r="K2" i="17"/>
  <c r="I5" i="17"/>
  <c r="H5" i="17"/>
  <c r="G5" i="17"/>
  <c r="I4" i="17"/>
  <c r="H4" i="17"/>
  <c r="G4" i="17"/>
  <c r="I3" i="17"/>
  <c r="H3" i="17"/>
  <c r="G3" i="17"/>
  <c r="I2" i="17"/>
  <c r="H2" i="17"/>
  <c r="G2" i="17"/>
  <c r="C3" i="17"/>
  <c r="D3" i="17"/>
  <c r="E3" i="17"/>
  <c r="C4" i="17"/>
  <c r="D4" i="17"/>
  <c r="E4" i="17"/>
  <c r="C5" i="17"/>
  <c r="D5" i="17"/>
  <c r="E5" i="17"/>
  <c r="C6" i="17"/>
  <c r="D6" i="17"/>
  <c r="E6" i="17"/>
  <c r="C7" i="17"/>
  <c r="D7" i="17"/>
  <c r="E7" i="17"/>
  <c r="C8" i="17"/>
  <c r="D8" i="17"/>
  <c r="E8" i="17"/>
  <c r="E2" i="17"/>
  <c r="D2" i="17"/>
  <c r="C2" i="17"/>
  <c r="Y8" i="13"/>
  <c r="Y7" i="13"/>
  <c r="Y6" i="13"/>
  <c r="Y5" i="13"/>
  <c r="Y4" i="13"/>
  <c r="Y3" i="13"/>
  <c r="Y2" i="13"/>
  <c r="AC4" i="13"/>
  <c r="AC3" i="13"/>
  <c r="AC2" i="13"/>
  <c r="AB2" i="13"/>
  <c r="U8" i="13"/>
  <c r="U7" i="13"/>
  <c r="U6" i="13"/>
  <c r="U5" i="13"/>
  <c r="U4" i="13"/>
  <c r="U3" i="13"/>
  <c r="U2" i="13"/>
  <c r="Q7" i="13"/>
  <c r="Q6" i="13"/>
  <c r="Q5" i="13"/>
  <c r="Q4" i="13"/>
  <c r="Q3" i="13"/>
  <c r="Q2" i="13"/>
  <c r="M6" i="13"/>
  <c r="M5" i="13"/>
  <c r="M4" i="13"/>
  <c r="M3" i="13"/>
  <c r="M2" i="13"/>
  <c r="I6" i="13"/>
  <c r="I5" i="13"/>
  <c r="I4" i="13"/>
  <c r="I3" i="13"/>
  <c r="I2" i="13"/>
  <c r="E3" i="13"/>
  <c r="E4" i="13"/>
  <c r="E5" i="13"/>
  <c r="E6" i="13"/>
  <c r="E2" i="13"/>
  <c r="AA4" i="13"/>
  <c r="AB3" i="13"/>
  <c r="AA3" i="13"/>
  <c r="AA2" i="13"/>
  <c r="X7" i="13"/>
  <c r="W7" i="13"/>
  <c r="X6" i="13"/>
  <c r="W6" i="13"/>
  <c r="X5" i="13"/>
  <c r="W5" i="13"/>
  <c r="X4" i="13"/>
  <c r="W4" i="13"/>
  <c r="X3" i="13"/>
  <c r="W3" i="13"/>
  <c r="X2" i="13"/>
  <c r="W2" i="13"/>
  <c r="S8" i="13"/>
  <c r="T8" i="13"/>
  <c r="T7" i="13"/>
  <c r="S7" i="13"/>
  <c r="T6" i="13"/>
  <c r="S6" i="13"/>
  <c r="T5" i="13"/>
  <c r="S5" i="13"/>
  <c r="T4" i="13"/>
  <c r="S4" i="13"/>
  <c r="T3" i="13"/>
  <c r="S3" i="13"/>
  <c r="T2" i="13"/>
  <c r="S2" i="13"/>
  <c r="O7" i="13"/>
  <c r="P7" i="13"/>
  <c r="P6" i="13"/>
  <c r="O6" i="13"/>
  <c r="P5" i="13"/>
  <c r="O5" i="13"/>
  <c r="P4" i="13"/>
  <c r="O4" i="13"/>
  <c r="P3" i="13"/>
  <c r="O3" i="13"/>
  <c r="P2" i="13"/>
  <c r="O2" i="13"/>
  <c r="L6" i="13"/>
  <c r="K6" i="13"/>
  <c r="L5" i="13"/>
  <c r="K5" i="13"/>
  <c r="L4" i="13"/>
  <c r="K4" i="13"/>
  <c r="L3" i="13"/>
  <c r="K3" i="13"/>
  <c r="L2" i="13"/>
  <c r="K2" i="13"/>
  <c r="H6" i="13"/>
  <c r="G6" i="13"/>
  <c r="H5" i="13"/>
  <c r="G5" i="13"/>
  <c r="H4" i="13"/>
  <c r="G4" i="13"/>
  <c r="H3" i="13"/>
  <c r="G3" i="13"/>
  <c r="H2" i="13"/>
  <c r="G2" i="13"/>
  <c r="C3" i="13"/>
  <c r="D3" i="13"/>
  <c r="C4" i="13"/>
  <c r="D4" i="13"/>
  <c r="C5" i="13"/>
  <c r="D5" i="13"/>
  <c r="C6" i="13"/>
  <c r="D6" i="13"/>
  <c r="D2" i="13"/>
  <c r="C2" i="13"/>
  <c r="S8" i="11"/>
  <c r="T8" i="11"/>
  <c r="U8" i="11"/>
  <c r="G5" i="11"/>
  <c r="H5" i="11"/>
  <c r="I5" i="11"/>
  <c r="G6" i="11"/>
  <c r="H6" i="11"/>
  <c r="I6" i="11"/>
  <c r="M6" i="11"/>
  <c r="L6" i="11"/>
  <c r="K6" i="11"/>
  <c r="Q6" i="11"/>
  <c r="Q7" i="11"/>
  <c r="P7" i="11"/>
  <c r="O7" i="11"/>
  <c r="P6" i="11"/>
  <c r="O6" i="11"/>
  <c r="AC4" i="11"/>
  <c r="AC3" i="11"/>
  <c r="AC2" i="11"/>
  <c r="Y7" i="11"/>
  <c r="Y6" i="11"/>
  <c r="Y5" i="11"/>
  <c r="Y4" i="11"/>
  <c r="Y3" i="11"/>
  <c r="Y2" i="11"/>
  <c r="U7" i="11"/>
  <c r="U6" i="11"/>
  <c r="U5" i="11"/>
  <c r="U4" i="11"/>
  <c r="U3" i="11"/>
  <c r="U2" i="11"/>
  <c r="Q5" i="11"/>
  <c r="Q4" i="11"/>
  <c r="Q3" i="11"/>
  <c r="Q2" i="11"/>
  <c r="M5" i="11"/>
  <c r="M4" i="11"/>
  <c r="M3" i="11"/>
  <c r="M2" i="11"/>
  <c r="I4" i="11"/>
  <c r="I3" i="11"/>
  <c r="I2" i="11"/>
  <c r="E3" i="11"/>
  <c r="E4" i="11"/>
  <c r="E5" i="11"/>
  <c r="E6" i="11"/>
  <c r="E2" i="11"/>
  <c r="X7" i="11"/>
  <c r="W7" i="11"/>
  <c r="T7" i="11"/>
  <c r="S7" i="11"/>
  <c r="AB4" i="11"/>
  <c r="AA4" i="11"/>
  <c r="AB3" i="11"/>
  <c r="AA3" i="11"/>
  <c r="AB2" i="11"/>
  <c r="AA2" i="11"/>
  <c r="X6" i="11"/>
  <c r="W6" i="11"/>
  <c r="X5" i="11"/>
  <c r="W5" i="11"/>
  <c r="X4" i="11"/>
  <c r="W4" i="11"/>
  <c r="X3" i="11"/>
  <c r="W3" i="11"/>
  <c r="X2" i="11"/>
  <c r="W2" i="11"/>
  <c r="T6" i="11"/>
  <c r="S6" i="11"/>
  <c r="T5" i="11"/>
  <c r="S5" i="11"/>
  <c r="T4" i="11"/>
  <c r="S4" i="11"/>
  <c r="T3" i="11"/>
  <c r="S3" i="11"/>
  <c r="T2" i="11"/>
  <c r="S2" i="11"/>
  <c r="P5" i="11"/>
  <c r="O5" i="11"/>
  <c r="P4" i="11"/>
  <c r="O4" i="11"/>
  <c r="P3" i="11"/>
  <c r="O3" i="11"/>
  <c r="P2" i="11"/>
  <c r="O2" i="11"/>
  <c r="L5" i="11"/>
  <c r="K5" i="11"/>
  <c r="L4" i="11"/>
  <c r="K4" i="11"/>
  <c r="L3" i="11"/>
  <c r="K3" i="11"/>
  <c r="L2" i="11"/>
  <c r="K2" i="11"/>
  <c r="H4" i="11"/>
  <c r="G4" i="11"/>
  <c r="H3" i="11"/>
  <c r="G3" i="11"/>
  <c r="H2" i="11"/>
  <c r="G2" i="11"/>
  <c r="C3" i="11"/>
  <c r="D3" i="11"/>
  <c r="C4" i="11"/>
  <c r="D4" i="11"/>
  <c r="C5" i="11"/>
  <c r="D5" i="11"/>
  <c r="C6" i="11"/>
  <c r="D6" i="11"/>
  <c r="D2" i="11"/>
  <c r="C2" i="11"/>
  <c r="R62" i="2"/>
  <c r="R57" i="2"/>
  <c r="R52" i="2"/>
  <c r="R47" i="2"/>
  <c r="R42" i="2"/>
  <c r="R37" i="2"/>
  <c r="R32" i="2"/>
  <c r="R27" i="2"/>
  <c r="AC4" i="10"/>
  <c r="AC3" i="10"/>
  <c r="AC2" i="10"/>
  <c r="Y7" i="10"/>
  <c r="Y6" i="10"/>
  <c r="Y5" i="10"/>
  <c r="Y4" i="10"/>
  <c r="Y3" i="10"/>
  <c r="Y2" i="10"/>
  <c r="U6" i="10"/>
  <c r="U7" i="10"/>
  <c r="U5" i="10"/>
  <c r="U4" i="10"/>
  <c r="U3" i="10"/>
  <c r="U2" i="10"/>
  <c r="Q5" i="10"/>
  <c r="Q4" i="10"/>
  <c r="Q3" i="10"/>
  <c r="Q2" i="10"/>
  <c r="M5" i="10"/>
  <c r="M4" i="10"/>
  <c r="M3" i="10"/>
  <c r="M2" i="10"/>
  <c r="I3" i="10"/>
  <c r="I4" i="10"/>
  <c r="I5" i="10"/>
  <c r="I2" i="10"/>
  <c r="X7" i="10"/>
  <c r="W7" i="10"/>
  <c r="T7" i="10"/>
  <c r="S7" i="10"/>
  <c r="AB4" i="10"/>
  <c r="AA4" i="10"/>
  <c r="AB3" i="10"/>
  <c r="AA3" i="10"/>
  <c r="AB2" i="10"/>
  <c r="AA2" i="10"/>
  <c r="X6" i="10"/>
  <c r="W6" i="10"/>
  <c r="X5" i="10"/>
  <c r="W5" i="10"/>
  <c r="X4" i="10"/>
  <c r="W4" i="10"/>
  <c r="X3" i="10"/>
  <c r="W3" i="10"/>
  <c r="X2" i="10"/>
  <c r="W2" i="10"/>
  <c r="T6" i="10"/>
  <c r="S6" i="10"/>
  <c r="T5" i="10"/>
  <c r="S5" i="10"/>
  <c r="T4" i="10"/>
  <c r="S4" i="10"/>
  <c r="T3" i="10"/>
  <c r="S3" i="10"/>
  <c r="T2" i="10"/>
  <c r="S2" i="10"/>
  <c r="P5" i="10"/>
  <c r="O5" i="10"/>
  <c r="P4" i="10"/>
  <c r="O4" i="10"/>
  <c r="P3" i="10"/>
  <c r="O3" i="10"/>
  <c r="P2" i="10"/>
  <c r="O2" i="10"/>
  <c r="L5" i="10"/>
  <c r="K5" i="10"/>
  <c r="L4" i="10"/>
  <c r="K4" i="10"/>
  <c r="L3" i="10"/>
  <c r="K3" i="10"/>
  <c r="L2" i="10"/>
  <c r="K2" i="10"/>
  <c r="H5" i="10"/>
  <c r="G5" i="10"/>
  <c r="H4" i="10"/>
  <c r="G4" i="10"/>
  <c r="H3" i="10"/>
  <c r="G3" i="10"/>
  <c r="H2" i="10"/>
  <c r="G2" i="10"/>
  <c r="C3" i="10"/>
  <c r="D3" i="10"/>
  <c r="C4" i="10"/>
  <c r="D4" i="10"/>
  <c r="C5" i="10"/>
  <c r="D5" i="10"/>
  <c r="C6" i="10"/>
  <c r="D6" i="10"/>
  <c r="D2" i="10"/>
  <c r="C2" i="10"/>
  <c r="E3" i="10"/>
  <c r="E4" i="10"/>
  <c r="E5" i="10"/>
  <c r="E6" i="10"/>
  <c r="E2" i="10"/>
  <c r="R22" i="2"/>
  <c r="R17" i="2"/>
  <c r="R12" i="2"/>
  <c r="R7" i="2"/>
  <c r="F58" i="2"/>
  <c r="F53" i="2"/>
  <c r="F48" i="2"/>
  <c r="F43" i="2"/>
  <c r="F38" i="2"/>
  <c r="F33" i="2"/>
  <c r="F28" i="2"/>
  <c r="F23" i="2"/>
  <c r="F18" i="2"/>
  <c r="F13" i="2"/>
  <c r="F8" i="2"/>
  <c r="F3" i="2"/>
  <c r="AB10" i="16" l="1"/>
  <c r="D10" i="16"/>
  <c r="D11" i="16" s="1"/>
  <c r="P10" i="16"/>
  <c r="H10" i="16"/>
  <c r="X10" i="16"/>
  <c r="L10" i="16"/>
  <c r="T10" i="16"/>
  <c r="K10" i="16"/>
  <c r="AA10" i="16"/>
  <c r="O10" i="16"/>
  <c r="C10" i="16"/>
  <c r="C11" i="16" s="1"/>
  <c r="S10" i="16"/>
  <c r="G10" i="16"/>
  <c r="W10" i="16"/>
  <c r="AB10" i="15"/>
  <c r="P10" i="15"/>
  <c r="H10" i="15"/>
  <c r="D10" i="15"/>
  <c r="D11" i="15" s="1"/>
  <c r="S10" i="15"/>
  <c r="G10" i="15"/>
  <c r="L10" i="15"/>
  <c r="X10" i="15"/>
  <c r="W10" i="15"/>
  <c r="C10" i="15"/>
  <c r="C11" i="15" s="1"/>
  <c r="J56" i="2" s="1"/>
  <c r="K10" i="15"/>
  <c r="AA10" i="15"/>
  <c r="O10" i="15"/>
  <c r="T10" i="15"/>
  <c r="P10" i="19"/>
  <c r="X10" i="19"/>
  <c r="W10" i="19"/>
  <c r="AB10" i="19"/>
  <c r="T10" i="19"/>
  <c r="L10" i="19"/>
  <c r="G10" i="19"/>
  <c r="D10" i="19"/>
  <c r="D11" i="19" s="1"/>
  <c r="S10" i="19"/>
  <c r="K10" i="19"/>
  <c r="AA10" i="19"/>
  <c r="H10" i="19"/>
  <c r="O10" i="19"/>
  <c r="C10" i="19"/>
  <c r="C11" i="19" s="1"/>
  <c r="S10" i="18"/>
  <c r="D10" i="18"/>
  <c r="D11" i="18" s="1"/>
  <c r="H10" i="18"/>
  <c r="T10" i="18"/>
  <c r="X10" i="18"/>
  <c r="AB10" i="18"/>
  <c r="P10" i="18"/>
  <c r="L10" i="18"/>
  <c r="W10" i="18"/>
  <c r="AA10" i="18"/>
  <c r="K10" i="18"/>
  <c r="O10" i="18"/>
  <c r="C10" i="18"/>
  <c r="C11" i="18" s="1"/>
  <c r="G10" i="18"/>
  <c r="AA10" i="17"/>
  <c r="K10" i="17"/>
  <c r="T10" i="17"/>
  <c r="X10" i="17"/>
  <c r="AB10" i="17"/>
  <c r="L10" i="17"/>
  <c r="H10" i="17"/>
  <c r="P10" i="17"/>
  <c r="D10" i="17"/>
  <c r="D11" i="17" s="1"/>
  <c r="O10" i="17"/>
  <c r="C10" i="17"/>
  <c r="C11" i="17" s="1"/>
  <c r="S10" i="17"/>
  <c r="G10" i="17"/>
  <c r="W10" i="17"/>
  <c r="X10" i="13"/>
  <c r="T10" i="13"/>
  <c r="P10" i="13"/>
  <c r="K10" i="13"/>
  <c r="H10" i="13"/>
  <c r="D10" i="13"/>
  <c r="D11" i="13" s="1"/>
  <c r="AB10" i="13"/>
  <c r="AB4" i="13"/>
  <c r="O10" i="13"/>
  <c r="L10" i="13"/>
  <c r="AA10" i="13"/>
  <c r="C10" i="13"/>
  <c r="C11" i="13" s="1"/>
  <c r="S10" i="13"/>
  <c r="G10" i="13"/>
  <c r="W10" i="13"/>
  <c r="AB10" i="11"/>
  <c r="X10" i="11"/>
  <c r="H10" i="11"/>
  <c r="K10" i="11"/>
  <c r="L10" i="11"/>
  <c r="P10" i="11"/>
  <c r="AA10" i="11"/>
  <c r="T10" i="11"/>
  <c r="D10" i="11"/>
  <c r="D11" i="11" s="1"/>
  <c r="O10" i="11"/>
  <c r="C10" i="11"/>
  <c r="C11" i="11" s="1"/>
  <c r="J31" i="2" s="1"/>
  <c r="S10" i="11"/>
  <c r="G10" i="11"/>
  <c r="W10" i="11"/>
  <c r="AA10" i="10"/>
  <c r="X10" i="10"/>
  <c r="T10" i="10"/>
  <c r="D10" i="10"/>
  <c r="D11" i="10" s="1"/>
  <c r="H10" i="10"/>
  <c r="L10" i="10"/>
  <c r="K10" i="10"/>
  <c r="P10" i="10"/>
  <c r="AB10" i="10"/>
  <c r="O10" i="10"/>
  <c r="C10" i="10"/>
  <c r="C11" i="10" s="1"/>
  <c r="J26" i="2" s="1"/>
  <c r="S10" i="10"/>
  <c r="G10" i="10"/>
  <c r="W10" i="10"/>
  <c r="AB6" i="9"/>
  <c r="AA6" i="9"/>
  <c r="AB5" i="9"/>
  <c r="AA5" i="9"/>
  <c r="AB4" i="9"/>
  <c r="AA4" i="9"/>
  <c r="AB3" i="9"/>
  <c r="AA3" i="9"/>
  <c r="AB2" i="9"/>
  <c r="AA2" i="9"/>
  <c r="W3" i="9"/>
  <c r="X3" i="9"/>
  <c r="W4" i="9"/>
  <c r="X4" i="9"/>
  <c r="W5" i="9"/>
  <c r="X5" i="9"/>
  <c r="W6" i="9"/>
  <c r="X6" i="9"/>
  <c r="W7" i="9"/>
  <c r="X7" i="9"/>
  <c r="W8" i="9"/>
  <c r="X8" i="9"/>
  <c r="W9" i="9"/>
  <c r="X9" i="9"/>
  <c r="X2" i="9"/>
  <c r="W2" i="9"/>
  <c r="Y3" i="9"/>
  <c r="Y4" i="9"/>
  <c r="Y5" i="9"/>
  <c r="Y6" i="9"/>
  <c r="Y7" i="9"/>
  <c r="Y8" i="9"/>
  <c r="Y9" i="9"/>
  <c r="AC3" i="9"/>
  <c r="AC4" i="9"/>
  <c r="AC5" i="9"/>
  <c r="AC6" i="9"/>
  <c r="AC2" i="9"/>
  <c r="Y2" i="9"/>
  <c r="U7" i="9"/>
  <c r="U6" i="9"/>
  <c r="U5" i="9"/>
  <c r="U4" i="9"/>
  <c r="U3" i="9"/>
  <c r="U2" i="9"/>
  <c r="Q7" i="9"/>
  <c r="Q6" i="9"/>
  <c r="Q5" i="9"/>
  <c r="Q4" i="9"/>
  <c r="Q3" i="9"/>
  <c r="Q2" i="9"/>
  <c r="M7" i="9"/>
  <c r="M6" i="9"/>
  <c r="M5" i="9"/>
  <c r="M4" i="9"/>
  <c r="M3" i="9"/>
  <c r="M2" i="9"/>
  <c r="I3" i="9"/>
  <c r="I4" i="9"/>
  <c r="I5" i="9"/>
  <c r="I6" i="9"/>
  <c r="I7" i="9"/>
  <c r="I2" i="9"/>
  <c r="K3" i="9"/>
  <c r="T7" i="9"/>
  <c r="T6" i="9"/>
  <c r="S6" i="9"/>
  <c r="T5" i="9"/>
  <c r="S5" i="9"/>
  <c r="T4" i="9"/>
  <c r="S4" i="9"/>
  <c r="T3" i="9"/>
  <c r="T2" i="9"/>
  <c r="S2" i="9"/>
  <c r="P6" i="9"/>
  <c r="O7" i="9"/>
  <c r="P7" i="9"/>
  <c r="P5" i="9"/>
  <c r="P4" i="9"/>
  <c r="O4" i="9"/>
  <c r="P3" i="9"/>
  <c r="O3" i="9"/>
  <c r="P2" i="9"/>
  <c r="O2" i="9"/>
  <c r="L3" i="9"/>
  <c r="K4" i="9"/>
  <c r="L4" i="9"/>
  <c r="L5" i="9"/>
  <c r="L2" i="9"/>
  <c r="K2" i="9"/>
  <c r="H3" i="9"/>
  <c r="G4" i="9"/>
  <c r="H4" i="9"/>
  <c r="H5" i="9"/>
  <c r="G6" i="9"/>
  <c r="H6" i="9"/>
  <c r="H7" i="9"/>
  <c r="H2" i="9"/>
  <c r="G2" i="9"/>
  <c r="D4" i="9"/>
  <c r="C5" i="9"/>
  <c r="D5" i="9"/>
  <c r="D6" i="9"/>
  <c r="C7" i="9"/>
  <c r="D7" i="9"/>
  <c r="D8" i="9"/>
  <c r="D3" i="9"/>
  <c r="C3" i="9"/>
  <c r="D2" i="9"/>
  <c r="E3" i="9"/>
  <c r="E4" i="9"/>
  <c r="E6" i="9"/>
  <c r="E7" i="9"/>
  <c r="E8" i="9"/>
  <c r="W7" i="8"/>
  <c r="AC6" i="8"/>
  <c r="AC5" i="8"/>
  <c r="AC4" i="8"/>
  <c r="AC3" i="8"/>
  <c r="AC2" i="8"/>
  <c r="Y9" i="8"/>
  <c r="Y8" i="8"/>
  <c r="Y7" i="8"/>
  <c r="Y6" i="8"/>
  <c r="Y5" i="8"/>
  <c r="Y4" i="8"/>
  <c r="Y3" i="8"/>
  <c r="Y2" i="8"/>
  <c r="U7" i="8"/>
  <c r="U6" i="8"/>
  <c r="U5" i="8"/>
  <c r="U4" i="8"/>
  <c r="U3" i="8"/>
  <c r="U2" i="8"/>
  <c r="Q7" i="8"/>
  <c r="Q6" i="8"/>
  <c r="Q5" i="8"/>
  <c r="Q4" i="8"/>
  <c r="Q3" i="8"/>
  <c r="Q2" i="8"/>
  <c r="M5" i="8"/>
  <c r="M4" i="8"/>
  <c r="M3" i="8"/>
  <c r="M2" i="8"/>
  <c r="I7" i="8"/>
  <c r="I6" i="8"/>
  <c r="I5" i="8"/>
  <c r="I4" i="8"/>
  <c r="I3" i="8"/>
  <c r="I2" i="8"/>
  <c r="E3" i="8"/>
  <c r="E4" i="8"/>
  <c r="E5" i="8"/>
  <c r="E6" i="8"/>
  <c r="E7" i="8"/>
  <c r="E8" i="8"/>
  <c r="E2" i="8"/>
  <c r="X9" i="8"/>
  <c r="X8" i="8"/>
  <c r="D8" i="8"/>
  <c r="C8" i="8"/>
  <c r="X7" i="8"/>
  <c r="T7" i="8"/>
  <c r="P7" i="8"/>
  <c r="H7" i="8"/>
  <c r="G7" i="8"/>
  <c r="D7" i="8"/>
  <c r="AB6" i="8"/>
  <c r="AA6" i="8"/>
  <c r="X6" i="8"/>
  <c r="T6" i="8"/>
  <c r="S6" i="8"/>
  <c r="P6" i="8"/>
  <c r="H6" i="8"/>
  <c r="D6" i="8"/>
  <c r="AB5" i="8"/>
  <c r="AA5" i="8"/>
  <c r="X5" i="8"/>
  <c r="T5" i="8"/>
  <c r="P5" i="8"/>
  <c r="L5" i="8"/>
  <c r="K5" i="8"/>
  <c r="H5" i="8"/>
  <c r="D5" i="8"/>
  <c r="AB4" i="8"/>
  <c r="AA4" i="8"/>
  <c r="X4" i="8"/>
  <c r="W4" i="8"/>
  <c r="T4" i="8"/>
  <c r="P4" i="8"/>
  <c r="L4" i="8"/>
  <c r="H4" i="8"/>
  <c r="G4" i="8"/>
  <c r="D4" i="8"/>
  <c r="AB3" i="8"/>
  <c r="AA3" i="8"/>
  <c r="X3" i="8"/>
  <c r="T3" i="8"/>
  <c r="S3" i="8"/>
  <c r="P3" i="8"/>
  <c r="L3" i="8"/>
  <c r="H3" i="8"/>
  <c r="D3" i="8"/>
  <c r="C3" i="8"/>
  <c r="AB2" i="8"/>
  <c r="AA2" i="8"/>
  <c r="X2" i="8"/>
  <c r="T2" i="8"/>
  <c r="P2" i="8"/>
  <c r="O2" i="8"/>
  <c r="L2" i="8"/>
  <c r="H2" i="8"/>
  <c r="D2" i="8"/>
  <c r="AC8" i="4"/>
  <c r="AC7" i="4"/>
  <c r="AC6" i="4"/>
  <c r="AC5" i="4"/>
  <c r="AC4" i="4"/>
  <c r="AC3" i="4"/>
  <c r="AC2" i="4"/>
  <c r="Y8" i="4"/>
  <c r="Y7" i="4"/>
  <c r="Y6" i="4"/>
  <c r="Y5" i="4"/>
  <c r="Y4" i="4"/>
  <c r="Y3" i="4"/>
  <c r="Y2" i="4"/>
  <c r="U8" i="4"/>
  <c r="U7" i="4"/>
  <c r="U6" i="4"/>
  <c r="U5" i="4"/>
  <c r="U4" i="4"/>
  <c r="U3" i="4"/>
  <c r="U2" i="4"/>
  <c r="Q8" i="4"/>
  <c r="Q7" i="4"/>
  <c r="Q6" i="4"/>
  <c r="Q5" i="4"/>
  <c r="Q4" i="4"/>
  <c r="Q3" i="4"/>
  <c r="Q2" i="4"/>
  <c r="M8" i="4"/>
  <c r="M7" i="4"/>
  <c r="M6" i="4"/>
  <c r="M5" i="4"/>
  <c r="M4" i="4"/>
  <c r="M3" i="4"/>
  <c r="M2" i="4"/>
  <c r="I8" i="4"/>
  <c r="I7" i="4"/>
  <c r="I6" i="4"/>
  <c r="I5" i="4"/>
  <c r="I4" i="4"/>
  <c r="I3" i="4"/>
  <c r="I2" i="4"/>
  <c r="D8" i="4"/>
  <c r="E3" i="4"/>
  <c r="E4" i="4"/>
  <c r="E5" i="4"/>
  <c r="E6" i="4"/>
  <c r="E7" i="4"/>
  <c r="E8" i="4"/>
  <c r="E2" i="4"/>
  <c r="X3" i="7"/>
  <c r="X4" i="7"/>
  <c r="X5" i="7"/>
  <c r="X6" i="7"/>
  <c r="X7" i="7"/>
  <c r="X8" i="7"/>
  <c r="X9" i="7"/>
  <c r="X2" i="7"/>
  <c r="T6" i="7"/>
  <c r="T7" i="7"/>
  <c r="T3" i="7"/>
  <c r="T4" i="7"/>
  <c r="T5" i="7"/>
  <c r="T2" i="7"/>
  <c r="P3" i="7"/>
  <c r="P4" i="7"/>
  <c r="P5" i="7"/>
  <c r="P6" i="7"/>
  <c r="P7" i="7"/>
  <c r="P2" i="7"/>
  <c r="L3" i="7"/>
  <c r="L4" i="7"/>
  <c r="L5" i="7"/>
  <c r="L2" i="7"/>
  <c r="H7" i="7"/>
  <c r="H6" i="7"/>
  <c r="H5" i="7"/>
  <c r="H4" i="7"/>
  <c r="H3" i="7"/>
  <c r="H2" i="7"/>
  <c r="D3" i="7"/>
  <c r="D4" i="7"/>
  <c r="D5" i="7"/>
  <c r="D6" i="7"/>
  <c r="D7" i="7"/>
  <c r="D8" i="7"/>
  <c r="D2" i="7"/>
  <c r="AB6" i="7"/>
  <c r="AB5" i="7"/>
  <c r="AA5" i="7"/>
  <c r="AB4" i="7"/>
  <c r="AB3" i="7"/>
  <c r="AB2" i="7"/>
  <c r="AA2" i="7"/>
  <c r="S2" i="4"/>
  <c r="AB3" i="4"/>
  <c r="AB4" i="4"/>
  <c r="AB5" i="4"/>
  <c r="AB6" i="4"/>
  <c r="AB7" i="4"/>
  <c r="AB2" i="4"/>
  <c r="X8" i="4"/>
  <c r="X9" i="4"/>
  <c r="X3" i="4"/>
  <c r="X4" i="4"/>
  <c r="X5" i="4"/>
  <c r="X6" i="4"/>
  <c r="X7" i="4"/>
  <c r="X2" i="4"/>
  <c r="T3" i="4"/>
  <c r="T4" i="4"/>
  <c r="T5" i="4"/>
  <c r="T2" i="4"/>
  <c r="P3" i="4"/>
  <c r="P4" i="4"/>
  <c r="P2" i="4"/>
  <c r="L3" i="4"/>
  <c r="L4" i="4"/>
  <c r="L2" i="4"/>
  <c r="H3" i="4"/>
  <c r="H4" i="4"/>
  <c r="H2" i="4"/>
  <c r="D3" i="4"/>
  <c r="D4" i="4"/>
  <c r="D5" i="4"/>
  <c r="D6" i="4"/>
  <c r="D7" i="4"/>
  <c r="D2" i="4"/>
  <c r="O3" i="4"/>
  <c r="O4" i="4"/>
  <c r="AC2" i="7"/>
  <c r="J27" i="2" l="1"/>
  <c r="H11" i="16"/>
  <c r="L11" i="16" s="1"/>
  <c r="P11" i="16" s="1"/>
  <c r="T11" i="16" s="1"/>
  <c r="X11" i="16" s="1"/>
  <c r="AB11" i="16" s="1"/>
  <c r="J61" i="2"/>
  <c r="J62" i="2" s="1"/>
  <c r="G11" i="16"/>
  <c r="H11" i="15"/>
  <c r="L11" i="15" s="1"/>
  <c r="P11" i="15" s="1"/>
  <c r="T11" i="15" s="1"/>
  <c r="X11" i="15" s="1"/>
  <c r="AB11" i="15" s="1"/>
  <c r="J57" i="2"/>
  <c r="G11" i="15"/>
  <c r="K11" i="15" s="1"/>
  <c r="H11" i="19"/>
  <c r="L11" i="19" s="1"/>
  <c r="P11" i="19" s="1"/>
  <c r="T11" i="19" s="1"/>
  <c r="X11" i="19" s="1"/>
  <c r="AB11" i="19" s="1"/>
  <c r="G11" i="19"/>
  <c r="J51" i="2"/>
  <c r="J52" i="2" s="1"/>
  <c r="H11" i="18"/>
  <c r="L11" i="18" s="1"/>
  <c r="P11" i="18" s="1"/>
  <c r="T11" i="18" s="1"/>
  <c r="X11" i="18" s="1"/>
  <c r="AB11" i="18" s="1"/>
  <c r="G11" i="18"/>
  <c r="J46" i="2"/>
  <c r="J47" i="2" s="1"/>
  <c r="H11" i="17"/>
  <c r="L11" i="17" s="1"/>
  <c r="P11" i="17" s="1"/>
  <c r="T11" i="17" s="1"/>
  <c r="X11" i="17" s="1"/>
  <c r="AB11" i="17" s="1"/>
  <c r="G11" i="17"/>
  <c r="J41" i="2"/>
  <c r="J42" i="2" s="1"/>
  <c r="H11" i="13"/>
  <c r="L11" i="13" s="1"/>
  <c r="P11" i="13" s="1"/>
  <c r="T11" i="13" s="1"/>
  <c r="X11" i="13" s="1"/>
  <c r="AB11" i="13" s="1"/>
  <c r="G11" i="13"/>
  <c r="J36" i="2"/>
  <c r="J37" i="2" s="1"/>
  <c r="H11" i="11"/>
  <c r="L11" i="11" s="1"/>
  <c r="P11" i="11" s="1"/>
  <c r="T11" i="11" s="1"/>
  <c r="X11" i="11" s="1"/>
  <c r="AB11" i="11" s="1"/>
  <c r="J32" i="2"/>
  <c r="G11" i="11"/>
  <c r="H11" i="10"/>
  <c r="L11" i="10" s="1"/>
  <c r="P11" i="10" s="1"/>
  <c r="T11" i="10" s="1"/>
  <c r="X11" i="10" s="1"/>
  <c r="AB11" i="10" s="1"/>
  <c r="G11" i="10"/>
  <c r="AB10" i="8"/>
  <c r="H10" i="9"/>
  <c r="L10" i="9"/>
  <c r="X10" i="9"/>
  <c r="AB10" i="9"/>
  <c r="T10" i="9"/>
  <c r="P10" i="9"/>
  <c r="O10" i="9"/>
  <c r="S10" i="9"/>
  <c r="G10" i="9"/>
  <c r="W10" i="9"/>
  <c r="K10" i="9"/>
  <c r="AA10" i="9"/>
  <c r="E5" i="9"/>
  <c r="C8" i="9"/>
  <c r="C4" i="9"/>
  <c r="G5" i="9"/>
  <c r="K5" i="9"/>
  <c r="O6" i="9"/>
  <c r="C2" i="9"/>
  <c r="O5" i="9"/>
  <c r="S3" i="9"/>
  <c r="S7" i="9"/>
  <c r="E2" i="9"/>
  <c r="C6" i="9"/>
  <c r="G7" i="9"/>
  <c r="G3" i="9"/>
  <c r="C2" i="8"/>
  <c r="S2" i="8"/>
  <c r="G3" i="8"/>
  <c r="W3" i="8"/>
  <c r="K4" i="8"/>
  <c r="O5" i="8"/>
  <c r="C6" i="8"/>
  <c r="W6" i="8"/>
  <c r="O7" i="8"/>
  <c r="W8" i="8"/>
  <c r="G2" i="8"/>
  <c r="W2" i="8"/>
  <c r="K3" i="8"/>
  <c r="O4" i="8"/>
  <c r="C5" i="8"/>
  <c r="S5" i="8"/>
  <c r="G6" i="8"/>
  <c r="S7" i="8"/>
  <c r="W9" i="8"/>
  <c r="K2" i="8"/>
  <c r="O3" i="8"/>
  <c r="C4" i="8"/>
  <c r="S4" i="8"/>
  <c r="G5" i="8"/>
  <c r="W5" i="8"/>
  <c r="O6" i="8"/>
  <c r="C7" i="8"/>
  <c r="AA10" i="8"/>
  <c r="X10" i="8"/>
  <c r="T10" i="8"/>
  <c r="P10" i="8"/>
  <c r="K10" i="8"/>
  <c r="L10" i="8"/>
  <c r="H10" i="8"/>
  <c r="D10" i="8"/>
  <c r="D11" i="8" s="1"/>
  <c r="O10" i="8"/>
  <c r="C10" i="8"/>
  <c r="C11" i="8" s="1"/>
  <c r="J16" i="2" s="1"/>
  <c r="S10" i="8"/>
  <c r="G10" i="8"/>
  <c r="W10" i="8"/>
  <c r="M7" i="7"/>
  <c r="E5" i="7"/>
  <c r="K4" i="7"/>
  <c r="S6" i="7"/>
  <c r="I3" i="7"/>
  <c r="U3" i="7"/>
  <c r="AC5" i="7"/>
  <c r="C2" i="7"/>
  <c r="C8" i="7"/>
  <c r="G3" i="7"/>
  <c r="G7" i="7"/>
  <c r="E3" i="7"/>
  <c r="M2" i="7"/>
  <c r="Q3" i="7"/>
  <c r="U4" i="7"/>
  <c r="Y5" i="7"/>
  <c r="AC6" i="7"/>
  <c r="O7" i="7"/>
  <c r="W9" i="7"/>
  <c r="E6" i="7"/>
  <c r="Y2" i="7"/>
  <c r="Y3" i="7"/>
  <c r="E4" i="7"/>
  <c r="Q2" i="7"/>
  <c r="Y4" i="7"/>
  <c r="C7" i="7"/>
  <c r="K3" i="7"/>
  <c r="O5" i="7"/>
  <c r="S5" i="7"/>
  <c r="W7" i="7"/>
  <c r="W3" i="7"/>
  <c r="I2" i="7"/>
  <c r="M3" i="7"/>
  <c r="Q4" i="7"/>
  <c r="U5" i="7"/>
  <c r="Y6" i="7"/>
  <c r="C3" i="7"/>
  <c r="K5" i="7"/>
  <c r="O3" i="7"/>
  <c r="S3" i="7"/>
  <c r="W5" i="7"/>
  <c r="I5" i="7"/>
  <c r="Q8" i="7"/>
  <c r="AC3" i="7"/>
  <c r="S7" i="7"/>
  <c r="U2" i="7"/>
  <c r="W8" i="7"/>
  <c r="C6" i="7"/>
  <c r="G4" i="7"/>
  <c r="K2" i="7"/>
  <c r="O2" i="7"/>
  <c r="W2" i="7"/>
  <c r="E2" i="7"/>
  <c r="I8" i="7"/>
  <c r="M4" i="7"/>
  <c r="Q5" i="7"/>
  <c r="U6" i="7"/>
  <c r="Y7" i="7"/>
  <c r="G6" i="7"/>
  <c r="S2" i="7"/>
  <c r="M8" i="7"/>
  <c r="AC4" i="7"/>
  <c r="O6" i="7"/>
  <c r="C5" i="7"/>
  <c r="O4" i="7"/>
  <c r="S4" i="7"/>
  <c r="W6" i="7"/>
  <c r="E8" i="7"/>
  <c r="I7" i="7"/>
  <c r="M5" i="7"/>
  <c r="Q6" i="7"/>
  <c r="U7" i="7"/>
  <c r="Y8" i="7"/>
  <c r="G2" i="7"/>
  <c r="I4" i="7"/>
  <c r="W4" i="7"/>
  <c r="C4" i="7"/>
  <c r="G5" i="7"/>
  <c r="E7" i="7"/>
  <c r="I6" i="7"/>
  <c r="M6" i="7"/>
  <c r="Q7" i="7"/>
  <c r="U8" i="7"/>
  <c r="AB10" i="4"/>
  <c r="T10" i="4"/>
  <c r="P10" i="4"/>
  <c r="L10" i="4"/>
  <c r="D10" i="4"/>
  <c r="D11" i="4" s="1"/>
  <c r="H10" i="4"/>
  <c r="K10" i="4"/>
  <c r="O10" i="4"/>
  <c r="C10" i="4"/>
  <c r="S10" i="4"/>
  <c r="G10" i="4"/>
  <c r="AA10" i="4"/>
  <c r="AB10" i="7"/>
  <c r="AA4" i="7"/>
  <c r="AA3" i="7"/>
  <c r="AA6" i="7"/>
  <c r="C7" i="4"/>
  <c r="AA3" i="4"/>
  <c r="C8" i="4"/>
  <c r="O2" i="4"/>
  <c r="C4" i="4"/>
  <c r="S5" i="4"/>
  <c r="W5" i="4"/>
  <c r="W2" i="4"/>
  <c r="C3" i="4"/>
  <c r="C6" i="4"/>
  <c r="X10" i="4"/>
  <c r="AA2" i="4"/>
  <c r="K2" i="4"/>
  <c r="S4" i="4"/>
  <c r="W4" i="4"/>
  <c r="W9" i="4"/>
  <c r="AA7" i="4"/>
  <c r="K4" i="4"/>
  <c r="G2" i="4"/>
  <c r="S3" i="4"/>
  <c r="W3" i="4"/>
  <c r="W8" i="4"/>
  <c r="AA6" i="4"/>
  <c r="K3" i="4"/>
  <c r="G4" i="4"/>
  <c r="W7" i="4"/>
  <c r="AA5" i="4"/>
  <c r="C2" i="4"/>
  <c r="G3" i="4"/>
  <c r="W6" i="4"/>
  <c r="AA4" i="4"/>
  <c r="C5" i="4"/>
  <c r="K61" i="2" l="1"/>
  <c r="K62" i="2" s="1"/>
  <c r="K11" i="16"/>
  <c r="K56" i="2"/>
  <c r="K57" i="2" s="1"/>
  <c r="L56" i="2"/>
  <c r="L57" i="2" s="1"/>
  <c r="O11" i="15"/>
  <c r="K11" i="19"/>
  <c r="K51" i="2"/>
  <c r="K52" i="2" s="1"/>
  <c r="K11" i="18"/>
  <c r="K46" i="2"/>
  <c r="K47" i="2" s="1"/>
  <c r="K11" i="17"/>
  <c r="K41" i="2"/>
  <c r="K42" i="2" s="1"/>
  <c r="K11" i="13"/>
  <c r="K36" i="2"/>
  <c r="K37" i="2" s="1"/>
  <c r="K11" i="11"/>
  <c r="K31" i="2"/>
  <c r="K32" i="2" s="1"/>
  <c r="K11" i="10"/>
  <c r="K26" i="2"/>
  <c r="K27" i="2" s="1"/>
  <c r="D10" i="9"/>
  <c r="D11" i="9" s="1"/>
  <c r="H11" i="9" s="1"/>
  <c r="L11" i="9" s="1"/>
  <c r="P11" i="9" s="1"/>
  <c r="T11" i="9" s="1"/>
  <c r="X11" i="9" s="1"/>
  <c r="AB11" i="9" s="1"/>
  <c r="C10" i="9"/>
  <c r="C11" i="9" s="1"/>
  <c r="G11" i="9" s="1"/>
  <c r="J17" i="2"/>
  <c r="H11" i="8"/>
  <c r="L11" i="8" s="1"/>
  <c r="P11" i="8" s="1"/>
  <c r="T11" i="8" s="1"/>
  <c r="X11" i="8" s="1"/>
  <c r="AB11" i="8" s="1"/>
  <c r="G11" i="8"/>
  <c r="L10" i="7"/>
  <c r="O10" i="7"/>
  <c r="C10" i="7"/>
  <c r="C11" i="7" s="1"/>
  <c r="W10" i="7"/>
  <c r="K10" i="7"/>
  <c r="S10" i="7"/>
  <c r="H10" i="7"/>
  <c r="D10" i="7"/>
  <c r="D11" i="7" s="1"/>
  <c r="P10" i="7"/>
  <c r="G10" i="7"/>
  <c r="T10" i="7"/>
  <c r="X10" i="7"/>
  <c r="AA10" i="7"/>
  <c r="H11" i="4"/>
  <c r="L11" i="4" s="1"/>
  <c r="P11" i="4" s="1"/>
  <c r="T11" i="4" s="1"/>
  <c r="X11" i="4" s="1"/>
  <c r="AB11" i="4" s="1"/>
  <c r="W10" i="4"/>
  <c r="C11" i="4"/>
  <c r="L61" i="2" l="1"/>
  <c r="L62" i="2" s="1"/>
  <c r="O11" i="16"/>
  <c r="S11" i="15"/>
  <c r="M56" i="2"/>
  <c r="M57" i="2" s="1"/>
  <c r="L51" i="2"/>
  <c r="L52" i="2" s="1"/>
  <c r="O11" i="19"/>
  <c r="L46" i="2"/>
  <c r="L47" i="2" s="1"/>
  <c r="O11" i="18"/>
  <c r="L41" i="2"/>
  <c r="L42" i="2" s="1"/>
  <c r="O11" i="17"/>
  <c r="L36" i="2"/>
  <c r="L37" i="2" s="1"/>
  <c r="O11" i="13"/>
  <c r="O11" i="11"/>
  <c r="L31" i="2"/>
  <c r="L32" i="2" s="1"/>
  <c r="O11" i="10"/>
  <c r="L26" i="2"/>
  <c r="L27" i="2" s="1"/>
  <c r="J21" i="2"/>
  <c r="J22" i="2" s="1"/>
  <c r="K11" i="9"/>
  <c r="K21" i="2"/>
  <c r="K22" i="2" s="1"/>
  <c r="K11" i="8"/>
  <c r="K16" i="2"/>
  <c r="K17" i="2" s="1"/>
  <c r="H11" i="7"/>
  <c r="G11" i="7"/>
  <c r="J11" i="2"/>
  <c r="J12" i="2" s="1"/>
  <c r="G11" i="4"/>
  <c r="J6" i="2"/>
  <c r="J7" i="2" s="1"/>
  <c r="M61" i="2" l="1"/>
  <c r="M62" i="2" s="1"/>
  <c r="S11" i="16"/>
  <c r="W11" i="15"/>
  <c r="N56" i="2"/>
  <c r="N57" i="2" s="1"/>
  <c r="S11" i="19"/>
  <c r="M51" i="2"/>
  <c r="M52" i="2" s="1"/>
  <c r="S11" i="18"/>
  <c r="M46" i="2"/>
  <c r="M47" i="2" s="1"/>
  <c r="S11" i="17"/>
  <c r="M41" i="2"/>
  <c r="M42" i="2" s="1"/>
  <c r="M36" i="2"/>
  <c r="M37" i="2" s="1"/>
  <c r="S11" i="13"/>
  <c r="S11" i="11"/>
  <c r="M31" i="2"/>
  <c r="M32" i="2" s="1"/>
  <c r="S11" i="10"/>
  <c r="M26" i="2"/>
  <c r="M27" i="2" s="1"/>
  <c r="O11" i="9"/>
  <c r="L21" i="2"/>
  <c r="L22" i="2" s="1"/>
  <c r="O11" i="8"/>
  <c r="L16" i="2"/>
  <c r="L17" i="2" s="1"/>
  <c r="L11" i="7"/>
  <c r="K11" i="7"/>
  <c r="K11" i="2"/>
  <c r="K12" i="2" s="1"/>
  <c r="K11" i="4"/>
  <c r="K6" i="2"/>
  <c r="K7" i="2" s="1"/>
  <c r="N61" i="2" l="1"/>
  <c r="N62" i="2" s="1"/>
  <c r="W11" i="16"/>
  <c r="AA11" i="15"/>
  <c r="P56" i="2" s="1"/>
  <c r="O56" i="2"/>
  <c r="O57" i="2" s="1"/>
  <c r="W11" i="19"/>
  <c r="N51" i="2"/>
  <c r="N52" i="2" s="1"/>
  <c r="W11" i="18"/>
  <c r="N46" i="2"/>
  <c r="N47" i="2" s="1"/>
  <c r="N41" i="2"/>
  <c r="N42" i="2" s="1"/>
  <c r="W11" i="17"/>
  <c r="N36" i="2"/>
  <c r="N37" i="2" s="1"/>
  <c r="W11" i="13"/>
  <c r="W11" i="11"/>
  <c r="N31" i="2"/>
  <c r="N32" i="2" s="1"/>
  <c r="W11" i="10"/>
  <c r="N26" i="2"/>
  <c r="N27" i="2" s="1"/>
  <c r="S11" i="9"/>
  <c r="M21" i="2"/>
  <c r="M22" i="2" s="1"/>
  <c r="S11" i="8"/>
  <c r="M16" i="2"/>
  <c r="M17" i="2" s="1"/>
  <c r="P11" i="7"/>
  <c r="O11" i="7"/>
  <c r="L11" i="2"/>
  <c r="L12" i="2" s="1"/>
  <c r="O11" i="4"/>
  <c r="L6" i="2"/>
  <c r="L7" i="2" s="1"/>
  <c r="O61" i="2" l="1"/>
  <c r="O62" i="2" s="1"/>
  <c r="AA11" i="16"/>
  <c r="P61" i="2" s="1"/>
  <c r="S56" i="2"/>
  <c r="P57" i="2"/>
  <c r="S57" i="2" s="1"/>
  <c r="AA11" i="19"/>
  <c r="P51" i="2" s="1"/>
  <c r="O51" i="2"/>
  <c r="O52" i="2" s="1"/>
  <c r="AA11" i="18"/>
  <c r="P46" i="2" s="1"/>
  <c r="O46" i="2"/>
  <c r="O47" i="2" s="1"/>
  <c r="AA11" i="17"/>
  <c r="P41" i="2" s="1"/>
  <c r="O41" i="2"/>
  <c r="O42" i="2" s="1"/>
  <c r="AA11" i="13"/>
  <c r="P36" i="2" s="1"/>
  <c r="O36" i="2"/>
  <c r="O37" i="2" s="1"/>
  <c r="AA11" i="11"/>
  <c r="P31" i="2" s="1"/>
  <c r="O31" i="2"/>
  <c r="O32" i="2" s="1"/>
  <c r="AA11" i="10"/>
  <c r="P26" i="2" s="1"/>
  <c r="O26" i="2"/>
  <c r="O27" i="2" s="1"/>
  <c r="N21" i="2"/>
  <c r="N22" i="2" s="1"/>
  <c r="W11" i="9"/>
  <c r="W11" i="8"/>
  <c r="N16" i="2"/>
  <c r="N17" i="2" s="1"/>
  <c r="T11" i="7"/>
  <c r="S11" i="7"/>
  <c r="M11" i="2"/>
  <c r="M12" i="2" s="1"/>
  <c r="M6" i="2"/>
  <c r="M7" i="2" s="1"/>
  <c r="S11" i="4"/>
  <c r="P62" i="2" l="1"/>
  <c r="S62" i="2" s="1"/>
  <c r="S61" i="2"/>
  <c r="T56" i="2"/>
  <c r="T57" i="2" s="1"/>
  <c r="V57" i="2" s="1"/>
  <c r="W57" i="2" s="1"/>
  <c r="P52" i="2"/>
  <c r="S52" i="2" s="1"/>
  <c r="S51" i="2"/>
  <c r="P47" i="2"/>
  <c r="S47" i="2" s="1"/>
  <c r="S46" i="2"/>
  <c r="S41" i="2"/>
  <c r="P42" i="2"/>
  <c r="S42" i="2" s="1"/>
  <c r="P37" i="2"/>
  <c r="S37" i="2" s="1"/>
  <c r="S36" i="2"/>
  <c r="P32" i="2"/>
  <c r="S32" i="2" s="1"/>
  <c r="S31" i="2"/>
  <c r="P27" i="2"/>
  <c r="S27" i="2" s="1"/>
  <c r="S26" i="2"/>
  <c r="AA11" i="9"/>
  <c r="P21" i="2" s="1"/>
  <c r="O21" i="2"/>
  <c r="O22" i="2" s="1"/>
  <c r="AA11" i="8"/>
  <c r="P16" i="2" s="1"/>
  <c r="O16" i="2"/>
  <c r="O17" i="2" s="1"/>
  <c r="X11" i="7"/>
  <c r="N11" i="2"/>
  <c r="N12" i="2" s="1"/>
  <c r="W11" i="7"/>
  <c r="W11" i="4"/>
  <c r="N6" i="2"/>
  <c r="N7" i="2" s="1"/>
  <c r="T61" i="2" l="1"/>
  <c r="T62" i="2" s="1"/>
  <c r="V62" i="2" s="1"/>
  <c r="W62" i="2" s="1"/>
  <c r="T51" i="2"/>
  <c r="T52" i="2" s="1"/>
  <c r="V52" i="2" s="1"/>
  <c r="W52" i="2" s="1"/>
  <c r="T46" i="2"/>
  <c r="T47" i="2" s="1"/>
  <c r="T41" i="2"/>
  <c r="T42" i="2" s="1"/>
  <c r="V42" i="2" s="1"/>
  <c r="W42" i="2" s="1"/>
  <c r="T36" i="2"/>
  <c r="T37" i="2" s="1"/>
  <c r="T31" i="2"/>
  <c r="T32" i="2" s="1"/>
  <c r="W32" i="2" s="1"/>
  <c r="T26" i="2"/>
  <c r="T27" i="2" s="1"/>
  <c r="V27" i="2" s="1"/>
  <c r="W27" i="2" s="1"/>
  <c r="P22" i="2"/>
  <c r="S22" i="2" s="1"/>
  <c r="S21" i="2"/>
  <c r="P17" i="2"/>
  <c r="S16" i="2"/>
  <c r="AB11" i="7"/>
  <c r="AA11" i="7"/>
  <c r="P11" i="2" s="1"/>
  <c r="O11" i="2"/>
  <c r="O12" i="2" s="1"/>
  <c r="AA11" i="4"/>
  <c r="O6" i="2"/>
  <c r="O7" i="2" s="1"/>
  <c r="V47" i="2" l="1"/>
  <c r="W47" i="2" s="1"/>
  <c r="V37" i="2"/>
  <c r="W37" i="2" s="1"/>
  <c r="T21" i="2"/>
  <c r="T22" i="2" s="1"/>
  <c r="V22" i="2" s="1"/>
  <c r="S17" i="2"/>
  <c r="T16" i="2" s="1"/>
  <c r="T17" i="2" s="1"/>
  <c r="P12" i="2"/>
  <c r="S12" i="2" s="1"/>
  <c r="S11" i="2"/>
  <c r="P6" i="2"/>
  <c r="P7" i="2" s="1"/>
  <c r="W22" i="2" l="1"/>
  <c r="V17" i="2"/>
  <c r="W17" i="2" s="1"/>
  <c r="T11" i="2"/>
  <c r="T12" i="2" s="1"/>
  <c r="S6" i="2"/>
  <c r="S7" i="2"/>
  <c r="V12" i="2" l="1"/>
  <c r="W12" i="2" s="1"/>
  <c r="T6" i="2"/>
  <c r="T7" i="2" s="1"/>
  <c r="V7" i="2" l="1"/>
  <c r="W7" i="2" s="1"/>
  <c r="W63" i="2" s="1"/>
</calcChain>
</file>

<file path=xl/sharedStrings.xml><?xml version="1.0" encoding="utf-8"?>
<sst xmlns="http://schemas.openxmlformats.org/spreadsheetml/2006/main" count="508" uniqueCount="51">
  <si>
    <t>Ford Ecosport</t>
  </si>
  <si>
    <t>Honda Jazz</t>
  </si>
  <si>
    <t>Tata Hexa</t>
  </si>
  <si>
    <t>Maruti Swift AT</t>
  </si>
  <si>
    <t>Maruti Brezza</t>
  </si>
  <si>
    <t>Ford Freestyle</t>
  </si>
  <si>
    <t>Maruti Swift</t>
  </si>
  <si>
    <t>Hyundai Verna</t>
  </si>
  <si>
    <t>Ford Figo</t>
  </si>
  <si>
    <t>Mahindra Scorpio</t>
  </si>
  <si>
    <t>Car</t>
  </si>
  <si>
    <t>Total Capacity</t>
  </si>
  <si>
    <t>12 days</t>
  </si>
  <si>
    <t>10 Days</t>
  </si>
  <si>
    <t>8 Days</t>
  </si>
  <si>
    <t>6 Days</t>
  </si>
  <si>
    <t>4 days</t>
  </si>
  <si>
    <t>2 days</t>
  </si>
  <si>
    <t>1 day</t>
  </si>
  <si>
    <t>Customers/WTP</t>
  </si>
  <si>
    <t>Discounted</t>
  </si>
  <si>
    <t>Full Fare</t>
  </si>
  <si>
    <t>Total Sales</t>
  </si>
  <si>
    <t>Cumulative Demand</t>
  </si>
  <si>
    <t>Cancellations</t>
  </si>
  <si>
    <t>Overbookings</t>
  </si>
  <si>
    <t>Net bookings</t>
  </si>
  <si>
    <t>Existing Prices</t>
  </si>
  <si>
    <t>Old Revenue</t>
  </si>
  <si>
    <t>New Revenue</t>
  </si>
  <si>
    <t>Additional Revenue</t>
  </si>
  <si>
    <t>Mahindra KUV600</t>
  </si>
  <si>
    <t>Hyundai Creta</t>
  </si>
  <si>
    <t>Type of sale</t>
  </si>
  <si>
    <t>Type pf Sale</t>
  </si>
  <si>
    <t>Type of Sale</t>
  </si>
  <si>
    <t>No Sale</t>
  </si>
  <si>
    <t>Discount Customer</t>
  </si>
  <si>
    <t>Full Rent Customer</t>
  </si>
  <si>
    <t>Mangalore</t>
  </si>
  <si>
    <t>Manipal</t>
  </si>
  <si>
    <t>Cancell. Revenue</t>
  </si>
  <si>
    <t>Full Rent</t>
  </si>
  <si>
    <t>Disc. Rent</t>
  </si>
  <si>
    <t>Booking limit (Full Rent)</t>
  </si>
  <si>
    <t>Booking limit (Discounted Rent)</t>
  </si>
  <si>
    <t xml:space="preserve">Full Rent sales </t>
  </si>
  <si>
    <t>Discounted Rent Sales</t>
  </si>
  <si>
    <t>Total Additional Revenue</t>
  </si>
  <si>
    <t>All values in Rupees</t>
  </si>
  <si>
    <t>Net Additonal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</si>
</sst>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2608-FEEA-44F6-820B-05D3F907F948}">
  <dimension ref="A1:W63"/>
  <sheetViews>
    <sheetView showGridLines="0" tabSelected="1" topLeftCell="C1" zoomScale="60" zoomScaleNormal="60" workbookViewId="0">
      <selection activeCell="Q16" sqref="Q16"/>
    </sheetView>
  </sheetViews>
  <sheetFormatPr defaultColWidth="8.77734375" defaultRowHeight="21" x14ac:dyDescent="0.4"/>
  <cols>
    <col min="1" max="1" width="27.21875" style="42" bestFit="1" customWidth="1"/>
    <col min="2" max="2" width="39.77734375" style="43" customWidth="1"/>
    <col min="3" max="5" width="11.5546875" style="44" customWidth="1"/>
    <col min="6" max="6" width="18.21875" style="44" customWidth="1"/>
    <col min="7" max="7" width="18.88671875" style="44" customWidth="1"/>
    <col min="8" max="8" width="17.77734375" style="44" customWidth="1"/>
    <col min="9" max="9" width="14.77734375" style="44" customWidth="1"/>
    <col min="10" max="10" width="10.6640625" style="44" bestFit="1" customWidth="1"/>
    <col min="11" max="11" width="11" style="44" bestFit="1" customWidth="1"/>
    <col min="12" max="13" width="9.44140625" style="44" bestFit="1" customWidth="1"/>
    <col min="14" max="14" width="9.21875" style="44" bestFit="1" customWidth="1"/>
    <col min="15" max="15" width="8.77734375" style="44" customWidth="1"/>
    <col min="16" max="16" width="8.109375" style="44" bestFit="1" customWidth="1"/>
    <col min="17" max="17" width="18.109375" style="44" bestFit="1" customWidth="1"/>
    <col min="18" max="18" width="34.33203125" style="44" bestFit="1" customWidth="1"/>
    <col min="19" max="19" width="18.21875" style="44" customWidth="1"/>
    <col min="20" max="20" width="19" style="44" bestFit="1" customWidth="1"/>
    <col min="21" max="21" width="17.5546875" style="44" bestFit="1" customWidth="1"/>
    <col min="22" max="22" width="18.44140625" style="44" bestFit="1" customWidth="1"/>
    <col min="23" max="23" width="25.5546875" style="44" bestFit="1" customWidth="1"/>
    <col min="24" max="16384" width="8.77734375" style="44"/>
  </cols>
  <sheetData>
    <row r="1" spans="1:23" ht="21.6" thickBot="1" x14ac:dyDescent="0.45">
      <c r="T1" s="49" t="s">
        <v>49</v>
      </c>
      <c r="U1" s="49"/>
      <c r="V1" s="49"/>
      <c r="W1" s="49"/>
    </row>
    <row r="2" spans="1:23" ht="21.6" thickBot="1" x14ac:dyDescent="0.45">
      <c r="A2" s="23" t="s">
        <v>10</v>
      </c>
      <c r="B2" s="24"/>
      <c r="C2" s="25"/>
      <c r="D2" s="25" t="s">
        <v>39</v>
      </c>
      <c r="E2" s="25" t="s">
        <v>40</v>
      </c>
      <c r="F2" s="25" t="s">
        <v>11</v>
      </c>
      <c r="G2" s="25" t="s">
        <v>27</v>
      </c>
      <c r="H2" s="25" t="s">
        <v>42</v>
      </c>
      <c r="I2" s="25" t="s">
        <v>43</v>
      </c>
      <c r="J2" s="25" t="s">
        <v>12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24</v>
      </c>
      <c r="R2" s="25" t="s">
        <v>41</v>
      </c>
      <c r="S2" s="25" t="s">
        <v>26</v>
      </c>
      <c r="T2" s="25" t="s">
        <v>25</v>
      </c>
      <c r="U2" s="25" t="s">
        <v>28</v>
      </c>
      <c r="V2" s="25" t="s">
        <v>29</v>
      </c>
      <c r="W2" s="26" t="s">
        <v>30</v>
      </c>
    </row>
    <row r="3" spans="1:23" ht="21.6" thickBot="1" x14ac:dyDescent="0.45">
      <c r="A3" s="27" t="s">
        <v>9</v>
      </c>
      <c r="B3" s="28"/>
      <c r="C3" s="29"/>
      <c r="D3" s="29">
        <v>3</v>
      </c>
      <c r="E3" s="29">
        <v>5</v>
      </c>
      <c r="F3" s="29">
        <f>D3+E3</f>
        <v>8</v>
      </c>
      <c r="G3" s="29">
        <v>2725</v>
      </c>
      <c r="H3" s="30">
        <v>2599.9989999999998</v>
      </c>
      <c r="I3" s="31">
        <f>H3*0.8</f>
        <v>2079.9991999999997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32"/>
    </row>
    <row r="4" spans="1:23" ht="21.6" thickBot="1" x14ac:dyDescent="0.45">
      <c r="A4" s="33"/>
      <c r="B4" s="34" t="s">
        <v>44</v>
      </c>
      <c r="C4" s="35">
        <v>10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21.6" thickBot="1" x14ac:dyDescent="0.45">
      <c r="A5" s="33"/>
      <c r="B5" s="34" t="s">
        <v>45</v>
      </c>
      <c r="C5" s="37">
        <v>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6"/>
    </row>
    <row r="6" spans="1:23" ht="21.6" thickBot="1" x14ac:dyDescent="0.45">
      <c r="A6" s="33"/>
      <c r="B6" s="34" t="s">
        <v>47</v>
      </c>
      <c r="C6" s="35"/>
      <c r="D6" s="35"/>
      <c r="E6" s="35"/>
      <c r="F6" s="35"/>
      <c r="G6" s="35"/>
      <c r="H6" s="35"/>
      <c r="I6" s="35"/>
      <c r="J6" s="35">
        <f>IF('Scorpio WTPDemand'!C11&lt;=C5,'Scorpio WTPDemand'!C11,C5)</f>
        <v>2</v>
      </c>
      <c r="K6" s="35">
        <f>IF('Scorpio WTPDemand'!G11&lt;=$C$5,'Scorpio WTPDemand'!G11,$C$5)</f>
        <v>2</v>
      </c>
      <c r="L6" s="35">
        <f>IF('Scorpio WTPDemand'!K11&lt;=Main!C5,'Scorpio WTPDemand'!K11,Main!C5)</f>
        <v>4</v>
      </c>
      <c r="M6" s="35">
        <f>IF('Scorpio WTPDemand'!O11&lt;=Main!$C$5,'Scorpio WTPDemand'!O11,Main!$C$5)</f>
        <v>5</v>
      </c>
      <c r="N6" s="35">
        <f>IF('Scorpio WTPDemand'!S11&lt;=Main!$C$5,'Scorpio WTPDemand'!S11,Main!$C$5)</f>
        <v>5</v>
      </c>
      <c r="O6" s="35">
        <f>IF('Scorpio WTPDemand'!W11&lt;=Main!$C$5,'Scorpio WTPDemand'!W11,Main!$C$5)</f>
        <v>5</v>
      </c>
      <c r="P6" s="35">
        <f>IF('Scorpio WTPDemand'!AA11&lt;=Main!$C$5,'Scorpio WTPDemand'!AA11,Main!$C$5)</f>
        <v>5</v>
      </c>
      <c r="Q6" s="35">
        <v>1</v>
      </c>
      <c r="R6" s="35"/>
      <c r="S6" s="35">
        <f>P6-Q6</f>
        <v>4</v>
      </c>
      <c r="T6" s="35">
        <f>IF(S6+S7-F3&gt;=0,S6+S7-F3,0)</f>
        <v>0</v>
      </c>
      <c r="U6" s="35"/>
      <c r="V6" s="35"/>
      <c r="W6" s="36"/>
    </row>
    <row r="7" spans="1:23" ht="21.6" thickBot="1" x14ac:dyDescent="0.45">
      <c r="A7" s="38"/>
      <c r="B7" s="39" t="s">
        <v>46</v>
      </c>
      <c r="C7" s="40"/>
      <c r="D7" s="40"/>
      <c r="E7" s="40"/>
      <c r="F7" s="40"/>
      <c r="G7" s="40"/>
      <c r="H7" s="40"/>
      <c r="I7" s="40"/>
      <c r="J7" s="40">
        <f>IF(J6+'Scorpio WTPDemand'!D11&lt;=Main!$C$4,'Scorpio WTPDemand'!D11,Main!$C$4-J6)</f>
        <v>0</v>
      </c>
      <c r="K7" s="40">
        <f>IF(K6+'Scorpio WTPDemand'!H11&lt;=Main!$C$4,'Scorpio WTPDemand'!H11,Main!$C$4-K6)</f>
        <v>0</v>
      </c>
      <c r="L7" s="40">
        <f>IF(L6+'Scorpio WTPDemand'!L11&lt;=Main!$C$4,'Scorpio WTPDemand'!L11,Main!$C$4-L6)</f>
        <v>0</v>
      </c>
      <c r="M7" s="40">
        <f>IF(M6+'Scorpio WTPDemand'!P11&lt;=Main!$C$4,'Scorpio WTPDemand'!P11,Main!$C$4-M6)</f>
        <v>0</v>
      </c>
      <c r="N7" s="40">
        <f>IF(N6+'Scorpio WTPDemand'!T11&lt;=Main!$C$4,'Scorpio WTPDemand'!T11,Main!$C$4-N6)</f>
        <v>1</v>
      </c>
      <c r="O7" s="40">
        <f>IF(O6+'Scorpio WTPDemand'!X11&lt;=Main!$C$4,'Scorpio WTPDemand'!X11,Main!$C$4-O6)</f>
        <v>5</v>
      </c>
      <c r="P7" s="40">
        <f>IF(P6+'Scorpio WTPDemand'!AB11&lt;=Main!$C$4,'Scorpio WTPDemand'!AB11,Main!$C$4-P6)</f>
        <v>5</v>
      </c>
      <c r="Q7" s="40">
        <v>1</v>
      </c>
      <c r="R7" s="40">
        <f>Q7*H3*0.5+Q6*0.5*I3</f>
        <v>2339.9991</v>
      </c>
      <c r="S7" s="40">
        <f>P7-Q7</f>
        <v>4</v>
      </c>
      <c r="T7" s="40">
        <f>T6*1000</f>
        <v>0</v>
      </c>
      <c r="U7" s="40">
        <v>17167.5</v>
      </c>
      <c r="V7" s="37">
        <f>S6*I3+S7*H3-T7+R7</f>
        <v>21059.991900000001</v>
      </c>
      <c r="W7" s="41">
        <f>ROUND(V7-U7,2)</f>
        <v>3892.49</v>
      </c>
    </row>
    <row r="8" spans="1:23" ht="21.6" thickBot="1" x14ac:dyDescent="0.45">
      <c r="A8" s="27" t="s">
        <v>8</v>
      </c>
      <c r="B8" s="28"/>
      <c r="C8" s="29"/>
      <c r="D8" s="29">
        <v>4</v>
      </c>
      <c r="E8" s="29">
        <v>5</v>
      </c>
      <c r="F8" s="29">
        <f>D8+E8</f>
        <v>9</v>
      </c>
      <c r="G8" s="29">
        <v>1914</v>
      </c>
      <c r="H8" s="30">
        <v>1999.997991943359</v>
      </c>
      <c r="I8" s="31">
        <v>1599.9983935546873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2"/>
    </row>
    <row r="9" spans="1:23" ht="21.6" thickBot="1" x14ac:dyDescent="0.45">
      <c r="A9" s="33"/>
      <c r="B9" s="34" t="s">
        <v>44</v>
      </c>
      <c r="C9" s="35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</row>
    <row r="10" spans="1:23" ht="21.6" thickBot="1" x14ac:dyDescent="0.45">
      <c r="A10" s="33"/>
      <c r="B10" s="34" t="s">
        <v>45</v>
      </c>
      <c r="C10" s="37">
        <v>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/>
    </row>
    <row r="11" spans="1:23" ht="21.6" thickBot="1" x14ac:dyDescent="0.45">
      <c r="A11" s="33"/>
      <c r="B11" s="34" t="s">
        <v>47</v>
      </c>
      <c r="C11" s="35"/>
      <c r="D11" s="35"/>
      <c r="E11" s="35"/>
      <c r="F11" s="35"/>
      <c r="G11" s="35"/>
      <c r="H11" s="35"/>
      <c r="I11" s="35"/>
      <c r="J11" s="35">
        <f>IF('Figo WTPDemand'!$C$11&lt;=$C$10,'Figo WTPDemand'!$C$11,$C$10)</f>
        <v>1</v>
      </c>
      <c r="K11" s="35">
        <f>IF('Figo WTPDemand'!$G$11&lt;=$C$10,'Figo WTPDemand'!$G$11,$C$10)</f>
        <v>3</v>
      </c>
      <c r="L11" s="35">
        <f>IF('Figo WTPDemand'!$K$11&lt;=$C$10,'Figo WTPDemand'!$K$11,$C$10)</f>
        <v>6</v>
      </c>
      <c r="M11" s="35">
        <f>IF('Figo WTPDemand'!$O$11&lt;=$C$10,'Figo WTPDemand'!$O$11,$C$10)</f>
        <v>6</v>
      </c>
      <c r="N11" s="35">
        <f>IF('Figo WTPDemand'!$S$11&lt;=$C$10,'Figo WTPDemand'!$S$11,$C$10)</f>
        <v>6</v>
      </c>
      <c r="O11" s="35">
        <f>IF('Figo WTPDemand'!$W$11&lt;=$C$10,'Figo WTPDemand'!$W$11,$C$10)</f>
        <v>6</v>
      </c>
      <c r="P11" s="35">
        <f>IF('Figo WTPDemand'!$AA$11&lt;=$C$10,'Figo WTPDemand'!$AA$11,$C$10)</f>
        <v>6</v>
      </c>
      <c r="Q11" s="35">
        <v>1</v>
      </c>
      <c r="R11" s="35"/>
      <c r="S11" s="35">
        <f>P11-Q11</f>
        <v>5</v>
      </c>
      <c r="T11" s="35">
        <f>IF(S11+S12-F8&gt;=0,S11+S12-F8,0)</f>
        <v>3</v>
      </c>
      <c r="U11" s="35"/>
      <c r="V11" s="35"/>
      <c r="W11" s="36"/>
    </row>
    <row r="12" spans="1:23" ht="21.6" thickBot="1" x14ac:dyDescent="0.45">
      <c r="A12" s="38"/>
      <c r="B12" s="39" t="s">
        <v>46</v>
      </c>
      <c r="C12" s="40"/>
      <c r="D12" s="40"/>
      <c r="E12" s="40"/>
      <c r="F12" s="40"/>
      <c r="G12" s="40"/>
      <c r="H12" s="40"/>
      <c r="I12" s="40"/>
      <c r="J12" s="40">
        <f>IF(J11+'Figo WTPDemand'!$D$11&lt;=Main!$C$9,'Figo WTPDemand'!$D$11,Main!$C$9-J11)</f>
        <v>0</v>
      </c>
      <c r="K12" s="40">
        <f>IF(K11+'Figo WTPDemand'!$H$11&lt;=Main!$C$9,'Figo WTPDemand'!$H$11,Main!$C$9-K11)</f>
        <v>0</v>
      </c>
      <c r="L12" s="40">
        <f>IF(L11+'Figo WTPDemand'!$L$11&lt;=Main!$C$9,'Figo WTPDemand'!$L$11,Main!$C$9-L11)</f>
        <v>0</v>
      </c>
      <c r="M12" s="40">
        <f>IF(M11+'Figo WTPDemand'!$P$11&lt;=Main!$C$9,'Figo WTPDemand'!$P$11,Main!$C$9-M11)</f>
        <v>1</v>
      </c>
      <c r="N12" s="40">
        <f>IF(N11+'Figo WTPDemand'!$T$11&lt;=Main!$C$9,'Figo WTPDemand'!$T$11,Main!$C$9-N11)</f>
        <v>3</v>
      </c>
      <c r="O12" s="40">
        <f>IF(O11+'Figo WTPDemand'!$X$11&lt;=Main!$C$9,'Figo WTPDemand'!$X$11,Main!$C$9-O11)</f>
        <v>8</v>
      </c>
      <c r="P12" s="40">
        <f>IF(P11+'Figo WTPDemand'!$AB$11&lt;=Main!$C$9,'Figo WTPDemand'!$AB$11,Main!$C$9-P11)</f>
        <v>8</v>
      </c>
      <c r="Q12" s="40">
        <v>1</v>
      </c>
      <c r="R12" s="40">
        <f>Q12*H8*0.5+Q11*0.5*I8</f>
        <v>1799.998192749023</v>
      </c>
      <c r="S12" s="40">
        <f>P12-Q12</f>
        <v>7</v>
      </c>
      <c r="T12" s="40">
        <f>T11*1000</f>
        <v>3000</v>
      </c>
      <c r="U12" s="40">
        <v>18436.8</v>
      </c>
      <c r="V12" s="37">
        <f>S11*I8+S12*H8-T12+R12</f>
        <v>20799.97610412597</v>
      </c>
      <c r="W12" s="41">
        <f>ROUND(V12-U12,2)</f>
        <v>2363.1799999999998</v>
      </c>
    </row>
    <row r="13" spans="1:23" ht="21.6" thickBot="1" x14ac:dyDescent="0.45">
      <c r="A13" s="27" t="s">
        <v>6</v>
      </c>
      <c r="B13" s="28"/>
      <c r="C13" s="29"/>
      <c r="D13" s="29">
        <v>5</v>
      </c>
      <c r="E13" s="29">
        <v>4</v>
      </c>
      <c r="F13" s="29">
        <f>D13+E13</f>
        <v>9</v>
      </c>
      <c r="G13" s="29">
        <v>1950</v>
      </c>
      <c r="H13" s="30">
        <v>2049.999389648437</v>
      </c>
      <c r="I13" s="31">
        <v>1639.9995117187498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2"/>
    </row>
    <row r="14" spans="1:23" ht="21.6" thickBot="1" x14ac:dyDescent="0.45">
      <c r="A14" s="33"/>
      <c r="B14" s="34" t="s">
        <v>44</v>
      </c>
      <c r="C14" s="35">
        <v>11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6"/>
    </row>
    <row r="15" spans="1:23" ht="21.6" thickBot="1" x14ac:dyDescent="0.45">
      <c r="A15" s="33"/>
      <c r="B15" s="34" t="s">
        <v>45</v>
      </c>
      <c r="C15" s="37">
        <v>5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6"/>
    </row>
    <row r="16" spans="1:23" ht="21.6" thickBot="1" x14ac:dyDescent="0.45">
      <c r="A16" s="33"/>
      <c r="B16" s="34" t="s">
        <v>47</v>
      </c>
      <c r="C16" s="35"/>
      <c r="D16" s="35"/>
      <c r="E16" s="35"/>
      <c r="F16" s="35"/>
      <c r="G16" s="35"/>
      <c r="H16" s="35"/>
      <c r="I16" s="35"/>
      <c r="J16" s="35">
        <f>IF('Swift WTPDemand'!$C$11&lt;=$C$15,'Swift WTPDemand'!$C$11,$C$15)</f>
        <v>2</v>
      </c>
      <c r="K16" s="35">
        <f>IF('Swift WTPDemand'!$G$11&lt;=$C$15,'Swift WTPDemand'!$G$11,$C$15)</f>
        <v>3</v>
      </c>
      <c r="L16" s="35">
        <f>IF('Swift WTPDemand'!$K$11&lt;=$C$15,'Swift WTPDemand'!$K$11,$C$15)</f>
        <v>5</v>
      </c>
      <c r="M16" s="35">
        <f>IF('Swift WTPDemand'!$O$11&lt;=$C$15,'Swift WTPDemand'!$O$11,$C$15)</f>
        <v>5</v>
      </c>
      <c r="N16" s="35">
        <f>IF('Swift WTPDemand'!$S$11&lt;=$C$15,'Swift WTPDemand'!$S$11,$C$15)</f>
        <v>5</v>
      </c>
      <c r="O16" s="35">
        <f>IF('Swift WTPDemand'!$W$11&lt;=$C$15,'Swift WTPDemand'!$W$11,$C$15)</f>
        <v>5</v>
      </c>
      <c r="P16" s="35">
        <f>IF('Swift WTPDemand'!$AA$11&lt;=$C$15,'Swift WTPDemand'!$AA$11,$C$15)</f>
        <v>5</v>
      </c>
      <c r="Q16" s="35">
        <v>1</v>
      </c>
      <c r="R16" s="35"/>
      <c r="S16" s="35">
        <f>P16-Q16</f>
        <v>4</v>
      </c>
      <c r="T16" s="35">
        <f>IF(S16+S17-F13&gt;=0,S16+S17-F13,0)</f>
        <v>0</v>
      </c>
      <c r="U16" s="35"/>
      <c r="V16" s="35"/>
      <c r="W16" s="36"/>
    </row>
    <row r="17" spans="1:23" ht="21.6" thickBot="1" x14ac:dyDescent="0.45">
      <c r="A17" s="38"/>
      <c r="B17" s="39" t="s">
        <v>46</v>
      </c>
      <c r="C17" s="40"/>
      <c r="D17" s="40"/>
      <c r="E17" s="40"/>
      <c r="F17" s="40"/>
      <c r="G17" s="40"/>
      <c r="H17" s="40"/>
      <c r="I17" s="40"/>
      <c r="J17" s="40">
        <f>IF(J16+'Swift WTPDemand'!$D$11&lt;=Main!$C$14,'Swift WTPDemand'!$D$11,Main!$C$14-J16)</f>
        <v>0</v>
      </c>
      <c r="K17" s="40">
        <f>IF(K16+'Swift WTPDemand'!$H$11&lt;=Main!$C$14,'Swift WTPDemand'!$H$11,Main!$C$14-K16)</f>
        <v>0</v>
      </c>
      <c r="L17" s="40">
        <f>IF(L16+'Swift WTPDemand'!$L$11&lt;=Main!$C$14,'Swift WTPDemand'!$L$11,Main!$C$14-L16)</f>
        <v>0</v>
      </c>
      <c r="M17" s="40">
        <f>IF(M16+'Swift WTPDemand'!$P$11&lt;=Main!$C$14,'Swift WTPDemand'!$P$11,Main!$C$14-M16)</f>
        <v>1</v>
      </c>
      <c r="N17" s="40">
        <f>IF(N16+'Swift WTPDemand'!$T$11&lt;=Main!$C$14,'Swift WTPDemand'!$T$11,Main!$C$14-N16)</f>
        <v>3</v>
      </c>
      <c r="O17" s="40">
        <f>IF(O16+'Swift WTPDemand'!$X$11&lt;=Main!$C$14,'Swift WTPDemand'!$X$11,Main!$C$14-O16)</f>
        <v>6</v>
      </c>
      <c r="P17" s="40">
        <f>IF(P16+'Swift WTPDemand'!$AB$11&lt;=Main!$C$14,'Swift WTPDemand'!$AB$11,Main!$C$14-P16)</f>
        <v>6</v>
      </c>
      <c r="Q17" s="40">
        <v>1</v>
      </c>
      <c r="R17" s="40">
        <f>Q17*H13*0.5+Q16*0.5*I13</f>
        <v>1844.9994506835933</v>
      </c>
      <c r="S17" s="40">
        <f>P17-Q17</f>
        <v>5</v>
      </c>
      <c r="T17" s="40">
        <f>T16*1000</f>
        <v>0</v>
      </c>
      <c r="U17" s="40">
        <v>14040</v>
      </c>
      <c r="V17" s="37">
        <f>S16*I13+S17*H13-T17+R17</f>
        <v>18654.994445800778</v>
      </c>
      <c r="W17" s="41">
        <f>ROUND(V17-U17,2)</f>
        <v>4614.99</v>
      </c>
    </row>
    <row r="18" spans="1:23" ht="21.6" thickBot="1" x14ac:dyDescent="0.45">
      <c r="A18" s="27" t="s">
        <v>3</v>
      </c>
      <c r="B18" s="28"/>
      <c r="C18" s="29"/>
      <c r="D18" s="29">
        <v>4</v>
      </c>
      <c r="E18" s="29">
        <v>3</v>
      </c>
      <c r="F18" s="29">
        <f>D18+E18</f>
        <v>7</v>
      </c>
      <c r="G18" s="29">
        <v>1837</v>
      </c>
      <c r="H18" s="30">
        <v>2099.9974282836915</v>
      </c>
      <c r="I18" s="31">
        <v>1679.9979426269533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2"/>
    </row>
    <row r="19" spans="1:23" ht="21.6" thickBot="1" x14ac:dyDescent="0.45">
      <c r="A19" s="33"/>
      <c r="B19" s="34" t="s">
        <v>44</v>
      </c>
      <c r="C19" s="35">
        <v>10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6"/>
    </row>
    <row r="20" spans="1:23" ht="21.6" thickBot="1" x14ac:dyDescent="0.45">
      <c r="A20" s="33"/>
      <c r="B20" s="34" t="s">
        <v>45</v>
      </c>
      <c r="C20" s="37">
        <v>4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6"/>
    </row>
    <row r="21" spans="1:23" ht="21.6" thickBot="1" x14ac:dyDescent="0.45">
      <c r="A21" s="33"/>
      <c r="B21" s="34" t="s">
        <v>47</v>
      </c>
      <c r="C21" s="35"/>
      <c r="D21" s="35"/>
      <c r="E21" s="35"/>
      <c r="F21" s="35"/>
      <c r="G21" s="35"/>
      <c r="H21" s="35"/>
      <c r="I21" s="35"/>
      <c r="J21" s="35">
        <f>IF('Swift AT WTPDemand'!$C$11&lt;=$C$20,'Swift AT WTPDemand'!$C$11,$C$20)</f>
        <v>0</v>
      </c>
      <c r="K21" s="35">
        <f>IF('Swift AT WTPDemand'!$G$11&lt;=$C$20,'Swift AT WTPDemand'!$G$11,$C$20)</f>
        <v>1</v>
      </c>
      <c r="L21" s="35">
        <f>IF('Swift AT WTPDemand'!$K$11&lt;=$C$20,'Swift AT WTPDemand'!$K$11,$C$20)</f>
        <v>3</v>
      </c>
      <c r="M21" s="35">
        <f>IF('Swift AT WTPDemand'!$O$11&lt;=$C$20,'Swift AT WTPDemand'!$O$11,$C$20)</f>
        <v>4</v>
      </c>
      <c r="N21" s="35">
        <f>IF('Swift AT WTPDemand'!$S$11&lt;=$C$20,'Swift AT WTPDemand'!$S$11,$C$20)</f>
        <v>4</v>
      </c>
      <c r="O21" s="35">
        <f>IF('Swift AT WTPDemand'!$W$11&lt;=$C$20,'Swift AT WTPDemand'!$W$11,$C$20)</f>
        <v>4</v>
      </c>
      <c r="P21" s="35">
        <f>IF('Swift AT WTPDemand'!$AA$11&lt;=$C$20,'Swift AT WTPDemand'!$AA$11,$C$20)</f>
        <v>4</v>
      </c>
      <c r="Q21" s="35">
        <v>1</v>
      </c>
      <c r="R21" s="35"/>
      <c r="S21" s="35">
        <f>P21-Q21</f>
        <v>3</v>
      </c>
      <c r="T21" s="35">
        <f>IF(S21+S22-F18&gt;=0,S21+S22-F18,0)</f>
        <v>1</v>
      </c>
      <c r="U21" s="35"/>
      <c r="V21" s="35"/>
      <c r="W21" s="36"/>
    </row>
    <row r="22" spans="1:23" ht="21.6" thickBot="1" x14ac:dyDescent="0.45">
      <c r="A22" s="38"/>
      <c r="B22" s="39" t="s">
        <v>46</v>
      </c>
      <c r="C22" s="40"/>
      <c r="D22" s="40"/>
      <c r="E22" s="40"/>
      <c r="F22" s="40"/>
      <c r="G22" s="40"/>
      <c r="H22" s="40"/>
      <c r="I22" s="40"/>
      <c r="J22" s="40">
        <f>IF(J21+'Swift AT WTPDemand'!$D$11&lt;=Main!$C$19,'Swift AT WTPDemand'!$D$11,Main!$C$19-J21)</f>
        <v>0</v>
      </c>
      <c r="K22" s="40">
        <f>IF(K21+'Swift AT WTPDemand'!$H$11&lt;=Main!$C$19,'Swift AT WTPDemand'!$H$11,Main!$C$19-K21)</f>
        <v>0</v>
      </c>
      <c r="L22" s="40">
        <f>IF(L21+'Swift AT WTPDemand'!$L$11&lt;=Main!$C$19,'Swift AT WTPDemand'!$L$11,Main!$C$19-L21)</f>
        <v>0</v>
      </c>
      <c r="M22" s="40">
        <f>IF(M21+'Swift AT WTPDemand'!$P$11&lt;=Main!$C$19,'Swift AT WTPDemand'!$P$11,Main!$C$19-M21)</f>
        <v>0</v>
      </c>
      <c r="N22" s="40">
        <f>IF(N21+'Swift AT WTPDemand'!$T$11&lt;=Main!$C$19,'Swift AT WTPDemand'!$T$11,Main!$C$19-N21)</f>
        <v>0</v>
      </c>
      <c r="O22" s="40">
        <f>IF(O21+'Swift AT WTPDemand'!$X$11&lt;=Main!$C$19,'Swift AT WTPDemand'!$X$11,Main!$C$19-O21)</f>
        <v>4</v>
      </c>
      <c r="P22" s="40">
        <f>IF(P21+'Swift AT WTPDemand'!$AB$11&lt;=Main!$C$19,'Swift AT WTPDemand'!$AB$11,Main!$C$19-P21)</f>
        <v>6</v>
      </c>
      <c r="Q22" s="40">
        <v>1</v>
      </c>
      <c r="R22" s="40">
        <f>Q22*H18*0.5+Q21*0.5*I18</f>
        <v>1889.9976854553224</v>
      </c>
      <c r="S22" s="40">
        <f>P22-Q22</f>
        <v>5</v>
      </c>
      <c r="T22" s="40">
        <f>T21*1000</f>
        <v>1000</v>
      </c>
      <c r="U22" s="40">
        <v>12593.8</v>
      </c>
      <c r="V22" s="37">
        <f>S21*I18+S22*H18-T22+R22</f>
        <v>16429.978654754639</v>
      </c>
      <c r="W22" s="41">
        <f>ROUND(V22-U22,2)</f>
        <v>3836.18</v>
      </c>
    </row>
    <row r="23" spans="1:23" ht="21.6" thickBot="1" x14ac:dyDescent="0.45">
      <c r="A23" s="27" t="s">
        <v>31</v>
      </c>
      <c r="B23" s="28"/>
      <c r="C23" s="29"/>
      <c r="D23" s="29">
        <v>3</v>
      </c>
      <c r="E23" s="29">
        <v>4</v>
      </c>
      <c r="F23" s="29">
        <f>D23+E23</f>
        <v>7</v>
      </c>
      <c r="G23" s="29">
        <v>1626</v>
      </c>
      <c r="H23" s="30">
        <v>1649.9974782350259</v>
      </c>
      <c r="I23" s="31">
        <v>1319.9979825880216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2"/>
    </row>
    <row r="24" spans="1:23" ht="21.6" thickBot="1" x14ac:dyDescent="0.45">
      <c r="A24" s="33"/>
      <c r="B24" s="34" t="s">
        <v>44</v>
      </c>
      <c r="C24" s="35">
        <v>10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</row>
    <row r="25" spans="1:23" ht="21.6" thickBot="1" x14ac:dyDescent="0.45">
      <c r="A25" s="33"/>
      <c r="B25" s="34" t="s">
        <v>45</v>
      </c>
      <c r="C25" s="37">
        <v>2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</row>
    <row r="26" spans="1:23" ht="21.6" thickBot="1" x14ac:dyDescent="0.45">
      <c r="A26" s="33"/>
      <c r="B26" s="34" t="s">
        <v>47</v>
      </c>
      <c r="C26" s="35"/>
      <c r="D26" s="35"/>
      <c r="E26" s="35"/>
      <c r="F26" s="35"/>
      <c r="G26" s="35"/>
      <c r="H26" s="35"/>
      <c r="I26" s="35"/>
      <c r="J26" s="35">
        <f>IF('KUV600 WTPDemand'!$C$11&lt;=$C25,'KUV600 WTPDemand'!$C$11,$C25)</f>
        <v>0</v>
      </c>
      <c r="K26" s="35">
        <f>IF('KUV600 WTPDemand'!$G$11&lt;=$C$25,'KUV600 WTPDemand'!$G$11,$C$25)</f>
        <v>0</v>
      </c>
      <c r="L26" s="35">
        <f>IF('KUV600 WTPDemand'!$K$11&lt;=$C$25,'KUV600 WTPDemand'!$K$11,$C$25)</f>
        <v>1</v>
      </c>
      <c r="M26" s="35">
        <f>IF('KUV600 WTPDemand'!$O$11&lt;=$C$25,'KUV600 WTPDemand'!$O$11,$C$25)</f>
        <v>2</v>
      </c>
      <c r="N26" s="35">
        <f>IF('KUV600 WTPDemand'!$S$11&lt;=$C$25,'KUV600 WTPDemand'!$S$11,$C$25)</f>
        <v>2</v>
      </c>
      <c r="O26" s="35">
        <f>IF('KUV600 WTPDemand'!$W$11&lt;=$C$25,'KUV600 WTPDemand'!$W$11,$C$25)</f>
        <v>2</v>
      </c>
      <c r="P26" s="35">
        <f>IF('KUV600 WTPDemand'!$AA$11&lt;=$C$25,'KUV600 WTPDemand'!$AA$11,$C$25)</f>
        <v>2</v>
      </c>
      <c r="Q26" s="35">
        <v>1</v>
      </c>
      <c r="R26" s="35"/>
      <c r="S26" s="35">
        <f>P26-Q26</f>
        <v>1</v>
      </c>
      <c r="T26" s="35">
        <f>IF(S26+S27-F23&gt;=0,S26+S27-F23,0)</f>
        <v>1</v>
      </c>
      <c r="U26" s="35"/>
      <c r="V26" s="35"/>
      <c r="W26" s="36"/>
    </row>
    <row r="27" spans="1:23" ht="21.6" thickBot="1" x14ac:dyDescent="0.45">
      <c r="A27" s="38"/>
      <c r="B27" s="39" t="s">
        <v>46</v>
      </c>
      <c r="C27" s="40"/>
      <c r="D27" s="40"/>
      <c r="E27" s="40"/>
      <c r="F27" s="40"/>
      <c r="G27" s="40"/>
      <c r="H27" s="40"/>
      <c r="I27" s="40"/>
      <c r="J27" s="40">
        <f>IF(J26+'KUV600 WTPDemand'!$D$11&lt;=Main!$C24,'KUV600 WTPDemand'!$D$11,Main!$C24-J26)</f>
        <v>0</v>
      </c>
      <c r="K27" s="40">
        <f>IF(K26+'KUV600 WTPDemand'!$H$11&lt;=Main!$C$24,'KUV600 WTPDemand'!$H$11,Main!$C$24-K26)</f>
        <v>0</v>
      </c>
      <c r="L27" s="40">
        <f>IF(L26+'KUV600 WTPDemand'!$L$11&lt;=Main!$C$24,'KUV600 WTPDemand'!$L$11,Main!$C$24-L26)</f>
        <v>0</v>
      </c>
      <c r="M27" s="40">
        <f>IF(M26+'KUV600 WTPDemand'!$P$11&lt;=Main!$C$24,'KUV600 WTPDemand'!$P$11,Main!$C$24-M26)</f>
        <v>0</v>
      </c>
      <c r="N27" s="40">
        <f>IF(N26+'KUV600 WTPDemand'!$T$11&lt;=Main!$C$24,'KUV600 WTPDemand'!$T$11,Main!$C$24-N26)</f>
        <v>3</v>
      </c>
      <c r="O27" s="40">
        <f>IF(O26+'KUV600 WTPDemand'!$X$11&lt;=Main!$C$24,'KUV600 WTPDemand'!$X$11,Main!$C$24-O26)</f>
        <v>5</v>
      </c>
      <c r="P27" s="40">
        <f>IF(P26+'KUV600 WTPDemand'!$AB$11&lt;=Main!$C$24,'KUV600 WTPDemand'!$AB$11,Main!$C$24-P26)</f>
        <v>8</v>
      </c>
      <c r="Q27" s="40">
        <v>1</v>
      </c>
      <c r="R27" s="40">
        <f>Q27*H23*0.5+Q26*0.5*I23</f>
        <v>1484.9977304115237</v>
      </c>
      <c r="S27" s="40">
        <f>P27-Q27</f>
        <v>7</v>
      </c>
      <c r="T27" s="40">
        <f>T26*1000</f>
        <v>1000</v>
      </c>
      <c r="U27" s="40">
        <v>12819</v>
      </c>
      <c r="V27" s="37">
        <f>S26*I23+S27*H23-T27+R27</f>
        <v>13354.978060644728</v>
      </c>
      <c r="W27" s="41">
        <f>ROUND(V27-U27,2)</f>
        <v>535.98</v>
      </c>
    </row>
    <row r="28" spans="1:23" ht="21.6" thickBot="1" x14ac:dyDescent="0.45">
      <c r="A28" s="27" t="s">
        <v>7</v>
      </c>
      <c r="B28" s="28"/>
      <c r="C28" s="29"/>
      <c r="D28" s="29">
        <v>2</v>
      </c>
      <c r="E28" s="29">
        <v>2</v>
      </c>
      <c r="F28" s="29">
        <f>D28+E28</f>
        <v>4</v>
      </c>
      <c r="G28" s="29">
        <v>2187</v>
      </c>
      <c r="H28" s="30">
        <v>2199.9976630208903</v>
      </c>
      <c r="I28" s="31">
        <v>1759.9981304167125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2"/>
    </row>
    <row r="29" spans="1:23" ht="21.6" thickBot="1" x14ac:dyDescent="0.45">
      <c r="A29" s="33"/>
      <c r="B29" s="34" t="s">
        <v>44</v>
      </c>
      <c r="C29" s="35">
        <v>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</row>
    <row r="30" spans="1:23" ht="21.6" thickBot="1" x14ac:dyDescent="0.45">
      <c r="A30" s="33"/>
      <c r="B30" s="34" t="s">
        <v>45</v>
      </c>
      <c r="C30" s="37">
        <v>4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</row>
    <row r="31" spans="1:23" ht="21.6" thickBot="1" x14ac:dyDescent="0.45">
      <c r="A31" s="33"/>
      <c r="B31" s="34" t="s">
        <v>47</v>
      </c>
      <c r="C31" s="35"/>
      <c r="D31" s="35"/>
      <c r="E31" s="35"/>
      <c r="F31" s="35"/>
      <c r="G31" s="35"/>
      <c r="H31" s="35"/>
      <c r="I31" s="35"/>
      <c r="J31" s="35">
        <f>IF('Verna WTPDemand'!$C$11&lt;=$C30,'Verna WTPDemand'!$C$11,$C30)</f>
        <v>1</v>
      </c>
      <c r="K31" s="35">
        <f>IF('Verna WTPDemand'!$G$11&lt;=$C30,'Verna WTPDemand'!$G$11,$C30)</f>
        <v>1</v>
      </c>
      <c r="L31" s="35">
        <f>IF('Verna WTPDemand'!$K$11&lt;=$C30,'Verna WTPDemand'!$K$11,$C30)</f>
        <v>2</v>
      </c>
      <c r="M31" s="35">
        <f>IF('Verna WTPDemand'!$O$11&lt;=$C30,'Verna WTPDemand'!$O$11,$C30)</f>
        <v>4</v>
      </c>
      <c r="N31" s="35">
        <f>IF('Verna WTPDemand'!$S$11&lt;=$C30,'Verna WTPDemand'!$S$11,$C30)</f>
        <v>4</v>
      </c>
      <c r="O31" s="35">
        <f>IF('Verna WTPDemand'!$W$11&lt;=$C30,'Verna WTPDemand'!$W$11,$C30)</f>
        <v>4</v>
      </c>
      <c r="P31" s="35">
        <f>IF('Verna WTPDemand'!$AA$11&lt;=$C30,'Verna WTPDemand'!$AA$11,$C30)</f>
        <v>4</v>
      </c>
      <c r="Q31" s="35">
        <v>1</v>
      </c>
      <c r="R31" s="35"/>
      <c r="S31" s="35">
        <f>P31-Q31</f>
        <v>3</v>
      </c>
      <c r="T31" s="35">
        <f>IF(S31+S32-F28&gt;=0,S31+S32-F28,0)</f>
        <v>1</v>
      </c>
      <c r="U31" s="35"/>
      <c r="V31" s="35"/>
      <c r="W31" s="36"/>
    </row>
    <row r="32" spans="1:23" ht="21.6" thickBot="1" x14ac:dyDescent="0.45">
      <c r="A32" s="38"/>
      <c r="B32" s="39" t="s">
        <v>46</v>
      </c>
      <c r="C32" s="40"/>
      <c r="D32" s="40"/>
      <c r="E32" s="40"/>
      <c r="F32" s="40"/>
      <c r="G32" s="40"/>
      <c r="H32" s="40"/>
      <c r="I32" s="40"/>
      <c r="J32" s="40">
        <f>IF(J31+'Verna WTPDemand'!$D$11&lt;=Main!$C29,'Verna WTPDemand'!$D$11,Main!$C29-J31)</f>
        <v>0</v>
      </c>
      <c r="K32" s="40">
        <f>IF(K31+'Verna WTPDemand'!$H$11&lt;=Main!$C29,'Verna WTPDemand'!$H$11,Main!$C29-K31)</f>
        <v>0</v>
      </c>
      <c r="L32" s="40">
        <f>IF(L31+'Verna WTPDemand'!$L$11&lt;=Main!$C29,'Verna WTPDemand'!$L$11,Main!$C29-L31)</f>
        <v>0</v>
      </c>
      <c r="M32" s="40">
        <f>IF(M31+'Verna WTPDemand'!$P$11&lt;=Main!$C29,'Verna WTPDemand'!$P$11,Main!$C29-M31)</f>
        <v>0</v>
      </c>
      <c r="N32" s="40">
        <f>IF(N31+'Verna WTPDemand'!$T$11&lt;=Main!$C29,'Verna WTPDemand'!$T$11,Main!$C29-N31)</f>
        <v>0</v>
      </c>
      <c r="O32" s="40">
        <f>IF(O31+'Verna WTPDemand'!$X$11&lt;=Main!$C29,'Verna WTPDemand'!$X$11,Main!$C29-O31)</f>
        <v>1</v>
      </c>
      <c r="P32" s="40">
        <f>IF(P31+'Verna WTPDemand'!$AB$11&lt;=Main!$C29,'Verna WTPDemand'!$AB$11,Main!$C29-P31)</f>
        <v>3</v>
      </c>
      <c r="Q32" s="40">
        <v>1</v>
      </c>
      <c r="R32" s="40">
        <f>Q32*H28*0.5+Q31*0.5*I28</f>
        <v>1979.9978967188013</v>
      </c>
      <c r="S32" s="40">
        <f>P32-Q32</f>
        <v>2</v>
      </c>
      <c r="T32" s="40">
        <f>T31*1000</f>
        <v>1000</v>
      </c>
      <c r="U32" s="40">
        <v>9840</v>
      </c>
      <c r="V32" s="37">
        <f>S31*I28+S32*H28-T32+R32</f>
        <v>10659.987614010721</v>
      </c>
      <c r="W32" s="41">
        <f>ROUND(V32-U32,2)</f>
        <v>819.99</v>
      </c>
    </row>
    <row r="33" spans="1:23" ht="21.6" thickBot="1" x14ac:dyDescent="0.45">
      <c r="A33" s="27" t="s">
        <v>0</v>
      </c>
      <c r="B33" s="28"/>
      <c r="C33" s="29"/>
      <c r="D33" s="29">
        <v>4</v>
      </c>
      <c r="E33" s="29">
        <v>4</v>
      </c>
      <c r="F33" s="29">
        <f>D33+E33</f>
        <v>8</v>
      </c>
      <c r="G33" s="29">
        <v>2466</v>
      </c>
      <c r="H33" s="30">
        <v>2499.9970512082277</v>
      </c>
      <c r="I33" s="31">
        <v>1999.9976409665815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2"/>
    </row>
    <row r="34" spans="1:23" ht="21.6" thickBot="1" x14ac:dyDescent="0.45">
      <c r="A34" s="33"/>
      <c r="B34" s="34" t="s">
        <v>44</v>
      </c>
      <c r="C34" s="35">
        <v>10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</row>
    <row r="35" spans="1:23" ht="21.6" thickBot="1" x14ac:dyDescent="0.45">
      <c r="A35" s="33"/>
      <c r="B35" s="34" t="s">
        <v>45</v>
      </c>
      <c r="C35" s="37">
        <v>5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</row>
    <row r="36" spans="1:23" ht="21.6" thickBot="1" x14ac:dyDescent="0.45">
      <c r="A36" s="33"/>
      <c r="B36" s="34" t="s">
        <v>47</v>
      </c>
      <c r="C36" s="35"/>
      <c r="D36" s="35"/>
      <c r="E36" s="35"/>
      <c r="F36" s="35"/>
      <c r="G36" s="35"/>
      <c r="H36" s="35"/>
      <c r="I36" s="35"/>
      <c r="J36" s="35">
        <f>IF('Ecosport WTPDemand'!$C$11&lt;=$C35,'Ecosport WTPDemand'!$C$11,$C35)</f>
        <v>1</v>
      </c>
      <c r="K36" s="35">
        <f>IF('Ecosport WTPDemand'!$G$11&lt;=$C35,'Ecosport WTPDemand'!$G$11,$C35)</f>
        <v>1</v>
      </c>
      <c r="L36" s="35">
        <f>IF('Ecosport WTPDemand'!$K$11&lt;=$C35,'Ecosport WTPDemand'!$K$11,$C35)</f>
        <v>2</v>
      </c>
      <c r="M36" s="35">
        <f>IF('Ecosport WTPDemand'!$O$11&lt;=$C35,'Ecosport WTPDemand'!$O$11,$C35)</f>
        <v>4</v>
      </c>
      <c r="N36" s="35">
        <f>IF('Ecosport WTPDemand'!$S$11&lt;=$C35,'Ecosport WTPDemand'!$S$11,$C35)</f>
        <v>5</v>
      </c>
      <c r="O36" s="35">
        <f>IF('Ecosport WTPDemand'!$W$11&lt;=$C35,'Ecosport WTPDemand'!$W$11,$C35)</f>
        <v>5</v>
      </c>
      <c r="P36" s="35">
        <f>IF('Ecosport WTPDemand'!$AA$11&lt;=$C35,'Ecosport WTPDemand'!$AA$11,$C35)</f>
        <v>5</v>
      </c>
      <c r="Q36" s="35">
        <v>1</v>
      </c>
      <c r="R36" s="35"/>
      <c r="S36" s="35">
        <f>P36-Q36</f>
        <v>4</v>
      </c>
      <c r="T36" s="35">
        <f>IF(S36+S37-F33&gt;=0,S36+S37-F33,0)</f>
        <v>0</v>
      </c>
      <c r="U36" s="35"/>
      <c r="V36" s="35"/>
      <c r="W36" s="36"/>
    </row>
    <row r="37" spans="1:23" ht="21.6" thickBot="1" x14ac:dyDescent="0.45">
      <c r="A37" s="38"/>
      <c r="B37" s="39" t="s">
        <v>46</v>
      </c>
      <c r="C37" s="40"/>
      <c r="D37" s="40"/>
      <c r="E37" s="40"/>
      <c r="F37" s="40"/>
      <c r="G37" s="40"/>
      <c r="H37" s="40"/>
      <c r="I37" s="40"/>
      <c r="J37" s="40">
        <f>IF(J36+'Ecosport WTPDemand'!$D$11&lt;=Main!$C34,'Ecosport WTPDemand'!$D$11,Main!$C34-J36)</f>
        <v>0</v>
      </c>
      <c r="K37" s="40">
        <f>IF(K36+'Ecosport WTPDemand'!$H$11&lt;=Main!$C34,'Ecosport WTPDemand'!$H$11,Main!$C34-K36)</f>
        <v>0</v>
      </c>
      <c r="L37" s="40">
        <f>IF(L36+'Ecosport WTPDemand'!$L$11&lt;=Main!$C34,'Ecosport WTPDemand'!$L$11,Main!$C34-L36)</f>
        <v>0</v>
      </c>
      <c r="M37" s="40">
        <f>IF(M36+'Ecosport WTPDemand'!$P$11&lt;=Main!$C34,'Ecosport WTPDemand'!$P$11,Main!$C34-M36)</f>
        <v>0</v>
      </c>
      <c r="N37" s="40">
        <f>IF(N36+'Ecosport WTPDemand'!$T$11&lt;=Main!$C34,'Ecosport WTPDemand'!$T$11,Main!$C34-N36)</f>
        <v>0</v>
      </c>
      <c r="O37" s="40">
        <f>IF(O36+'Ecosport WTPDemand'!$X$11&lt;=Main!$C34,'Ecosport WTPDemand'!$X$11,Main!$C34-O36)</f>
        <v>2</v>
      </c>
      <c r="P37" s="40">
        <f>IF(P36+'Ecosport WTPDemand'!$AB$11&lt;=Main!$C34,'Ecosport WTPDemand'!$AB$11,Main!$C34-P36)</f>
        <v>5</v>
      </c>
      <c r="Q37" s="40">
        <v>1</v>
      </c>
      <c r="R37" s="40">
        <f>Q37*H33*0.5+Q36*0.5*I33</f>
        <v>2249.9973460874044</v>
      </c>
      <c r="S37" s="40">
        <f>P37-Q37</f>
        <v>4</v>
      </c>
      <c r="T37" s="40">
        <f>T36*1000</f>
        <v>0</v>
      </c>
      <c r="U37" s="40">
        <v>19971</v>
      </c>
      <c r="V37" s="37">
        <f>S36*I33+S37*H33-T37+R37</f>
        <v>20249.976114786637</v>
      </c>
      <c r="W37" s="41">
        <f>ROUND(V37-U37,2)</f>
        <v>278.98</v>
      </c>
    </row>
    <row r="38" spans="1:23" ht="21.6" thickBot="1" x14ac:dyDescent="0.45">
      <c r="A38" s="27" t="s">
        <v>1</v>
      </c>
      <c r="B38" s="28"/>
      <c r="C38" s="29"/>
      <c r="D38" s="29">
        <v>3</v>
      </c>
      <c r="E38" s="29">
        <v>2</v>
      </c>
      <c r="F38" s="29">
        <f>D38+E38</f>
        <v>5</v>
      </c>
      <c r="G38" s="29">
        <v>1976</v>
      </c>
      <c r="H38" s="30">
        <v>2049.9965546225562</v>
      </c>
      <c r="I38" s="31">
        <v>1639.9972436980445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32"/>
    </row>
    <row r="39" spans="1:23" ht="21.6" thickBot="1" x14ac:dyDescent="0.45">
      <c r="A39" s="33"/>
      <c r="B39" s="34" t="s">
        <v>44</v>
      </c>
      <c r="C39" s="35">
        <v>8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</row>
    <row r="40" spans="1:23" ht="21.6" thickBot="1" x14ac:dyDescent="0.45">
      <c r="A40" s="33"/>
      <c r="B40" s="34" t="s">
        <v>45</v>
      </c>
      <c r="C40" s="37">
        <v>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</row>
    <row r="41" spans="1:23" ht="21.6" thickBot="1" x14ac:dyDescent="0.45">
      <c r="A41" s="33"/>
      <c r="B41" s="34" t="s">
        <v>47</v>
      </c>
      <c r="C41" s="35"/>
      <c r="D41" s="35"/>
      <c r="E41" s="35"/>
      <c r="F41" s="35"/>
      <c r="G41" s="35"/>
      <c r="H41" s="35"/>
      <c r="I41" s="35"/>
      <c r="J41" s="35">
        <f>IF('Jazz WTPDemand'!$C$11&lt;=$C40,'Jazz WTPDemand'!$C$11,$C40)</f>
        <v>2</v>
      </c>
      <c r="K41" s="35">
        <f>IF('Jazz WTPDemand'!$G$11&lt;=$C40,'Jazz WTPDemand'!$G$11,$C40)</f>
        <v>2</v>
      </c>
      <c r="L41" s="35">
        <f>IF('Jazz WTPDemand'!$K$11&lt;=$C40,'Jazz WTPDemand'!$K$11,$C40)</f>
        <v>2</v>
      </c>
      <c r="M41" s="35">
        <f>IF('Jazz WTPDemand'!$O$11&lt;=$C40,'Jazz WTPDemand'!$O$11,$C40)</f>
        <v>2</v>
      </c>
      <c r="N41" s="35">
        <f>IF('Jazz WTPDemand'!$S$11&lt;=$C40,'Jazz WTPDemand'!$S$11,$C40)</f>
        <v>2</v>
      </c>
      <c r="O41" s="35">
        <f>IF('Jazz WTPDemand'!$W$11&lt;=$C40,'Jazz WTPDemand'!$W$11,$C40)</f>
        <v>2</v>
      </c>
      <c r="P41" s="35">
        <f>IF('Jazz WTPDemand'!$AA$11&lt;=$C40,'Jazz WTPDemand'!$AA$11,$C40)</f>
        <v>2</v>
      </c>
      <c r="Q41" s="35">
        <v>1</v>
      </c>
      <c r="R41" s="35"/>
      <c r="S41" s="35">
        <f>P41-Q41</f>
        <v>1</v>
      </c>
      <c r="T41" s="35">
        <f>IF(S41+S42-F38&gt;=0,S41+S42-F38,0)</f>
        <v>1</v>
      </c>
      <c r="U41" s="35"/>
      <c r="V41" s="35"/>
      <c r="W41" s="36"/>
    </row>
    <row r="42" spans="1:23" ht="21.6" thickBot="1" x14ac:dyDescent="0.45">
      <c r="A42" s="38"/>
      <c r="B42" s="39" t="s">
        <v>46</v>
      </c>
      <c r="C42" s="40"/>
      <c r="D42" s="40"/>
      <c r="E42" s="40"/>
      <c r="F42" s="40"/>
      <c r="G42" s="40"/>
      <c r="H42" s="40"/>
      <c r="I42" s="40"/>
      <c r="J42" s="40">
        <f>IF(J41+'Jazz WTPDemand'!$D$11&lt;=Main!$C39,'Jazz WTPDemand'!$D$11,Main!$C39-J41)</f>
        <v>0</v>
      </c>
      <c r="K42" s="40">
        <f>IF(K41+'Jazz WTPDemand'!$H$11&lt;=Main!$C39,'Jazz WTPDemand'!$H$11,Main!$C39-K41)</f>
        <v>0</v>
      </c>
      <c r="L42" s="40">
        <f>IF(L41+'Jazz WTPDemand'!$L$11&lt;=Main!$C39,'Jazz WTPDemand'!$L$11,Main!$C39-L41)</f>
        <v>0</v>
      </c>
      <c r="M42" s="40">
        <f>IF(M41+'Jazz WTPDemand'!$P$11&lt;=Main!$C39,'Jazz WTPDemand'!$P$11,Main!$C39-M41)</f>
        <v>0</v>
      </c>
      <c r="N42" s="40">
        <f>IF(N41+'Jazz WTPDemand'!$T$11&lt;=Main!$C39,'Jazz WTPDemand'!$T$11,Main!$C39-N41)</f>
        <v>2</v>
      </c>
      <c r="O42" s="40">
        <f>IF(O41+'Jazz WTPDemand'!$X$11&lt;=Main!$C39,'Jazz WTPDemand'!$X$11,Main!$C39-O41)</f>
        <v>4</v>
      </c>
      <c r="P42" s="40">
        <f>IF(P41+'Jazz WTPDemand'!$AB$11&lt;=Main!$C39,'Jazz WTPDemand'!$AB$11,Main!$C39-P41)</f>
        <v>6</v>
      </c>
      <c r="Q42" s="40">
        <v>1</v>
      </c>
      <c r="R42" s="40">
        <f>Q42*H38*0.5+Q41*0.5*I38</f>
        <v>1844.9968991603005</v>
      </c>
      <c r="S42" s="40">
        <f>P42-Q42</f>
        <v>5</v>
      </c>
      <c r="T42" s="40">
        <f>T41*1000</f>
        <v>1000</v>
      </c>
      <c r="U42" s="40">
        <v>12238</v>
      </c>
      <c r="V42" s="37">
        <f>S41*I38+S42*H38-T42+R42</f>
        <v>12734.976915971125</v>
      </c>
      <c r="W42" s="41">
        <f>ROUND(V42-U42,2)</f>
        <v>496.98</v>
      </c>
    </row>
    <row r="43" spans="1:23" ht="21.6" thickBot="1" x14ac:dyDescent="0.45">
      <c r="A43" s="27" t="s">
        <v>32</v>
      </c>
      <c r="B43" s="28"/>
      <c r="C43" s="29"/>
      <c r="D43" s="29">
        <v>4</v>
      </c>
      <c r="E43" s="29">
        <v>3</v>
      </c>
      <c r="F43" s="29">
        <f>D43+E43</f>
        <v>7</v>
      </c>
      <c r="G43" s="29">
        <v>2770</v>
      </c>
      <c r="H43" s="30">
        <v>2999.9952994853147</v>
      </c>
      <c r="I43" s="31">
        <v>2399.9962395882512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32"/>
    </row>
    <row r="44" spans="1:23" ht="21.6" thickBot="1" x14ac:dyDescent="0.45">
      <c r="A44" s="33"/>
      <c r="B44" s="34" t="s">
        <v>44</v>
      </c>
      <c r="C44" s="35">
        <v>9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6"/>
    </row>
    <row r="45" spans="1:23" ht="21.6" thickBot="1" x14ac:dyDescent="0.45">
      <c r="A45" s="33"/>
      <c r="B45" s="34" t="s">
        <v>45</v>
      </c>
      <c r="C45" s="37">
        <v>6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6"/>
    </row>
    <row r="46" spans="1:23" ht="21.6" thickBot="1" x14ac:dyDescent="0.45">
      <c r="A46" s="33"/>
      <c r="B46" s="34" t="s">
        <v>47</v>
      </c>
      <c r="C46" s="35"/>
      <c r="D46" s="35"/>
      <c r="E46" s="35"/>
      <c r="F46" s="35"/>
      <c r="G46" s="35"/>
      <c r="H46" s="35"/>
      <c r="I46" s="35"/>
      <c r="J46" s="35">
        <f>IF('Creta WTPDemand'!$C$11&lt;=$C45,'Creta WTPDemand'!$C$11,$C45)</f>
        <v>0</v>
      </c>
      <c r="K46" s="35">
        <f>IF('Creta WTPDemand'!$G$11&lt;=$C45,'Creta WTPDemand'!$G$11,$C45)</f>
        <v>0</v>
      </c>
      <c r="L46" s="35">
        <f>IF('Creta WTPDemand'!$K$11&lt;=$C45,'Creta WTPDemand'!$K$11,$C45)</f>
        <v>0</v>
      </c>
      <c r="M46" s="35">
        <f>IF('Creta WTPDemand'!$O$11&lt;=$C45,'Creta WTPDemand'!$O$11,$C45)</f>
        <v>1</v>
      </c>
      <c r="N46" s="35">
        <f>IF('Creta WTPDemand'!$S$11&lt;=$C45,'Creta WTPDemand'!$S$11,$C45)</f>
        <v>4</v>
      </c>
      <c r="O46" s="35">
        <f>IF('Creta WTPDemand'!$W$11&lt;=$C45,'Creta WTPDemand'!$W$11,$C45)</f>
        <v>6</v>
      </c>
      <c r="P46" s="35">
        <f>IF('Creta WTPDemand'!$AA$11&lt;=$C45,'Creta WTPDemand'!$AA$11,$C45)</f>
        <v>6</v>
      </c>
      <c r="Q46" s="35">
        <v>1</v>
      </c>
      <c r="R46" s="35"/>
      <c r="S46" s="35">
        <f>P46-Q46</f>
        <v>5</v>
      </c>
      <c r="T46" s="35">
        <f>IF(S46+S47-F43&gt;=0,S46+S47-F43,0)</f>
        <v>0</v>
      </c>
      <c r="U46" s="35"/>
      <c r="V46" s="35"/>
      <c r="W46" s="36"/>
    </row>
    <row r="47" spans="1:23" ht="21.6" thickBot="1" x14ac:dyDescent="0.45">
      <c r="A47" s="38"/>
      <c r="B47" s="39" t="s">
        <v>46</v>
      </c>
      <c r="C47" s="40"/>
      <c r="D47" s="40"/>
      <c r="E47" s="40"/>
      <c r="F47" s="40"/>
      <c r="G47" s="40"/>
      <c r="H47" s="40"/>
      <c r="I47" s="40"/>
      <c r="J47" s="40">
        <f>IF(J46+'Creta WTPDemand'!$D$11&lt;=Main!$C44,'Creta WTPDemand'!$D$11,Main!$C44-J46)</f>
        <v>0</v>
      </c>
      <c r="K47" s="40">
        <f>IF(K46+'Creta WTPDemand'!$H$11&lt;=Main!$C44,'Creta WTPDemand'!$H$11,Main!$C44-K46)</f>
        <v>0</v>
      </c>
      <c r="L47" s="40">
        <f>IF(L46+'Creta WTPDemand'!$L$11&lt;=Main!$C44,'Creta WTPDemand'!$L$11,Main!$C44-L46)</f>
        <v>0</v>
      </c>
      <c r="M47" s="40">
        <f>IF(M46+'Creta WTPDemand'!$P$11&lt;=Main!$C44,'Creta WTPDemand'!$P$11,Main!$C44-M46)</f>
        <v>0</v>
      </c>
      <c r="N47" s="40">
        <f>IF(N46+'Creta WTPDemand'!$T$11&lt;=Main!$C44,'Creta WTPDemand'!$T$11,Main!$C44-N46)</f>
        <v>0</v>
      </c>
      <c r="O47" s="40">
        <f>IF(O46+'Creta WTPDemand'!$X$11&lt;=Main!$C44,'Creta WTPDemand'!$X$11,Main!$C44-O46)</f>
        <v>1</v>
      </c>
      <c r="P47" s="40">
        <f>IF(P46+'Creta WTPDemand'!$AB$11&lt;=Main!$C44,'Creta WTPDemand'!$AB$11,Main!$C44-P46)</f>
        <v>3</v>
      </c>
      <c r="Q47" s="40">
        <v>1</v>
      </c>
      <c r="R47" s="40">
        <f>Q47*H43*0.5+Q46*0.5*I43</f>
        <v>2699.995769536783</v>
      </c>
      <c r="S47" s="40">
        <f>P47-Q47</f>
        <v>2</v>
      </c>
      <c r="T47" s="40">
        <f>T46*1000</f>
        <v>0</v>
      </c>
      <c r="U47" s="40">
        <v>19113</v>
      </c>
      <c r="V47" s="37">
        <f>S46*I43+S47*H43-T47+R47</f>
        <v>20699.967566448671</v>
      </c>
      <c r="W47" s="41">
        <f>ROUND(V47-U47,2)</f>
        <v>1586.97</v>
      </c>
    </row>
    <row r="48" spans="1:23" ht="21.6" thickBot="1" x14ac:dyDescent="0.45">
      <c r="A48" s="27" t="s">
        <v>2</v>
      </c>
      <c r="B48" s="28"/>
      <c r="C48" s="29"/>
      <c r="D48" s="29">
        <v>4</v>
      </c>
      <c r="E48" s="29">
        <v>0</v>
      </c>
      <c r="F48" s="29">
        <f>D48+E48</f>
        <v>4</v>
      </c>
      <c r="G48" s="29">
        <v>3032</v>
      </c>
      <c r="H48" s="30">
        <v>3099.9803341239895</v>
      </c>
      <c r="I48" s="31">
        <v>2479.9842678989185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32"/>
    </row>
    <row r="49" spans="1:23" ht="21.6" thickBot="1" x14ac:dyDescent="0.45">
      <c r="A49" s="33"/>
      <c r="B49" s="34" t="s">
        <v>44</v>
      </c>
      <c r="C49" s="35">
        <v>5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6"/>
    </row>
    <row r="50" spans="1:23" ht="21.6" thickBot="1" x14ac:dyDescent="0.45">
      <c r="A50" s="33"/>
      <c r="B50" s="34" t="s">
        <v>45</v>
      </c>
      <c r="C50" s="37">
        <v>2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6"/>
    </row>
    <row r="51" spans="1:23" ht="21.6" thickBot="1" x14ac:dyDescent="0.45">
      <c r="A51" s="33"/>
      <c r="B51" s="34" t="s">
        <v>47</v>
      </c>
      <c r="C51" s="35"/>
      <c r="D51" s="35"/>
      <c r="E51" s="35"/>
      <c r="F51" s="35"/>
      <c r="G51" s="35"/>
      <c r="H51" s="35"/>
      <c r="I51" s="35"/>
      <c r="J51" s="35">
        <f>IF('Hexa WTPDemand'!$C$11&lt;=$C50,'Hexa WTPDemand'!$C$11,$C50)</f>
        <v>0</v>
      </c>
      <c r="K51" s="35">
        <f>IF('Hexa WTPDemand'!$G$11&lt;=$C50,'Hexa WTPDemand'!$G$11,$C50)</f>
        <v>2</v>
      </c>
      <c r="L51" s="35">
        <f>IF('Hexa WTPDemand'!$K$11&lt;=$C50,'Hexa WTPDemand'!$K$11,$C50)</f>
        <v>2</v>
      </c>
      <c r="M51" s="35">
        <f>IF('Hexa WTPDemand'!$O$11&lt;=$C50,'Hexa WTPDemand'!$O$11,$C50)</f>
        <v>2</v>
      </c>
      <c r="N51" s="35">
        <f>IF('Hexa WTPDemand'!$S$11&lt;=$C50,'Hexa WTPDemand'!$S$11,$C50)</f>
        <v>2</v>
      </c>
      <c r="O51" s="35">
        <f>IF('Hexa WTPDemand'!$W$11&lt;=$C50,'Hexa WTPDemand'!$W$11,$C50)</f>
        <v>2</v>
      </c>
      <c r="P51" s="35">
        <f>IF('Hexa WTPDemand'!$AA$11&lt;=$C50,'Hexa WTPDemand'!$AA$11,$C50)</f>
        <v>2</v>
      </c>
      <c r="Q51" s="35">
        <v>1</v>
      </c>
      <c r="R51" s="35"/>
      <c r="S51" s="35">
        <f>P51-Q51</f>
        <v>1</v>
      </c>
      <c r="T51" s="35">
        <f>IF(S51+S52-F48&gt;=0,S51+S52-F48,0)</f>
        <v>0</v>
      </c>
      <c r="U51" s="35"/>
      <c r="V51" s="35"/>
      <c r="W51" s="36"/>
    </row>
    <row r="52" spans="1:23" ht="21.6" thickBot="1" x14ac:dyDescent="0.45">
      <c r="A52" s="38"/>
      <c r="B52" s="39" t="s">
        <v>46</v>
      </c>
      <c r="C52" s="40"/>
      <c r="D52" s="40"/>
      <c r="E52" s="40"/>
      <c r="F52" s="40"/>
      <c r="G52" s="40"/>
      <c r="H52" s="40"/>
      <c r="I52" s="40"/>
      <c r="J52" s="40">
        <f>IF(J51+'Hexa WTPDemand'!$D$11&lt;=Main!$C49,'Hexa WTPDemand'!$D$11,Main!$C49-J51)</f>
        <v>0</v>
      </c>
      <c r="K52" s="40">
        <f>IF(K51+'Hexa WTPDemand'!$H$11&lt;=Main!$C49,'Hexa WTPDemand'!$H$11,Main!$C49-K51)</f>
        <v>0</v>
      </c>
      <c r="L52" s="40">
        <f>IF(L51+'Hexa WTPDemand'!$L$11&lt;=Main!$C49,'Hexa WTPDemand'!$L$11,Main!$C49-L51)</f>
        <v>0</v>
      </c>
      <c r="M52" s="40">
        <f>IF(M51+'Hexa WTPDemand'!$P$11&lt;=Main!$C49,'Hexa WTPDemand'!$P$11,Main!$C49-M51)</f>
        <v>0</v>
      </c>
      <c r="N52" s="40">
        <f>IF(N51+'Hexa WTPDemand'!$T$11&lt;=Main!$C49,'Hexa WTPDemand'!$T$11,Main!$C49-N51)</f>
        <v>1</v>
      </c>
      <c r="O52" s="40">
        <f>IF(O51+'Hexa WTPDemand'!$X$11&lt;=Main!$C49,'Hexa WTPDemand'!$X$11,Main!$C49-O51)</f>
        <v>2</v>
      </c>
      <c r="P52" s="40">
        <f>IF(P51+'Hexa WTPDemand'!$AB$11&lt;=Main!$C49,'Hexa WTPDemand'!$AB$11,Main!$C49-P51)</f>
        <v>3</v>
      </c>
      <c r="Q52" s="40">
        <v>1</v>
      </c>
      <c r="R52" s="40">
        <f>Q52*H48*0.5+Q51*0.5*I48</f>
        <v>2789.9823010114542</v>
      </c>
      <c r="S52" s="40">
        <f>P52-Q52</f>
        <v>2</v>
      </c>
      <c r="T52" s="40">
        <f>T51*1000</f>
        <v>0</v>
      </c>
      <c r="U52" s="40">
        <v>11217.5</v>
      </c>
      <c r="V52" s="37">
        <f>S51*I48+S52*H48-T52+R52</f>
        <v>11469.927237158352</v>
      </c>
      <c r="W52" s="41">
        <f>ROUND(V52-U52,2)</f>
        <v>252.43</v>
      </c>
    </row>
    <row r="53" spans="1:23" ht="21.6" thickBot="1" x14ac:dyDescent="0.45">
      <c r="A53" s="27" t="s">
        <v>4</v>
      </c>
      <c r="B53" s="28"/>
      <c r="C53" s="29"/>
      <c r="D53" s="29">
        <v>3</v>
      </c>
      <c r="E53" s="29">
        <v>2</v>
      </c>
      <c r="F53" s="29">
        <f>D53+E53</f>
        <v>5</v>
      </c>
      <c r="G53" s="29">
        <v>2564</v>
      </c>
      <c r="H53" s="30">
        <v>2599.9992844396193</v>
      </c>
      <c r="I53" s="31">
        <v>2079.999427551697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32"/>
    </row>
    <row r="54" spans="1:23" ht="21.6" thickBot="1" x14ac:dyDescent="0.45">
      <c r="A54" s="33"/>
      <c r="B54" s="34" t="s">
        <v>44</v>
      </c>
      <c r="C54" s="35">
        <v>7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6"/>
    </row>
    <row r="55" spans="1:23" ht="21.6" thickBot="1" x14ac:dyDescent="0.45">
      <c r="A55" s="33"/>
      <c r="B55" s="34" t="s">
        <v>45</v>
      </c>
      <c r="C55" s="37">
        <v>4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6"/>
    </row>
    <row r="56" spans="1:23" ht="21.6" thickBot="1" x14ac:dyDescent="0.45">
      <c r="A56" s="33"/>
      <c r="B56" s="34" t="s">
        <v>47</v>
      </c>
      <c r="C56" s="35"/>
      <c r="D56" s="35"/>
      <c r="E56" s="35"/>
      <c r="F56" s="35"/>
      <c r="G56" s="35"/>
      <c r="H56" s="35"/>
      <c r="I56" s="35"/>
      <c r="J56" s="35">
        <f>IF('Brezza WTPDemand'!$C$11&lt;=$C55,'Brezza WTPDemand'!$C$11,$C55)</f>
        <v>0</v>
      </c>
      <c r="K56" s="35">
        <f>IF('Brezza WTPDemand'!$G$11&lt;=$C55,'Brezza WTPDemand'!$G$11,$C55)</f>
        <v>0</v>
      </c>
      <c r="L56" s="35">
        <f>IF('Brezza WTPDemand'!$K$11&lt;=$C55,'Brezza WTPDemand'!$K$11,$C55)</f>
        <v>0</v>
      </c>
      <c r="M56" s="35">
        <f>IF('Brezza WTPDemand'!$O$11&lt;=$C55,'Brezza WTPDemand'!$O$11,$C55)</f>
        <v>0</v>
      </c>
      <c r="N56" s="35">
        <f>IF('Brezza WTPDemand'!$S$11&lt;=$C55,'Brezza WTPDemand'!$S$11,$C55)</f>
        <v>4</v>
      </c>
      <c r="O56" s="35">
        <f>IF('Brezza WTPDemand'!$W$11&lt;=$C55,'Brezza WTPDemand'!$W$11,$C55)</f>
        <v>4</v>
      </c>
      <c r="P56" s="35">
        <f>IF('Brezza WTPDemand'!$AA$11&lt;=$C55,'Brezza WTPDemand'!$AA$11,$C55)</f>
        <v>4</v>
      </c>
      <c r="Q56" s="35">
        <v>1</v>
      </c>
      <c r="R56" s="35"/>
      <c r="S56" s="35">
        <f>P56-Q56</f>
        <v>3</v>
      </c>
      <c r="T56" s="35">
        <f>IF(S56+S57-F53&gt;=0,S56+S57-F53,0)</f>
        <v>0</v>
      </c>
      <c r="U56" s="35"/>
      <c r="V56" s="35"/>
      <c r="W56" s="36"/>
    </row>
    <row r="57" spans="1:23" ht="21.6" thickBot="1" x14ac:dyDescent="0.45">
      <c r="A57" s="38"/>
      <c r="B57" s="39" t="s">
        <v>46</v>
      </c>
      <c r="C57" s="40"/>
      <c r="D57" s="40"/>
      <c r="E57" s="40"/>
      <c r="F57" s="40"/>
      <c r="G57" s="40"/>
      <c r="H57" s="40"/>
      <c r="I57" s="40"/>
      <c r="J57" s="40">
        <f>IF(J56+'Brezza WTPDemand'!$D$11&lt;=Main!$C54,'Brezza WTPDemand'!$D$11,Main!$C54-J56)</f>
        <v>0</v>
      </c>
      <c r="K57" s="40">
        <f>IF(K56+'Brezza WTPDemand'!$H$11&lt;=Main!$C54,'Brezza WTPDemand'!$H$11,Main!$C54-K56)</f>
        <v>0</v>
      </c>
      <c r="L57" s="40">
        <f>IF(L56+'Brezza WTPDemand'!$L$11&lt;=Main!$C54,'Brezza WTPDemand'!$L$11,Main!$C54-L56)</f>
        <v>0</v>
      </c>
      <c r="M57" s="40">
        <f>IF(M56+'Brezza WTPDemand'!$P$11&lt;=Main!$C54,'Brezza WTPDemand'!$P$11,Main!$C54-M56)</f>
        <v>0</v>
      </c>
      <c r="N57" s="40">
        <f>IF(N56+'Brezza WTPDemand'!$T$11&lt;=Main!$C54,'Brezza WTPDemand'!$T$11,Main!$C54-N56)</f>
        <v>0</v>
      </c>
      <c r="O57" s="40">
        <f>IF(O56+'Brezza WTPDemand'!$X$11&lt;=Main!$C54,'Brezza WTPDemand'!$X$11,Main!$C54-O56)</f>
        <v>1</v>
      </c>
      <c r="P57" s="40">
        <f>IF(P56+'Brezza WTPDemand'!$AB$11&lt;=Main!$C54,'Brezza WTPDemand'!$AB$11,Main!$C54-P56)</f>
        <v>3</v>
      </c>
      <c r="Q57" s="40">
        <v>1</v>
      </c>
      <c r="R57" s="40">
        <f>Q57*H53*0.5+Q56*0.5*I53</f>
        <v>2339.9993559956583</v>
      </c>
      <c r="S57" s="40">
        <f>P57-Q57</f>
        <v>2</v>
      </c>
      <c r="T57" s="40">
        <f>T56*1000</f>
        <v>0</v>
      </c>
      <c r="U57" s="40">
        <v>13588.5</v>
      </c>
      <c r="V57" s="37">
        <f>S56*I53+S57*H53-T57+R57</f>
        <v>13779.996207529988</v>
      </c>
      <c r="W57" s="41">
        <f>ROUND(V57-U57,2)</f>
        <v>191.5</v>
      </c>
    </row>
    <row r="58" spans="1:23" ht="21.6" thickBot="1" x14ac:dyDescent="0.45">
      <c r="A58" s="27" t="s">
        <v>5</v>
      </c>
      <c r="B58" s="28"/>
      <c r="C58" s="29"/>
      <c r="D58" s="29">
        <v>3</v>
      </c>
      <c r="E58" s="29">
        <v>0</v>
      </c>
      <c r="F58" s="29">
        <f>D58+E58</f>
        <v>3</v>
      </c>
      <c r="G58" s="29">
        <v>1628</v>
      </c>
      <c r="H58" s="30">
        <v>1649.9997200340747</v>
      </c>
      <c r="I58" s="31">
        <v>1319.9997760272597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32"/>
    </row>
    <row r="59" spans="1:23" ht="21.6" thickBot="1" x14ac:dyDescent="0.45">
      <c r="A59" s="33"/>
      <c r="B59" s="34" t="s">
        <v>44</v>
      </c>
      <c r="C59" s="35">
        <v>4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6"/>
    </row>
    <row r="60" spans="1:23" ht="21.6" thickBot="1" x14ac:dyDescent="0.45">
      <c r="A60" s="33"/>
      <c r="B60" s="34" t="s">
        <v>45</v>
      </c>
      <c r="C60" s="37">
        <v>0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6"/>
    </row>
    <row r="61" spans="1:23" ht="21.6" thickBot="1" x14ac:dyDescent="0.45">
      <c r="A61" s="33"/>
      <c r="B61" s="34" t="s">
        <v>47</v>
      </c>
      <c r="C61" s="35"/>
      <c r="D61" s="35"/>
      <c r="E61" s="35"/>
      <c r="F61" s="35"/>
      <c r="G61" s="35"/>
      <c r="H61" s="35"/>
      <c r="I61" s="35"/>
      <c r="J61" s="35">
        <f>IF('Freestyle WTPDemand'!$C$11&lt;=$C60,'Freestyle WTPDemand'!$C$11,$C60)</f>
        <v>0</v>
      </c>
      <c r="K61" s="35">
        <f>IF('Freestyle WTPDemand'!$G$11&lt;=$C60,'Freestyle WTPDemand'!$G$11,$C60)</f>
        <v>0</v>
      </c>
      <c r="L61" s="35">
        <f>IF('Freestyle WTPDemand'!$K$11&lt;=$C60,'Freestyle WTPDemand'!$K$11,$C60)</f>
        <v>0</v>
      </c>
      <c r="M61" s="35">
        <f>IF('Freestyle WTPDemand'!$O$11&lt;=$C60,'Freestyle WTPDemand'!$O$11,$C60)</f>
        <v>0</v>
      </c>
      <c r="N61" s="35">
        <f>IF('Freestyle WTPDemand'!$S$11&lt;=$C60,'Freestyle WTPDemand'!$S$11,$C60)</f>
        <v>0</v>
      </c>
      <c r="O61" s="35">
        <f>IF('Freestyle WTPDemand'!$W$11&lt;=$C60,'Freestyle WTPDemand'!$W$11,$C60)</f>
        <v>0</v>
      </c>
      <c r="P61" s="35">
        <f>IF('Freestyle WTPDemand'!$AA$11&lt;=$C60,'Freestyle WTPDemand'!$AA$11,$C60)</f>
        <v>0</v>
      </c>
      <c r="Q61" s="35">
        <v>1</v>
      </c>
      <c r="R61" s="35"/>
      <c r="S61" s="35">
        <f>P61-Q61</f>
        <v>-1</v>
      </c>
      <c r="T61" s="35">
        <f>IF(S61+S62-F58&gt;=0,S61+S62-F58,0)</f>
        <v>0</v>
      </c>
      <c r="U61" s="35"/>
      <c r="V61" s="35"/>
      <c r="W61" s="36"/>
    </row>
    <row r="62" spans="1:23" ht="21.6" thickBot="1" x14ac:dyDescent="0.45">
      <c r="A62" s="38"/>
      <c r="B62" s="39" t="s">
        <v>46</v>
      </c>
      <c r="C62" s="40"/>
      <c r="D62" s="40"/>
      <c r="E62" s="40"/>
      <c r="F62" s="40"/>
      <c r="G62" s="40"/>
      <c r="H62" s="40"/>
      <c r="I62" s="40"/>
      <c r="J62" s="40">
        <f>IF(J61+'Freestyle WTPDemand'!$D$11&lt;=Main!$C59,'Freestyle WTPDemand'!$D$11,Main!$C59-J61)</f>
        <v>0</v>
      </c>
      <c r="K62" s="40">
        <f>IF(K61+'Freestyle WTPDemand'!$H$11&lt;=Main!$C59,'Freestyle WTPDemand'!$H$11,Main!$C59-K61)</f>
        <v>0</v>
      </c>
      <c r="L62" s="40">
        <f>IF(L61+'Freestyle WTPDemand'!$L$11&lt;=Main!$C59,'Freestyle WTPDemand'!$L$11,Main!$C59-L61)</f>
        <v>0</v>
      </c>
      <c r="M62" s="40">
        <f>IF(M61+'Freestyle WTPDemand'!$P$11&lt;=Main!$C59,'Freestyle WTPDemand'!$P$11,Main!$C59-M61)</f>
        <v>0</v>
      </c>
      <c r="N62" s="40">
        <f>IF(N61+'Freestyle WTPDemand'!$T$11&lt;=Main!$C59,'Freestyle WTPDemand'!$T$11,Main!$C59-N61)</f>
        <v>0</v>
      </c>
      <c r="O62" s="40">
        <f>IF(O61+'Freestyle WTPDemand'!$X$11&lt;=Main!$C59,'Freestyle WTPDemand'!$X$11,Main!$C59-O61)</f>
        <v>1</v>
      </c>
      <c r="P62" s="40">
        <f>IF(P61+'Freestyle WTPDemand'!$AB$11&lt;=Main!$C59,'Freestyle WTPDemand'!$AB$11,Main!$C59-P61)</f>
        <v>4</v>
      </c>
      <c r="Q62" s="40">
        <v>1</v>
      </c>
      <c r="R62" s="40">
        <f>Q62*H58*0.5+Q61*0.5*I58</f>
        <v>1484.9997480306672</v>
      </c>
      <c r="S62" s="40">
        <f>P62-Q62</f>
        <v>3</v>
      </c>
      <c r="T62" s="40">
        <f>T61*1000</f>
        <v>0</v>
      </c>
      <c r="U62" s="40">
        <v>4721</v>
      </c>
      <c r="V62" s="37">
        <f>S61*I58+S62*H58-T62+R62</f>
        <v>5114.9991321056314</v>
      </c>
      <c r="W62" s="41">
        <f>ROUND(V62-U62,2)</f>
        <v>394</v>
      </c>
    </row>
    <row r="63" spans="1:23" x14ac:dyDescent="0.4">
      <c r="A63" s="47"/>
      <c r="H63" s="48" t="s">
        <v>50</v>
      </c>
      <c r="R63" s="45" t="s">
        <v>48</v>
      </c>
      <c r="S63" s="46"/>
      <c r="T63" s="46"/>
      <c r="U63" s="46"/>
      <c r="V63" s="46"/>
      <c r="W63" s="46">
        <f>SUM(W7:W62)</f>
        <v>19263.670000000002</v>
      </c>
    </row>
  </sheetData>
  <mergeCells count="1">
    <mergeCell ref="T1:W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369F-D7EF-4146-AC54-8228E5D32EFD}">
  <dimension ref="A1:AC18"/>
  <sheetViews>
    <sheetView showGridLines="0" zoomScale="70" zoomScaleNormal="70" workbookViewId="0">
      <selection activeCell="N8" sqref="N8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10" width="12" customWidth="1"/>
    <col min="11" max="12" width="10.21875" bestFit="1" customWidth="1"/>
    <col min="13" max="13" width="10.77734375" bestFit="1" customWidth="1"/>
    <col min="15" max="15" width="10.21875" bestFit="1" customWidth="1"/>
    <col min="17" max="17" width="10.77734375" bestFit="1" customWidth="1"/>
    <col min="18" max="19" width="12" customWidth="1"/>
    <col min="21" max="21" width="10.77734375" bestFit="1" customWidth="1"/>
    <col min="22" max="22" width="7.77734375" bestFit="1" customWidth="1"/>
    <col min="25" max="25" width="10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1100</v>
      </c>
      <c r="C2" s="6" t="b">
        <f>IF(B2&gt;=Main!$I$58,TRUE)</f>
        <v>0</v>
      </c>
      <c r="D2" s="6" t="b">
        <f>B2&gt;=Main!$H$58</f>
        <v>0</v>
      </c>
      <c r="E2" s="11">
        <f>_xlfn.IFS(B2&gt;=Main!$H$58,2,AND( B2&gt;=Main!$I$58,B2&lt;Main!$H$58)= TRUE,1,B2&lt;Main!$I$58,0)</f>
        <v>0</v>
      </c>
      <c r="F2" s="5">
        <v>1300</v>
      </c>
      <c r="G2" s="6" t="b">
        <f>IF(F2&gt;=Main!$I$58,TRUE)</f>
        <v>0</v>
      </c>
      <c r="H2" s="6" t="b">
        <f>F2&gt;=Main!$H$58</f>
        <v>0</v>
      </c>
      <c r="I2" s="11">
        <f>_xlfn.IFS(F2&gt;=Main!$H$58,2,AND( F2&gt;=Main!$I$58,F2&lt;Main!$H$58)= TRUE,1,F2&lt;Main!$I$58,0)</f>
        <v>0</v>
      </c>
      <c r="J2" s="5">
        <v>1200</v>
      </c>
      <c r="K2" s="6" t="b">
        <f>IF(J2&gt;=Main!$I$58,TRUE)</f>
        <v>0</v>
      </c>
      <c r="L2" s="6" t="b">
        <f>J2&gt;=Main!$H$58</f>
        <v>0</v>
      </c>
      <c r="M2" s="11">
        <f>_xlfn.IFS(J2&gt;=Main!$H$58,2,AND( J2&gt;=Main!$I$58,J2&lt;Main!$H$58)= TRUE,1,J2&lt;Main!$I$58,0)</f>
        <v>0</v>
      </c>
      <c r="N2" s="5">
        <v>1400</v>
      </c>
      <c r="O2" s="6" t="b">
        <f>IF(N2&gt;=Main!$I$58,TRUE)</f>
        <v>1</v>
      </c>
      <c r="P2" s="6" t="b">
        <f>N2&gt;=Main!$H$58</f>
        <v>0</v>
      </c>
      <c r="Q2" s="11">
        <f>_xlfn.IFS(N2&gt;=Main!$H$58,2,AND( N2&gt;=Main!$I$58,N2&lt;Main!$H$58)= TRUE,1,N2&lt;Main!$I$58,0)</f>
        <v>1</v>
      </c>
      <c r="R2" s="5">
        <v>1600</v>
      </c>
      <c r="S2" s="6" t="b">
        <f>IF(R2&gt;=Main!$I$58,TRUE)</f>
        <v>1</v>
      </c>
      <c r="T2" s="6" t="b">
        <f>R2&gt;=Main!$H$58</f>
        <v>0</v>
      </c>
      <c r="U2" s="11">
        <f>_xlfn.IFS(R2&gt;=Main!$H$58,2,AND( R2&gt;=Main!$I$58,R2&lt;Main!$H$58)= TRUE,1,R2&lt;Main!$I$58,0)</f>
        <v>1</v>
      </c>
      <c r="V2" s="5">
        <v>1650</v>
      </c>
      <c r="W2" s="6" t="b">
        <f>IF(V2&gt;=Main!$I$58,TRUE)</f>
        <v>1</v>
      </c>
      <c r="X2" s="6" t="b">
        <f>V2&gt;=Main!$H$58</f>
        <v>1</v>
      </c>
      <c r="Y2" s="11">
        <f>_xlfn.IFS(V2&gt;=Main!$H$58,2,AND( V2&gt;=Main!$I$58,V2&lt;Main!$H$58)= TRUE,1,V2&lt;Main!$I$58,0)</f>
        <v>2</v>
      </c>
      <c r="Z2" s="5">
        <v>1800</v>
      </c>
      <c r="AA2" s="6" t="b">
        <f>IF(Z2&gt;=Main!$I$58,TRUE)</f>
        <v>1</v>
      </c>
      <c r="AB2" s="6" t="b">
        <f>Z2&gt;=Main!$H$58</f>
        <v>1</v>
      </c>
      <c r="AC2" s="11">
        <f>_xlfn.IFS(Z2&gt;=Main!$H$58,2,AND( Z2&gt;=Main!$I$58,Z2&lt;Main!$H$58)= TRUE,1,Z2&lt;Main!$I$58,0)</f>
        <v>2</v>
      </c>
    </row>
    <row r="3" spans="1:29" x14ac:dyDescent="0.3">
      <c r="B3" s="5">
        <v>1100</v>
      </c>
      <c r="C3" s="6" t="b">
        <f>IF(B3&gt;=Main!$I$58,TRUE)</f>
        <v>0</v>
      </c>
      <c r="D3" s="6" t="b">
        <f>B3&gt;=Main!$H$58</f>
        <v>0</v>
      </c>
      <c r="E3" s="11">
        <f>_xlfn.IFS(B3&gt;=Main!$H$58,2,AND( B3&gt;=Main!$I$58,B3&lt;Main!$H$58)= TRUE,1,B3&lt;Main!$I$58,0)</f>
        <v>0</v>
      </c>
      <c r="F3" s="5">
        <v>1200</v>
      </c>
      <c r="G3" s="6" t="b">
        <f>IF(F3&gt;=Main!$I$58,TRUE)</f>
        <v>0</v>
      </c>
      <c r="H3" s="6" t="b">
        <f>F3&gt;=Main!$H$58</f>
        <v>0</v>
      </c>
      <c r="I3" s="11">
        <f>_xlfn.IFS(F3&gt;=Main!$H$58,2,AND( F3&gt;=Main!$I$58,F3&lt;Main!$H$58)= TRUE,1,F3&lt;Main!$I$58,0)</f>
        <v>0</v>
      </c>
      <c r="J3" s="5">
        <v>1300</v>
      </c>
      <c r="K3" s="6" t="b">
        <f>IF(J3&gt;=Main!$I$58,TRUE)</f>
        <v>0</v>
      </c>
      <c r="L3" s="6" t="b">
        <f>J3&gt;=Main!$H$58</f>
        <v>0</v>
      </c>
      <c r="M3" s="11">
        <f>_xlfn.IFS(J3&gt;=Main!$H$58,2,AND( J3&gt;=Main!$I$58,J3&lt;Main!$H$58)= TRUE,1,J3&lt;Main!$I$58,0)</f>
        <v>0</v>
      </c>
      <c r="N3" s="5">
        <v>1300</v>
      </c>
      <c r="O3" s="6" t="b">
        <f>IF(N3&gt;=Main!$I$58,TRUE)</f>
        <v>0</v>
      </c>
      <c r="P3" s="6" t="b">
        <f>N3&gt;=Main!$H$58</f>
        <v>0</v>
      </c>
      <c r="Q3" s="11">
        <f>_xlfn.IFS(N3&gt;=Main!$H$58,2,AND( N3&gt;=Main!$I$58,N3&lt;Main!$H$58)= TRUE,1,N3&lt;Main!$I$58,0)</f>
        <v>0</v>
      </c>
      <c r="R3" s="5">
        <v>1300</v>
      </c>
      <c r="S3" s="6" t="b">
        <f>IF(R3&gt;=Main!$I$58,TRUE)</f>
        <v>0</v>
      </c>
      <c r="T3" s="6" t="b">
        <f>R3&gt;=Main!$H$58</f>
        <v>0</v>
      </c>
      <c r="U3" s="11">
        <f>_xlfn.IFS(R3&gt;=Main!$H$58,2,AND( R3&gt;=Main!$I$58,R3&lt;Main!$H$58)= TRUE,1,R3&lt;Main!$I$58,0)</f>
        <v>0</v>
      </c>
      <c r="V3" s="5">
        <v>1200</v>
      </c>
      <c r="W3" s="6" t="b">
        <f>IF(V3&gt;=Main!$I$58,TRUE)</f>
        <v>0</v>
      </c>
      <c r="X3" s="6" t="b">
        <f>V3&gt;=Main!$H$58</f>
        <v>0</v>
      </c>
      <c r="Y3" s="11">
        <f>_xlfn.IFS(V3&gt;=Main!$H$58,2,AND( V3&gt;=Main!$I$58,V3&lt;Main!$H$58)= TRUE,1,V3&lt;Main!$I$58,0)</f>
        <v>0</v>
      </c>
      <c r="Z3" s="5">
        <v>1700</v>
      </c>
      <c r="AA3" s="6" t="b">
        <f>IF(Z3&gt;=Main!$I$58,TRUE)</f>
        <v>1</v>
      </c>
      <c r="AB3" s="6" t="b">
        <f>Z3&gt;=Main!$H$58</f>
        <v>1</v>
      </c>
      <c r="AC3" s="11">
        <f>_xlfn.IFS(Z3&gt;=Main!$H$58,2,AND( Z3&gt;=Main!$I$58,Z3&lt;Main!$H$58)= TRUE,1,Z3&lt;Main!$I$58,0)</f>
        <v>2</v>
      </c>
    </row>
    <row r="4" spans="1:29" x14ac:dyDescent="0.3">
      <c r="B4" s="5">
        <v>1200</v>
      </c>
      <c r="C4" s="6" t="b">
        <f>IF(B4&gt;=Main!$I$58,TRUE)</f>
        <v>0</v>
      </c>
      <c r="D4" s="6" t="b">
        <f>B4&gt;=Main!$H$58</f>
        <v>0</v>
      </c>
      <c r="E4" s="11">
        <f>_xlfn.IFS(B4&gt;=Main!$H$58,2,AND( B4&gt;=Main!$I$58,B4&lt;Main!$H$58)= TRUE,1,B4&lt;Main!$I$58,0)</f>
        <v>0</v>
      </c>
      <c r="F4" s="5">
        <v>1100</v>
      </c>
      <c r="G4" s="6" t="b">
        <f>IF(F4&gt;=Main!$I$58,TRUE)</f>
        <v>0</v>
      </c>
      <c r="H4" s="6" t="b">
        <f>F4&gt;=Main!$H$58</f>
        <v>0</v>
      </c>
      <c r="I4" s="11">
        <f>_xlfn.IFS(F4&gt;=Main!$H$58,2,AND( F4&gt;=Main!$I$58,F4&lt;Main!$H$58)= TRUE,1,F4&lt;Main!$I$58,0)</f>
        <v>0</v>
      </c>
      <c r="J4" s="5">
        <v>1100</v>
      </c>
      <c r="K4" s="6" t="b">
        <f>IF(J4&gt;=Main!$I$58,TRUE)</f>
        <v>0</v>
      </c>
      <c r="L4" s="6" t="b">
        <f>J4&gt;=Main!$H$58</f>
        <v>0</v>
      </c>
      <c r="M4" s="11">
        <f>_xlfn.IFS(J4&gt;=Main!$H$58,2,AND( J4&gt;=Main!$I$58,J4&lt;Main!$H$58)= TRUE,1,J4&lt;Main!$I$58,0)</f>
        <v>0</v>
      </c>
      <c r="N4" s="5"/>
      <c r="O4" s="6"/>
      <c r="P4" s="6"/>
      <c r="Q4" s="11"/>
      <c r="R4" s="5">
        <v>1300</v>
      </c>
      <c r="S4" s="6" t="b">
        <f>IF(R4&gt;=Main!$I$58,TRUE)</f>
        <v>0</v>
      </c>
      <c r="T4" s="6" t="b">
        <f>R4&gt;=Main!$H$58</f>
        <v>0</v>
      </c>
      <c r="U4" s="11">
        <f>_xlfn.IFS(R4&gt;=Main!$H$58,2,AND( R4&gt;=Main!$I$58,R4&lt;Main!$H$58)= TRUE,1,R4&lt;Main!$I$58,0)</f>
        <v>0</v>
      </c>
      <c r="V4" s="5">
        <v>1300</v>
      </c>
      <c r="W4" s="6" t="b">
        <f>IF(V4&gt;=Main!$I$58,TRUE)</f>
        <v>0</v>
      </c>
      <c r="X4" s="6" t="b">
        <f>V4&gt;=Main!$H$58</f>
        <v>0</v>
      </c>
      <c r="Y4" s="11">
        <f>_xlfn.IFS(V4&gt;=Main!$H$58,2,AND( V4&gt;=Main!$I$58,V4&lt;Main!$H$58)= TRUE,1,V4&lt;Main!$I$58,0)</f>
        <v>0</v>
      </c>
      <c r="Z4" s="5">
        <v>1650</v>
      </c>
      <c r="AA4" s="6" t="b">
        <f>IF(Z4&gt;=Main!$I$58,TRUE)</f>
        <v>1</v>
      </c>
      <c r="AB4" s="6" t="b">
        <f>Z4&gt;=Main!$H$58</f>
        <v>1</v>
      </c>
      <c r="AC4" s="11">
        <f>_xlfn.IFS(Z4&gt;=Main!$H$58,2,AND( Z4&gt;=Main!$I$58,Z4&lt;Main!$H$58)= TRUE,1,Z4&lt;Main!$I$58,0)</f>
        <v>2</v>
      </c>
    </row>
    <row r="5" spans="1:29" x14ac:dyDescent="0.3">
      <c r="B5" s="5">
        <v>1250</v>
      </c>
      <c r="C5" s="6" t="b">
        <f>IF(B5&gt;=Main!$I$58,TRUE)</f>
        <v>0</v>
      </c>
      <c r="D5" s="6" t="b">
        <f>B5&gt;=Main!$H$58</f>
        <v>0</v>
      </c>
      <c r="E5" s="11">
        <f>_xlfn.IFS(B5&gt;=Main!$H$58,2,AND( B5&gt;=Main!$I$58,B5&lt;Main!$H$58)= TRUE,1,B5&lt;Main!$I$58,0)</f>
        <v>0</v>
      </c>
      <c r="F5" s="5">
        <v>1100</v>
      </c>
      <c r="G5" s="6" t="b">
        <f>IF(F5&gt;=Main!$I$58,TRUE)</f>
        <v>0</v>
      </c>
      <c r="H5" s="6" t="b">
        <f>F5&gt;=Main!$H$58</f>
        <v>0</v>
      </c>
      <c r="I5" s="11">
        <f>_xlfn.IFS(F5&gt;=Main!$H$58,2,AND( F5&gt;=Main!$I$58,F5&lt;Main!$H$58)= TRUE,1,F5&lt;Main!$I$58,0)</f>
        <v>0</v>
      </c>
      <c r="J5" s="5">
        <v>1400</v>
      </c>
      <c r="K5" s="6" t="b">
        <f>IF(J5&gt;=Main!$I$58,TRUE)</f>
        <v>1</v>
      </c>
      <c r="L5" s="6" t="b">
        <f>J5&gt;=Main!$H$58</f>
        <v>0</v>
      </c>
      <c r="M5" s="11">
        <f>_xlfn.IFS(J5&gt;=Main!$H$58,2,AND( J5&gt;=Main!$I$58,J5&lt;Main!$H$58)= TRUE,1,J5&lt;Main!$I$58,0)</f>
        <v>1</v>
      </c>
      <c r="N5" s="5"/>
      <c r="O5" s="6"/>
      <c r="P5" s="6"/>
      <c r="Q5" s="11"/>
      <c r="U5" s="11"/>
      <c r="V5" s="5"/>
      <c r="W5" s="6"/>
      <c r="X5" s="6"/>
      <c r="Y5" s="11"/>
      <c r="Z5" s="5"/>
      <c r="AA5" s="6"/>
      <c r="AB5" s="6"/>
      <c r="AC5" s="11"/>
    </row>
    <row r="6" spans="1:29" x14ac:dyDescent="0.3">
      <c r="B6" s="5">
        <v>1150</v>
      </c>
      <c r="C6" s="6" t="b">
        <f>IF(B6&gt;=Main!$I$58,TRUE)</f>
        <v>0</v>
      </c>
      <c r="D6" s="6" t="b">
        <f>B6&gt;=Main!$H$58</f>
        <v>0</v>
      </c>
      <c r="E6" s="11">
        <f>_xlfn.IFS(B6&gt;=Main!$H$58,2,AND( B6&gt;=Main!$I$58,B6&lt;Main!$H$58)= TRUE,1,B6&lt;Main!$I$58,0)</f>
        <v>0</v>
      </c>
      <c r="G6" s="6"/>
      <c r="H6" s="6"/>
      <c r="I6" s="11"/>
      <c r="J6" s="5"/>
      <c r="K6" s="6"/>
      <c r="L6" s="6"/>
      <c r="M6" s="11"/>
      <c r="N6" s="5"/>
      <c r="O6" s="6"/>
      <c r="P6" s="6"/>
      <c r="Q6" s="11"/>
      <c r="R6" s="5"/>
      <c r="S6" s="6"/>
      <c r="T6" s="6"/>
      <c r="U6" s="11"/>
      <c r="V6" s="5"/>
      <c r="W6" s="6"/>
      <c r="X6" s="6"/>
      <c r="Y6" s="11"/>
      <c r="Z6" s="5"/>
      <c r="AA6" s="6"/>
      <c r="AB6" s="6"/>
      <c r="AC6" s="11"/>
    </row>
    <row r="7" spans="1:29" x14ac:dyDescent="0.3">
      <c r="B7" s="5"/>
      <c r="C7" s="6"/>
      <c r="D7" s="6"/>
      <c r="E7" s="11"/>
      <c r="G7" s="6"/>
      <c r="H7" s="6"/>
      <c r="I7" s="11"/>
      <c r="J7" s="5"/>
      <c r="K7" s="6"/>
      <c r="L7" s="6"/>
      <c r="M7" s="11"/>
      <c r="N7" s="5"/>
      <c r="O7" s="6"/>
      <c r="P7" s="6"/>
      <c r="Q7" s="11"/>
      <c r="R7" s="5"/>
      <c r="S7" s="6"/>
      <c r="T7" s="6"/>
      <c r="U7" s="11"/>
      <c r="V7" s="5"/>
      <c r="W7" s="6"/>
      <c r="X7" s="6"/>
      <c r="Y7" s="11"/>
      <c r="Z7" s="5"/>
      <c r="AA7" s="6"/>
      <c r="AB7" s="6"/>
      <c r="AC7" s="11"/>
    </row>
    <row r="8" spans="1:29" x14ac:dyDescent="0.3">
      <c r="B8" s="5"/>
      <c r="C8" s="6"/>
      <c r="D8" s="6"/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/>
      <c r="W8" s="6"/>
      <c r="X8" s="6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0</v>
      </c>
      <c r="D10" s="14">
        <f>COUNTIF(E2:E9,2)</f>
        <v>0</v>
      </c>
      <c r="E10" s="15"/>
      <c r="F10" s="13"/>
      <c r="G10" s="14">
        <f>COUNTIF(I2:I9,1)</f>
        <v>0</v>
      </c>
      <c r="H10" s="14">
        <f>COUNTIF(I2:I9,2)</f>
        <v>0</v>
      </c>
      <c r="I10" s="15"/>
      <c r="J10" s="13"/>
      <c r="K10" s="14">
        <f>COUNTIF(M2:M9,1)</f>
        <v>1</v>
      </c>
      <c r="L10" s="14">
        <f>COUNTIF(M2:M9,2)</f>
        <v>0</v>
      </c>
      <c r="M10" s="15"/>
      <c r="N10" s="13"/>
      <c r="O10" s="14">
        <f>COUNTIF(Q2:Q9,1)</f>
        <v>1</v>
      </c>
      <c r="P10" s="14">
        <f>COUNTIF(Q2:Q9,2)</f>
        <v>0</v>
      </c>
      <c r="Q10" s="15"/>
      <c r="R10" s="13"/>
      <c r="S10" s="14">
        <f>COUNTIF(U2:U9,1)</f>
        <v>1</v>
      </c>
      <c r="T10" s="14">
        <f>COUNTIF(U2:U9,2)</f>
        <v>0</v>
      </c>
      <c r="U10" s="15"/>
      <c r="V10" s="13"/>
      <c r="W10" s="14">
        <f>COUNTIF(Y2:Y9,1)</f>
        <v>0</v>
      </c>
      <c r="X10" s="14">
        <f>COUNTIF(Y2:Y9,2)</f>
        <v>1</v>
      </c>
      <c r="Y10" s="15"/>
      <c r="Z10" s="13"/>
      <c r="AA10" s="14">
        <f>COUNTIF(AC2:AC9,1)</f>
        <v>0</v>
      </c>
      <c r="AB10" s="14">
        <f>COUNTIF(AC2:AC9,2)</f>
        <v>3</v>
      </c>
      <c r="AC10" s="15"/>
    </row>
    <row r="11" spans="1:29" ht="15" thickBot="1" x14ac:dyDescent="0.35">
      <c r="A11" s="7" t="s">
        <v>23</v>
      </c>
      <c r="B11" s="7"/>
      <c r="C11" s="8">
        <f>C10</f>
        <v>0</v>
      </c>
      <c r="D11" s="8">
        <f>D10</f>
        <v>0</v>
      </c>
      <c r="E11" s="12"/>
      <c r="F11" s="7"/>
      <c r="G11" s="8">
        <f>C11+G10</f>
        <v>0</v>
      </c>
      <c r="H11" s="8">
        <f>D11+H10</f>
        <v>0</v>
      </c>
      <c r="I11" s="12"/>
      <c r="J11" s="7"/>
      <c r="K11" s="8">
        <f>G11+K10</f>
        <v>1</v>
      </c>
      <c r="L11" s="8">
        <f>H11+L10</f>
        <v>0</v>
      </c>
      <c r="M11" s="12"/>
      <c r="N11" s="7"/>
      <c r="O11" s="8">
        <f>K11+O10</f>
        <v>2</v>
      </c>
      <c r="P11" s="8">
        <f>L11+P10</f>
        <v>0</v>
      </c>
      <c r="Q11" s="12"/>
      <c r="R11" s="7"/>
      <c r="S11" s="8">
        <f>O11+S10</f>
        <v>3</v>
      </c>
      <c r="T11" s="8">
        <f>P11+T10</f>
        <v>0</v>
      </c>
      <c r="U11" s="12"/>
      <c r="V11" s="7"/>
      <c r="W11" s="8">
        <f>S11+W10</f>
        <v>3</v>
      </c>
      <c r="X11" s="8">
        <f>T11+X10</f>
        <v>1</v>
      </c>
      <c r="Y11" s="12"/>
      <c r="Z11" s="7"/>
      <c r="AA11" s="8">
        <f>W11+AA10</f>
        <v>3</v>
      </c>
      <c r="AB11" s="8">
        <f>X11+AB10</f>
        <v>4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C3D8-87C6-4A6F-B039-8DDC8676622C}">
  <dimension ref="A1:AC18"/>
  <sheetViews>
    <sheetView showGridLines="0" zoomScale="70" zoomScaleNormal="70" workbookViewId="0">
      <selection activeCell="Q8" sqref="Q8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10" width="12" customWidth="1"/>
    <col min="11" max="11" width="6.21875" bestFit="1" customWidth="1"/>
    <col min="12" max="12" width="10.21875" bestFit="1" customWidth="1"/>
    <col min="13" max="13" width="10.77734375" bestFit="1" customWidth="1"/>
    <col min="17" max="17" width="10.77734375" bestFit="1" customWidth="1"/>
    <col min="18" max="19" width="12" customWidth="1"/>
    <col min="21" max="21" width="10.77734375" bestFit="1" customWidth="1"/>
    <col min="22" max="22" width="7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1800</v>
      </c>
      <c r="C2" s="6" t="b">
        <f>IF(B2&gt;=Main!$I$53,TRUE)</f>
        <v>0</v>
      </c>
      <c r="D2" s="6" t="b">
        <f>B2&gt;=Main!$H$53</f>
        <v>0</v>
      </c>
      <c r="E2" s="11">
        <f>_xlfn.IFS(B2&gt;=Main!$H$53,2,AND( B2&gt;=Main!$I$53,B2&lt;Main!$H$53)= TRUE,1,B2&lt;Main!$I$53,0)</f>
        <v>0</v>
      </c>
      <c r="F2" s="5">
        <v>1900</v>
      </c>
      <c r="G2" s="6" t="b">
        <f>IF(F2&gt;=Main!$I$53,TRUE)</f>
        <v>0</v>
      </c>
      <c r="H2" s="6" t="b">
        <f>F2&gt;=Main!$H$53</f>
        <v>0</v>
      </c>
      <c r="I2" s="11">
        <f>_xlfn.IFS(F2&gt;=Main!$H$53,2,AND( F2&gt;=Main!$I$53,F2&lt;Main!$H$53)= TRUE,1,F2&lt;Main!$I$53,0)</f>
        <v>0</v>
      </c>
      <c r="J2" s="5">
        <v>2000</v>
      </c>
      <c r="K2" s="6" t="b">
        <f>IF(J2&gt;=Main!$I$53,TRUE)</f>
        <v>0</v>
      </c>
      <c r="L2" s="6" t="b">
        <f>J2&gt;=Main!$H$53</f>
        <v>0</v>
      </c>
      <c r="M2" s="11">
        <f>_xlfn.IFS(J2&gt;=Main!$H$53,2,AND( J2&gt;=Main!$I$53,J2&lt;Main!$H$53)= TRUE,1,J2&lt;Main!$I$53,0)</f>
        <v>0</v>
      </c>
      <c r="N2" s="5">
        <v>1950</v>
      </c>
      <c r="O2" s="6" t="b">
        <f>IF(N2&gt;=Main!$I$53,TRUE)</f>
        <v>0</v>
      </c>
      <c r="P2" s="6" t="b">
        <f>N2&gt;=Main!$H$53</f>
        <v>0</v>
      </c>
      <c r="Q2" s="11">
        <f>_xlfn.IFS(N2&gt;=Main!$H$53,2,AND( N2&gt;=Main!$I$53,N2&lt;Main!$H$53)= TRUE,1,N2&lt;Main!$I$53,0)</f>
        <v>0</v>
      </c>
      <c r="R2" s="5">
        <v>2300</v>
      </c>
      <c r="S2" s="6" t="b">
        <f>IF(R2&gt;=Main!$I$53,TRUE)</f>
        <v>1</v>
      </c>
      <c r="T2" s="6" t="b">
        <f>R2&gt;=Main!$H$53</f>
        <v>0</v>
      </c>
      <c r="U2" s="11">
        <f>_xlfn.IFS(R2&gt;=Main!$H$53,2,AND( R2&gt;=Main!$I$53,R2&lt;Main!$H$53)= TRUE,1,R2&lt;Main!$I$53,0)</f>
        <v>1</v>
      </c>
      <c r="V2" s="5">
        <v>2600</v>
      </c>
      <c r="W2" s="6" t="b">
        <f>IF(V2&gt;=Main!$I$53,TRUE)</f>
        <v>1</v>
      </c>
      <c r="X2" s="6" t="b">
        <f>V2&gt;=Main!$H$53</f>
        <v>1</v>
      </c>
      <c r="Y2" s="11">
        <f>_xlfn.IFS(V2&gt;=Main!$H$53,2,AND( V2&gt;=Main!$I$53,V2&lt;Main!$H$53)= TRUE,1,V2&lt;Main!$I$53,0)</f>
        <v>2</v>
      </c>
      <c r="Z2" s="5">
        <v>2700</v>
      </c>
      <c r="AA2" s="6" t="b">
        <f>IF(Z2&gt;=Main!$I$53,TRUE)</f>
        <v>1</v>
      </c>
      <c r="AB2" s="6" t="b">
        <f>Z2&gt;=Main!$H$53</f>
        <v>1</v>
      </c>
      <c r="AC2" s="11">
        <f>_xlfn.IFS(Z2&gt;=Main!$H$53,2,AND( Z2&gt;=Main!$I$53,Z2&lt;Main!$H$53)= TRUE,1,Z2&lt;Main!$I$53,0)</f>
        <v>2</v>
      </c>
    </row>
    <row r="3" spans="1:29" x14ac:dyDescent="0.3">
      <c r="B3" s="5">
        <v>1900</v>
      </c>
      <c r="C3" s="6" t="b">
        <f>IF(B3&gt;=Main!$I$53,TRUE)</f>
        <v>0</v>
      </c>
      <c r="D3" s="6" t="b">
        <f>B3&gt;=Main!$H$53</f>
        <v>0</v>
      </c>
      <c r="E3" s="11">
        <f>_xlfn.IFS(B3&gt;=Main!$H$53,2,AND( B3&gt;=Main!$I$53,B3&lt;Main!$H$53)= TRUE,1,B3&lt;Main!$I$53,0)</f>
        <v>0</v>
      </c>
      <c r="F3" s="5">
        <v>1800</v>
      </c>
      <c r="G3" s="6" t="b">
        <f>IF(F3&gt;=Main!$I$53,TRUE)</f>
        <v>0</v>
      </c>
      <c r="H3" s="6" t="b">
        <f>F3&gt;=Main!$H$53</f>
        <v>0</v>
      </c>
      <c r="I3" s="11">
        <f>_xlfn.IFS(F3&gt;=Main!$H$53,2,AND( F3&gt;=Main!$I$53,F3&lt;Main!$H$53)= TRUE,1,F3&lt;Main!$I$53,0)</f>
        <v>0</v>
      </c>
      <c r="J3" s="5">
        <v>1950</v>
      </c>
      <c r="K3" s="6" t="b">
        <f>IF(J3&gt;=Main!$I$53,TRUE)</f>
        <v>0</v>
      </c>
      <c r="L3" s="6" t="b">
        <f>J3&gt;=Main!$H$53</f>
        <v>0</v>
      </c>
      <c r="M3" s="11">
        <f>_xlfn.IFS(J3&gt;=Main!$H$53,2,AND( J3&gt;=Main!$I$53,J3&lt;Main!$H$53)= TRUE,1,J3&lt;Main!$I$53,0)</f>
        <v>0</v>
      </c>
      <c r="N3" s="5">
        <v>1900</v>
      </c>
      <c r="O3" s="6" t="b">
        <f>IF(N3&gt;=Main!$I$53,TRUE)</f>
        <v>0</v>
      </c>
      <c r="P3" s="6" t="b">
        <f>N3&gt;=Main!$H$53</f>
        <v>0</v>
      </c>
      <c r="Q3" s="11">
        <f>_xlfn.IFS(N3&gt;=Main!$H$53,2,AND( N3&gt;=Main!$I$53,N3&lt;Main!$H$53)= TRUE,1,N3&lt;Main!$I$53,0)</f>
        <v>0</v>
      </c>
      <c r="R3" s="5">
        <v>2200</v>
      </c>
      <c r="S3" s="6" t="b">
        <f>IF(R3&gt;=Main!$I$53,TRUE)</f>
        <v>1</v>
      </c>
      <c r="T3" s="6" t="b">
        <f>R3&gt;=Main!$H$53</f>
        <v>0</v>
      </c>
      <c r="U3" s="11">
        <f>_xlfn.IFS(R3&gt;=Main!$H$53,2,AND( R3&gt;=Main!$I$53,R3&lt;Main!$H$53)= TRUE,1,R3&lt;Main!$I$53,0)</f>
        <v>1</v>
      </c>
      <c r="V3" s="5">
        <v>2500</v>
      </c>
      <c r="W3" s="6" t="b">
        <f>IF(V3&gt;=Main!$I$53,TRUE)</f>
        <v>1</v>
      </c>
      <c r="X3" s="6" t="b">
        <f>V3&gt;=Main!$H$53</f>
        <v>0</v>
      </c>
      <c r="Y3" s="11">
        <f>_xlfn.IFS(V3&gt;=Main!$H$53,2,AND( V3&gt;=Main!$I$53,V3&lt;Main!$H$53)= TRUE,1,V3&lt;Main!$I$53,0)</f>
        <v>1</v>
      </c>
      <c r="Z3" s="5">
        <v>2600</v>
      </c>
      <c r="AA3" s="6" t="b">
        <f>IF(Z3&gt;=Main!$I$53,TRUE)</f>
        <v>1</v>
      </c>
      <c r="AB3" s="6" t="b">
        <f>Z3&gt;=Main!$H$53</f>
        <v>1</v>
      </c>
      <c r="AC3" s="11">
        <f>_xlfn.IFS(Z3&gt;=Main!$H$53,2,AND( Z3&gt;=Main!$I$53,Z3&lt;Main!$H$53)= TRUE,1,Z3&lt;Main!$I$53,0)</f>
        <v>2</v>
      </c>
    </row>
    <row r="4" spans="1:29" x14ac:dyDescent="0.3">
      <c r="B4" s="5">
        <v>1850</v>
      </c>
      <c r="C4" s="6" t="b">
        <f>IF(B4&gt;=Main!$I$53,TRUE)</f>
        <v>0</v>
      </c>
      <c r="D4" s="6" t="b">
        <f>B4&gt;=Main!$H$53</f>
        <v>0</v>
      </c>
      <c r="E4" s="11">
        <f>_xlfn.IFS(B4&gt;=Main!$H$53,2,AND( B4&gt;=Main!$I$53,B4&lt;Main!$H$53)= TRUE,1,B4&lt;Main!$I$53,0)</f>
        <v>0</v>
      </c>
      <c r="F4" s="5">
        <v>1700</v>
      </c>
      <c r="G4" s="6" t="b">
        <f>IF(F4&gt;=Main!$I$53,TRUE)</f>
        <v>0</v>
      </c>
      <c r="H4" s="6" t="b">
        <f>F4&gt;=Main!$H$53</f>
        <v>0</v>
      </c>
      <c r="I4" s="11">
        <f>_xlfn.IFS(F4&gt;=Main!$H$53,2,AND( F4&gt;=Main!$I$53,F4&lt;Main!$H$53)= TRUE,1,F4&lt;Main!$I$53,0)</f>
        <v>0</v>
      </c>
      <c r="J4" s="5">
        <v>1900</v>
      </c>
      <c r="K4" s="6" t="b">
        <f>IF(J4&gt;=Main!$I$53,TRUE)</f>
        <v>0</v>
      </c>
      <c r="L4" s="6" t="b">
        <f>J4&gt;=Main!$H$53</f>
        <v>0</v>
      </c>
      <c r="M4" s="11">
        <f>_xlfn.IFS(J4&gt;=Main!$H$53,2,AND( J4&gt;=Main!$I$53,J4&lt;Main!$H$53)= TRUE,1,J4&lt;Main!$I$53,0)</f>
        <v>0</v>
      </c>
      <c r="N4" s="5">
        <v>2000</v>
      </c>
      <c r="O4" s="6" t="b">
        <f>IF(N4&gt;=Main!$I$53,TRUE)</f>
        <v>0</v>
      </c>
      <c r="P4" s="6" t="b">
        <f>N4&gt;=Main!$H$53</f>
        <v>0</v>
      </c>
      <c r="Q4" s="11">
        <f>_xlfn.IFS(N4&gt;=Main!$H$53,2,AND( N4&gt;=Main!$I$53,N4&lt;Main!$H$53)= TRUE,1,N4&lt;Main!$I$53,0)</f>
        <v>0</v>
      </c>
      <c r="R4" s="5">
        <v>2150</v>
      </c>
      <c r="S4" s="6" t="b">
        <f>IF(R4&gt;=Main!$I$53,TRUE)</f>
        <v>1</v>
      </c>
      <c r="T4" s="6" t="b">
        <f>R4&gt;=Main!$H$53</f>
        <v>0</v>
      </c>
      <c r="U4" s="11">
        <f>_xlfn.IFS(R4&gt;=Main!$H$53,2,AND( R4&gt;=Main!$I$53,R4&lt;Main!$H$53)= TRUE,1,R4&lt;Main!$I$53,0)</f>
        <v>1</v>
      </c>
      <c r="V4" s="5">
        <v>2400</v>
      </c>
      <c r="W4" s="6" t="b">
        <f>IF(V4&gt;=Main!$I$53,TRUE)</f>
        <v>1</v>
      </c>
      <c r="X4" s="6" t="b">
        <f>V4&gt;=Main!$H$53</f>
        <v>0</v>
      </c>
      <c r="Y4" s="11">
        <f>_xlfn.IFS(V4&gt;=Main!$H$53,2,AND( V4&gt;=Main!$I$53,V4&lt;Main!$H$53)= TRUE,1,V4&lt;Main!$I$53,0)</f>
        <v>1</v>
      </c>
      <c r="Z4" s="5">
        <v>2500</v>
      </c>
      <c r="AA4" s="6" t="b">
        <f>IF(Z4&gt;=Main!$I$53,TRUE)</f>
        <v>1</v>
      </c>
      <c r="AB4" s="6" t="b">
        <f>Z4&gt;=Main!$H$53</f>
        <v>0</v>
      </c>
      <c r="AC4" s="11">
        <f>_xlfn.IFS(Z4&gt;=Main!$H$53,2,AND( Z4&gt;=Main!$I$53,Z4&lt;Main!$H$53)= TRUE,1,Z4&lt;Main!$I$53,0)</f>
        <v>1</v>
      </c>
    </row>
    <row r="5" spans="1:29" x14ac:dyDescent="0.3">
      <c r="B5" s="5">
        <v>1950</v>
      </c>
      <c r="C5" s="6" t="b">
        <f>IF(B5&gt;=Main!$I$53,TRUE)</f>
        <v>0</v>
      </c>
      <c r="D5" s="6" t="b">
        <f>B5&gt;=Main!$H$53</f>
        <v>0</v>
      </c>
      <c r="E5" s="11">
        <f>_xlfn.IFS(B5&gt;=Main!$H$53,2,AND( B5&gt;=Main!$I$53,B5&lt;Main!$H$53)= TRUE,1,B5&lt;Main!$I$53,0)</f>
        <v>0</v>
      </c>
      <c r="F5" s="5">
        <v>1850</v>
      </c>
      <c r="G5" s="6" t="b">
        <f>IF(F5&gt;=Main!$I$53,TRUE)</f>
        <v>0</v>
      </c>
      <c r="H5" s="6" t="b">
        <f>F5&gt;=Main!$H$53</f>
        <v>0</v>
      </c>
      <c r="I5" s="11">
        <f>_xlfn.IFS(F5&gt;=Main!$H$53,2,AND( F5&gt;=Main!$I$53,F5&lt;Main!$H$53)= TRUE,1,F5&lt;Main!$I$53,0)</f>
        <v>0</v>
      </c>
      <c r="J5" s="5">
        <v>1800</v>
      </c>
      <c r="K5" s="6" t="b">
        <f>IF(J5&gt;=Main!$I$53,TRUE)</f>
        <v>0</v>
      </c>
      <c r="L5" s="6" t="b">
        <f>J5&gt;=Main!$H$53</f>
        <v>0</v>
      </c>
      <c r="M5" s="11">
        <f>_xlfn.IFS(J5&gt;=Main!$H$53,2,AND( J5&gt;=Main!$I$53,J5&lt;Main!$H$53)= TRUE,1,J5&lt;Main!$I$53,0)</f>
        <v>0</v>
      </c>
      <c r="N5" s="5">
        <v>1850</v>
      </c>
      <c r="O5" s="6" t="b">
        <f>IF(N5&gt;=Main!$I$53,TRUE)</f>
        <v>0</v>
      </c>
      <c r="P5" s="6" t="b">
        <f>N5&gt;=Main!$H$53</f>
        <v>0</v>
      </c>
      <c r="Q5" s="11">
        <f>_xlfn.IFS(N5&gt;=Main!$H$53,2,AND( N5&gt;=Main!$I$53,N5&lt;Main!$H$53)= TRUE,1,N5&lt;Main!$I$53,0)</f>
        <v>0</v>
      </c>
      <c r="R5" s="5">
        <v>2050</v>
      </c>
      <c r="S5" s="6" t="b">
        <f>IF(R5&gt;=Main!$I$53,TRUE)</f>
        <v>0</v>
      </c>
      <c r="T5" s="6" t="b">
        <f>R5&gt;=Main!$H$53</f>
        <v>0</v>
      </c>
      <c r="U5" s="11">
        <f>_xlfn.IFS(R5&gt;=Main!$H$53,2,AND( R5&gt;=Main!$I$53,R5&lt;Main!$H$53)= TRUE,1,R5&lt;Main!$I$53,0)</f>
        <v>0</v>
      </c>
      <c r="V5" s="5">
        <v>2150</v>
      </c>
      <c r="W5" s="6" t="b">
        <f>IF(V5&gt;=Main!$I$53,TRUE)</f>
        <v>1</v>
      </c>
      <c r="X5" s="6" t="b">
        <f>V5&gt;=Main!$H$53</f>
        <v>0</v>
      </c>
      <c r="Y5" s="11">
        <f>_xlfn.IFS(V5&gt;=Main!$H$53,2,AND( V5&gt;=Main!$I$53,V5&lt;Main!$H$53)= TRUE,1,V5&lt;Main!$I$53,0)</f>
        <v>1</v>
      </c>
      <c r="Z5" s="5"/>
      <c r="AA5" s="6"/>
      <c r="AB5" s="6"/>
      <c r="AC5" s="11"/>
    </row>
    <row r="6" spans="1:29" x14ac:dyDescent="0.3">
      <c r="B6" s="5">
        <v>2000</v>
      </c>
      <c r="C6" s="6" t="b">
        <f>IF(B6&gt;=Main!$I$53,TRUE)</f>
        <v>0</v>
      </c>
      <c r="D6" s="6" t="b">
        <f>B6&gt;=Main!$H$53</f>
        <v>0</v>
      </c>
      <c r="E6" s="11">
        <f>_xlfn.IFS(B6&gt;=Main!$H$53,2,AND( B6&gt;=Main!$I$53,B6&lt;Main!$H$53)= TRUE,1,B6&lt;Main!$I$53,0)</f>
        <v>0</v>
      </c>
      <c r="F6" s="22">
        <v>1950</v>
      </c>
      <c r="G6" s="6" t="b">
        <f>IF(F6&gt;=Main!$I$53,TRUE)</f>
        <v>0</v>
      </c>
      <c r="H6" s="6" t="b">
        <f>F6&gt;=Main!$H$53</f>
        <v>0</v>
      </c>
      <c r="I6" s="11">
        <f>_xlfn.IFS(F6&gt;=Main!$H$53,2,AND( F6&gt;=Main!$I$53,F6&lt;Main!$H$53)= TRUE,1,F6&lt;Main!$I$53,0)</f>
        <v>0</v>
      </c>
      <c r="J6" s="5">
        <v>1700</v>
      </c>
      <c r="K6" s="6" t="b">
        <f>IF(J6&gt;=Main!$I$53,TRUE)</f>
        <v>0</v>
      </c>
      <c r="L6" s="6" t="b">
        <f>J6&gt;=Main!$H$53</f>
        <v>0</v>
      </c>
      <c r="M6" s="11">
        <f>_xlfn.IFS(J6&gt;=Main!$H$53,2,AND( J6&gt;=Main!$I$53,J6&lt;Main!$H$53)= TRUE,1,J6&lt;Main!$I$53,0)</f>
        <v>0</v>
      </c>
      <c r="N6" s="5">
        <v>1800</v>
      </c>
      <c r="O6" s="6" t="b">
        <f>IF(N6&gt;=Main!$I$53,TRUE)</f>
        <v>0</v>
      </c>
      <c r="P6" s="6" t="b">
        <f>N6&gt;=Main!$H$53</f>
        <v>0</v>
      </c>
      <c r="Q6" s="11">
        <f>_xlfn.IFS(N6&gt;=Main!$H$53,2,AND( N6&gt;=Main!$I$53,N6&lt;Main!$H$53)= TRUE,1,N6&lt;Main!$I$53,0)</f>
        <v>0</v>
      </c>
      <c r="R6" s="5">
        <v>1900</v>
      </c>
      <c r="S6" s="6" t="b">
        <f>IF(R6&gt;=Main!$I$53,TRUE)</f>
        <v>0</v>
      </c>
      <c r="T6" s="6" t="b">
        <f>R6&gt;=Main!$H$53</f>
        <v>0</v>
      </c>
      <c r="U6" s="11">
        <f>_xlfn.IFS(R6&gt;=Main!$H$53,2,AND( R6&gt;=Main!$I$53,R6&lt;Main!$H$53)= TRUE,1,R6&lt;Main!$I$53,0)</f>
        <v>0</v>
      </c>
      <c r="V6" s="5">
        <v>2100</v>
      </c>
      <c r="W6" s="6" t="b">
        <f>IF(V6&gt;=Main!$I$53,TRUE)</f>
        <v>1</v>
      </c>
      <c r="X6" s="6" t="b">
        <f>V6&gt;=Main!$H$53</f>
        <v>0</v>
      </c>
      <c r="Y6" s="11">
        <f>_xlfn.IFS(V6&gt;=Main!$H$53,2,AND( V6&gt;=Main!$I$53,V6&lt;Main!$H$53)= TRUE,1,V6&lt;Main!$I$53,0)</f>
        <v>1</v>
      </c>
      <c r="Z6" s="5"/>
      <c r="AA6" s="6"/>
      <c r="AB6" s="6"/>
      <c r="AC6" s="11"/>
    </row>
    <row r="7" spans="1:29" x14ac:dyDescent="0.3">
      <c r="B7" s="5"/>
      <c r="C7" s="6"/>
      <c r="D7" s="6"/>
      <c r="E7" s="11"/>
      <c r="G7" s="6"/>
      <c r="H7" s="6"/>
      <c r="I7" s="11"/>
      <c r="J7" s="5"/>
      <c r="K7" s="6"/>
      <c r="L7" s="6"/>
      <c r="M7" s="11"/>
      <c r="N7" s="5">
        <v>2050</v>
      </c>
      <c r="O7" s="6" t="b">
        <f>IF(N7&gt;=Main!$I$53,TRUE)</f>
        <v>0</v>
      </c>
      <c r="P7" s="6" t="b">
        <f>N7&gt;=Main!$H$53</f>
        <v>0</v>
      </c>
      <c r="Q7" s="11">
        <f>_xlfn.IFS(N7&gt;=Main!$H$53,2,AND( N7&gt;=Main!$I$53,N7&lt;Main!$H$53)= TRUE,1,N7&lt;Main!$I$53,0)</f>
        <v>0</v>
      </c>
      <c r="R7" s="5">
        <v>2000</v>
      </c>
      <c r="S7" s="6" t="b">
        <f>IF(R7&gt;=Main!$I$53,TRUE)</f>
        <v>0</v>
      </c>
      <c r="T7" s="6" t="b">
        <f>R7&gt;=Main!$H$53</f>
        <v>0</v>
      </c>
      <c r="U7" s="11">
        <f>_xlfn.IFS(R7&gt;=Main!$H$53,2,AND( R7&gt;=Main!$I$53,R7&lt;Main!$H$53)= TRUE,1,R7&lt;Main!$I$53,0)</f>
        <v>0</v>
      </c>
      <c r="V7" s="5">
        <v>2000</v>
      </c>
      <c r="W7" s="6" t="b">
        <f>IF(V7&gt;=Main!$I$53,TRUE)</f>
        <v>0</v>
      </c>
      <c r="X7" s="6" t="b">
        <f>V7&gt;=Main!$H$53</f>
        <v>0</v>
      </c>
      <c r="Y7" s="11">
        <f>_xlfn.IFS(V7&gt;=Main!$H$53,2,AND( V7&gt;=Main!$I$53,V7&lt;Main!$H$53)= TRUE,1,V7&lt;Main!$I$53,0)</f>
        <v>0</v>
      </c>
      <c r="Z7" s="5"/>
      <c r="AA7" s="6"/>
      <c r="AB7" s="6"/>
      <c r="AC7" s="11"/>
    </row>
    <row r="8" spans="1:29" x14ac:dyDescent="0.3">
      <c r="B8" s="5"/>
      <c r="C8" s="6"/>
      <c r="D8" s="6"/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>
        <v>2350</v>
      </c>
      <c r="S8" s="6" t="b">
        <f>IF(R8&gt;=Main!$I$53,TRUE)</f>
        <v>1</v>
      </c>
      <c r="T8" s="6" t="b">
        <f>R8&gt;=Main!$H$53</f>
        <v>0</v>
      </c>
      <c r="U8" s="11">
        <f>_xlfn.IFS(R8&gt;=Main!$H$53,2,AND( R8&gt;=Main!$I$53,R8&lt;Main!$H$53)= TRUE,1,R8&lt;Main!$I$53,0)</f>
        <v>1</v>
      </c>
      <c r="V8" s="5"/>
      <c r="W8" s="6" t="b">
        <f>IF(V8&gt;=Main!$I$53,TRUE)</f>
        <v>0</v>
      </c>
      <c r="X8" s="6" t="b">
        <f>V8&gt;=Main!$H$53</f>
        <v>0</v>
      </c>
      <c r="Y8" s="11">
        <f>_xlfn.IFS(V8&gt;=Main!$H$53,2,AND( V8&gt;=Main!$I$53,V8&lt;Main!$H$53)= TRUE,1,V8&lt;Main!$I$53,0)</f>
        <v>0</v>
      </c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0</v>
      </c>
      <c r="D10" s="14">
        <f>COUNTIF(E2:E9,2)</f>
        <v>0</v>
      </c>
      <c r="E10" s="15"/>
      <c r="F10" s="13"/>
      <c r="G10" s="14">
        <f>COUNTIF(I2:I9,1)</f>
        <v>0</v>
      </c>
      <c r="H10" s="14">
        <f>COUNTIF(I2:I9,2)</f>
        <v>0</v>
      </c>
      <c r="I10" s="15"/>
      <c r="J10" s="13"/>
      <c r="K10" s="14">
        <f>COUNTIF(M2:M9,1)</f>
        <v>0</v>
      </c>
      <c r="L10" s="14">
        <f>COUNTIF(M2:M9,2)</f>
        <v>0</v>
      </c>
      <c r="M10" s="15"/>
      <c r="N10" s="13"/>
      <c r="O10" s="14">
        <f>COUNTIF(Q2:Q9,1)</f>
        <v>0</v>
      </c>
      <c r="P10" s="14">
        <f>COUNTIF(Q2:Q9,2)</f>
        <v>0</v>
      </c>
      <c r="Q10" s="15"/>
      <c r="R10" s="13"/>
      <c r="S10" s="14">
        <f>COUNTIF(U2:U9,1)</f>
        <v>4</v>
      </c>
      <c r="T10" s="14">
        <f>COUNTIF(U2:U9,2)</f>
        <v>0</v>
      </c>
      <c r="U10" s="15"/>
      <c r="V10" s="13"/>
      <c r="W10" s="14">
        <f>COUNTIF(Y2:Y9,1)</f>
        <v>4</v>
      </c>
      <c r="X10" s="14">
        <f>COUNTIF(Y2:Y9,2)</f>
        <v>1</v>
      </c>
      <c r="Y10" s="15"/>
      <c r="Z10" s="13"/>
      <c r="AA10" s="14">
        <f>COUNTIF(AC2:AC9,1)</f>
        <v>1</v>
      </c>
      <c r="AB10" s="14">
        <f>COUNTIF(AC2:AC9,2)</f>
        <v>2</v>
      </c>
      <c r="AC10" s="15"/>
    </row>
    <row r="11" spans="1:29" ht="15" thickBot="1" x14ac:dyDescent="0.35">
      <c r="A11" s="7" t="s">
        <v>23</v>
      </c>
      <c r="B11" s="7"/>
      <c r="C11" s="8">
        <f>C10</f>
        <v>0</v>
      </c>
      <c r="D11" s="8">
        <f>D10</f>
        <v>0</v>
      </c>
      <c r="E11" s="12"/>
      <c r="F11" s="7"/>
      <c r="G11" s="8">
        <f>C11+G10</f>
        <v>0</v>
      </c>
      <c r="H11" s="8">
        <f>D11+H10</f>
        <v>0</v>
      </c>
      <c r="I11" s="12"/>
      <c r="J11" s="7"/>
      <c r="K11" s="8">
        <f>G11+K10</f>
        <v>0</v>
      </c>
      <c r="L11" s="8">
        <f>H11+L10</f>
        <v>0</v>
      </c>
      <c r="M11" s="12"/>
      <c r="N11" s="7"/>
      <c r="O11" s="8">
        <f>K11+O10</f>
        <v>0</v>
      </c>
      <c r="P11" s="8">
        <f>L11+P10</f>
        <v>0</v>
      </c>
      <c r="Q11" s="12"/>
      <c r="R11" s="7"/>
      <c r="S11" s="8">
        <f>O11+S10</f>
        <v>4</v>
      </c>
      <c r="T11" s="8">
        <f>P11+T10</f>
        <v>0</v>
      </c>
      <c r="U11" s="12"/>
      <c r="V11" s="7"/>
      <c r="W11" s="8">
        <f>S11+W10</f>
        <v>8</v>
      </c>
      <c r="X11" s="8">
        <f>T11+X10</f>
        <v>1</v>
      </c>
      <c r="Y11" s="12"/>
      <c r="Z11" s="7"/>
      <c r="AA11" s="8">
        <f>W11+AA10</f>
        <v>9</v>
      </c>
      <c r="AB11" s="8">
        <f>X11+AB10</f>
        <v>3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8BCF-8E80-4399-BC62-C5E544FC648D}">
  <dimension ref="A1:AC17"/>
  <sheetViews>
    <sheetView showGridLines="0" zoomScale="70" zoomScaleNormal="70" workbookViewId="0">
      <selection activeCell="A11" sqref="A11"/>
    </sheetView>
  </sheetViews>
  <sheetFormatPr defaultRowHeight="14.4" x14ac:dyDescent="0.3"/>
  <cols>
    <col min="1" max="1" width="17.88671875" bestFit="1" customWidth="1"/>
    <col min="2" max="2" width="12" bestFit="1" customWidth="1"/>
    <col min="3" max="4" width="12" customWidth="1"/>
    <col min="5" max="5" width="10.77734375" bestFit="1" customWidth="1"/>
    <col min="6" max="7" width="12" customWidth="1"/>
    <col min="8" max="8" width="16.77734375" bestFit="1" customWidth="1"/>
    <col min="9" max="10" width="12" customWidth="1"/>
    <col min="11" max="12" width="10.21875" bestFit="1" customWidth="1"/>
    <col min="13" max="13" width="10.77734375" bestFit="1" customWidth="1"/>
    <col min="15" max="15" width="10.21875" bestFit="1" customWidth="1"/>
    <col min="17" max="17" width="10.77734375" bestFit="1" customWidth="1"/>
    <col min="18" max="19" width="12" customWidth="1"/>
    <col min="21" max="21" width="10.21875" bestFit="1" customWidth="1"/>
    <col min="22" max="22" width="7.77734375" bestFit="1" customWidth="1"/>
    <col min="25" max="25" width="10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34</v>
      </c>
      <c r="F1" s="3" t="s">
        <v>13</v>
      </c>
      <c r="G1" s="4" t="s">
        <v>20</v>
      </c>
      <c r="H1" s="4" t="s">
        <v>21</v>
      </c>
      <c r="I1" s="10" t="s">
        <v>34</v>
      </c>
      <c r="J1" s="3" t="s">
        <v>14</v>
      </c>
      <c r="K1" s="4" t="s">
        <v>20</v>
      </c>
      <c r="L1" s="4" t="s">
        <v>21</v>
      </c>
      <c r="M1" s="10" t="s">
        <v>34</v>
      </c>
      <c r="N1" s="3" t="s">
        <v>15</v>
      </c>
      <c r="O1" s="4" t="s">
        <v>20</v>
      </c>
      <c r="P1" s="4" t="s">
        <v>21</v>
      </c>
      <c r="Q1" s="10" t="s">
        <v>34</v>
      </c>
      <c r="R1" s="3" t="s">
        <v>16</v>
      </c>
      <c r="S1" s="4" t="s">
        <v>20</v>
      </c>
      <c r="T1" s="4" t="s">
        <v>21</v>
      </c>
      <c r="U1" s="10" t="s">
        <v>34</v>
      </c>
      <c r="V1" s="3" t="s">
        <v>17</v>
      </c>
      <c r="W1" s="4" t="s">
        <v>20</v>
      </c>
      <c r="X1" s="4" t="s">
        <v>21</v>
      </c>
      <c r="Y1" s="10" t="s">
        <v>34</v>
      </c>
      <c r="Z1" s="3" t="s">
        <v>18</v>
      </c>
      <c r="AA1" s="4" t="s">
        <v>20</v>
      </c>
      <c r="AB1" s="4" t="s">
        <v>21</v>
      </c>
      <c r="AC1" s="10" t="s">
        <v>34</v>
      </c>
    </row>
    <row r="2" spans="1:29" x14ac:dyDescent="0.3">
      <c r="B2" s="5">
        <v>2000</v>
      </c>
      <c r="C2" s="6" t="b">
        <f>IF(B2&gt;Main!$I$48,TRUE)</f>
        <v>0</v>
      </c>
      <c r="D2" s="6" t="b">
        <f>B2&gt;Main!$H$48</f>
        <v>0</v>
      </c>
      <c r="E2" s="11">
        <f>_xlfn.IFS(B2&gt;Main!$H$48,2,AND(B2&gt;=Main!$I$48,B2&lt;Main!$H$48)= TRUE,1,B2&lt;Main!$I$48,0)</f>
        <v>0</v>
      </c>
      <c r="F2" s="5">
        <v>2300</v>
      </c>
      <c r="G2" s="6" t="b">
        <f>IF(F2&gt;Main!$I$48,TRUE)</f>
        <v>0</v>
      </c>
      <c r="H2" s="6" t="b">
        <f>F2&gt;Main!$H$48</f>
        <v>0</v>
      </c>
      <c r="I2" s="11">
        <f>_xlfn.IFS(F2&gt;Main!$H$48,2,AND(F2&gt;=Main!$I$48,F2&lt;Main!$H$48)= TRUE,1,F2&lt;Main!$I$48,0)</f>
        <v>0</v>
      </c>
      <c r="J2" s="5">
        <v>2300</v>
      </c>
      <c r="K2" s="6" t="b">
        <f>IF(J2&gt;Main!$I$48,TRUE)</f>
        <v>0</v>
      </c>
      <c r="L2" s="6" t="b">
        <f>J2&gt;Main!$H$48</f>
        <v>0</v>
      </c>
      <c r="M2" s="11">
        <f>_xlfn.IFS(J2&gt;Main!$H$48,2,AND(J2&gt;=Main!$I$48,J2&lt;Main!$H$48)= TRUE,1,J2&lt;Main!$I$48,0)</f>
        <v>0</v>
      </c>
      <c r="N2" s="5">
        <v>2400</v>
      </c>
      <c r="O2" s="6" t="b">
        <f>IF(N2&gt;Main!$I$48,TRUE)</f>
        <v>0</v>
      </c>
      <c r="P2" s="6" t="b">
        <f>N2&gt;Main!$H$48</f>
        <v>0</v>
      </c>
      <c r="Q2" s="11">
        <f>_xlfn.IFS(N2&gt;Main!$H$48,2,AND(N2&gt;=Main!$I$48,N2&lt;Main!$H$48)= TRUE,1,N2&lt;Main!$I$48,0)</f>
        <v>0</v>
      </c>
      <c r="R2" s="5">
        <v>2600</v>
      </c>
      <c r="S2" s="6" t="b">
        <f>IF(R2&gt;Main!$I$48,TRUE)</f>
        <v>1</v>
      </c>
      <c r="T2" s="6" t="b">
        <f>R2&gt;Main!$H$48</f>
        <v>0</v>
      </c>
      <c r="U2" s="11">
        <f>_xlfn.IFS(R2&gt;Main!$H$48,2,AND(R2&gt;=Main!$I$48,R2&lt;Main!$H$48)= TRUE,1,R2&lt;Main!$I$48,0)</f>
        <v>1</v>
      </c>
      <c r="V2" s="5">
        <v>2400</v>
      </c>
      <c r="W2" s="6" t="b">
        <f>IF(V2&gt;Main!$I$48,TRUE)</f>
        <v>0</v>
      </c>
      <c r="X2" s="6" t="b">
        <f>V2&gt;Main!$H$48</f>
        <v>0</v>
      </c>
      <c r="Y2" s="11">
        <f>_xlfn.IFS(V2&gt;Main!$H$48,2,AND(V2&gt;=Main!$I$48,V2&lt;Main!$H$48)= TRUE,1,V2&lt;Main!$I$48,0)</f>
        <v>0</v>
      </c>
      <c r="Z2" s="5">
        <v>3500</v>
      </c>
      <c r="AA2" s="6" t="b">
        <f>IF(Z2&gt;Main!$I$48,TRUE)</f>
        <v>1</v>
      </c>
      <c r="AB2" s="6" t="b">
        <f>Z2&gt;Main!$H$48</f>
        <v>1</v>
      </c>
      <c r="AC2" s="11">
        <f>_xlfn.IFS(Z2&gt;Main!$H$48,2,AND(Z2&gt;=Main!$I$48,Z2&lt;Main!$H$48)= TRUE,1,Z2&lt;Main!$I$48,0)</f>
        <v>2</v>
      </c>
    </row>
    <row r="3" spans="1:29" x14ac:dyDescent="0.3">
      <c r="B3" s="5">
        <v>2000</v>
      </c>
      <c r="C3" s="6" t="b">
        <f>IF(B3&gt;Main!$I$48,TRUE)</f>
        <v>0</v>
      </c>
      <c r="D3" s="6" t="b">
        <f>B3&gt;Main!$H$48</f>
        <v>0</v>
      </c>
      <c r="E3" s="11">
        <f>_xlfn.IFS(B3&gt;Main!$H$48,2,AND(B3&gt;=Main!$I$48,B3&lt;Main!$H$48)= TRUE,1,B3&lt;Main!$I$48,0)</f>
        <v>0</v>
      </c>
      <c r="F3" s="5">
        <v>2400</v>
      </c>
      <c r="G3" s="6" t="b">
        <f>IF(F3&gt;Main!$I$48,TRUE)</f>
        <v>0</v>
      </c>
      <c r="H3" s="6" t="b">
        <f>F3&gt;Main!$H$48</f>
        <v>0</v>
      </c>
      <c r="I3" s="11">
        <f>_xlfn.IFS(F3&gt;Main!$H$48,2,AND(F3&gt;=Main!$I$48,F3&lt;Main!$H$48)= TRUE,1,F3&lt;Main!$I$48,0)</f>
        <v>0</v>
      </c>
      <c r="J3" s="5">
        <v>2400</v>
      </c>
      <c r="K3" s="6" t="b">
        <f>IF(J3&gt;Main!$I$48,TRUE)</f>
        <v>0</v>
      </c>
      <c r="L3" s="6" t="b">
        <f>J3&gt;Main!$H$48</f>
        <v>0</v>
      </c>
      <c r="M3" s="11">
        <f>_xlfn.IFS(J3&gt;Main!$H$48,2,AND(J3&gt;=Main!$I$48,J3&lt;Main!$H$48)= TRUE,1,J3&lt;Main!$I$48,0)</f>
        <v>0</v>
      </c>
      <c r="N3" s="5">
        <v>2300</v>
      </c>
      <c r="O3" s="6" t="b">
        <f>IF(N3&gt;Main!$I$48,TRUE)</f>
        <v>0</v>
      </c>
      <c r="P3" s="6" t="b">
        <f>N3&gt;Main!$H$48</f>
        <v>0</v>
      </c>
      <c r="Q3" s="11">
        <f>_xlfn.IFS(N3&gt;Main!$H$48,2,AND(N3&gt;=Main!$I$48,N3&lt;Main!$H$48)= TRUE,1,N3&lt;Main!$I$48,0)</f>
        <v>0</v>
      </c>
      <c r="R3" s="5">
        <v>3100</v>
      </c>
      <c r="S3" s="6" t="b">
        <f>IF(R3&gt;Main!$I$48,TRUE)</f>
        <v>1</v>
      </c>
      <c r="T3" s="6" t="b">
        <f>R3&gt;Main!$H$48</f>
        <v>1</v>
      </c>
      <c r="U3" s="11">
        <f>_xlfn.IFS(R3&gt;Main!$H$48,2,AND(R3&gt;=Main!$I$48,R3&lt;Main!$H$48)= TRUE,1,R3&lt;Main!$I$48,0)</f>
        <v>2</v>
      </c>
      <c r="V3" s="5">
        <v>2000</v>
      </c>
      <c r="W3" s="6" t="b">
        <f>IF(V3&gt;Main!$I$48,TRUE)</f>
        <v>0</v>
      </c>
      <c r="X3" s="6" t="b">
        <f>V3&gt;Main!$H$48</f>
        <v>0</v>
      </c>
      <c r="Y3" s="11">
        <f>_xlfn.IFS(V3&gt;Main!$H$48,2,AND(V3&gt;=Main!$I$48,V3&lt;Main!$H$48)= TRUE,1,V3&lt;Main!$I$48,0)</f>
        <v>0</v>
      </c>
      <c r="Z3" s="5">
        <v>3000</v>
      </c>
      <c r="AA3" s="6" t="b">
        <f>IF(Z3&gt;Main!$I$48,TRUE)</f>
        <v>1</v>
      </c>
      <c r="AB3" s="6" t="b">
        <f>Z3&gt;Main!$H$48</f>
        <v>0</v>
      </c>
      <c r="AC3" s="11">
        <f>_xlfn.IFS(Z3&gt;Main!$H$48,2,AND(Z3&gt;=Main!$I$48,Z3&lt;Main!$H$48)= TRUE,1,Z3&lt;Main!$I$48,0)</f>
        <v>1</v>
      </c>
    </row>
    <row r="4" spans="1:29" x14ac:dyDescent="0.3">
      <c r="B4" s="5">
        <v>2200</v>
      </c>
      <c r="C4" s="6" t="b">
        <f>IF(B4&gt;Main!$I$48,TRUE)</f>
        <v>0</v>
      </c>
      <c r="D4" s="6" t="b">
        <f>B4&gt;Main!$H$48</f>
        <v>0</v>
      </c>
      <c r="E4" s="11">
        <f>_xlfn.IFS(B4&gt;Main!$H$48,2,AND(B4&gt;=Main!$I$48,B4&lt;Main!$H$48)= TRUE,1,B4&lt;Main!$I$48,0)</f>
        <v>0</v>
      </c>
      <c r="F4" s="5">
        <v>2500</v>
      </c>
      <c r="G4" s="6" t="b">
        <f>IF(F4&gt;Main!$I$48,TRUE)</f>
        <v>1</v>
      </c>
      <c r="H4" s="6" t="b">
        <f>F4&gt;Main!$H$48</f>
        <v>0</v>
      </c>
      <c r="I4" s="11">
        <f>_xlfn.IFS(F4&gt;Main!$H$48,2,AND(F4&gt;=Main!$I$48,F4&lt;Main!$H$48)= TRUE,1,F4&lt;Main!$I$48,0)</f>
        <v>1</v>
      </c>
      <c r="J4" s="5">
        <v>2350</v>
      </c>
      <c r="K4" s="6" t="b">
        <f>IF(J4&gt;Main!$I$48,TRUE)</f>
        <v>0</v>
      </c>
      <c r="L4" s="6" t="b">
        <f>J4&gt;Main!$H$48</f>
        <v>0</v>
      </c>
      <c r="M4" s="11">
        <f>_xlfn.IFS(J4&gt;Main!$H$48,2,AND(J4&gt;=Main!$I$48,J4&lt;Main!$H$48)= TRUE,1,J4&lt;Main!$I$48,0)</f>
        <v>0</v>
      </c>
      <c r="N4" s="5">
        <v>2200</v>
      </c>
      <c r="O4" s="6" t="b">
        <f>IF(N4&gt;Main!$I$48,TRUE)</f>
        <v>0</v>
      </c>
      <c r="P4" s="6" t="b">
        <f>N4&gt;Main!$H$48</f>
        <v>0</v>
      </c>
      <c r="Q4" s="11">
        <f>_xlfn.IFS(N4&gt;Main!$H$48,2,AND(N4&gt;=Main!$I$48,N4&lt;Main!$H$48)= TRUE,1,N4&lt;Main!$I$48,0)</f>
        <v>0</v>
      </c>
      <c r="R4" s="5">
        <v>2400</v>
      </c>
      <c r="S4" s="6" t="b">
        <f>IF(R4&gt;Main!$I$48,TRUE)</f>
        <v>0</v>
      </c>
      <c r="T4" s="6" t="b">
        <f>R4&gt;Main!$H$48</f>
        <v>0</v>
      </c>
      <c r="U4" s="11">
        <f>_xlfn.IFS(R4&gt;Main!$H$48,2,AND(R4&gt;=Main!$I$48,R4&lt;Main!$H$48)= TRUE,1,R4&lt;Main!$I$48,0)</f>
        <v>0</v>
      </c>
      <c r="V4" s="5">
        <v>2000</v>
      </c>
      <c r="W4" s="6" t="b">
        <f>IF(V4&gt;Main!$I$48,TRUE)</f>
        <v>0</v>
      </c>
      <c r="X4" s="6" t="b">
        <f>V4&gt;Main!$H$48</f>
        <v>0</v>
      </c>
      <c r="Y4" s="11">
        <f>_xlfn.IFS(V4&gt;Main!$H$48,2,AND(V4&gt;=Main!$I$48,V4&lt;Main!$H$48)= TRUE,1,V4&lt;Main!$I$48,0)</f>
        <v>0</v>
      </c>
      <c r="Z4" s="5">
        <v>2700</v>
      </c>
      <c r="AA4" s="6" t="b">
        <f>IF(Z4&gt;Main!$I$48,TRUE)</f>
        <v>1</v>
      </c>
      <c r="AB4" s="6" t="b">
        <f>Z4&gt;Main!$H$48</f>
        <v>0</v>
      </c>
      <c r="AC4" s="11">
        <f>_xlfn.IFS(Z4&gt;Main!$H$48,2,AND(Z4&gt;=Main!$I$48,Z4&lt;Main!$H$48)= TRUE,1,Z4&lt;Main!$I$48,0)</f>
        <v>1</v>
      </c>
    </row>
    <row r="5" spans="1:29" x14ac:dyDescent="0.3">
      <c r="B5" s="5">
        <v>2300</v>
      </c>
      <c r="C5" s="6" t="b">
        <f>IF(B5&gt;Main!$I$48,TRUE)</f>
        <v>0</v>
      </c>
      <c r="D5" s="6" t="b">
        <f>B5&gt;Main!$H$48</f>
        <v>0</v>
      </c>
      <c r="E5" s="11">
        <f>_xlfn.IFS(B5&gt;Main!$H$48,2,AND(B5&gt;=Main!$I$48,B5&lt;Main!$H$48)= TRUE,1,B5&lt;Main!$I$48,0)</f>
        <v>0</v>
      </c>
      <c r="F5" s="5">
        <v>2400</v>
      </c>
      <c r="G5" s="6" t="b">
        <f>IF(F5&gt;Main!$I$48,TRUE)</f>
        <v>0</v>
      </c>
      <c r="H5" s="6" t="b">
        <f>F5&gt;Main!$H$48</f>
        <v>0</v>
      </c>
      <c r="I5" s="11">
        <f>_xlfn.IFS(F5&gt;Main!$H$48,2,AND(F5&gt;=Main!$I$48,F5&lt;Main!$H$48)= TRUE,1,F5&lt;Main!$I$48,0)</f>
        <v>0</v>
      </c>
      <c r="J5" s="5"/>
      <c r="K5" s="6"/>
      <c r="L5" s="6"/>
      <c r="M5" s="11"/>
      <c r="N5" s="5"/>
      <c r="O5" s="6"/>
      <c r="P5" s="6"/>
      <c r="Q5" s="11"/>
      <c r="R5" s="5"/>
      <c r="S5" s="6"/>
      <c r="T5" s="6"/>
      <c r="U5" s="11"/>
      <c r="V5" s="5">
        <v>3100</v>
      </c>
      <c r="W5" s="6" t="b">
        <f>IF(V5&gt;Main!$I$48,TRUE)</f>
        <v>1</v>
      </c>
      <c r="X5" s="6" t="b">
        <f>V5&gt;Main!$H$48</f>
        <v>1</v>
      </c>
      <c r="Y5" s="11">
        <f>_xlfn.IFS(V5&gt;Main!$H$48,2,AND(V5&gt;=Main!$I$48,V5&lt;Main!$H$48)= TRUE,1,V5&lt;Main!$I$48,0)</f>
        <v>2</v>
      </c>
      <c r="Z5" s="5">
        <v>2500</v>
      </c>
      <c r="AA5" s="6" t="b">
        <f>IF(Z5&gt;Main!$I$48,TRUE)</f>
        <v>1</v>
      </c>
      <c r="AB5" s="6" t="b">
        <f>Z5&gt;Main!$H$48</f>
        <v>0</v>
      </c>
      <c r="AC5" s="11">
        <f>_xlfn.IFS(Z5&gt;Main!$H$48,2,AND(Z5&gt;=Main!$I$48,Z5&lt;Main!$H$48)= TRUE,1,Z5&lt;Main!$I$48,0)</f>
        <v>1</v>
      </c>
    </row>
    <row r="6" spans="1:29" x14ac:dyDescent="0.3">
      <c r="E6" s="11"/>
      <c r="F6" s="5">
        <v>2500</v>
      </c>
      <c r="G6" s="6" t="b">
        <f>IF(F6&gt;Main!$I$48,TRUE)</f>
        <v>1</v>
      </c>
      <c r="H6" s="6" t="b">
        <f>F6&gt;Main!$H$48</f>
        <v>0</v>
      </c>
      <c r="I6" s="11">
        <f>_xlfn.IFS(F6&gt;Main!$H$48,2,AND(F6&gt;=Main!$I$48,F6&lt;Main!$H$48)= TRUE,1,F6&lt;Main!$I$48,0)</f>
        <v>1</v>
      </c>
      <c r="J6" s="5"/>
      <c r="K6" s="6"/>
      <c r="L6" s="6"/>
      <c r="M6" s="11"/>
      <c r="N6" s="5"/>
      <c r="O6" s="6"/>
      <c r="P6" s="6"/>
      <c r="Q6" s="11"/>
      <c r="R6" s="5"/>
      <c r="S6" s="6"/>
      <c r="T6" s="6"/>
      <c r="U6" s="11"/>
      <c r="V6" s="5"/>
      <c r="W6" s="6"/>
      <c r="X6" s="6"/>
      <c r="Y6" s="11"/>
      <c r="Z6" s="5">
        <v>2400</v>
      </c>
      <c r="AA6" s="6" t="b">
        <f>IF(Z6&gt;Main!$I$48,TRUE)</f>
        <v>0</v>
      </c>
      <c r="AB6" s="6" t="b">
        <f>Z6&gt;Main!$H$48</f>
        <v>0</v>
      </c>
      <c r="AC6" s="11">
        <f>_xlfn.IFS(Z6&gt;Main!$H$48,2,AND(Z6&gt;=Main!$I$48,Z6&lt;Main!$H$48)= TRUE,1,Z6&lt;Main!$I$48,0)</f>
        <v>0</v>
      </c>
    </row>
    <row r="7" spans="1:29" x14ac:dyDescent="0.3">
      <c r="E7" s="11"/>
      <c r="F7" s="5"/>
      <c r="G7" s="6"/>
      <c r="H7" s="6"/>
      <c r="I7" s="11"/>
      <c r="J7" s="5"/>
      <c r="K7" s="6"/>
      <c r="L7" s="6"/>
      <c r="M7" s="11"/>
      <c r="N7" s="5"/>
      <c r="O7" s="6"/>
      <c r="P7" s="6"/>
      <c r="Q7" s="11"/>
      <c r="R7" s="5"/>
      <c r="S7" s="6"/>
      <c r="T7" s="6"/>
      <c r="U7" s="11"/>
      <c r="V7" s="5"/>
      <c r="W7" s="6"/>
      <c r="X7" s="6"/>
      <c r="Y7" s="11"/>
      <c r="Z7" s="5">
        <v>2000</v>
      </c>
      <c r="AA7" s="6" t="b">
        <f>IF(Z7&gt;Main!$I$48,TRUE)</f>
        <v>0</v>
      </c>
      <c r="AB7" s="6" t="b">
        <f>Z7&gt;Main!$H$48</f>
        <v>0</v>
      </c>
      <c r="AC7" s="11">
        <f>_xlfn.IFS(Z7&gt;Main!$H$48,2,AND(Z7&gt;=Main!$I$48,Z7&lt;Main!$H$48)= TRUE,1,Z7&lt;Main!$I$48,0)</f>
        <v>0</v>
      </c>
    </row>
    <row r="8" spans="1:29" x14ac:dyDescent="0.3"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/>
      <c r="W8" s="6"/>
      <c r="X8" s="6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t="s">
        <v>22</v>
      </c>
      <c r="B10" s="13"/>
      <c r="C10" s="14">
        <f>COUNTIF(E2:E9,1)</f>
        <v>0</v>
      </c>
      <c r="D10" s="14">
        <f>COUNTIF(E2:E9,2)</f>
        <v>0</v>
      </c>
      <c r="E10" s="16"/>
      <c r="F10" s="13"/>
      <c r="G10" s="14">
        <f>COUNTIF(I2:I9,1)</f>
        <v>2</v>
      </c>
      <c r="H10" s="14">
        <f>COUNTIF(I2:I9,2)</f>
        <v>0</v>
      </c>
      <c r="I10" s="16"/>
      <c r="J10" s="13"/>
      <c r="K10" s="14">
        <f>COUNTIF(M2:M9,1)</f>
        <v>0</v>
      </c>
      <c r="L10" s="14">
        <f>COUNTIF(M2:M9,2)</f>
        <v>0</v>
      </c>
      <c r="M10" s="16"/>
      <c r="N10" s="13"/>
      <c r="O10" s="14">
        <f>COUNTIF(Q2:Q9,1)</f>
        <v>0</v>
      </c>
      <c r="P10" s="14">
        <f>COUNTIF(Q2:Q9,2)</f>
        <v>0</v>
      </c>
      <c r="Q10" s="16"/>
      <c r="R10" s="13"/>
      <c r="S10" s="14">
        <f>COUNTIF(U2:U9,1)</f>
        <v>1</v>
      </c>
      <c r="T10" s="14">
        <f>COUNTIF(U2:U9,2)</f>
        <v>1</v>
      </c>
      <c r="U10" s="16"/>
      <c r="V10" s="13"/>
      <c r="W10" s="14">
        <f>COUNTIF(W2:W9,TRUE)</f>
        <v>1</v>
      </c>
      <c r="X10" s="14">
        <f>COUNTIF(X2:X9,TRUE)</f>
        <v>1</v>
      </c>
      <c r="Y10" s="16"/>
      <c r="Z10" s="13"/>
      <c r="AA10" s="14">
        <f>COUNTIF(AC2:AC9,1)</f>
        <v>3</v>
      </c>
      <c r="AB10" s="14">
        <f>COUNTIF(AC2:AC9,2)</f>
        <v>1</v>
      </c>
      <c r="AC10" s="16"/>
    </row>
    <row r="11" spans="1:29" ht="15" thickBot="1" x14ac:dyDescent="0.35">
      <c r="A11" s="1" t="s">
        <v>23</v>
      </c>
      <c r="B11" s="7"/>
      <c r="C11" s="8">
        <f>C10</f>
        <v>0</v>
      </c>
      <c r="D11" s="8">
        <f>D10</f>
        <v>0</v>
      </c>
      <c r="E11" s="9"/>
      <c r="F11" s="7"/>
      <c r="G11" s="8">
        <f>C11+G10</f>
        <v>2</v>
      </c>
      <c r="H11" s="8">
        <f>D11+H10</f>
        <v>0</v>
      </c>
      <c r="I11" s="9"/>
      <c r="J11" s="7"/>
      <c r="K11" s="8">
        <f>G11+K10</f>
        <v>2</v>
      </c>
      <c r="L11" s="8">
        <f>H11+L10</f>
        <v>0</v>
      </c>
      <c r="M11" s="9"/>
      <c r="N11" s="7"/>
      <c r="O11" s="8">
        <f>K11+O10</f>
        <v>2</v>
      </c>
      <c r="P11" s="8">
        <f>L11+P10</f>
        <v>0</v>
      </c>
      <c r="Q11" s="9"/>
      <c r="R11" s="7"/>
      <c r="S11" s="8">
        <f>O11+S10</f>
        <v>3</v>
      </c>
      <c r="T11" s="8">
        <f>P11+T10</f>
        <v>1</v>
      </c>
      <c r="U11" s="9"/>
      <c r="V11" s="7"/>
      <c r="W11" s="8">
        <f>S11+W10</f>
        <v>4</v>
      </c>
      <c r="X11" s="8">
        <f>T11+X10</f>
        <v>2</v>
      </c>
      <c r="Y11" s="9"/>
      <c r="Z11" s="7"/>
      <c r="AA11" s="8">
        <f>W11+AA10</f>
        <v>7</v>
      </c>
      <c r="AB11" s="8">
        <f>X11+AB10</f>
        <v>3</v>
      </c>
      <c r="AC11" s="9"/>
    </row>
    <row r="13" spans="1:29" ht="15" thickBot="1" x14ac:dyDescent="0.35"/>
    <row r="14" spans="1:29" x14ac:dyDescent="0.3">
      <c r="G14" s="50" t="s">
        <v>35</v>
      </c>
      <c r="H14" s="51"/>
    </row>
    <row r="15" spans="1:29" x14ac:dyDescent="0.3">
      <c r="G15" s="18">
        <v>0</v>
      </c>
      <c r="H15" s="19" t="s">
        <v>36</v>
      </c>
    </row>
    <row r="16" spans="1:29" x14ac:dyDescent="0.3">
      <c r="G16" s="18">
        <v>1</v>
      </c>
      <c r="H16" s="19" t="s">
        <v>37</v>
      </c>
    </row>
    <row r="17" spans="7:8" ht="15" thickBot="1" x14ac:dyDescent="0.35">
      <c r="G17" s="20">
        <v>2</v>
      </c>
      <c r="H17" s="21" t="s">
        <v>38</v>
      </c>
    </row>
  </sheetData>
  <mergeCells count="1">
    <mergeCell ref="G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2DD-7091-4D9C-8B7E-4B76CB566615}">
  <dimension ref="A1:AC17"/>
  <sheetViews>
    <sheetView showGridLines="0" zoomScale="70" zoomScaleNormal="70" workbookViewId="0">
      <selection activeCell="O5" sqref="O5"/>
    </sheetView>
  </sheetViews>
  <sheetFormatPr defaultRowHeight="14.4" x14ac:dyDescent="0.3"/>
  <cols>
    <col min="1" max="1" width="17.88671875" bestFit="1" customWidth="1"/>
    <col min="2" max="2" width="12" bestFit="1" customWidth="1"/>
    <col min="3" max="4" width="12" customWidth="1"/>
    <col min="5" max="5" width="10.77734375" bestFit="1" customWidth="1"/>
    <col min="6" max="7" width="12" customWidth="1"/>
    <col min="8" max="8" width="16.77734375" bestFit="1" customWidth="1"/>
    <col min="9" max="10" width="12" customWidth="1"/>
    <col min="11" max="11" width="6.21875" bestFit="1" customWidth="1"/>
    <col min="12" max="12" width="10.21875" bestFit="1" customWidth="1"/>
    <col min="13" max="13" width="10.77734375" bestFit="1" customWidth="1"/>
    <col min="18" max="19" width="12" customWidth="1"/>
    <col min="21" max="21" width="10.21875" bestFit="1" customWidth="1"/>
    <col min="22" max="22" width="7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34</v>
      </c>
      <c r="F1" s="3" t="s">
        <v>13</v>
      </c>
      <c r="G1" s="4" t="s">
        <v>20</v>
      </c>
      <c r="H1" s="4" t="s">
        <v>21</v>
      </c>
      <c r="I1" s="10" t="s">
        <v>34</v>
      </c>
      <c r="J1" s="3" t="s">
        <v>14</v>
      </c>
      <c r="K1" s="4" t="s">
        <v>20</v>
      </c>
      <c r="L1" s="4" t="s">
        <v>21</v>
      </c>
      <c r="M1" s="10" t="s">
        <v>34</v>
      </c>
      <c r="N1" s="3" t="s">
        <v>15</v>
      </c>
      <c r="O1" s="4" t="s">
        <v>20</v>
      </c>
      <c r="P1" s="4" t="s">
        <v>21</v>
      </c>
      <c r="Q1" s="10" t="s">
        <v>34</v>
      </c>
      <c r="R1" s="3" t="s">
        <v>16</v>
      </c>
      <c r="S1" s="4" t="s">
        <v>20</v>
      </c>
      <c r="T1" s="4" t="s">
        <v>21</v>
      </c>
      <c r="U1" s="10" t="s">
        <v>34</v>
      </c>
      <c r="V1" s="3" t="s">
        <v>17</v>
      </c>
      <c r="W1" s="4" t="s">
        <v>20</v>
      </c>
      <c r="X1" s="4" t="s">
        <v>21</v>
      </c>
      <c r="Y1" s="10" t="s">
        <v>34</v>
      </c>
      <c r="Z1" s="3" t="s">
        <v>18</v>
      </c>
      <c r="AA1" s="4" t="s">
        <v>20</v>
      </c>
      <c r="AB1" s="4" t="s">
        <v>21</v>
      </c>
      <c r="AC1" s="10" t="s">
        <v>34</v>
      </c>
    </row>
    <row r="2" spans="1:29" x14ac:dyDescent="0.3">
      <c r="B2" s="5">
        <v>2000</v>
      </c>
      <c r="C2" s="6" t="b">
        <f>IF(B2&gt;Main!$I$43,TRUE)</f>
        <v>0</v>
      </c>
      <c r="D2" s="6" t="b">
        <f>'Scorpio WTPDemand'!B2&gt;Main!$H$43</f>
        <v>0</v>
      </c>
      <c r="E2" s="11">
        <f>_xlfn.IFS(B2&gt;Main!$H$43,2,AND(B2&gt;=Main!$I$43,B2&lt;Main!$H$43)= TRUE,1,B2&lt;Main!$I$43,0)</f>
        <v>0</v>
      </c>
      <c r="F2" s="5">
        <v>2000</v>
      </c>
      <c r="G2" s="6" t="b">
        <f>IF(F2&gt;Main!$I$43,TRUE)</f>
        <v>0</v>
      </c>
      <c r="H2" s="6" t="b">
        <f>'Scorpio WTPDemand'!F2&gt;Main!$H$43</f>
        <v>0</v>
      </c>
      <c r="I2" s="11">
        <f>_xlfn.IFS(F2&gt;Main!$H$43,2,AND(F2&gt;=Main!$I$43,F2&lt;Main!$H$43)= TRUE,1,F2&lt;Main!$I$43,0)</f>
        <v>0</v>
      </c>
      <c r="J2" s="5">
        <v>2100</v>
      </c>
      <c r="K2" s="6" t="b">
        <f>IF(J2&gt;Main!$I$43,TRUE)</f>
        <v>0</v>
      </c>
      <c r="L2" s="6" t="b">
        <f>'Scorpio WTPDemand'!J2&gt;Main!$H$43</f>
        <v>0</v>
      </c>
      <c r="M2" s="11">
        <f>_xlfn.IFS(J2&gt;Main!$H$43,2,AND(J2&gt;=Main!$I$43,J2&lt;Main!$H$43)= TRUE,1,J2&lt;Main!$I$43,0)</f>
        <v>0</v>
      </c>
      <c r="N2" s="5">
        <v>2400</v>
      </c>
      <c r="O2" s="6" t="b">
        <f>IF(N2&gt;Main!$I$43,TRUE)</f>
        <v>1</v>
      </c>
      <c r="P2" s="6" t="b">
        <f>'Scorpio WTPDemand'!N2&gt;Main!$H$43</f>
        <v>0</v>
      </c>
      <c r="Q2" s="11">
        <f>_xlfn.IFS(N2&gt;Main!$H$43,2,AND(N2&gt;=Main!$I$43,N2&lt;Main!$H$43)= TRUE,1,N2&lt;Main!$I$43,0)</f>
        <v>1</v>
      </c>
      <c r="R2" s="5">
        <v>2600</v>
      </c>
      <c r="S2" s="6" t="b">
        <f>IF(R2&gt;Main!$I$43,TRUE)</f>
        <v>1</v>
      </c>
      <c r="T2" s="6" t="b">
        <f>'Scorpio WTPDemand'!R2&gt;Main!$H$43</f>
        <v>0</v>
      </c>
      <c r="U2" s="11">
        <f>_xlfn.IFS(R2&gt;Main!$H$43,2,AND(R2&gt;=Main!$I$43,R2&lt;Main!$H$43)= TRUE,1,R2&lt;Main!$I$43,0)</f>
        <v>1</v>
      </c>
      <c r="V2" s="5">
        <v>2500</v>
      </c>
      <c r="W2" s="6" t="b">
        <f>IF(V2&gt;Main!$I$43,TRUE)</f>
        <v>1</v>
      </c>
      <c r="X2" s="6" t="b">
        <f>'Scorpio WTPDemand'!V4&gt;Main!$H$43</f>
        <v>0</v>
      </c>
      <c r="Y2" s="11">
        <f>_xlfn.IFS(V2&gt;Main!$H$43,2,AND(V2&gt;=Main!$I$43,V2&lt;Main!$H$43)= TRUE,1,V2&lt;Main!$I$43,0)</f>
        <v>1</v>
      </c>
      <c r="Z2" s="5">
        <v>3500</v>
      </c>
      <c r="AA2" s="6" t="b">
        <f>IF(Z2&gt;Main!$I$43,TRUE)</f>
        <v>1</v>
      </c>
      <c r="AB2" s="6" t="b">
        <f>'Scorpio WTPDemand'!Z2&gt;Main!$H$43</f>
        <v>1</v>
      </c>
      <c r="AC2" s="11">
        <f>_xlfn.IFS(Z2&gt;Main!$H$43,2,AND(Z2&gt;=Main!$I$43,Z2&lt;Main!$H$43)= TRUE,1,Z2&lt;Main!$I$43,0)</f>
        <v>2</v>
      </c>
    </row>
    <row r="3" spans="1:29" x14ac:dyDescent="0.3">
      <c r="B3" s="5">
        <v>2000</v>
      </c>
      <c r="C3" s="6" t="b">
        <f>IF(B3&gt;Main!$I$43,TRUE)</f>
        <v>0</v>
      </c>
      <c r="D3" s="6" t="b">
        <f>'Scorpio WTPDemand'!B3&gt;Main!$H$43</f>
        <v>0</v>
      </c>
      <c r="E3" s="11">
        <f>_xlfn.IFS(B3&gt;Main!$H$43,2,AND(B3&gt;=Main!$I$43,B3&lt;Main!$H$43)= TRUE,1,B3&lt;Main!$I$43,0)</f>
        <v>0</v>
      </c>
      <c r="F3" s="5">
        <v>2000</v>
      </c>
      <c r="G3" s="6" t="b">
        <f>IF(F3&gt;Main!$I$43,TRUE)</f>
        <v>0</v>
      </c>
      <c r="H3" s="6" t="b">
        <f>'Scorpio WTPDemand'!F3&gt;Main!$H$43</f>
        <v>0</v>
      </c>
      <c r="I3" s="11">
        <f>_xlfn.IFS(F3&gt;Main!$H$43,2,AND(F3&gt;=Main!$I$43,F3&lt;Main!$H$43)= TRUE,1,F3&lt;Main!$I$43,0)</f>
        <v>0</v>
      </c>
      <c r="J3" s="5">
        <v>2150</v>
      </c>
      <c r="K3" s="6" t="b">
        <f>IF(J3&gt;Main!$I$43,TRUE)</f>
        <v>0</v>
      </c>
      <c r="L3" s="6" t="b">
        <f>'Scorpio WTPDemand'!J3&gt;Main!$H$43</f>
        <v>0</v>
      </c>
      <c r="M3" s="11">
        <f>_xlfn.IFS(J3&gt;Main!$H$43,2,AND(J3&gt;=Main!$I$43,J3&lt;Main!$H$43)= TRUE,1,J3&lt;Main!$I$43,0)</f>
        <v>0</v>
      </c>
      <c r="N3" s="5">
        <v>2300</v>
      </c>
      <c r="O3" s="6" t="b">
        <f>IF(N3&gt;Main!$I$43,TRUE)</f>
        <v>0</v>
      </c>
      <c r="P3" s="6" t="b">
        <f>'Scorpio WTPDemand'!N3&gt;Main!$H$43</f>
        <v>0</v>
      </c>
      <c r="Q3" s="11">
        <f>_xlfn.IFS(N3&gt;Main!$H$43,2,AND(N3&gt;=Main!$I$43,N3&lt;Main!$H$43)= TRUE,1,N3&lt;Main!$I$43,0)</f>
        <v>0</v>
      </c>
      <c r="R3" s="5">
        <v>2500</v>
      </c>
      <c r="S3" s="6" t="b">
        <f>IF(R3&gt;Main!$I$43,TRUE)</f>
        <v>1</v>
      </c>
      <c r="T3" s="6" t="b">
        <f>'Scorpio WTPDemand'!R3&gt;Main!$H$43</f>
        <v>0</v>
      </c>
      <c r="U3" s="11">
        <f>_xlfn.IFS(R3&gt;Main!$H$43,2,AND(R3&gt;=Main!$I$43,R3&lt;Main!$H$43)= TRUE,1,R3&lt;Main!$I$43,0)</f>
        <v>1</v>
      </c>
      <c r="V3" s="5">
        <v>2400</v>
      </c>
      <c r="W3" s="6" t="b">
        <f>IF(V3&gt;Main!$I$43,TRUE)</f>
        <v>1</v>
      </c>
      <c r="X3" s="6" t="b">
        <f>'Scorpio WTPDemand'!V5&gt;Main!$H$43</f>
        <v>0</v>
      </c>
      <c r="Y3" s="11">
        <f>_xlfn.IFS(V3&gt;Main!$H$43,2,AND(V3&gt;=Main!$I$43,V3&lt;Main!$H$43)= TRUE,1,V3&lt;Main!$I$43,0)</f>
        <v>1</v>
      </c>
      <c r="Z3" s="5">
        <v>3000</v>
      </c>
      <c r="AA3" s="6" t="b">
        <f>IF(Z3&gt;Main!$I$43,TRUE)</f>
        <v>1</v>
      </c>
      <c r="AB3" s="6" t="b">
        <f>'Scorpio WTPDemand'!Z3&gt;Main!$H$43</f>
        <v>1</v>
      </c>
      <c r="AC3" s="11">
        <f>_xlfn.IFS(Z3&gt;Main!$H$43,2,AND(Z3&gt;=Main!$I$43,Z3&lt;Main!$H$43)= TRUE,1,Z3&lt;Main!$I$43,0)</f>
        <v>2</v>
      </c>
    </row>
    <row r="4" spans="1:29" x14ac:dyDescent="0.3">
      <c r="B4" s="5">
        <v>1900</v>
      </c>
      <c r="C4" s="6" t="b">
        <f>IF(B4&gt;Main!$I$43,TRUE)</f>
        <v>0</v>
      </c>
      <c r="D4" s="6" t="b">
        <f>'Scorpio WTPDemand'!B4&gt;Main!$H$43</f>
        <v>0</v>
      </c>
      <c r="E4" s="11">
        <f>_xlfn.IFS(B4&gt;Main!$H$43,2,AND(B4&gt;=Main!$I$43,B4&lt;Main!$H$43)= TRUE,1,B4&lt;Main!$I$43,0)</f>
        <v>0</v>
      </c>
      <c r="F4" s="5">
        <v>2050</v>
      </c>
      <c r="G4" s="6" t="b">
        <f>IF(F4&gt;Main!$I$43,TRUE)</f>
        <v>0</v>
      </c>
      <c r="H4" s="6" t="b">
        <f>'Scorpio WTPDemand'!F4&gt;Main!$H$43</f>
        <v>0</v>
      </c>
      <c r="I4" s="11">
        <f>_xlfn.IFS(F4&gt;Main!$H$43,2,AND(F4&gt;=Main!$I$43,F4&lt;Main!$H$43)= TRUE,1,F4&lt;Main!$I$43,0)</f>
        <v>0</v>
      </c>
      <c r="J4" s="5">
        <v>2000</v>
      </c>
      <c r="K4" s="6" t="b">
        <f>IF(J4&gt;Main!$I$43,TRUE)</f>
        <v>0</v>
      </c>
      <c r="L4" s="6" t="b">
        <f>'Scorpio WTPDemand'!J4&gt;Main!$H$43</f>
        <v>0</v>
      </c>
      <c r="M4" s="11">
        <f>_xlfn.IFS(J4&gt;Main!$H$43,2,AND(J4&gt;=Main!$I$43,J4&lt;Main!$H$43)= TRUE,1,J4&lt;Main!$I$43,0)</f>
        <v>0</v>
      </c>
      <c r="N4" s="5">
        <v>2200</v>
      </c>
      <c r="O4" s="6" t="b">
        <f>IF(N4&gt;Main!$I$43,TRUE)</f>
        <v>0</v>
      </c>
      <c r="P4" s="6" t="b">
        <f>'Scorpio WTPDemand'!N4&gt;Main!$H$43</f>
        <v>0</v>
      </c>
      <c r="Q4" s="11">
        <f>_xlfn.IFS(N4&gt;Main!$H$43,2,AND(N4&gt;=Main!$I$43,N4&lt;Main!$H$43)= TRUE,1,N4&lt;Main!$I$43,0)</f>
        <v>0</v>
      </c>
      <c r="R4" s="5">
        <v>2400</v>
      </c>
      <c r="S4" s="6" t="b">
        <f>IF(R4&gt;Main!$I$43,TRUE)</f>
        <v>1</v>
      </c>
      <c r="T4" s="6" t="b">
        <f>'Scorpio WTPDemand'!R4&gt;Main!$H$43</f>
        <v>0</v>
      </c>
      <c r="U4" s="11">
        <f>_xlfn.IFS(R4&gt;Main!$H$43,2,AND(R4&gt;=Main!$I$43,R4&lt;Main!$H$43)= TRUE,1,R4&lt;Main!$I$43,0)</f>
        <v>1</v>
      </c>
      <c r="V4" s="5">
        <v>2000</v>
      </c>
      <c r="W4" s="6" t="b">
        <f>IF(V4&gt;Main!$I$43,TRUE)</f>
        <v>0</v>
      </c>
      <c r="X4" s="6" t="b">
        <f>'Scorpio WTPDemand'!V6&gt;Main!$H$43</f>
        <v>0</v>
      </c>
      <c r="Y4" s="11">
        <f>_xlfn.IFS(V4&gt;Main!$H$43,2,AND(V4&gt;=Main!$I$43,V4&lt;Main!$H$43)= TRUE,1,V4&lt;Main!$I$43,0)</f>
        <v>0</v>
      </c>
      <c r="Z4" s="5"/>
      <c r="AA4" s="6"/>
      <c r="AB4" s="6"/>
      <c r="AC4" s="11"/>
    </row>
    <row r="5" spans="1:29" x14ac:dyDescent="0.3">
      <c r="B5" s="5">
        <v>1800</v>
      </c>
      <c r="C5" s="6" t="b">
        <f>IF(B5&gt;Main!$I$43,TRUE)</f>
        <v>0</v>
      </c>
      <c r="D5" s="6" t="b">
        <f>'Scorpio WTPDemand'!B5&gt;Main!$H$43</f>
        <v>0</v>
      </c>
      <c r="E5" s="11">
        <f>_xlfn.IFS(B5&gt;Main!$H$43,2,AND(B5&gt;=Main!$I$43,B5&lt;Main!$H$43)= TRUE,1,B5&lt;Main!$I$43,0)</f>
        <v>0</v>
      </c>
      <c r="F5" s="5"/>
      <c r="G5" s="6"/>
      <c r="H5" s="6"/>
      <c r="I5" s="11"/>
      <c r="J5" s="5"/>
      <c r="K5" s="6"/>
      <c r="L5" s="6"/>
      <c r="M5" s="11"/>
      <c r="N5" s="5"/>
      <c r="O5" s="6"/>
      <c r="P5" s="6"/>
      <c r="Q5" s="11"/>
      <c r="R5" s="5"/>
      <c r="S5" s="6"/>
      <c r="T5" s="6"/>
      <c r="U5" s="11"/>
      <c r="V5" s="5">
        <v>2000</v>
      </c>
      <c r="W5" s="6" t="b">
        <f>IF(V5&gt;Main!$I$43,TRUE)</f>
        <v>0</v>
      </c>
      <c r="X5" s="6" t="b">
        <f>'Scorpio WTPDemand'!V7&gt;Main!$H$43</f>
        <v>0</v>
      </c>
      <c r="Y5" s="11">
        <f>_xlfn.IFS(V5&gt;Main!$H$43,2,AND(V5&gt;=Main!$I$43,V5&lt;Main!$H$43)= TRUE,1,V5&lt;Main!$I$43,0)</f>
        <v>0</v>
      </c>
      <c r="Z5" s="5"/>
      <c r="AA5" s="6"/>
      <c r="AB5" s="6"/>
      <c r="AC5" s="11"/>
    </row>
    <row r="6" spans="1:29" x14ac:dyDescent="0.3">
      <c r="B6" s="5">
        <v>1500</v>
      </c>
      <c r="C6" s="6" t="b">
        <f>IF(B6&gt;Main!$I$43,TRUE)</f>
        <v>0</v>
      </c>
      <c r="D6" s="6" t="b">
        <f>'Scorpio WTPDemand'!B6&gt;Main!$H$43</f>
        <v>0</v>
      </c>
      <c r="E6" s="11">
        <f>_xlfn.IFS(B6&gt;Main!$H$43,2,AND(B6&gt;=Main!$I$43,B6&lt;Main!$H$43)= TRUE,1,B6&lt;Main!$I$43,0)</f>
        <v>0</v>
      </c>
      <c r="F6" s="5"/>
      <c r="G6" s="6"/>
      <c r="H6" s="6"/>
      <c r="I6" s="11"/>
      <c r="J6" s="5"/>
      <c r="K6" s="6"/>
      <c r="L6" s="6"/>
      <c r="M6" s="11"/>
      <c r="N6" s="5"/>
      <c r="O6" s="6"/>
      <c r="P6" s="6"/>
      <c r="Q6" s="11"/>
      <c r="R6" s="5"/>
      <c r="S6" s="6"/>
      <c r="T6" s="6"/>
      <c r="U6" s="11"/>
      <c r="V6" s="5">
        <v>3000</v>
      </c>
      <c r="W6" s="6" t="b">
        <f>IF(V6&gt;Main!$I$43,TRUE)</f>
        <v>1</v>
      </c>
      <c r="X6" s="6" t="b">
        <f>'Scorpio WTPDemand'!V8&gt;Main!$H$43</f>
        <v>1</v>
      </c>
      <c r="Y6" s="11">
        <f>_xlfn.IFS(V6&gt;Main!$H$43,2,AND(V6&gt;=Main!$I$43,V6&lt;Main!$H$43)= TRUE,1,V6&lt;Main!$I$43,0)</f>
        <v>2</v>
      </c>
      <c r="Z6" s="5"/>
      <c r="AA6" s="6"/>
      <c r="AB6" s="6"/>
      <c r="AC6" s="11"/>
    </row>
    <row r="7" spans="1:29" x14ac:dyDescent="0.3">
      <c r="B7" s="5">
        <v>2100</v>
      </c>
      <c r="C7" s="6" t="b">
        <f>IF(B7&gt;Main!$I$43,TRUE)</f>
        <v>0</v>
      </c>
      <c r="D7" s="6" t="b">
        <f>'Scorpio WTPDemand'!B7&gt;Main!$H$43</f>
        <v>0</v>
      </c>
      <c r="E7" s="11">
        <f>_xlfn.IFS(B7&gt;Main!$H$43,2,AND(B7&gt;=Main!$I$43,B7&lt;Main!$H$43)= TRUE,1,B7&lt;Main!$I$43,0)</f>
        <v>0</v>
      </c>
      <c r="F7" s="5"/>
      <c r="G7" s="6"/>
      <c r="H7" s="6"/>
      <c r="I7" s="11"/>
      <c r="J7" s="5"/>
      <c r="K7" s="6"/>
      <c r="L7" s="6"/>
      <c r="M7" s="11"/>
      <c r="N7" s="5"/>
      <c r="O7" s="6"/>
      <c r="P7" s="6"/>
      <c r="Q7" s="11"/>
      <c r="R7" s="5"/>
      <c r="S7" s="6"/>
      <c r="T7" s="6"/>
      <c r="U7" s="11"/>
      <c r="Y7" s="11"/>
      <c r="Z7" s="5"/>
      <c r="AA7" s="6"/>
      <c r="AB7" s="6"/>
      <c r="AC7" s="11"/>
    </row>
    <row r="8" spans="1:29" x14ac:dyDescent="0.3">
      <c r="B8" s="5">
        <v>2200</v>
      </c>
      <c r="C8" s="6" t="b">
        <f>IF(B8&gt;Main!$I$43,TRUE)</f>
        <v>0</v>
      </c>
      <c r="D8" s="6" t="b">
        <f>'Scorpio WTPDemand'!B8&gt;Main!$H$43</f>
        <v>0</v>
      </c>
      <c r="E8" s="11">
        <f>_xlfn.IFS(B8&gt;Main!$H$43,2,AND(B8&gt;=Main!$I$43,B8&lt;Main!$H$43)= TRUE,1,B8&lt;Main!$I$43,0)</f>
        <v>0</v>
      </c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t="s">
        <v>22</v>
      </c>
      <c r="B10" s="13"/>
      <c r="C10" s="14">
        <f>COUNTIF(E2:E9,1)</f>
        <v>0</v>
      </c>
      <c r="D10" s="14">
        <f>COUNTIF(E2:E9,2)</f>
        <v>0</v>
      </c>
      <c r="E10" s="16"/>
      <c r="F10" s="13"/>
      <c r="G10" s="14">
        <f>COUNTIF(I2:I9,1)</f>
        <v>0</v>
      </c>
      <c r="H10" s="14">
        <f>COUNTIF(I2:I9,2)</f>
        <v>0</v>
      </c>
      <c r="I10" s="16"/>
      <c r="J10" s="13"/>
      <c r="K10" s="14">
        <f>COUNTIF(M2:M9,1)</f>
        <v>0</v>
      </c>
      <c r="L10" s="14">
        <f>COUNTIF(M2:M9,2)</f>
        <v>0</v>
      </c>
      <c r="M10" s="16"/>
      <c r="N10" s="13"/>
      <c r="O10" s="14">
        <f>COUNTIF(Q2:Q9,1)</f>
        <v>1</v>
      </c>
      <c r="P10" s="14">
        <f>COUNTIF(Q2:Q9,2)</f>
        <v>0</v>
      </c>
      <c r="Q10" s="16"/>
      <c r="R10" s="13"/>
      <c r="S10" s="14">
        <f>COUNTIF(U2:U9,1)</f>
        <v>3</v>
      </c>
      <c r="T10" s="14">
        <f>COUNTIF(U2:U9,2)</f>
        <v>0</v>
      </c>
      <c r="U10" s="16"/>
      <c r="V10" s="13"/>
      <c r="W10" s="14">
        <f>COUNTIF(W2:W9,TRUE)</f>
        <v>3</v>
      </c>
      <c r="X10" s="14">
        <f>COUNTIF(X2:X9,TRUE)</f>
        <v>1</v>
      </c>
      <c r="Y10" s="16"/>
      <c r="Z10" s="13"/>
      <c r="AA10" s="14">
        <f>COUNTIF(AC2:AC9,1)</f>
        <v>0</v>
      </c>
      <c r="AB10" s="14">
        <f>COUNTIF(AC2:AC9,2)</f>
        <v>2</v>
      </c>
      <c r="AC10" s="16"/>
    </row>
    <row r="11" spans="1:29" ht="15" thickBot="1" x14ac:dyDescent="0.35">
      <c r="A11" s="1" t="s">
        <v>23</v>
      </c>
      <c r="B11" s="7"/>
      <c r="C11" s="8">
        <f>C10</f>
        <v>0</v>
      </c>
      <c r="D11" s="8">
        <f>D10</f>
        <v>0</v>
      </c>
      <c r="E11" s="9"/>
      <c r="F11" s="7"/>
      <c r="G11" s="8">
        <f>C11+G10</f>
        <v>0</v>
      </c>
      <c r="H11" s="8">
        <f>D11+H10</f>
        <v>0</v>
      </c>
      <c r="I11" s="9"/>
      <c r="J11" s="7"/>
      <c r="K11" s="8">
        <f>G11+K10</f>
        <v>0</v>
      </c>
      <c r="L11" s="8">
        <f>H11+L10</f>
        <v>0</v>
      </c>
      <c r="M11" s="9"/>
      <c r="N11" s="7"/>
      <c r="O11" s="8">
        <f>K11+O10</f>
        <v>1</v>
      </c>
      <c r="P11" s="8">
        <f>L11+P10</f>
        <v>0</v>
      </c>
      <c r="Q11" s="9"/>
      <c r="R11" s="7"/>
      <c r="S11" s="8">
        <f>O11+S10</f>
        <v>4</v>
      </c>
      <c r="T11" s="8">
        <f>P11+T10</f>
        <v>0</v>
      </c>
      <c r="U11" s="9"/>
      <c r="V11" s="7"/>
      <c r="W11" s="8">
        <f>S11+W10</f>
        <v>7</v>
      </c>
      <c r="X11" s="8">
        <f>T11+X10</f>
        <v>1</v>
      </c>
      <c r="Y11" s="9"/>
      <c r="Z11" s="7"/>
      <c r="AA11" s="8">
        <f>W11+AA10</f>
        <v>7</v>
      </c>
      <c r="AB11" s="8">
        <f>X11+AB10</f>
        <v>3</v>
      </c>
      <c r="AC11" s="9"/>
    </row>
    <row r="13" spans="1:29" ht="15" thickBot="1" x14ac:dyDescent="0.35"/>
    <row r="14" spans="1:29" x14ac:dyDescent="0.3">
      <c r="G14" s="50" t="s">
        <v>35</v>
      </c>
      <c r="H14" s="51"/>
    </row>
    <row r="15" spans="1:29" x14ac:dyDescent="0.3">
      <c r="G15" s="18">
        <v>0</v>
      </c>
      <c r="H15" s="19" t="s">
        <v>36</v>
      </c>
    </row>
    <row r="16" spans="1:29" x14ac:dyDescent="0.3">
      <c r="G16" s="18">
        <v>1</v>
      </c>
      <c r="H16" s="19" t="s">
        <v>37</v>
      </c>
    </row>
    <row r="17" spans="7:8" ht="15" thickBot="1" x14ac:dyDescent="0.35">
      <c r="G17" s="20">
        <v>2</v>
      </c>
      <c r="H17" s="21" t="s">
        <v>38</v>
      </c>
    </row>
  </sheetData>
  <mergeCells count="1">
    <mergeCell ref="G14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7E9A-6791-4B9A-AD26-934535A82F74}">
  <dimension ref="A1:AC18"/>
  <sheetViews>
    <sheetView showGridLines="0" zoomScale="70" zoomScaleNormal="70" workbookViewId="0">
      <selection activeCell="T5" sqref="T5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10" width="12" customWidth="1"/>
    <col min="11" max="12" width="10.21875" bestFit="1" customWidth="1"/>
    <col min="13" max="13" width="10.77734375" bestFit="1" customWidth="1"/>
    <col min="17" max="17" width="10.77734375" bestFit="1" customWidth="1"/>
    <col min="18" max="19" width="12" customWidth="1"/>
    <col min="21" max="21" width="10.109375" customWidth="1"/>
    <col min="22" max="22" width="7.77734375" bestFit="1" customWidth="1"/>
    <col min="25" max="25" width="10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1350</v>
      </c>
      <c r="C2" s="6" t="b">
        <f>IF(B2&gt;Main!$I$38,TRUE)</f>
        <v>0</v>
      </c>
      <c r="D2" s="6" t="b">
        <f>B2&gt;Main!$H$38</f>
        <v>0</v>
      </c>
      <c r="E2" s="11">
        <f>_xlfn.IFS(B2&gt;=Main!$H$38,2,AND( B2&gt;=Main!$I$38,B2&lt;Main!$H$38)= TRUE,1,B2&lt;Main!$I$38,0)</f>
        <v>0</v>
      </c>
      <c r="F2" s="5">
        <v>1750</v>
      </c>
      <c r="G2" s="6" t="b">
        <f>IF(F2&gt;Main!$I$38,TRUE)</f>
        <v>1</v>
      </c>
      <c r="H2" s="6" t="b">
        <f>F2&gt;Main!$H$38</f>
        <v>0</v>
      </c>
      <c r="I2" s="11">
        <f>_xlfn.IFS(F2&gt;=Main!$H$38,2,AND( F2&gt;=Main!$I$38,F2&lt;Main!$H$38)= TRUE,1,F2&lt;Main!$I$38,0)</f>
        <v>1</v>
      </c>
      <c r="J2" s="5">
        <v>1850</v>
      </c>
      <c r="K2" s="6" t="b">
        <f>IF(J2&gt;Main!$I$38,TRUE)</f>
        <v>1</v>
      </c>
      <c r="L2" s="6" t="b">
        <f>J2&gt;Main!$H$38</f>
        <v>0</v>
      </c>
      <c r="M2" s="11">
        <f>_xlfn.IFS(J2&gt;=Main!$H$38,2,AND( J2&gt;=Main!$I$38,J2&lt;Main!$H$38)= TRUE,1,J2&lt;Main!$I$38,0)</f>
        <v>1</v>
      </c>
      <c r="N2" s="5">
        <v>1550</v>
      </c>
      <c r="O2" s="6" t="b">
        <f>IF(N2&gt;Main!$I$38,TRUE)</f>
        <v>0</v>
      </c>
      <c r="P2" s="6" t="b">
        <f>N2&gt;Main!$H$38</f>
        <v>0</v>
      </c>
      <c r="Q2" s="11">
        <f>_xlfn.IFS(N2&gt;=Main!$H$38,2,AND( N2&gt;=Main!$I$38,N2&lt;Main!$H$38)= TRUE,1,N2&lt;Main!$I$38,0)</f>
        <v>0</v>
      </c>
      <c r="R2" s="5">
        <v>2050</v>
      </c>
      <c r="S2" s="6" t="b">
        <f>IF(R2&gt;Main!$I$38,TRUE)</f>
        <v>1</v>
      </c>
      <c r="T2" s="6" t="b">
        <f>R2&gt;Main!$H$38</f>
        <v>1</v>
      </c>
      <c r="U2" s="11">
        <f>_xlfn.IFS(R2&gt;=Main!$H$38,2,AND( R2&gt;=Main!$I$38,R2&lt;Main!$H$38)= TRUE,1,R2&lt;Main!$I$38,0)</f>
        <v>2</v>
      </c>
      <c r="V2" s="5">
        <v>2150</v>
      </c>
      <c r="W2" s="6" t="b">
        <f>IF(V2&gt;Main!$I$38,TRUE)</f>
        <v>1</v>
      </c>
      <c r="X2" s="6" t="b">
        <f>V2&gt;Main!$H$38</f>
        <v>1</v>
      </c>
      <c r="Y2" s="11">
        <f>_xlfn.IFS(V2&gt;=Main!$H$38,2,AND( V2&gt;=Main!$I$38,V2&lt;Main!$H$38)= TRUE,1,V2&lt;Main!$I$38,0)</f>
        <v>2</v>
      </c>
      <c r="Z2" s="5">
        <v>2550</v>
      </c>
      <c r="AA2" s="6" t="b">
        <f>IF(Z2&gt;Main!$I$38,TRUE)</f>
        <v>1</v>
      </c>
      <c r="AB2" s="6" t="b">
        <f>Z2&gt;Main!$H$38</f>
        <v>1</v>
      </c>
      <c r="AC2" s="11">
        <f>_xlfn.IFS(Z2&gt;=Main!$H$38,2,AND( Z2&gt;=Main!$I$38,Z2&lt;Main!$H$38)= TRUE,1,Z2&lt;Main!$I$38,0)</f>
        <v>2</v>
      </c>
    </row>
    <row r="3" spans="1:29" x14ac:dyDescent="0.3">
      <c r="B3" s="5">
        <v>1450</v>
      </c>
      <c r="C3" s="6" t="b">
        <f>IF(B3&gt;Main!$I$38,TRUE)</f>
        <v>0</v>
      </c>
      <c r="D3" s="6" t="b">
        <f>B3&gt;Main!$H$38</f>
        <v>0</v>
      </c>
      <c r="E3" s="11">
        <f>_xlfn.IFS(B3&gt;=Main!$H$38,2,AND( B3&gt;=Main!$I$38,B3&lt;Main!$H$38)= TRUE,1,B3&lt;Main!$I$38,0)</f>
        <v>0</v>
      </c>
      <c r="F3" s="5">
        <v>1600</v>
      </c>
      <c r="G3" s="6" t="b">
        <f>IF(F3&gt;Main!$I$38,TRUE)</f>
        <v>0</v>
      </c>
      <c r="H3" s="6" t="b">
        <f>F3&gt;Main!$H$38</f>
        <v>0</v>
      </c>
      <c r="I3" s="11">
        <f>_xlfn.IFS(F3&gt;=Main!$H$38,2,AND( F3&gt;=Main!$I$38,F3&lt;Main!$H$38)= TRUE,1,F3&lt;Main!$I$38,0)</f>
        <v>0</v>
      </c>
      <c r="J3" s="5">
        <v>1750</v>
      </c>
      <c r="K3" s="6" t="b">
        <f>IF(J3&gt;Main!$I$38,TRUE)</f>
        <v>1</v>
      </c>
      <c r="L3" s="6" t="b">
        <f>J3&gt;Main!$H$38</f>
        <v>0</v>
      </c>
      <c r="M3" s="11">
        <f>_xlfn.IFS(J3&gt;=Main!$H$38,2,AND( J3&gt;=Main!$I$38,J3&lt;Main!$H$38)= TRUE,1,J3&lt;Main!$I$38,0)</f>
        <v>1</v>
      </c>
      <c r="N3" s="5">
        <v>1650</v>
      </c>
      <c r="O3" s="6" t="b">
        <f>IF(N3&gt;Main!$I$38,TRUE)</f>
        <v>1</v>
      </c>
      <c r="P3" s="6" t="b">
        <f>N3&gt;Main!$H$38</f>
        <v>0</v>
      </c>
      <c r="Q3" s="11">
        <f>_xlfn.IFS(N3&gt;=Main!$H$38,2,AND( N3&gt;=Main!$I$38,N3&lt;Main!$H$38)= TRUE,1,N3&lt;Main!$I$38,0)</f>
        <v>1</v>
      </c>
      <c r="R3" s="5">
        <v>2050</v>
      </c>
      <c r="S3" s="6" t="b">
        <f>IF(R3&gt;Main!$I$38,TRUE)</f>
        <v>1</v>
      </c>
      <c r="T3" s="6" t="b">
        <f>R3&gt;Main!$H$38</f>
        <v>1</v>
      </c>
      <c r="U3" s="11">
        <f>_xlfn.IFS(R3&gt;=Main!$H$38,2,AND( R3&gt;=Main!$I$38,R3&lt;Main!$H$38)= TRUE,1,R3&lt;Main!$I$38,0)</f>
        <v>2</v>
      </c>
      <c r="V3" s="5">
        <v>2150</v>
      </c>
      <c r="W3" s="6" t="b">
        <f>IF(V3&gt;Main!$I$38,TRUE)</f>
        <v>1</v>
      </c>
      <c r="X3" s="6" t="b">
        <f>V3&gt;Main!$H$38</f>
        <v>1</v>
      </c>
      <c r="Y3" s="11">
        <f>_xlfn.IFS(V3&gt;=Main!$H$38,2,AND( V3&gt;=Main!$I$38,V3&lt;Main!$H$38)= TRUE,1,V3&lt;Main!$I$38,0)</f>
        <v>2</v>
      </c>
      <c r="Z3" s="5">
        <v>2350</v>
      </c>
      <c r="AA3" s="6" t="b">
        <f>IF(Z3&gt;Main!$I$38,TRUE)</f>
        <v>1</v>
      </c>
      <c r="AB3" s="6" t="b">
        <f>Z3&gt;Main!$H$38</f>
        <v>1</v>
      </c>
      <c r="AC3" s="11">
        <f>_xlfn.IFS(Z3&gt;=Main!$H$38,2,AND( Z3&gt;=Main!$I$38,Z3&lt;Main!$H$38)= TRUE,1,Z3&lt;Main!$I$38,0)</f>
        <v>2</v>
      </c>
    </row>
    <row r="4" spans="1:29" x14ac:dyDescent="0.3">
      <c r="B4" s="5">
        <v>1650</v>
      </c>
      <c r="C4" s="6" t="b">
        <f>IF(B4&gt;Main!$I$38,TRUE)</f>
        <v>1</v>
      </c>
      <c r="D4" s="6" t="b">
        <f>B4&gt;Main!$H$38</f>
        <v>0</v>
      </c>
      <c r="E4" s="11">
        <f>_xlfn.IFS(B4&gt;=Main!$H$38,2,AND( B4&gt;=Main!$I$38,B4&lt;Main!$H$38)= TRUE,1,B4&lt;Main!$I$38,0)</f>
        <v>1</v>
      </c>
      <c r="F4" s="5">
        <v>1550</v>
      </c>
      <c r="G4" s="6" t="b">
        <f>IF(F4&gt;Main!$I$38,TRUE)</f>
        <v>0</v>
      </c>
      <c r="H4" s="6" t="b">
        <f>F4&gt;Main!$H$38</f>
        <v>0</v>
      </c>
      <c r="I4" s="11">
        <f>_xlfn.IFS(F4&gt;=Main!$H$38,2,AND( F4&gt;=Main!$I$38,F4&lt;Main!$H$38)= TRUE,1,F4&lt;Main!$I$38,0)</f>
        <v>0</v>
      </c>
      <c r="J4" s="5">
        <v>1600</v>
      </c>
      <c r="K4" s="6" t="b">
        <f>IF(J4&gt;Main!$I$38,TRUE)</f>
        <v>0</v>
      </c>
      <c r="L4" s="6" t="b">
        <f>J4&gt;Main!$H$38</f>
        <v>0</v>
      </c>
      <c r="M4" s="11">
        <f>_xlfn.IFS(J4&gt;=Main!$H$38,2,AND( J4&gt;=Main!$I$38,J4&lt;Main!$H$38)= TRUE,1,J4&lt;Main!$I$38,0)</f>
        <v>0</v>
      </c>
      <c r="N4" s="5">
        <v>1450</v>
      </c>
      <c r="O4" s="6" t="b">
        <f>IF(N4&gt;Main!$I$38,TRUE)</f>
        <v>0</v>
      </c>
      <c r="P4" s="6" t="b">
        <f>N4&gt;Main!$H$38</f>
        <v>0</v>
      </c>
      <c r="Q4" s="11">
        <f>_xlfn.IFS(N4&gt;=Main!$H$38,2,AND( N4&gt;=Main!$I$38,N4&lt;Main!$H$38)= TRUE,1,N4&lt;Main!$I$38,0)</f>
        <v>0</v>
      </c>
      <c r="R4" s="5">
        <v>1950</v>
      </c>
      <c r="S4" s="6" t="b">
        <f>IF(R4&gt;Main!$I$38,TRUE)</f>
        <v>1</v>
      </c>
      <c r="T4" s="6" t="b">
        <f>R4&gt;Main!$H$38</f>
        <v>0</v>
      </c>
      <c r="U4" s="11">
        <f>_xlfn.IFS(R4&gt;=Main!$H$38,2,AND( R4&gt;=Main!$I$38,R4&lt;Main!$H$38)= TRUE,1,R4&lt;Main!$I$38,0)</f>
        <v>1</v>
      </c>
      <c r="V4" s="5"/>
      <c r="W4" s="6"/>
      <c r="X4" s="6"/>
      <c r="Y4" s="11"/>
      <c r="Z4" s="5"/>
      <c r="AA4" s="6"/>
      <c r="AB4" s="6"/>
      <c r="AC4" s="11"/>
    </row>
    <row r="5" spans="1:29" x14ac:dyDescent="0.3">
      <c r="B5" s="5">
        <v>1650</v>
      </c>
      <c r="C5" s="6" t="b">
        <f>IF(B5&gt;Main!$I$38,TRUE)</f>
        <v>1</v>
      </c>
      <c r="D5" s="6" t="b">
        <f>B5&gt;Main!$H$38</f>
        <v>0</v>
      </c>
      <c r="E5" s="11">
        <f>_xlfn.IFS(B5&gt;=Main!$H$38,2,AND( B5&gt;=Main!$I$38,B5&lt;Main!$H$38)= TRUE,1,B5&lt;Main!$I$38,0)</f>
        <v>1</v>
      </c>
      <c r="F5" s="5">
        <v>1600</v>
      </c>
      <c r="G5" s="6" t="b">
        <f>IF(F5&gt;Main!$I$38,TRUE)</f>
        <v>0</v>
      </c>
      <c r="H5" s="6" t="b">
        <f>F5&gt;Main!$H$38</f>
        <v>0</v>
      </c>
      <c r="I5" s="11">
        <f>_xlfn.IFS(F5&gt;=Main!$H$38,2,AND( F5&gt;=Main!$I$38,F5&lt;Main!$H$38)= TRUE,1,F5&lt;Main!$I$38,0)</f>
        <v>0</v>
      </c>
      <c r="J5" s="5">
        <v>1550</v>
      </c>
      <c r="K5" s="6" t="b">
        <f>IF(J5&gt;Main!$I$38,TRUE)</f>
        <v>0</v>
      </c>
      <c r="L5" s="6" t="b">
        <f>J5&gt;Main!$H$38</f>
        <v>0</v>
      </c>
      <c r="M5" s="11">
        <f>_xlfn.IFS(J5&gt;=Main!$H$38,2,AND( J5&gt;=Main!$I$38,J5&lt;Main!$H$38)= TRUE,1,J5&lt;Main!$I$38,0)</f>
        <v>0</v>
      </c>
      <c r="N5" s="5">
        <v>1650</v>
      </c>
      <c r="O5" s="6" t="b">
        <f>IF(N5&gt;Main!$I$38,TRUE)</f>
        <v>1</v>
      </c>
      <c r="P5" s="6" t="b">
        <f>N5&gt;Main!$H$38</f>
        <v>0</v>
      </c>
      <c r="Q5" s="11">
        <f>_xlfn.IFS(N5&gt;=Main!$H$38,2,AND( N5&gt;=Main!$I$38,N5&lt;Main!$H$38)= TRUE,1,N5&lt;Main!$I$38,0)</f>
        <v>1</v>
      </c>
      <c r="R5" s="5">
        <v>1850</v>
      </c>
      <c r="S5" s="6" t="b">
        <f>IF(R5&gt;Main!$I$38,TRUE)</f>
        <v>1</v>
      </c>
      <c r="T5" s="6" t="b">
        <f>R5&gt;Main!$H$38</f>
        <v>0</v>
      </c>
      <c r="U5" s="11">
        <f>_xlfn.IFS(R5&gt;=Main!$H$38,2,AND( R5&gt;=Main!$I$38,R5&lt;Main!$H$38)= TRUE,1,R5&lt;Main!$I$38,0)</f>
        <v>1</v>
      </c>
      <c r="V5" s="5"/>
      <c r="W5" s="6"/>
      <c r="X5" s="6"/>
      <c r="Y5" s="11"/>
      <c r="Z5" s="5"/>
      <c r="AA5" s="6"/>
      <c r="AB5" s="6"/>
      <c r="AC5" s="11"/>
    </row>
    <row r="6" spans="1:29" x14ac:dyDescent="0.3">
      <c r="B6" s="5">
        <v>1350</v>
      </c>
      <c r="C6" s="6" t="b">
        <f>IF(B6&gt;Main!$I$38,TRUE)</f>
        <v>0</v>
      </c>
      <c r="D6" s="6" t="b">
        <f>B6&gt;Main!$H$38</f>
        <v>0</v>
      </c>
      <c r="E6" s="11">
        <f>_xlfn.IFS(B6&gt;=Main!$H$38,2,AND( B6&gt;=Main!$I$38,B6&lt;Main!$H$38)= TRUE,1,B6&lt;Main!$I$38,0)</f>
        <v>0</v>
      </c>
      <c r="F6" s="5">
        <v>1400</v>
      </c>
      <c r="G6" s="6" t="b">
        <f>IF(F6&gt;Main!$I$38,TRUE)</f>
        <v>0</v>
      </c>
      <c r="H6" s="6" t="b">
        <f>F6&gt;Main!$H$38</f>
        <v>0</v>
      </c>
      <c r="I6" s="11">
        <f>_xlfn.IFS(F6&gt;=Main!$H$38,2,AND( F6&gt;=Main!$I$38,F6&lt;Main!$H$38)= TRUE,1,F6&lt;Main!$I$38,0)</f>
        <v>0</v>
      </c>
      <c r="J6" s="5"/>
      <c r="K6" s="6"/>
      <c r="L6" s="6"/>
      <c r="M6" s="11"/>
      <c r="N6" s="5"/>
      <c r="O6" s="6"/>
      <c r="P6" s="6"/>
      <c r="Q6" s="11"/>
      <c r="R6" s="5"/>
      <c r="S6" s="6"/>
      <c r="T6" s="6"/>
      <c r="U6" s="11"/>
      <c r="V6" s="5"/>
      <c r="W6" s="6"/>
      <c r="X6" s="6"/>
      <c r="Y6" s="11"/>
      <c r="Z6" s="5"/>
      <c r="AA6" s="6"/>
      <c r="AB6" s="6"/>
      <c r="AC6" s="11"/>
    </row>
    <row r="7" spans="1:29" x14ac:dyDescent="0.3">
      <c r="B7" s="5">
        <v>1450</v>
      </c>
      <c r="C7" s="6" t="b">
        <f>IF(B7&gt;Main!$I$38,TRUE)</f>
        <v>0</v>
      </c>
      <c r="D7" s="6" t="b">
        <f>B7&gt;Main!$H$38</f>
        <v>0</v>
      </c>
      <c r="E7" s="11">
        <f>_xlfn.IFS(B7&gt;=Main!$H$38,2,AND( B7&gt;=Main!$I$38,B7&lt;Main!$H$38)= TRUE,1,B7&lt;Main!$I$38,0)</f>
        <v>0</v>
      </c>
      <c r="F7" s="5">
        <v>1350</v>
      </c>
      <c r="G7" s="6" t="b">
        <f>IF(F7&gt;Main!$I$38,TRUE)</f>
        <v>0</v>
      </c>
      <c r="H7" s="6" t="b">
        <f>F7&gt;Main!$H$38</f>
        <v>0</v>
      </c>
      <c r="I7" s="11">
        <f>_xlfn.IFS(F7&gt;=Main!$H$38,2,AND( F7&gt;=Main!$I$38,F7&lt;Main!$H$38)= TRUE,1,F7&lt;Main!$I$38,0)</f>
        <v>0</v>
      </c>
      <c r="J7" s="5"/>
      <c r="K7" s="6"/>
      <c r="L7" s="6"/>
      <c r="M7" s="11"/>
      <c r="N7" s="5"/>
      <c r="O7" s="6"/>
      <c r="P7" s="6"/>
      <c r="Q7" s="11"/>
      <c r="R7" s="5"/>
      <c r="S7" s="6"/>
      <c r="T7" s="6"/>
      <c r="U7" s="11"/>
      <c r="V7" s="5"/>
      <c r="W7" s="6"/>
      <c r="X7" s="6"/>
      <c r="Y7" s="11"/>
      <c r="Z7" s="5"/>
      <c r="AA7" s="6"/>
      <c r="AB7" s="6"/>
      <c r="AC7" s="11"/>
    </row>
    <row r="8" spans="1:29" x14ac:dyDescent="0.3">
      <c r="B8" s="5">
        <v>1550</v>
      </c>
      <c r="C8" s="6" t="b">
        <f>IF(B8&gt;Main!$I$38,TRUE)</f>
        <v>0</v>
      </c>
      <c r="D8" s="6" t="b">
        <f>B8&gt;Main!$H$38</f>
        <v>0</v>
      </c>
      <c r="E8" s="11">
        <f>_xlfn.IFS(B8&gt;=Main!$H$38,2,AND( B8&gt;=Main!$I$38,B8&lt;Main!$H$38)= TRUE,1,B8&lt;Main!$I$38,0)</f>
        <v>0</v>
      </c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/>
      <c r="W8" s="6"/>
      <c r="X8" s="6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2</v>
      </c>
      <c r="D10" s="14">
        <f>COUNTIF(E2:E9,2)</f>
        <v>0</v>
      </c>
      <c r="E10" s="15"/>
      <c r="F10" s="13"/>
      <c r="G10" s="14">
        <f>COUNTIF(I2:I9,1)</f>
        <v>1</v>
      </c>
      <c r="H10" s="14">
        <f>COUNTIF(I2:I9,2)</f>
        <v>0</v>
      </c>
      <c r="I10" s="15"/>
      <c r="J10" s="13"/>
      <c r="K10" s="14">
        <f>COUNTIF(M2:M9,1)</f>
        <v>2</v>
      </c>
      <c r="L10" s="14">
        <f>COUNTIF(M2:M9,2)</f>
        <v>0</v>
      </c>
      <c r="M10" s="15"/>
      <c r="N10" s="13"/>
      <c r="O10" s="14">
        <f>COUNTIF(Q2:Q9,1)</f>
        <v>2</v>
      </c>
      <c r="P10" s="14">
        <f>COUNTIF(Q2:Q9,2)</f>
        <v>0</v>
      </c>
      <c r="Q10" s="15"/>
      <c r="R10" s="13"/>
      <c r="S10" s="14">
        <f>COUNTIF(U2:U9,1)</f>
        <v>2</v>
      </c>
      <c r="T10" s="14">
        <f>COUNTIF(U2:U9,2)</f>
        <v>2</v>
      </c>
      <c r="U10" s="15"/>
      <c r="V10" s="13"/>
      <c r="W10" s="14">
        <f>COUNTIF(Y2:Y9,1)</f>
        <v>0</v>
      </c>
      <c r="X10" s="14">
        <f>COUNTIF(Y2:Y9,2)</f>
        <v>2</v>
      </c>
      <c r="Y10" s="15"/>
      <c r="Z10" s="13"/>
      <c r="AA10" s="14">
        <f>COUNTIF(AA2:AA9,TRUE)</f>
        <v>2</v>
      </c>
      <c r="AB10" s="14">
        <f>COUNTIF(AB2:AB9,TRUE)</f>
        <v>2</v>
      </c>
      <c r="AC10" s="15"/>
    </row>
    <row r="11" spans="1:29" ht="15" thickBot="1" x14ac:dyDescent="0.35">
      <c r="A11" s="7" t="s">
        <v>23</v>
      </c>
      <c r="B11" s="7"/>
      <c r="C11" s="8">
        <f>C10</f>
        <v>2</v>
      </c>
      <c r="D11" s="8">
        <f>D10</f>
        <v>0</v>
      </c>
      <c r="E11" s="12"/>
      <c r="F11" s="7"/>
      <c r="G11" s="8">
        <f>C11+G10</f>
        <v>3</v>
      </c>
      <c r="H11" s="8">
        <f>D11+H10</f>
        <v>0</v>
      </c>
      <c r="I11" s="12"/>
      <c r="J11" s="7"/>
      <c r="K11" s="8">
        <f>G11+K10</f>
        <v>5</v>
      </c>
      <c r="L11" s="8">
        <f>H11+L10</f>
        <v>0</v>
      </c>
      <c r="M11" s="12"/>
      <c r="N11" s="7"/>
      <c r="O11" s="8">
        <f>K11+O10</f>
        <v>7</v>
      </c>
      <c r="P11" s="8">
        <f>L11+P10</f>
        <v>0</v>
      </c>
      <c r="Q11" s="12"/>
      <c r="R11" s="7"/>
      <c r="S11" s="8">
        <f>O11+S10</f>
        <v>9</v>
      </c>
      <c r="T11" s="8">
        <f>P11+T10</f>
        <v>2</v>
      </c>
      <c r="U11" s="12"/>
      <c r="V11" s="7"/>
      <c r="W11" s="8">
        <f>S11+W10</f>
        <v>9</v>
      </c>
      <c r="X11" s="8">
        <f>T11+X10</f>
        <v>4</v>
      </c>
      <c r="Y11" s="12"/>
      <c r="Z11" s="7"/>
      <c r="AA11" s="8">
        <f>W11+AA10</f>
        <v>11</v>
      </c>
      <c r="AB11" s="8">
        <f>X11+AB10</f>
        <v>6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9B65-2FE4-4036-B5E9-F50FA6AE4D56}">
  <dimension ref="A1:AC18"/>
  <sheetViews>
    <sheetView showGridLines="0" topLeftCell="G1" zoomScale="70" zoomScaleNormal="70" workbookViewId="0">
      <selection sqref="A1:AC21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10" width="12" customWidth="1"/>
    <col min="11" max="11" width="6.21875" bestFit="1" customWidth="1"/>
    <col min="12" max="12" width="10.21875" bestFit="1" customWidth="1"/>
    <col min="13" max="13" width="10.77734375" bestFit="1" customWidth="1"/>
    <col min="17" max="17" width="10.77734375" bestFit="1" customWidth="1"/>
    <col min="18" max="19" width="12" customWidth="1"/>
    <col min="21" max="21" width="10.21875" bestFit="1" customWidth="1"/>
    <col min="22" max="22" width="7.77734375" bestFit="1" customWidth="1"/>
    <col min="25" max="25" width="10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1800</v>
      </c>
      <c r="C2" s="6" t="b">
        <f>IF(B2&gt;=Main!$I$33,TRUE)</f>
        <v>0</v>
      </c>
      <c r="D2" s="6" t="b">
        <f>B2&gt;=Main!$H$33</f>
        <v>0</v>
      </c>
      <c r="E2" s="11">
        <f>_xlfn.IFS(B2&gt;=Main!$H$33,2,AND( B2&gt;=Main!$I$33,B2&lt;Main!$H$33)= TRUE,1,B2&lt;Main!$I$33,0)</f>
        <v>0</v>
      </c>
      <c r="F2" s="5">
        <v>1900</v>
      </c>
      <c r="G2" s="6" t="b">
        <f>IF(F2&gt;=Main!$I$33,TRUE)</f>
        <v>0</v>
      </c>
      <c r="H2" s="6" t="b">
        <f>F2&gt;=Main!$H$33</f>
        <v>0</v>
      </c>
      <c r="I2" s="11">
        <f>_xlfn.IFS(F2&gt;=Main!$H$33,2,AND( F2&gt;=Main!$I$33,F2&lt;Main!$H$33)= TRUE,1,F2&lt;Main!$I$33,0)</f>
        <v>0</v>
      </c>
      <c r="J2" s="5">
        <v>2000</v>
      </c>
      <c r="K2" s="6" t="b">
        <f>IF(J2&gt;=Main!$I$33,TRUE)</f>
        <v>1</v>
      </c>
      <c r="L2" s="6" t="b">
        <f>J2&gt;=Main!$H$33</f>
        <v>0</v>
      </c>
      <c r="M2" s="11">
        <f>_xlfn.IFS(J2&gt;=Main!$H$33,2,AND( J2&gt;=Main!$I$33,J2&lt;Main!$H$33)= TRUE,1,J2&lt;Main!$I$33,0)</f>
        <v>1</v>
      </c>
      <c r="N2" s="5">
        <v>1950</v>
      </c>
      <c r="O2" s="6" t="b">
        <f>IF(N2&gt;=Main!$I$33,TRUE)</f>
        <v>0</v>
      </c>
      <c r="P2" s="6" t="b">
        <f>N2&gt;=Main!$H$33</f>
        <v>0</v>
      </c>
      <c r="Q2" s="11">
        <f>_xlfn.IFS(N2&gt;=Main!$H$33,2,AND( N2&gt;=Main!$I$33,N2&lt;Main!$H$33)= TRUE,1,N2&lt;Main!$I$33,0)</f>
        <v>0</v>
      </c>
      <c r="R2" s="5">
        <v>2300</v>
      </c>
      <c r="S2" s="6" t="b">
        <f>IF(R2&gt;=Main!$I$33,TRUE)</f>
        <v>1</v>
      </c>
      <c r="T2" s="6" t="b">
        <f>R2&gt;=Main!$H$33</f>
        <v>0</v>
      </c>
      <c r="U2" s="11">
        <f>_xlfn.IFS(R2&gt;=Main!$H$33,2,AND( R2&gt;=Main!$I$33,R2&lt;Main!$H$33)= TRUE,1,R2&lt;Main!$I$33,0)</f>
        <v>1</v>
      </c>
      <c r="V2" s="5">
        <v>2600</v>
      </c>
      <c r="W2" s="6" t="b">
        <f>IF(V2&gt;=Main!$I$33,TRUE)</f>
        <v>1</v>
      </c>
      <c r="X2" s="6" t="b">
        <f>V2&gt;=Main!$H$33</f>
        <v>1</v>
      </c>
      <c r="Y2" s="11">
        <f>_xlfn.IFS(V2&gt;=Main!$H$33,2,AND( V2&gt;=Main!$I$33,V2&lt;Main!$H$33)= TRUE,1,V2&lt;Main!$I$33,0)</f>
        <v>2</v>
      </c>
      <c r="Z2" s="5">
        <v>2700</v>
      </c>
      <c r="AA2" s="6" t="b">
        <f>IF(Z2&gt;=Main!$I$33,TRUE)</f>
        <v>1</v>
      </c>
      <c r="AB2" s="6" t="b">
        <f>Z2&gt;=Main!$H$33</f>
        <v>1</v>
      </c>
      <c r="AC2" s="11">
        <f>_xlfn.IFS(Z2&gt;=Main!$H$33,2,AND( Z2&gt;=Main!$I$33,Z2&lt;Main!$H$33)= TRUE,1,Z2&lt;Main!$I$33,0)</f>
        <v>2</v>
      </c>
    </row>
    <row r="3" spans="1:29" x14ac:dyDescent="0.3">
      <c r="B3" s="5">
        <v>1900</v>
      </c>
      <c r="C3" s="6" t="b">
        <f>IF(B3&gt;=Main!$I$33,TRUE)</f>
        <v>0</v>
      </c>
      <c r="D3" s="6" t="b">
        <f>B3&gt;=Main!$H$33</f>
        <v>0</v>
      </c>
      <c r="E3" s="11">
        <f>_xlfn.IFS(B3&gt;=Main!$H$33,2,AND( B3&gt;=Main!$I$33,B3&lt;Main!$H$33)= TRUE,1,B3&lt;Main!$I$33,0)</f>
        <v>0</v>
      </c>
      <c r="F3" s="5">
        <v>1800</v>
      </c>
      <c r="G3" s="6" t="b">
        <f>IF(F3&gt;=Main!$I$33,TRUE)</f>
        <v>0</v>
      </c>
      <c r="H3" s="6" t="b">
        <f>F3&gt;=Main!$H$33</f>
        <v>0</v>
      </c>
      <c r="I3" s="11">
        <f>_xlfn.IFS(F3&gt;=Main!$H$33,2,AND( F3&gt;=Main!$I$33,F3&lt;Main!$H$33)= TRUE,1,F3&lt;Main!$I$33,0)</f>
        <v>0</v>
      </c>
      <c r="J3" s="5">
        <v>1950</v>
      </c>
      <c r="K3" s="6" t="b">
        <f>IF(J3&gt;=Main!$I$33,TRUE)</f>
        <v>0</v>
      </c>
      <c r="L3" s="6" t="b">
        <f>J3&gt;=Main!$H$33</f>
        <v>0</v>
      </c>
      <c r="M3" s="11">
        <f>_xlfn.IFS(J3&gt;=Main!$H$33,2,AND( J3&gt;=Main!$I$33,J3&lt;Main!$H$33)= TRUE,1,J3&lt;Main!$I$33,0)</f>
        <v>0</v>
      </c>
      <c r="N3" s="5">
        <v>1900</v>
      </c>
      <c r="O3" s="6" t="b">
        <f>IF(N3&gt;=Main!$I$33,TRUE)</f>
        <v>0</v>
      </c>
      <c r="P3" s="6" t="b">
        <f>N3&gt;=Main!$H$33</f>
        <v>0</v>
      </c>
      <c r="Q3" s="11">
        <f>_xlfn.IFS(N3&gt;=Main!$H$33,2,AND( N3&gt;=Main!$I$33,N3&lt;Main!$H$33)= TRUE,1,N3&lt;Main!$I$33,0)</f>
        <v>0</v>
      </c>
      <c r="R3" s="5">
        <v>2200</v>
      </c>
      <c r="S3" s="6" t="b">
        <f>IF(R3&gt;=Main!$I$33,TRUE)</f>
        <v>1</v>
      </c>
      <c r="T3" s="6" t="b">
        <f>R3&gt;=Main!$H$33</f>
        <v>0</v>
      </c>
      <c r="U3" s="11">
        <f>_xlfn.IFS(R3&gt;=Main!$H$33,2,AND( R3&gt;=Main!$I$33,R3&lt;Main!$H$33)= TRUE,1,R3&lt;Main!$I$33,0)</f>
        <v>1</v>
      </c>
      <c r="V3" s="5">
        <v>2500</v>
      </c>
      <c r="W3" s="6" t="b">
        <f>IF(V3&gt;=Main!$I$33,TRUE)</f>
        <v>1</v>
      </c>
      <c r="X3" s="6" t="b">
        <f>V3&gt;=Main!$H$33</f>
        <v>1</v>
      </c>
      <c r="Y3" s="11">
        <f>_xlfn.IFS(V3&gt;=Main!$H$33,2,AND( V3&gt;=Main!$I$33,V3&lt;Main!$H$33)= TRUE,1,V3&lt;Main!$I$33,0)</f>
        <v>2</v>
      </c>
      <c r="Z3" s="5">
        <v>2600</v>
      </c>
      <c r="AA3" s="6" t="b">
        <f>IF(Z3&gt;=Main!$I$33,TRUE)</f>
        <v>1</v>
      </c>
      <c r="AB3" s="6" t="b">
        <f>Z3&gt;=Main!$H$33</f>
        <v>1</v>
      </c>
      <c r="AC3" s="11">
        <f>_xlfn.IFS(Z3&gt;=Main!$H$33,2,AND( Z3&gt;=Main!$I$33,Z3&lt;Main!$H$33)= TRUE,1,Z3&lt;Main!$I$33,0)</f>
        <v>2</v>
      </c>
    </row>
    <row r="4" spans="1:29" x14ac:dyDescent="0.3">
      <c r="B4" s="5">
        <v>1850</v>
      </c>
      <c r="C4" s="6" t="b">
        <f>IF(B4&gt;=Main!$I$33,TRUE)</f>
        <v>0</v>
      </c>
      <c r="D4" s="6" t="b">
        <f>B4&gt;=Main!$H$33</f>
        <v>0</v>
      </c>
      <c r="E4" s="11">
        <f>_xlfn.IFS(B4&gt;=Main!$H$33,2,AND( B4&gt;=Main!$I$33,B4&lt;Main!$H$33)= TRUE,1,B4&lt;Main!$I$33,0)</f>
        <v>0</v>
      </c>
      <c r="F4" s="5">
        <v>1700</v>
      </c>
      <c r="G4" s="6" t="b">
        <f>IF(F4&gt;=Main!$I$33,TRUE)</f>
        <v>0</v>
      </c>
      <c r="H4" s="6" t="b">
        <f>F4&gt;=Main!$H$33</f>
        <v>0</v>
      </c>
      <c r="I4" s="11">
        <f>_xlfn.IFS(F4&gt;=Main!$H$33,2,AND( F4&gt;=Main!$I$33,F4&lt;Main!$H$33)= TRUE,1,F4&lt;Main!$I$33,0)</f>
        <v>0</v>
      </c>
      <c r="J4" s="5">
        <v>1900</v>
      </c>
      <c r="K4" s="6" t="b">
        <f>IF(J4&gt;=Main!$I$33,TRUE)</f>
        <v>0</v>
      </c>
      <c r="L4" s="6" t="b">
        <f>J4&gt;=Main!$H$33</f>
        <v>0</v>
      </c>
      <c r="M4" s="11">
        <f>_xlfn.IFS(J4&gt;=Main!$H$33,2,AND( J4&gt;=Main!$I$33,J4&lt;Main!$H$33)= TRUE,1,J4&lt;Main!$I$33,0)</f>
        <v>0</v>
      </c>
      <c r="N4" s="5">
        <v>2000</v>
      </c>
      <c r="O4" s="6" t="b">
        <f>IF(N4&gt;=Main!$I$33,TRUE)</f>
        <v>1</v>
      </c>
      <c r="P4" s="6" t="b">
        <f>N4&gt;=Main!$H$33</f>
        <v>0</v>
      </c>
      <c r="Q4" s="11">
        <f>_xlfn.IFS(N4&gt;=Main!$H$33,2,AND( N4&gt;=Main!$I$33,N4&lt;Main!$H$33)= TRUE,1,N4&lt;Main!$I$33,0)</f>
        <v>1</v>
      </c>
      <c r="R4" s="5">
        <v>2150</v>
      </c>
      <c r="S4" s="6" t="b">
        <f>IF(R4&gt;=Main!$I$33,TRUE)</f>
        <v>1</v>
      </c>
      <c r="T4" s="6" t="b">
        <f>R4&gt;=Main!$H$33</f>
        <v>0</v>
      </c>
      <c r="U4" s="11">
        <f>_xlfn.IFS(R4&gt;=Main!$H$33,2,AND( R4&gt;=Main!$I$33,R4&lt;Main!$H$33)= TRUE,1,R4&lt;Main!$I$33,0)</f>
        <v>1</v>
      </c>
      <c r="V4" s="5">
        <v>2400</v>
      </c>
      <c r="W4" s="6" t="b">
        <f>IF(V4&gt;=Main!$I$33,TRUE)</f>
        <v>1</v>
      </c>
      <c r="X4" s="6" t="b">
        <f>V4&gt;=Main!$H$33</f>
        <v>0</v>
      </c>
      <c r="Y4" s="11">
        <f>_xlfn.IFS(V4&gt;=Main!$H$33,2,AND( V4&gt;=Main!$I$33,V4&lt;Main!$H$33)= TRUE,1,V4&lt;Main!$I$33,0)</f>
        <v>1</v>
      </c>
      <c r="Z4" s="5">
        <v>2500</v>
      </c>
      <c r="AA4" s="6" t="b">
        <f>IF(Z4&gt;=Main!$I$33,TRUE)</f>
        <v>1</v>
      </c>
      <c r="AB4" s="6" t="b">
        <f>Z4&gt;=Main!$H$33</f>
        <v>1</v>
      </c>
      <c r="AC4" s="11">
        <f>_xlfn.IFS(Z4&gt;=Main!$H$33,2,AND( Z4&gt;=Main!$I$33,Z4&lt;Main!$H$33)= TRUE,1,Z4&lt;Main!$I$33,0)</f>
        <v>2</v>
      </c>
    </row>
    <row r="5" spans="1:29" x14ac:dyDescent="0.3">
      <c r="B5" s="5">
        <v>1950</v>
      </c>
      <c r="C5" s="6" t="b">
        <f>IF(B5&gt;=Main!$I$33,TRUE)</f>
        <v>0</v>
      </c>
      <c r="D5" s="6" t="b">
        <f>B5&gt;=Main!$H$33</f>
        <v>0</v>
      </c>
      <c r="E5" s="11">
        <f>_xlfn.IFS(B5&gt;=Main!$H$33,2,AND( B5&gt;=Main!$I$33,B5&lt;Main!$H$33)= TRUE,1,B5&lt;Main!$I$33,0)</f>
        <v>0</v>
      </c>
      <c r="F5" s="5">
        <v>1850</v>
      </c>
      <c r="G5" s="6" t="b">
        <f>IF(F5&gt;=Main!$I$33,TRUE)</f>
        <v>0</v>
      </c>
      <c r="H5" s="6" t="b">
        <f>F5&gt;=Main!$H$33</f>
        <v>0</v>
      </c>
      <c r="I5" s="11">
        <f>_xlfn.IFS(F5&gt;=Main!$H$33,2,AND( F5&gt;=Main!$I$33,F5&lt;Main!$H$33)= TRUE,1,F5&lt;Main!$I$33,0)</f>
        <v>0</v>
      </c>
      <c r="J5" s="5">
        <v>1800</v>
      </c>
      <c r="K5" s="6" t="b">
        <f>IF(J5&gt;=Main!$I$33,TRUE)</f>
        <v>0</v>
      </c>
      <c r="L5" s="6" t="b">
        <f>J5&gt;=Main!$H$33</f>
        <v>0</v>
      </c>
      <c r="M5" s="11">
        <f>_xlfn.IFS(J5&gt;=Main!$H$33,2,AND( J5&gt;=Main!$I$33,J5&lt;Main!$H$33)= TRUE,1,J5&lt;Main!$I$33,0)</f>
        <v>0</v>
      </c>
      <c r="N5" s="5">
        <v>1850</v>
      </c>
      <c r="O5" s="6" t="b">
        <f>IF(N5&gt;=Main!$I$33,TRUE)</f>
        <v>0</v>
      </c>
      <c r="P5" s="6" t="b">
        <f>N5&gt;=Main!$H$33</f>
        <v>0</v>
      </c>
      <c r="Q5" s="11">
        <f>_xlfn.IFS(N5&gt;=Main!$H$33,2,AND( N5&gt;=Main!$I$33,N5&lt;Main!$H$33)= TRUE,1,N5&lt;Main!$I$33,0)</f>
        <v>0</v>
      </c>
      <c r="R5" s="5">
        <v>2050</v>
      </c>
      <c r="S5" s="6" t="b">
        <f>IF(R5&gt;=Main!$I$33,TRUE)</f>
        <v>1</v>
      </c>
      <c r="T5" s="6" t="b">
        <f>R5&gt;=Main!$H$33</f>
        <v>0</v>
      </c>
      <c r="U5" s="11">
        <f>_xlfn.IFS(R5&gt;=Main!$H$33,2,AND( R5&gt;=Main!$I$33,R5&lt;Main!$H$33)= TRUE,1,R5&lt;Main!$I$33,0)</f>
        <v>1</v>
      </c>
      <c r="V5" s="5">
        <v>2150</v>
      </c>
      <c r="W5" s="6" t="b">
        <f>IF(V5&gt;=Main!$I$33,TRUE)</f>
        <v>1</v>
      </c>
      <c r="X5" s="6" t="b">
        <f>V5&gt;=Main!$H$33</f>
        <v>0</v>
      </c>
      <c r="Y5" s="11">
        <f>_xlfn.IFS(V5&gt;=Main!$H$33,2,AND( V5&gt;=Main!$I$33,V5&lt;Main!$H$33)= TRUE,1,V5&lt;Main!$I$33,0)</f>
        <v>1</v>
      </c>
      <c r="Z5" s="5"/>
      <c r="AA5" s="6"/>
      <c r="AB5" s="6"/>
      <c r="AC5" s="11"/>
    </row>
    <row r="6" spans="1:29" x14ac:dyDescent="0.3">
      <c r="B6" s="5">
        <v>2000</v>
      </c>
      <c r="C6" s="6" t="b">
        <f>IF(B6&gt;=Main!$I$33,TRUE)</f>
        <v>1</v>
      </c>
      <c r="D6" s="6" t="b">
        <f>B6&gt;=Main!$H$33</f>
        <v>0</v>
      </c>
      <c r="E6" s="11">
        <f>_xlfn.IFS(B6&gt;=Main!$H$33,2,AND( B6&gt;=Main!$I$33,B6&lt;Main!$H$33)= TRUE,1,B6&lt;Main!$I$33,0)</f>
        <v>1</v>
      </c>
      <c r="F6" s="22">
        <v>1950</v>
      </c>
      <c r="G6" s="6" t="b">
        <f>IF(F6&gt;=Main!$I$33,TRUE)</f>
        <v>0</v>
      </c>
      <c r="H6" s="6" t="b">
        <f>F6&gt;=Main!$H$33</f>
        <v>0</v>
      </c>
      <c r="I6" s="11">
        <f>_xlfn.IFS(F6&gt;=Main!$H$33,2,AND( F6&gt;=Main!$I$33,F6&lt;Main!$H$33)= TRUE,1,F6&lt;Main!$I$33,0)</f>
        <v>0</v>
      </c>
      <c r="J6" s="5">
        <v>1700</v>
      </c>
      <c r="K6" s="6" t="b">
        <f>IF(J6&gt;=Main!$I$33,TRUE)</f>
        <v>0</v>
      </c>
      <c r="L6" s="6" t="b">
        <f>J6&gt;=Main!$H$33</f>
        <v>0</v>
      </c>
      <c r="M6" s="11">
        <f>_xlfn.IFS(J6&gt;=Main!$H$33,2,AND( J6&gt;=Main!$I$33,J6&lt;Main!$H$33)= TRUE,1,J6&lt;Main!$I$33,0)</f>
        <v>0</v>
      </c>
      <c r="N6" s="5">
        <v>1800</v>
      </c>
      <c r="O6" s="6" t="b">
        <f>IF(N6&gt;=Main!$I$33,TRUE)</f>
        <v>0</v>
      </c>
      <c r="P6" s="6" t="b">
        <f>N6&gt;=Main!$H$33</f>
        <v>0</v>
      </c>
      <c r="Q6" s="11">
        <f>_xlfn.IFS(N6&gt;=Main!$H$33,2,AND( N6&gt;=Main!$I$33,N6&lt;Main!$H$33)= TRUE,1,N6&lt;Main!$I$33,0)</f>
        <v>0</v>
      </c>
      <c r="R6" s="5">
        <v>1900</v>
      </c>
      <c r="S6" s="6" t="b">
        <f>IF(R6&gt;=Main!$I$33,TRUE)</f>
        <v>0</v>
      </c>
      <c r="T6" s="6" t="b">
        <f>R6&gt;=Main!$H$33</f>
        <v>0</v>
      </c>
      <c r="U6" s="11">
        <f>_xlfn.IFS(R6&gt;=Main!$H$33,2,AND( R6&gt;=Main!$I$33,R6&lt;Main!$H$33)= TRUE,1,R6&lt;Main!$I$33,0)</f>
        <v>0</v>
      </c>
      <c r="V6" s="5">
        <v>2100</v>
      </c>
      <c r="W6" s="6" t="b">
        <f>IF(V6&gt;=Main!$I$33,TRUE)</f>
        <v>1</v>
      </c>
      <c r="X6" s="6" t="b">
        <f>V6&gt;=Main!$H$33</f>
        <v>0</v>
      </c>
      <c r="Y6" s="11">
        <f>_xlfn.IFS(V6&gt;=Main!$H$33,2,AND( V6&gt;=Main!$I$33,V6&lt;Main!$H$33)= TRUE,1,V6&lt;Main!$I$33,0)</f>
        <v>1</v>
      </c>
      <c r="Z6" s="5"/>
      <c r="AA6" s="6"/>
      <c r="AB6" s="6"/>
      <c r="AC6" s="11"/>
    </row>
    <row r="7" spans="1:29" x14ac:dyDescent="0.3">
      <c r="B7" s="5"/>
      <c r="C7" s="6"/>
      <c r="D7" s="6"/>
      <c r="E7" s="11"/>
      <c r="G7" s="6"/>
      <c r="H7" s="6"/>
      <c r="I7" s="11"/>
      <c r="J7" s="5"/>
      <c r="K7" s="6"/>
      <c r="L7" s="6"/>
      <c r="M7" s="11"/>
      <c r="N7" s="5">
        <v>2050</v>
      </c>
      <c r="O7" s="6" t="b">
        <f>IF(N7&gt;=Main!$I$33,TRUE)</f>
        <v>1</v>
      </c>
      <c r="P7" s="6" t="b">
        <f>N7&gt;=Main!$H$33</f>
        <v>0</v>
      </c>
      <c r="Q7" s="11">
        <f>_xlfn.IFS(N7&gt;=Main!$H$33,2,AND( N7&gt;=Main!$I$33,N7&lt;Main!$H$33)= TRUE,1,N7&lt;Main!$I$33,0)</f>
        <v>1</v>
      </c>
      <c r="R7" s="5">
        <v>2000</v>
      </c>
      <c r="S7" s="6" t="b">
        <f>IF(R7&gt;=Main!$I$33,TRUE)</f>
        <v>1</v>
      </c>
      <c r="T7" s="6" t="b">
        <f>R7&gt;=Main!$H$33</f>
        <v>0</v>
      </c>
      <c r="U7" s="11">
        <f>_xlfn.IFS(R7&gt;=Main!$H$33,2,AND( R7&gt;=Main!$I$33,R7&lt;Main!$H$33)= TRUE,1,R7&lt;Main!$I$33,0)</f>
        <v>1</v>
      </c>
      <c r="V7" s="5">
        <v>2000</v>
      </c>
      <c r="W7" s="6" t="b">
        <f>IF(V7&gt;=Main!$I$33,TRUE)</f>
        <v>1</v>
      </c>
      <c r="X7" s="6" t="b">
        <f>V7&gt;=Main!$H$33</f>
        <v>0</v>
      </c>
      <c r="Y7" s="11">
        <f>_xlfn.IFS(V7&gt;=Main!$H$33,2,AND( V7&gt;=Main!$I$33,V7&lt;Main!$H$33)= TRUE,1,V7&lt;Main!$I$33,0)</f>
        <v>1</v>
      </c>
      <c r="Z7" s="5"/>
      <c r="AA7" s="6"/>
      <c r="AB7" s="6"/>
      <c r="AC7" s="11"/>
    </row>
    <row r="8" spans="1:29" x14ac:dyDescent="0.3">
      <c r="B8" s="5"/>
      <c r="C8" s="6"/>
      <c r="D8" s="6"/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>
        <v>2350</v>
      </c>
      <c r="S8" s="6" t="b">
        <f>IF(R8&gt;=Main!$I$33,TRUE)</f>
        <v>1</v>
      </c>
      <c r="T8" s="6" t="b">
        <f>R8&gt;=Main!$H$33</f>
        <v>0</v>
      </c>
      <c r="U8" s="11">
        <f>_xlfn.IFS(R8&gt;=Main!$H$33,2,AND( R8&gt;=Main!$I$33,R8&lt;Main!$H$33)= TRUE,1,R8&lt;Main!$I$33,0)</f>
        <v>1</v>
      </c>
      <c r="V8" s="5"/>
      <c r="W8" s="6"/>
      <c r="X8" s="6"/>
      <c r="Y8" s="11">
        <f>_xlfn.IFS(V8&gt;=Main!$H$33,2,AND( V8&gt;=Main!$I$33,V8&lt;Main!$H$33)= TRUE,1,V8&lt;Main!$I$33,0)</f>
        <v>0</v>
      </c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1</v>
      </c>
      <c r="D10" s="14">
        <f>COUNTIF(E2:E9,2)</f>
        <v>0</v>
      </c>
      <c r="E10" s="15"/>
      <c r="F10" s="13"/>
      <c r="G10" s="14">
        <f>COUNTIF(I2:I9,1)</f>
        <v>0</v>
      </c>
      <c r="H10" s="14">
        <f>COUNTIF(I2:I9,2)</f>
        <v>0</v>
      </c>
      <c r="I10" s="15"/>
      <c r="J10" s="13"/>
      <c r="K10" s="14">
        <f>COUNTIF(M2:M9,1)</f>
        <v>1</v>
      </c>
      <c r="L10" s="14">
        <f>COUNTIF(M2:M9,2)</f>
        <v>0</v>
      </c>
      <c r="M10" s="15"/>
      <c r="N10" s="13"/>
      <c r="O10" s="14">
        <f>COUNTIF(Q2:Q9,1)</f>
        <v>2</v>
      </c>
      <c r="P10" s="14">
        <f>COUNTIF(Q2:Q9,2)</f>
        <v>0</v>
      </c>
      <c r="Q10" s="15"/>
      <c r="R10" s="13"/>
      <c r="S10" s="14">
        <f>COUNTIF(U2:U9,1)</f>
        <v>6</v>
      </c>
      <c r="T10" s="14">
        <f>COUNTIF(U2:U9,2)</f>
        <v>0</v>
      </c>
      <c r="U10" s="15"/>
      <c r="V10" s="13"/>
      <c r="W10" s="14">
        <f>COUNTIF(Y2:Y9,1)</f>
        <v>4</v>
      </c>
      <c r="X10" s="14">
        <f>COUNTIF(Y2:Y9,2)</f>
        <v>2</v>
      </c>
      <c r="Y10" s="15"/>
      <c r="Z10" s="13"/>
      <c r="AA10" s="14">
        <f>COUNTIF(AC2:AC9,1)</f>
        <v>0</v>
      </c>
      <c r="AB10" s="14">
        <f>COUNTIF(AC2:AC9,2)</f>
        <v>3</v>
      </c>
      <c r="AC10" s="15"/>
    </row>
    <row r="11" spans="1:29" ht="15" thickBot="1" x14ac:dyDescent="0.35">
      <c r="A11" s="7" t="s">
        <v>23</v>
      </c>
      <c r="B11" s="7"/>
      <c r="C11" s="8">
        <f>C10</f>
        <v>1</v>
      </c>
      <c r="D11" s="8">
        <f>D10</f>
        <v>0</v>
      </c>
      <c r="E11" s="12"/>
      <c r="F11" s="7"/>
      <c r="G11" s="8">
        <f>C11+G10</f>
        <v>1</v>
      </c>
      <c r="H11" s="8">
        <f>D11+H10</f>
        <v>0</v>
      </c>
      <c r="I11" s="12"/>
      <c r="J11" s="7"/>
      <c r="K11" s="8">
        <f>G11+K10</f>
        <v>2</v>
      </c>
      <c r="L11" s="8">
        <f>H11+L10</f>
        <v>0</v>
      </c>
      <c r="M11" s="12"/>
      <c r="N11" s="7"/>
      <c r="O11" s="8">
        <f>K11+O10</f>
        <v>4</v>
      </c>
      <c r="P11" s="8">
        <f>L11+P10</f>
        <v>0</v>
      </c>
      <c r="Q11" s="12"/>
      <c r="R11" s="7"/>
      <c r="S11" s="8">
        <f>O11+S10</f>
        <v>10</v>
      </c>
      <c r="T11" s="8">
        <f>P11+T10</f>
        <v>0</v>
      </c>
      <c r="U11" s="12"/>
      <c r="V11" s="7"/>
      <c r="W11" s="8">
        <f>S11+W10</f>
        <v>14</v>
      </c>
      <c r="X11" s="8">
        <f>T11+X10</f>
        <v>2</v>
      </c>
      <c r="Y11" s="12"/>
      <c r="Z11" s="7"/>
      <c r="AA11" s="8">
        <f>W11+AA10</f>
        <v>14</v>
      </c>
      <c r="AB11" s="8">
        <f>X11+AB10</f>
        <v>5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DFA3-3B37-41B3-8DDC-177B58973B1A}">
  <dimension ref="A1:AC18"/>
  <sheetViews>
    <sheetView showGridLines="0" topLeftCell="G1" zoomScale="70" zoomScaleNormal="70" workbookViewId="0">
      <selection sqref="A1:AC23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9" width="10.77734375" bestFit="1" customWidth="1"/>
    <col min="10" max="10" width="12" customWidth="1"/>
    <col min="11" max="11" width="6.21875" bestFit="1" customWidth="1"/>
    <col min="12" max="12" width="10.21875" bestFit="1" customWidth="1"/>
    <col min="13" max="13" width="10.77734375" bestFit="1" customWidth="1"/>
    <col min="17" max="17" width="10.77734375" bestFit="1" customWidth="1"/>
    <col min="18" max="19" width="12" customWidth="1"/>
    <col min="21" max="21" width="10.77734375" bestFit="1" customWidth="1"/>
    <col min="22" max="22" width="7.77734375" bestFit="1" customWidth="1"/>
    <col min="25" max="25" width="10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1600</v>
      </c>
      <c r="C2" s="6" t="b">
        <f>IF(B2&gt;=Main!$I$28,TRUE)</f>
        <v>0</v>
      </c>
      <c r="D2" s="6" t="b">
        <f>B2&gt;=Main!$H$28</f>
        <v>0</v>
      </c>
      <c r="E2" s="11">
        <f>_xlfn.IFS(B2&gt;=Main!$H$28,2,AND( B2&gt;=Main!$I$28,B2&lt;Main!$H$28)= TRUE,1,B2&lt;Main!$I$28,0)</f>
        <v>0</v>
      </c>
      <c r="F2" s="5">
        <v>1700</v>
      </c>
      <c r="G2" s="6" t="b">
        <f>IF(F2&gt;=Main!$I$28,TRUE)</f>
        <v>0</v>
      </c>
      <c r="H2" s="6" t="b">
        <f>F2&gt;=Main!$H$28</f>
        <v>0</v>
      </c>
      <c r="I2" s="11">
        <f>_xlfn.IFS(F2&gt;=Main!$H$28,2,AND( F2&gt;=Main!$I$28,F2&lt;Main!$H$28)= TRUE,1,F2&lt;Main!$I$28,0)</f>
        <v>0</v>
      </c>
      <c r="J2" s="5">
        <v>1800</v>
      </c>
      <c r="K2" s="6" t="b">
        <f>IF(J2&gt;=Main!$I$28,TRUE)</f>
        <v>1</v>
      </c>
      <c r="L2" s="6" t="b">
        <f>J2&gt;=Main!$H$28</f>
        <v>0</v>
      </c>
      <c r="M2" s="11">
        <f>_xlfn.IFS(J2&gt;=Main!$H$28,2,AND( J2&gt;=Main!$I$28,J2&lt;Main!$H$28)= TRUE,1,J2&lt;Main!$I$28,0)</f>
        <v>1</v>
      </c>
      <c r="N2" s="5">
        <v>1750</v>
      </c>
      <c r="O2" s="6" t="b">
        <f>IF(N2&gt;=Main!$I$28,TRUE)</f>
        <v>0</v>
      </c>
      <c r="P2" s="6" t="b">
        <f>N2&gt;=Main!$H$28</f>
        <v>0</v>
      </c>
      <c r="Q2" s="11">
        <f>_xlfn.IFS(N2&gt;=Main!$H$28,2,AND( N2&gt;=Main!$I$28,N2&lt;Main!$H$28)= TRUE,1,N2&lt;Main!$I$28,0)</f>
        <v>0</v>
      </c>
      <c r="R2" s="5">
        <v>2100</v>
      </c>
      <c r="S2" s="6" t="b">
        <f>IF(R2&gt;=Main!$I$28,TRUE)</f>
        <v>1</v>
      </c>
      <c r="T2" s="6" t="b">
        <f>R2&gt;=Main!$H$28</f>
        <v>0</v>
      </c>
      <c r="U2" s="11">
        <f>_xlfn.IFS(R2&gt;=Main!$H$28,2,AND( R2&gt;=Main!$I$28,R2&lt;Main!$H$28)= TRUE,1,R2&lt;Main!$I$28,0)</f>
        <v>1</v>
      </c>
      <c r="V2" s="5">
        <v>2200</v>
      </c>
      <c r="W2" s="6" t="b">
        <f>IF(V2&gt;=Main!$I$28,TRUE)</f>
        <v>1</v>
      </c>
      <c r="X2" s="6" t="b">
        <f>V2&gt;=Main!$H$28</f>
        <v>1</v>
      </c>
      <c r="Y2" s="11">
        <f>_xlfn.IFS(V2&gt;=Main!$H$28,2,AND( V2&gt;=Main!$I$28,V2&lt;Main!$H$28)= TRUE,1,V2&lt;Main!$I$28,0)</f>
        <v>2</v>
      </c>
      <c r="Z2" s="5">
        <v>2300</v>
      </c>
      <c r="AA2" s="6" t="b">
        <f>IF(Z2&gt;=Main!$I$28,TRUE)</f>
        <v>1</v>
      </c>
      <c r="AB2" s="6" t="b">
        <f>Z2&gt;=Main!$H$28</f>
        <v>1</v>
      </c>
      <c r="AC2" s="11">
        <f>_xlfn.IFS(Z2&gt;=Main!$H$28,2,AND( Z2&gt;=Main!$I$28,Z2&lt;Main!$H$28)= TRUE,1,Z2&lt;Main!$I$28,0)</f>
        <v>2</v>
      </c>
    </row>
    <row r="3" spans="1:29" x14ac:dyDescent="0.3">
      <c r="B3" s="5">
        <v>1700</v>
      </c>
      <c r="C3" s="6" t="b">
        <f>IF(B3&gt;=Main!$I$28,TRUE)</f>
        <v>0</v>
      </c>
      <c r="D3" s="6" t="b">
        <f>B3&gt;=Main!$H$28</f>
        <v>0</v>
      </c>
      <c r="E3" s="11">
        <f>_xlfn.IFS(B3&gt;=Main!$H$28,2,AND( B3&gt;=Main!$I$28,B3&lt;Main!$H$28)= TRUE,1,B3&lt;Main!$I$28,0)</f>
        <v>0</v>
      </c>
      <c r="F3" s="5">
        <v>1600</v>
      </c>
      <c r="G3" s="6" t="b">
        <f>IF(F3&gt;=Main!$I$28,TRUE)</f>
        <v>0</v>
      </c>
      <c r="H3" s="6" t="b">
        <f>F3&gt;=Main!$H$28</f>
        <v>0</v>
      </c>
      <c r="I3" s="11">
        <f>_xlfn.IFS(F3&gt;=Main!$H$28,2,AND( F3&gt;=Main!$I$28,F3&lt;Main!$H$28)= TRUE,1,F3&lt;Main!$I$28,0)</f>
        <v>0</v>
      </c>
      <c r="J3" s="5">
        <v>1750</v>
      </c>
      <c r="K3" s="6" t="b">
        <f>IF(J3&gt;=Main!$I$28,TRUE)</f>
        <v>0</v>
      </c>
      <c r="L3" s="6" t="b">
        <f>J3&gt;=Main!$H$28</f>
        <v>0</v>
      </c>
      <c r="M3" s="11">
        <f>_xlfn.IFS(J3&gt;=Main!$H$28,2,AND( J3&gt;=Main!$I$28,J3&lt;Main!$H$28)= TRUE,1,J3&lt;Main!$I$28,0)</f>
        <v>0</v>
      </c>
      <c r="N3" s="5">
        <v>1700</v>
      </c>
      <c r="O3" s="6" t="b">
        <f>IF(N3&gt;=Main!$I$28,TRUE)</f>
        <v>0</v>
      </c>
      <c r="P3" s="6" t="b">
        <f>N3&gt;=Main!$H$28</f>
        <v>0</v>
      </c>
      <c r="Q3" s="11">
        <f>_xlfn.IFS(N3&gt;=Main!$H$28,2,AND( N3&gt;=Main!$I$28,N3&lt;Main!$H$28)= TRUE,1,N3&lt;Main!$I$28,0)</f>
        <v>0</v>
      </c>
      <c r="R3" s="5">
        <v>2000</v>
      </c>
      <c r="S3" s="6" t="b">
        <f>IF(R3&gt;=Main!$I$28,TRUE)</f>
        <v>1</v>
      </c>
      <c r="T3" s="6" t="b">
        <f>R3&gt;=Main!$H$28</f>
        <v>0</v>
      </c>
      <c r="U3" s="11">
        <f>_xlfn.IFS(R3&gt;=Main!$H$28,2,AND( R3&gt;=Main!$I$28,R3&lt;Main!$H$28)= TRUE,1,R3&lt;Main!$I$28,0)</f>
        <v>1</v>
      </c>
      <c r="V3" s="5">
        <v>2100</v>
      </c>
      <c r="W3" s="6" t="b">
        <f>IF(V3&gt;=Main!$I$28,TRUE)</f>
        <v>1</v>
      </c>
      <c r="X3" s="6" t="b">
        <f>V3&gt;=Main!$H$28</f>
        <v>0</v>
      </c>
      <c r="Y3" s="11">
        <f>_xlfn.IFS(V3&gt;=Main!$H$28,2,AND( V3&gt;=Main!$I$28,V3&lt;Main!$H$28)= TRUE,1,V3&lt;Main!$I$28,0)</f>
        <v>1</v>
      </c>
      <c r="Z3" s="5">
        <v>2200</v>
      </c>
      <c r="AA3" s="6" t="b">
        <f>IF(Z3&gt;=Main!$I$28,TRUE)</f>
        <v>1</v>
      </c>
      <c r="AB3" s="6" t="b">
        <f>Z3&gt;=Main!$H$28</f>
        <v>1</v>
      </c>
      <c r="AC3" s="11">
        <f>_xlfn.IFS(Z3&gt;=Main!$H$28,2,AND( Z3&gt;=Main!$I$28,Z3&lt;Main!$H$28)= TRUE,1,Z3&lt;Main!$I$28,0)</f>
        <v>2</v>
      </c>
    </row>
    <row r="4" spans="1:29" x14ac:dyDescent="0.3">
      <c r="B4" s="5">
        <v>1650</v>
      </c>
      <c r="C4" s="6" t="b">
        <f>IF(B4&gt;=Main!$I$28,TRUE)</f>
        <v>0</v>
      </c>
      <c r="D4" s="6" t="b">
        <f>B4&gt;=Main!$H$28</f>
        <v>0</v>
      </c>
      <c r="E4" s="11">
        <f>_xlfn.IFS(B4&gt;=Main!$H$28,2,AND( B4&gt;=Main!$I$28,B4&lt;Main!$H$28)= TRUE,1,B4&lt;Main!$I$28,0)</f>
        <v>0</v>
      </c>
      <c r="F4" s="5">
        <v>1500</v>
      </c>
      <c r="G4" s="6" t="b">
        <f>IF(F4&gt;=Main!$I$28,TRUE)</f>
        <v>0</v>
      </c>
      <c r="H4" s="6" t="b">
        <f>F4&gt;=Main!$H$28</f>
        <v>0</v>
      </c>
      <c r="I4" s="11">
        <f>_xlfn.IFS(F4&gt;=Main!$H$28,2,AND( F4&gt;=Main!$I$28,F4&lt;Main!$H$28)= TRUE,1,F4&lt;Main!$I$28,0)</f>
        <v>0</v>
      </c>
      <c r="J4" s="5">
        <v>1700</v>
      </c>
      <c r="K4" s="6" t="b">
        <f>IF(J4&gt;=Main!$I$28,TRUE)</f>
        <v>0</v>
      </c>
      <c r="L4" s="6" t="b">
        <f>J4&gt;=Main!$H$28</f>
        <v>0</v>
      </c>
      <c r="M4" s="11">
        <f>_xlfn.IFS(J4&gt;=Main!$H$28,2,AND( J4&gt;=Main!$I$28,J4&lt;Main!$H$28)= TRUE,1,J4&lt;Main!$I$28,0)</f>
        <v>0</v>
      </c>
      <c r="N4" s="5">
        <v>1800</v>
      </c>
      <c r="O4" s="6" t="b">
        <f>IF(N4&gt;=Main!$I$28,TRUE)</f>
        <v>1</v>
      </c>
      <c r="P4" s="6" t="b">
        <f>N4&gt;=Main!$H$28</f>
        <v>0</v>
      </c>
      <c r="Q4" s="11">
        <f>_xlfn.IFS(N4&gt;=Main!$H$28,2,AND( N4&gt;=Main!$I$28,N4&lt;Main!$H$28)= TRUE,1,N4&lt;Main!$I$28,0)</f>
        <v>1</v>
      </c>
      <c r="R4" s="5">
        <v>1950</v>
      </c>
      <c r="S4" s="6" t="b">
        <f>IF(R4&gt;=Main!$I$28,TRUE)</f>
        <v>1</v>
      </c>
      <c r="T4" s="6" t="b">
        <f>R4&gt;=Main!$H$28</f>
        <v>0</v>
      </c>
      <c r="U4" s="11">
        <f>_xlfn.IFS(R4&gt;=Main!$H$28,2,AND( R4&gt;=Main!$I$28,R4&lt;Main!$H$28)= TRUE,1,R4&lt;Main!$I$28,0)</f>
        <v>1</v>
      </c>
      <c r="V4" s="5">
        <v>2000</v>
      </c>
      <c r="W4" s="6" t="b">
        <f>IF(V4&gt;=Main!$I$28,TRUE)</f>
        <v>1</v>
      </c>
      <c r="X4" s="6" t="b">
        <f>V4&gt;=Main!$H$28</f>
        <v>0</v>
      </c>
      <c r="Y4" s="11">
        <f>_xlfn.IFS(V4&gt;=Main!$H$28,2,AND( V4&gt;=Main!$I$28,V4&lt;Main!$H$28)= TRUE,1,V4&lt;Main!$I$28,0)</f>
        <v>1</v>
      </c>
      <c r="Z4" s="5">
        <v>2100</v>
      </c>
      <c r="AA4" s="6" t="b">
        <f>IF(Z4&gt;=Main!$I$28,TRUE)</f>
        <v>1</v>
      </c>
      <c r="AB4" s="6" t="b">
        <f>Z4&gt;=Main!$H$28</f>
        <v>0</v>
      </c>
      <c r="AC4" s="11">
        <f>_xlfn.IFS(Z4&gt;=Main!$H$28,2,AND( Z4&gt;=Main!$I$28,Z4&lt;Main!$H$28)= TRUE,1,Z4&lt;Main!$I$28,0)</f>
        <v>1</v>
      </c>
    </row>
    <row r="5" spans="1:29" x14ac:dyDescent="0.3">
      <c r="B5" s="5">
        <v>1750</v>
      </c>
      <c r="C5" s="6" t="b">
        <f>IF(B5&gt;=Main!$I$28,TRUE)</f>
        <v>0</v>
      </c>
      <c r="D5" s="6" t="b">
        <f>B5&gt;=Main!$H$28</f>
        <v>0</v>
      </c>
      <c r="E5" s="11">
        <f>_xlfn.IFS(B5&gt;=Main!$H$28,2,AND( B5&gt;=Main!$I$28,B5&lt;Main!$H$28)= TRUE,1,B5&lt;Main!$I$28,0)</f>
        <v>0</v>
      </c>
      <c r="F5" s="5">
        <v>1650</v>
      </c>
      <c r="G5" s="6" t="b">
        <f>IF(F5&gt;=Main!$I$28,TRUE)</f>
        <v>0</v>
      </c>
      <c r="H5" s="6" t="b">
        <f>F5&gt;=Main!$H$28</f>
        <v>0</v>
      </c>
      <c r="I5" s="11">
        <f>_xlfn.IFS(F5&gt;=Main!$H$28,2,AND( F5&gt;=Main!$I$28,F5&lt;Main!$H$28)= TRUE,1,F5&lt;Main!$I$28,0)</f>
        <v>0</v>
      </c>
      <c r="J5" s="5">
        <v>1600</v>
      </c>
      <c r="K5" s="6" t="b">
        <f>IF(J5&gt;=Main!$I$28,TRUE)</f>
        <v>0</v>
      </c>
      <c r="L5" s="6" t="b">
        <f>J5&gt;=Main!$H$28</f>
        <v>0</v>
      </c>
      <c r="M5" s="11">
        <f>_xlfn.IFS(J5&gt;=Main!$H$28,2,AND( J5&gt;=Main!$I$28,J5&lt;Main!$H$28)= TRUE,1,J5&lt;Main!$I$28,0)</f>
        <v>0</v>
      </c>
      <c r="N5" s="5">
        <v>1650</v>
      </c>
      <c r="O5" s="6" t="b">
        <f>IF(N5&gt;=Main!$I$28,TRUE)</f>
        <v>0</v>
      </c>
      <c r="P5" s="6" t="b">
        <f>N5&gt;=Main!$H$28</f>
        <v>0</v>
      </c>
      <c r="Q5" s="11">
        <f>_xlfn.IFS(N5&gt;=Main!$H$28,2,AND( N5&gt;=Main!$I$28,N5&lt;Main!$H$28)= TRUE,1,N5&lt;Main!$I$28,0)</f>
        <v>0</v>
      </c>
      <c r="R5" s="5">
        <v>1850</v>
      </c>
      <c r="S5" s="6" t="b">
        <f>IF(R5&gt;=Main!$I$28,TRUE)</f>
        <v>1</v>
      </c>
      <c r="T5" s="6" t="b">
        <f>R5&gt;=Main!$H$28</f>
        <v>0</v>
      </c>
      <c r="U5" s="11">
        <f>_xlfn.IFS(R5&gt;=Main!$H$28,2,AND( R5&gt;=Main!$I$28,R5&lt;Main!$H$28)= TRUE,1,R5&lt;Main!$I$28,0)</f>
        <v>1</v>
      </c>
      <c r="V5" s="5">
        <v>2050</v>
      </c>
      <c r="W5" s="6" t="b">
        <f>IF(V5&gt;=Main!$I$28,TRUE)</f>
        <v>1</v>
      </c>
      <c r="X5" s="6" t="b">
        <f>V5&gt;=Main!$H$28</f>
        <v>0</v>
      </c>
      <c r="Y5" s="11">
        <f>_xlfn.IFS(V5&gt;=Main!$H$28,2,AND( V5&gt;=Main!$I$28,V5&lt;Main!$H$28)= TRUE,1,V5&lt;Main!$I$28,0)</f>
        <v>1</v>
      </c>
      <c r="Z5" s="5"/>
      <c r="AA5" s="6"/>
      <c r="AB5" s="6"/>
      <c r="AC5" s="11"/>
    </row>
    <row r="6" spans="1:29" x14ac:dyDescent="0.3">
      <c r="B6" s="5">
        <v>1800</v>
      </c>
      <c r="C6" s="6" t="b">
        <f>IF(B6&gt;=Main!$I$28,TRUE)</f>
        <v>1</v>
      </c>
      <c r="D6" s="6" t="b">
        <f>B6&gt;=Main!$H$28</f>
        <v>0</v>
      </c>
      <c r="E6" s="11">
        <f>_xlfn.IFS(B6&gt;=Main!$H$28,2,AND( B6&gt;=Main!$I$28,B6&lt;Main!$H$28)= TRUE,1,B6&lt;Main!$I$28,0)</f>
        <v>1</v>
      </c>
      <c r="F6" s="22">
        <v>1750</v>
      </c>
      <c r="G6" s="6" t="b">
        <f>IF(F6&gt;=Main!$I$28,TRUE)</f>
        <v>0</v>
      </c>
      <c r="H6" s="6" t="b">
        <f>F6&gt;=Main!$H$28</f>
        <v>0</v>
      </c>
      <c r="I6" s="11">
        <f>_xlfn.IFS(F6&gt;=Main!$H$28,2,AND( F6&gt;=Main!$I$28,F6&lt;Main!$H$28)= TRUE,1,F6&lt;Main!$I$28,0)</f>
        <v>0</v>
      </c>
      <c r="J6" s="5">
        <v>1500</v>
      </c>
      <c r="K6" s="6" t="b">
        <f>IF(J6&gt;=Main!$I$28,TRUE)</f>
        <v>0</v>
      </c>
      <c r="L6" s="6" t="b">
        <f>J6&gt;=Main!$H$28</f>
        <v>0</v>
      </c>
      <c r="M6" s="11">
        <f>_xlfn.IFS(J6&gt;=Main!$H$28,2,AND( J6&gt;=Main!$I$28,J6&lt;Main!$H$28)= TRUE,1,J6&lt;Main!$I$28,0)</f>
        <v>0</v>
      </c>
      <c r="N6" s="5">
        <v>1600</v>
      </c>
      <c r="O6" s="6" t="b">
        <f>IF(N6&gt;=Main!$I$28,TRUE)</f>
        <v>0</v>
      </c>
      <c r="P6" s="6" t="b">
        <f>N6&gt;=Main!$H$28</f>
        <v>0</v>
      </c>
      <c r="Q6" s="11">
        <f>_xlfn.IFS(N6&gt;=Main!$H$28,2,AND( N6&gt;=Main!$I$28,N6&lt;Main!$H$28)= TRUE,1,N6&lt;Main!$I$28,0)</f>
        <v>0</v>
      </c>
      <c r="R6" s="5">
        <v>1700</v>
      </c>
      <c r="S6" s="6" t="b">
        <f>IF(R6&gt;=Main!$I$28,TRUE)</f>
        <v>0</v>
      </c>
      <c r="T6" s="6" t="b">
        <f>R6&gt;=Main!$H$28</f>
        <v>0</v>
      </c>
      <c r="U6" s="11">
        <f>_xlfn.IFS(R6&gt;=Main!$H$28,2,AND( R6&gt;=Main!$I$28,R6&lt;Main!$H$28)= TRUE,1,R6&lt;Main!$I$28,0)</f>
        <v>0</v>
      </c>
      <c r="V6" s="5">
        <v>1900</v>
      </c>
      <c r="W6" s="6" t="b">
        <f>IF(V6&gt;=Main!$I$28,TRUE)</f>
        <v>1</v>
      </c>
      <c r="X6" s="6" t="b">
        <f>V6&gt;=Main!$H$28</f>
        <v>0</v>
      </c>
      <c r="Y6" s="11">
        <f>_xlfn.IFS(V6&gt;=Main!$H$28,2,AND( V6&gt;=Main!$I$28,V6&lt;Main!$H$28)= TRUE,1,V6&lt;Main!$I$28,0)</f>
        <v>1</v>
      </c>
      <c r="Z6" s="5"/>
      <c r="AA6" s="6"/>
      <c r="AB6" s="6"/>
      <c r="AC6" s="11"/>
    </row>
    <row r="7" spans="1:29" x14ac:dyDescent="0.3">
      <c r="B7" s="5"/>
      <c r="C7" s="6"/>
      <c r="D7" s="6"/>
      <c r="E7" s="11"/>
      <c r="G7" s="6"/>
      <c r="H7" s="6"/>
      <c r="I7" s="11"/>
      <c r="J7" s="5"/>
      <c r="K7" s="6"/>
      <c r="L7" s="6"/>
      <c r="M7" s="11"/>
      <c r="N7" s="5">
        <v>1850</v>
      </c>
      <c r="O7" s="6" t="b">
        <f>IF(N7&gt;=Main!$I$28,TRUE)</f>
        <v>1</v>
      </c>
      <c r="P7" s="6" t="b">
        <f>N7&gt;=Main!$H$28</f>
        <v>0</v>
      </c>
      <c r="Q7" s="11">
        <f>_xlfn.IFS(N7&gt;=Main!$H$28,2,AND( N7&gt;=Main!$I$28,N7&lt;Main!$H$28)= TRUE,1,N7&lt;Main!$I$28,0)</f>
        <v>1</v>
      </c>
      <c r="R7" s="5">
        <v>1800</v>
      </c>
      <c r="S7" s="6" t="b">
        <f>IF(R7&gt;=Main!$I$28,TRUE)</f>
        <v>1</v>
      </c>
      <c r="T7" s="6" t="b">
        <f>R7&gt;=Main!$H$28</f>
        <v>0</v>
      </c>
      <c r="U7" s="11">
        <f>_xlfn.IFS(R7&gt;=Main!$H$28,2,AND( R7&gt;=Main!$I$28,R7&lt;Main!$H$28)= TRUE,1,R7&lt;Main!$I$28,0)</f>
        <v>1</v>
      </c>
      <c r="V7" s="5">
        <v>1800</v>
      </c>
      <c r="W7" s="6" t="b">
        <f>IF(V7&gt;=Main!$I$28,TRUE)</f>
        <v>1</v>
      </c>
      <c r="X7" s="6" t="b">
        <f>V7&gt;=Main!$H$28</f>
        <v>0</v>
      </c>
      <c r="Y7" s="11">
        <f>_xlfn.IFS(V7&gt;=Main!$H$28,2,AND( V7&gt;=Main!$I$28,V7&lt;Main!$H$28)= TRUE,1,V7&lt;Main!$I$28,0)</f>
        <v>1</v>
      </c>
      <c r="Z7" s="5"/>
      <c r="AA7" s="6"/>
      <c r="AB7" s="6"/>
      <c r="AC7" s="11"/>
    </row>
    <row r="8" spans="1:29" x14ac:dyDescent="0.3">
      <c r="B8" s="5"/>
      <c r="C8" s="6"/>
      <c r="D8" s="6"/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>
        <v>2150</v>
      </c>
      <c r="S8" s="6" t="b">
        <f>IF(R8&gt;=Main!$I$28,TRUE)</f>
        <v>1</v>
      </c>
      <c r="T8" s="6" t="b">
        <f>R8&gt;=Main!$H$28</f>
        <v>0</v>
      </c>
      <c r="U8" s="11">
        <f>_xlfn.IFS(R8&gt;=Main!$H$28,2,AND( R8&gt;=Main!$I$28,R8&lt;Main!$H$28)= TRUE,1,R8&lt;Main!$I$28,0)</f>
        <v>1</v>
      </c>
      <c r="V8" s="5"/>
      <c r="W8" s="6"/>
      <c r="X8" s="6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1</v>
      </c>
      <c r="D10" s="14">
        <f>COUNTIF(E2:E9,2)</f>
        <v>0</v>
      </c>
      <c r="E10" s="15"/>
      <c r="F10" s="13"/>
      <c r="G10" s="14">
        <f>COUNTIF(I2:I9,1)</f>
        <v>0</v>
      </c>
      <c r="H10" s="14">
        <f>COUNTIF(I2:I9,2)</f>
        <v>0</v>
      </c>
      <c r="I10" s="15"/>
      <c r="J10" s="13"/>
      <c r="K10" s="14">
        <f>COUNTIF(M2:M9,1)</f>
        <v>1</v>
      </c>
      <c r="L10" s="14">
        <f>COUNTIF(M2:M9,2)</f>
        <v>0</v>
      </c>
      <c r="M10" s="15"/>
      <c r="N10" s="13"/>
      <c r="O10" s="14">
        <f>COUNTIF(Q2:Q9,1)</f>
        <v>2</v>
      </c>
      <c r="P10" s="14">
        <f>COUNTIF(Q2:Q9,2)</f>
        <v>0</v>
      </c>
      <c r="Q10" s="15"/>
      <c r="R10" s="13"/>
      <c r="S10" s="14">
        <f>COUNTIF(U2:U9,1)</f>
        <v>6</v>
      </c>
      <c r="T10" s="14">
        <f>COUNTIF(U2:U9,2)</f>
        <v>0</v>
      </c>
      <c r="U10" s="15"/>
      <c r="V10" s="13"/>
      <c r="W10" s="14">
        <f>COUNTIF(Y2:Y9,1)</f>
        <v>5</v>
      </c>
      <c r="X10" s="14">
        <f>COUNTIF(Y2:Y9,2)</f>
        <v>1</v>
      </c>
      <c r="Y10" s="15"/>
      <c r="Z10" s="13"/>
      <c r="AA10" s="14">
        <f>COUNTIF(AC2:AC9,1)</f>
        <v>1</v>
      </c>
      <c r="AB10" s="14">
        <f>COUNTIF(AC2:AC9,2)</f>
        <v>2</v>
      </c>
      <c r="AC10" s="15"/>
    </row>
    <row r="11" spans="1:29" ht="15" thickBot="1" x14ac:dyDescent="0.35">
      <c r="A11" s="7" t="s">
        <v>23</v>
      </c>
      <c r="B11" s="7"/>
      <c r="C11" s="8">
        <f>C10</f>
        <v>1</v>
      </c>
      <c r="D11" s="8">
        <f>D10</f>
        <v>0</v>
      </c>
      <c r="E11" s="12"/>
      <c r="F11" s="7"/>
      <c r="G11" s="8">
        <f>C11+G10</f>
        <v>1</v>
      </c>
      <c r="H11" s="8">
        <f>D11+H10</f>
        <v>0</v>
      </c>
      <c r="I11" s="12"/>
      <c r="J11" s="7"/>
      <c r="K11" s="8">
        <f>G11+K10</f>
        <v>2</v>
      </c>
      <c r="L11" s="8">
        <f>H11+L10</f>
        <v>0</v>
      </c>
      <c r="M11" s="12"/>
      <c r="N11" s="7"/>
      <c r="O11" s="8">
        <f>K11+O10</f>
        <v>4</v>
      </c>
      <c r="P11" s="8">
        <f>L11+P10</f>
        <v>0</v>
      </c>
      <c r="Q11" s="12"/>
      <c r="R11" s="7"/>
      <c r="S11" s="8">
        <f>O11+S10</f>
        <v>10</v>
      </c>
      <c r="T11" s="8">
        <f>P11+T10</f>
        <v>0</v>
      </c>
      <c r="U11" s="12"/>
      <c r="V11" s="7"/>
      <c r="W11" s="8">
        <f>S11+W10</f>
        <v>15</v>
      </c>
      <c r="X11" s="8">
        <f>T11+X10</f>
        <v>1</v>
      </c>
      <c r="Y11" s="12"/>
      <c r="Z11" s="7"/>
      <c r="AA11" s="8">
        <f>W11+AA10</f>
        <v>16</v>
      </c>
      <c r="AB11" s="8">
        <f>X11+AB10</f>
        <v>3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EFBF-49BE-4091-8701-984510D97F89}">
  <dimension ref="A1:AC18"/>
  <sheetViews>
    <sheetView showGridLines="0" zoomScale="70" zoomScaleNormal="70" workbookViewId="0">
      <selection sqref="A1:AC21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5" max="5" width="10.77734375" bestFit="1" customWidth="1"/>
    <col min="6" max="7" width="12" customWidth="1"/>
    <col min="9" max="9" width="12" customWidth="1"/>
    <col min="10" max="11" width="6.21875" bestFit="1" customWidth="1"/>
    <col min="12" max="12" width="10.21875" bestFit="1" customWidth="1"/>
    <col min="13" max="13" width="10.77734375" bestFit="1" customWidth="1"/>
    <col min="15" max="15" width="10.21875" bestFit="1" customWidth="1"/>
    <col min="17" max="17" width="10.77734375" bestFit="1" customWidth="1"/>
    <col min="18" max="19" width="12" customWidth="1"/>
    <col min="21" max="21" width="10.77734375" bestFit="1" customWidth="1"/>
    <col min="22" max="22" width="7.77734375" bestFit="1" customWidth="1"/>
    <col min="25" max="25" width="10.77734375" bestFit="1" customWidth="1"/>
    <col min="27" max="27" width="10.218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1100</v>
      </c>
      <c r="C2" s="6" t="b">
        <f>IF(B2&gt;=Main!$I$23,TRUE)</f>
        <v>0</v>
      </c>
      <c r="D2" s="6" t="b">
        <f>B2&gt;=Main!$H$23</f>
        <v>0</v>
      </c>
      <c r="E2" s="11">
        <f>_xlfn.IFS(B2&gt;=Main!$H$23,2,AND( B2&gt;=Main!$I$23,B2&lt;Main!$H$23)= TRUE,1,B2&lt;Main!$I$23,0)</f>
        <v>0</v>
      </c>
      <c r="F2" s="5">
        <v>1300</v>
      </c>
      <c r="G2" s="6" t="b">
        <f>IF(F2&gt;=Main!$I$23,TRUE)</f>
        <v>0</v>
      </c>
      <c r="H2" s="6" t="b">
        <f>F2&gt;=Main!$H$23</f>
        <v>0</v>
      </c>
      <c r="I2" s="11">
        <f>_xlfn.IFS(F2&gt;=Main!$H$23,2,AND( F2&gt;=Main!$I$23,F2&lt;Main!$H$23)= TRUE,1,F2&lt;Main!$I$23,0)</f>
        <v>0</v>
      </c>
      <c r="J2" s="5">
        <v>1200</v>
      </c>
      <c r="K2" s="6" t="b">
        <f>IF(J2&gt;=Main!$I$23,TRUE)</f>
        <v>0</v>
      </c>
      <c r="L2" s="6" t="b">
        <f>J2&gt;=Main!$H$23</f>
        <v>0</v>
      </c>
      <c r="M2" s="11">
        <f>_xlfn.IFS(J2&gt;=Main!$H$23,2,AND( J2&gt;=Main!$I$23,J2&lt;Main!$H$23)= TRUE,1,J2&lt;Main!$I$23,0)</f>
        <v>0</v>
      </c>
      <c r="N2" s="5">
        <v>1400</v>
      </c>
      <c r="O2" s="6" t="b">
        <f>IF(N2&gt;=Main!$I$23,TRUE)</f>
        <v>1</v>
      </c>
      <c r="P2" s="6" t="b">
        <f>N2&gt;=Main!$H$23</f>
        <v>0</v>
      </c>
      <c r="Q2" s="11">
        <f>_xlfn.IFS(N2&gt;=Main!$H$23,2,AND( N2&gt;=Main!$I$23,N2&lt;Main!$H$23)= TRUE,1,N2&lt;Main!$I$23,0)</f>
        <v>1</v>
      </c>
      <c r="R2" s="5">
        <v>1500</v>
      </c>
      <c r="S2" s="6" t="b">
        <f>IF(R2&gt;=Main!$I$23,TRUE)</f>
        <v>1</v>
      </c>
      <c r="T2" s="6" t="b">
        <f>R2&gt;=Main!$H$23</f>
        <v>0</v>
      </c>
      <c r="U2" s="11">
        <f>_xlfn.IFS(R2&gt;=Main!$H$23,2,AND( R2&gt;=Main!$I$23,R2&lt;Main!$H$23)= TRUE,1,R2&lt;Main!$I$23,0)</f>
        <v>1</v>
      </c>
      <c r="V2" s="5">
        <v>1600</v>
      </c>
      <c r="W2" s="6" t="b">
        <f>IF(V2&gt;=Main!$I$23,TRUE)</f>
        <v>1</v>
      </c>
      <c r="X2" s="6" t="b">
        <f>V2&gt;=Main!$H$23</f>
        <v>0</v>
      </c>
      <c r="Y2" s="11">
        <f>_xlfn.IFS(V2&gt;=Main!$H$23,2,AND( V2&gt;=Main!$I$23,V2&lt;Main!$H$23)= TRUE,1,V2&lt;Main!$I$23,0)</f>
        <v>1</v>
      </c>
      <c r="Z2" s="5">
        <v>1800</v>
      </c>
      <c r="AA2" s="6" t="b">
        <f>IF(Z2&gt;=Main!$I$23,TRUE)</f>
        <v>1</v>
      </c>
      <c r="AB2" s="6" t="b">
        <f>Z2&gt;=Main!$H$23</f>
        <v>1</v>
      </c>
      <c r="AC2" s="11">
        <f>_xlfn.IFS(Z2&gt;=Main!$H$23,2,AND( Z2&gt;=Main!$I$23,Z2&lt;Main!$H$23)= TRUE,1,Z2&lt;Main!$I$23,0)</f>
        <v>2</v>
      </c>
    </row>
    <row r="3" spans="1:29" x14ac:dyDescent="0.3">
      <c r="B3" s="5">
        <v>1100</v>
      </c>
      <c r="C3" s="6" t="b">
        <f>IF(B3&gt;=Main!$I$23,TRUE)</f>
        <v>0</v>
      </c>
      <c r="D3" s="6" t="b">
        <f>B3&gt;=Main!$H$23</f>
        <v>0</v>
      </c>
      <c r="E3" s="11">
        <f>_xlfn.IFS(B3&gt;=Main!$H$23,2,AND( B3&gt;=Main!$I$23,B3&lt;Main!$H$23)= TRUE,1,B3&lt;Main!$I$23,0)</f>
        <v>0</v>
      </c>
      <c r="F3" s="5">
        <v>1200</v>
      </c>
      <c r="G3" s="6" t="b">
        <f>IF(F3&gt;=Main!$I$23,TRUE)</f>
        <v>0</v>
      </c>
      <c r="H3" s="6" t="b">
        <f>F3&gt;=Main!$H$23</f>
        <v>0</v>
      </c>
      <c r="I3" s="11">
        <f>_xlfn.IFS(F3&gt;=Main!$H$23,2,AND( F3&gt;=Main!$I$23,F3&lt;Main!$H$23)= TRUE,1,F3&lt;Main!$I$23,0)</f>
        <v>0</v>
      </c>
      <c r="J3" s="5">
        <v>1300</v>
      </c>
      <c r="K3" s="6" t="b">
        <f>IF(J3&gt;=Main!$I$23,TRUE)</f>
        <v>0</v>
      </c>
      <c r="L3" s="6" t="b">
        <f>J3&gt;=Main!$H$23</f>
        <v>0</v>
      </c>
      <c r="M3" s="11">
        <f>_xlfn.IFS(J3&gt;=Main!$H$23,2,AND( J3&gt;=Main!$I$23,J3&lt;Main!$H$23)= TRUE,1,J3&lt;Main!$I$23,0)</f>
        <v>0</v>
      </c>
      <c r="N3" s="5">
        <v>1300</v>
      </c>
      <c r="O3" s="6" t="b">
        <f>IF(N3&gt;=Main!$I$23,TRUE)</f>
        <v>0</v>
      </c>
      <c r="P3" s="6" t="b">
        <f>N3&gt;=Main!$H$23</f>
        <v>0</v>
      </c>
      <c r="Q3" s="11">
        <f>_xlfn.IFS(N3&gt;=Main!$H$23,2,AND( N3&gt;=Main!$I$23,N3&lt;Main!$H$23)= TRUE,1,N3&lt;Main!$I$23,0)</f>
        <v>0</v>
      </c>
      <c r="R3" s="5">
        <v>1550</v>
      </c>
      <c r="S3" s="6" t="b">
        <f>IF(R3&gt;=Main!$I$23,TRUE)</f>
        <v>1</v>
      </c>
      <c r="T3" s="6" t="b">
        <f>R3&gt;=Main!$H$23</f>
        <v>0</v>
      </c>
      <c r="U3" s="11">
        <f>_xlfn.IFS(R3&gt;=Main!$H$23,2,AND( R3&gt;=Main!$I$23,R3&lt;Main!$H$23)= TRUE,1,R3&lt;Main!$I$23,0)</f>
        <v>1</v>
      </c>
      <c r="V3" s="5">
        <v>1650</v>
      </c>
      <c r="W3" s="6" t="b">
        <f>IF(V3&gt;=Main!$I$23,TRUE)</f>
        <v>1</v>
      </c>
      <c r="X3" s="6" t="b">
        <f>V3&gt;=Main!$H$23</f>
        <v>1</v>
      </c>
      <c r="Y3" s="11">
        <f>_xlfn.IFS(V3&gt;=Main!$H$23,2,AND( V3&gt;=Main!$I$23,V3&lt;Main!$H$23)= TRUE,1,V3&lt;Main!$I$23,0)</f>
        <v>2</v>
      </c>
      <c r="Z3" s="5">
        <v>1700</v>
      </c>
      <c r="AA3" s="6" t="b">
        <f>IF(Z3&gt;=Main!$I$23,TRUE)</f>
        <v>1</v>
      </c>
      <c r="AB3" s="6" t="b">
        <f>Z3&gt;=Main!$H$23</f>
        <v>1</v>
      </c>
      <c r="AC3" s="11">
        <f>_xlfn.IFS(Z3&gt;=Main!$H$23,2,AND( Z3&gt;=Main!$I$23,Z3&lt;Main!$H$23)= TRUE,1,Z3&lt;Main!$I$23,0)</f>
        <v>2</v>
      </c>
    </row>
    <row r="4" spans="1:29" x14ac:dyDescent="0.3">
      <c r="B4" s="5">
        <v>1200</v>
      </c>
      <c r="C4" s="6" t="b">
        <f>IF(B4&gt;=Main!$I$23,TRUE)</f>
        <v>0</v>
      </c>
      <c r="D4" s="6" t="b">
        <f>B4&gt;=Main!$H$23</f>
        <v>0</v>
      </c>
      <c r="E4" s="11">
        <f>_xlfn.IFS(B4&gt;=Main!$H$23,2,AND( B4&gt;=Main!$I$23,B4&lt;Main!$H$23)= TRUE,1,B4&lt;Main!$I$23,0)</f>
        <v>0</v>
      </c>
      <c r="F4" s="5">
        <v>1100</v>
      </c>
      <c r="G4" s="6" t="b">
        <f>IF(F4&gt;=Main!$I$23,TRUE)</f>
        <v>0</v>
      </c>
      <c r="H4" s="6" t="b">
        <f>F4&gt;=Main!$H$23</f>
        <v>0</v>
      </c>
      <c r="I4" s="11">
        <f>_xlfn.IFS(F4&gt;=Main!$H$23,2,AND( F4&gt;=Main!$I$23,F4&lt;Main!$H$23)= TRUE,1,F4&lt;Main!$I$23,0)</f>
        <v>0</v>
      </c>
      <c r="J4" s="5">
        <v>1100</v>
      </c>
      <c r="K4" s="6" t="b">
        <f>IF(J4&gt;=Main!$I$23,TRUE)</f>
        <v>0</v>
      </c>
      <c r="L4" s="6" t="b">
        <f>J4&gt;=Main!$H$23</f>
        <v>0</v>
      </c>
      <c r="M4" s="11">
        <f>_xlfn.IFS(J4&gt;=Main!$H$23,2,AND( J4&gt;=Main!$I$23,J4&lt;Main!$H$23)= TRUE,1,J4&lt;Main!$I$23,0)</f>
        <v>0</v>
      </c>
      <c r="N4" s="5">
        <v>1350</v>
      </c>
      <c r="O4" s="6" t="b">
        <f>IF(N4&gt;=Main!$I$23,TRUE)</f>
        <v>1</v>
      </c>
      <c r="P4" s="6" t="b">
        <f>N4&gt;=Main!$H$23</f>
        <v>0</v>
      </c>
      <c r="Q4" s="11">
        <f>_xlfn.IFS(N4&gt;=Main!$H$23,2,AND( N4&gt;=Main!$I$23,N4&lt;Main!$H$23)= TRUE,1,N4&lt;Main!$I$23,0)</f>
        <v>1</v>
      </c>
      <c r="R4" s="5">
        <v>1600</v>
      </c>
      <c r="S4" s="6" t="b">
        <f>IF(R4&gt;=Main!$I$23,TRUE)</f>
        <v>1</v>
      </c>
      <c r="T4" s="6" t="b">
        <f>R4&gt;=Main!$H$23</f>
        <v>0</v>
      </c>
      <c r="U4" s="11">
        <f>_xlfn.IFS(R4&gt;=Main!$H$23,2,AND( R4&gt;=Main!$I$23,R4&lt;Main!$H$23)= TRUE,1,R4&lt;Main!$I$23,0)</f>
        <v>1</v>
      </c>
      <c r="V4" s="5">
        <v>1650</v>
      </c>
      <c r="W4" s="6" t="b">
        <f>IF(V4&gt;=Main!$I$23,TRUE)</f>
        <v>1</v>
      </c>
      <c r="X4" s="6" t="b">
        <f>V4&gt;=Main!$H$23</f>
        <v>1</v>
      </c>
      <c r="Y4" s="11">
        <f>_xlfn.IFS(V4&gt;=Main!$H$23,2,AND( V4&gt;=Main!$I$23,V4&lt;Main!$H$23)= TRUE,1,V4&lt;Main!$I$23,0)</f>
        <v>2</v>
      </c>
      <c r="Z4" s="5">
        <v>1650</v>
      </c>
      <c r="AA4" s="6" t="b">
        <f>IF(Z4&gt;=Main!$I$23,TRUE)</f>
        <v>1</v>
      </c>
      <c r="AB4" s="6" t="b">
        <f>Z4&gt;=Main!$H$23</f>
        <v>1</v>
      </c>
      <c r="AC4" s="11">
        <f>_xlfn.IFS(Z4&gt;=Main!$H$23,2,AND( Z4&gt;=Main!$I$23,Z4&lt;Main!$H$23)= TRUE,1,Z4&lt;Main!$I$23,0)</f>
        <v>2</v>
      </c>
    </row>
    <row r="5" spans="1:29" x14ac:dyDescent="0.3">
      <c r="B5" s="5">
        <v>1250</v>
      </c>
      <c r="C5" s="6" t="b">
        <f>IF(B5&gt;=Main!$I$23,TRUE)</f>
        <v>0</v>
      </c>
      <c r="D5" s="6" t="b">
        <f>B5&gt;=Main!$H$23</f>
        <v>0</v>
      </c>
      <c r="E5" s="11">
        <f>_xlfn.IFS(B5&gt;=Main!$H$23,2,AND( B5&gt;=Main!$I$23,B5&lt;Main!$H$23)= TRUE,1,B5&lt;Main!$I$23,0)</f>
        <v>0</v>
      </c>
      <c r="F5" s="5">
        <v>1100</v>
      </c>
      <c r="G5" s="6" t="b">
        <f>IF(F5&gt;=Main!$I$23,TRUE)</f>
        <v>0</v>
      </c>
      <c r="H5" s="6" t="b">
        <f>F5&gt;=Main!$H$23</f>
        <v>0</v>
      </c>
      <c r="I5" s="11">
        <f>_xlfn.IFS(F5&gt;=Main!$H$23,2,AND( F5&gt;=Main!$I$23,F5&lt;Main!$H$23)= TRUE,1,F5&lt;Main!$I$23,0)</f>
        <v>0</v>
      </c>
      <c r="J5" s="5">
        <v>1400</v>
      </c>
      <c r="K5" s="6" t="b">
        <f>IF(J5&gt;=Main!$I$23,TRUE)</f>
        <v>1</v>
      </c>
      <c r="L5" s="6" t="b">
        <f>J5&gt;=Main!$H$23</f>
        <v>0</v>
      </c>
      <c r="M5" s="11">
        <f>_xlfn.IFS(J5&gt;=Main!$H$23,2,AND( J5&gt;=Main!$I$23,J5&lt;Main!$H$23)= TRUE,1,J5&lt;Main!$I$23,0)</f>
        <v>1</v>
      </c>
      <c r="N5" s="5">
        <v>1500</v>
      </c>
      <c r="O5" s="6" t="b">
        <f>IF(N5&gt;=Main!$I$23,TRUE)</f>
        <v>1</v>
      </c>
      <c r="P5" s="6" t="b">
        <f>N5&gt;=Main!$H$23</f>
        <v>0</v>
      </c>
      <c r="Q5" s="11">
        <f>_xlfn.IFS(N5&gt;=Main!$H$23,2,AND( N5&gt;=Main!$I$23,N5&lt;Main!$H$23)= TRUE,1,N5&lt;Main!$I$23,0)</f>
        <v>1</v>
      </c>
      <c r="R5" s="5">
        <v>1650</v>
      </c>
      <c r="S5" s="6" t="b">
        <f>IF(R5&gt;=Main!$I$23,TRUE)</f>
        <v>1</v>
      </c>
      <c r="T5" s="6" t="b">
        <f>R5&gt;=Main!$H$23</f>
        <v>1</v>
      </c>
      <c r="U5" s="11">
        <f>_xlfn.IFS(R5&gt;=Main!$H$23,2,AND( R5&gt;=Main!$I$23,R5&lt;Main!$H$23)= TRUE,1,R5&lt;Main!$I$23,0)</f>
        <v>2</v>
      </c>
      <c r="V5" s="5">
        <v>1100</v>
      </c>
      <c r="W5" s="6" t="b">
        <f>IF(V5&gt;=Main!$I$23,TRUE)</f>
        <v>0</v>
      </c>
      <c r="X5" s="6" t="b">
        <f>V5&gt;=Main!$H$23</f>
        <v>0</v>
      </c>
      <c r="Y5" s="11">
        <f>_xlfn.IFS(V5&gt;=Main!$H$23,2,AND( V5&gt;=Main!$I$23,V5&lt;Main!$H$23)= TRUE,1,V5&lt;Main!$I$23,0)</f>
        <v>0</v>
      </c>
      <c r="Z5" s="5"/>
      <c r="AA5" s="6"/>
      <c r="AB5" s="6"/>
      <c r="AC5" s="11"/>
    </row>
    <row r="6" spans="1:29" x14ac:dyDescent="0.3">
      <c r="B6" s="5">
        <v>1150</v>
      </c>
      <c r="C6" s="6" t="b">
        <f>IF(B6&gt;=Main!$I$23,TRUE)</f>
        <v>0</v>
      </c>
      <c r="D6" s="6" t="b">
        <f>B6&gt;=Main!$H$23</f>
        <v>0</v>
      </c>
      <c r="E6" s="11">
        <f>_xlfn.IFS(B6&gt;=Main!$H$23,2,AND( B6&gt;=Main!$I$23,B6&lt;Main!$H$23)= TRUE,1,B6&lt;Main!$I$23,0)</f>
        <v>0</v>
      </c>
      <c r="G6" s="6"/>
      <c r="H6" s="6"/>
      <c r="I6" s="11"/>
      <c r="J6" s="5"/>
      <c r="K6" s="6"/>
      <c r="L6" s="6"/>
      <c r="M6" s="11"/>
      <c r="N6" s="5"/>
      <c r="O6" s="6"/>
      <c r="P6" s="6"/>
      <c r="Q6" s="11"/>
      <c r="R6" s="5">
        <v>1700</v>
      </c>
      <c r="S6" s="6" t="b">
        <f>IF(R6&gt;=Main!$I$23,TRUE)</f>
        <v>1</v>
      </c>
      <c r="T6" s="6" t="b">
        <f>R6&gt;=Main!$H$23</f>
        <v>1</v>
      </c>
      <c r="U6" s="11">
        <f>_xlfn.IFS(R6&gt;=Main!$H$23,2,AND( R6&gt;=Main!$I$23,R6&lt;Main!$H$23)= TRUE,1,R6&lt;Main!$I$23,0)</f>
        <v>2</v>
      </c>
      <c r="V6" s="5">
        <v>1300</v>
      </c>
      <c r="W6" s="6" t="b">
        <f>IF(V6&gt;=Main!$I$23,TRUE)</f>
        <v>0</v>
      </c>
      <c r="X6" s="6" t="b">
        <f>V6&gt;=Main!$H$23</f>
        <v>0</v>
      </c>
      <c r="Y6" s="11">
        <f>_xlfn.IFS(V6&gt;=Main!$H$23,2,AND( V6&gt;=Main!$I$23,V6&lt;Main!$H$23)= TRUE,1,V6&lt;Main!$I$23,0)</f>
        <v>0</v>
      </c>
      <c r="Z6" s="5"/>
      <c r="AA6" s="6"/>
      <c r="AB6" s="6"/>
      <c r="AC6" s="11"/>
    </row>
    <row r="7" spans="1:29" x14ac:dyDescent="0.3">
      <c r="B7" s="5"/>
      <c r="C7" s="6"/>
      <c r="D7" s="6"/>
      <c r="E7" s="11"/>
      <c r="G7" s="6"/>
      <c r="H7" s="6"/>
      <c r="I7" s="11"/>
      <c r="J7" s="5"/>
      <c r="K7" s="6"/>
      <c r="L7" s="6"/>
      <c r="M7" s="11"/>
      <c r="N7" s="5"/>
      <c r="O7" s="6"/>
      <c r="P7" s="6"/>
      <c r="Q7" s="11"/>
      <c r="R7" s="5">
        <v>1800</v>
      </c>
      <c r="S7" s="6" t="b">
        <f>IF(R7&gt;=Main!$I$23,TRUE)</f>
        <v>1</v>
      </c>
      <c r="T7" s="6" t="b">
        <f>R7&gt;=Main!$H$23</f>
        <v>1</v>
      </c>
      <c r="U7" s="11">
        <f>_xlfn.IFS(R7&gt;=Main!$H$23,2,AND( R7&gt;=Main!$I$23,R7&lt;Main!$H$23)= TRUE,1,R7&lt;Main!$I$23,0)</f>
        <v>2</v>
      </c>
      <c r="V7" s="5">
        <v>1500</v>
      </c>
      <c r="W7" s="6" t="b">
        <f>IF(V7&gt;=Main!$I$23,TRUE)</f>
        <v>1</v>
      </c>
      <c r="X7" s="6" t="b">
        <f>V7&gt;=Main!$H$23</f>
        <v>0</v>
      </c>
      <c r="Y7" s="11">
        <f>_xlfn.IFS(V7&gt;=Main!$H$23,2,AND( V7&gt;=Main!$I$23,V7&lt;Main!$H$23)= TRUE,1,V7&lt;Main!$I$23,0)</f>
        <v>1</v>
      </c>
      <c r="Z7" s="5"/>
      <c r="AA7" s="6"/>
      <c r="AB7" s="6"/>
      <c r="AC7" s="11"/>
    </row>
    <row r="8" spans="1:29" x14ac:dyDescent="0.3">
      <c r="B8" s="5"/>
      <c r="C8" s="6"/>
      <c r="D8" s="6"/>
      <c r="E8" s="11"/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/>
      <c r="W8" s="6"/>
      <c r="X8" s="6"/>
      <c r="Y8" s="11"/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/>
      <c r="W9" s="6"/>
      <c r="X9" s="6"/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0</v>
      </c>
      <c r="D10" s="14">
        <f>COUNTIF(E2:E9,2)</f>
        <v>0</v>
      </c>
      <c r="E10" s="15"/>
      <c r="F10" s="13"/>
      <c r="G10" s="14">
        <f>COUNTIF(I2:I9,1)</f>
        <v>0</v>
      </c>
      <c r="H10" s="14">
        <f>COUNTIF(I2:I9,2)</f>
        <v>0</v>
      </c>
      <c r="I10" s="15"/>
      <c r="J10" s="13"/>
      <c r="K10" s="14">
        <f>COUNTIF(M2:M9,1)</f>
        <v>1</v>
      </c>
      <c r="L10" s="14">
        <f>COUNTIF(M2:M9,2)</f>
        <v>0</v>
      </c>
      <c r="M10" s="15"/>
      <c r="N10" s="13"/>
      <c r="O10" s="14">
        <f>COUNTIF(Q2:Q9,1)</f>
        <v>3</v>
      </c>
      <c r="P10" s="14">
        <f>COUNTIF(Q2:Q9,2)</f>
        <v>0</v>
      </c>
      <c r="Q10" s="15"/>
      <c r="R10" s="13"/>
      <c r="S10" s="14">
        <f>COUNTIF(U2:U9,1)</f>
        <v>3</v>
      </c>
      <c r="T10" s="14">
        <f>COUNTIF(U2:U9,2)</f>
        <v>3</v>
      </c>
      <c r="U10" s="15"/>
      <c r="V10" s="13"/>
      <c r="W10" s="14">
        <f>COUNTIF(Y2:Y9,1)</f>
        <v>2</v>
      </c>
      <c r="X10" s="14">
        <f>COUNTIF(Y2:Y9,2)</f>
        <v>2</v>
      </c>
      <c r="Y10" s="15"/>
      <c r="Z10" s="13"/>
      <c r="AA10" s="14">
        <f>COUNTIF(AC2:AC9,1)</f>
        <v>0</v>
      </c>
      <c r="AB10" s="14">
        <f>COUNTIF(AC2:AC9,2)</f>
        <v>3</v>
      </c>
      <c r="AC10" s="15"/>
    </row>
    <row r="11" spans="1:29" ht="15" thickBot="1" x14ac:dyDescent="0.35">
      <c r="A11" s="7" t="s">
        <v>23</v>
      </c>
      <c r="B11" s="7"/>
      <c r="C11" s="8">
        <f>C10</f>
        <v>0</v>
      </c>
      <c r="D11" s="8">
        <f>D10</f>
        <v>0</v>
      </c>
      <c r="E11" s="12"/>
      <c r="F11" s="7"/>
      <c r="G11" s="8">
        <f>C11+G10</f>
        <v>0</v>
      </c>
      <c r="H11" s="8">
        <f>D11+H10</f>
        <v>0</v>
      </c>
      <c r="I11" s="12"/>
      <c r="J11" s="7"/>
      <c r="K11" s="8">
        <f>G11+K10</f>
        <v>1</v>
      </c>
      <c r="L11" s="8">
        <f>H11+L10</f>
        <v>0</v>
      </c>
      <c r="M11" s="12"/>
      <c r="N11" s="7"/>
      <c r="O11" s="8">
        <f>K11+O10</f>
        <v>4</v>
      </c>
      <c r="P11" s="8">
        <f>L11+P10</f>
        <v>0</v>
      </c>
      <c r="Q11" s="12"/>
      <c r="R11" s="7"/>
      <c r="S11" s="8">
        <f>O11+S10</f>
        <v>7</v>
      </c>
      <c r="T11" s="8">
        <f>P11+T10</f>
        <v>3</v>
      </c>
      <c r="U11" s="12"/>
      <c r="V11" s="7"/>
      <c r="W11" s="8">
        <f>S11+W10</f>
        <v>9</v>
      </c>
      <c r="X11" s="8">
        <f>T11+X10</f>
        <v>5</v>
      </c>
      <c r="Y11" s="12"/>
      <c r="Z11" s="7"/>
      <c r="AA11" s="8">
        <f>W11+AA10</f>
        <v>9</v>
      </c>
      <c r="AB11" s="8">
        <f>X11+AB10</f>
        <v>8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370E-FC59-4DE2-9F12-7370B150C1ED}">
  <dimension ref="A1:AC18"/>
  <sheetViews>
    <sheetView showGridLines="0" topLeftCell="F1" zoomScale="70" zoomScaleNormal="70" workbookViewId="0">
      <selection sqref="A1:AC18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4" width="12" customWidth="1"/>
    <col min="6" max="7" width="12" customWidth="1"/>
    <col min="9" max="10" width="12" customWidth="1"/>
    <col min="11" max="11" width="6.21875" bestFit="1" customWidth="1"/>
    <col min="12" max="12" width="10.21875" bestFit="1" customWidth="1"/>
    <col min="13" max="13" width="7.77734375" bestFit="1" customWidth="1"/>
    <col min="18" max="19" width="12" customWidth="1"/>
    <col min="21" max="21" width="10.21875" bestFit="1" customWidth="1"/>
    <col min="22" max="22" width="7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1350</v>
      </c>
      <c r="C2" s="6" t="b">
        <f>IF(B2&gt;Main!$I$18,TRUE)</f>
        <v>0</v>
      </c>
      <c r="D2" s="6" t="b">
        <f>B2&gt;Main!$H$18</f>
        <v>0</v>
      </c>
      <c r="E2" s="11">
        <f>_xlfn.IFS(B2&gt;=Main!$H$18,2,AND( B2&gt;=Main!$I$18,B2&lt;Main!$H$18)= TRUE,1,B2&lt;Main!$I$18,0)</f>
        <v>0</v>
      </c>
      <c r="F2" s="5">
        <v>1750</v>
      </c>
      <c r="G2" s="6" t="b">
        <f>IF(F2&gt;Main!$I$18,TRUE)</f>
        <v>1</v>
      </c>
      <c r="H2" s="6" t="b">
        <f>F2&gt;Main!$H$18</f>
        <v>0</v>
      </c>
      <c r="I2" s="11">
        <f>_xlfn.IFS(F2&gt;=Main!$H$18,2,AND( F2&gt;=Main!$I$18,F2&lt;Main!$H$18)= TRUE,1,F2&lt;Main!$I$18,0)</f>
        <v>1</v>
      </c>
      <c r="J2" s="5">
        <v>1850</v>
      </c>
      <c r="K2" s="6" t="b">
        <f>IF(J2&gt;Main!$I$18,TRUE)</f>
        <v>1</v>
      </c>
      <c r="L2" s="6" t="b">
        <f>J2&gt;Main!$H$18</f>
        <v>0</v>
      </c>
      <c r="M2" s="11">
        <f>_xlfn.IFS(J2&gt;=Main!$H$18,2,AND( J2&gt;=Main!$I$18,J2&lt;Main!$H$18)= TRUE,1,J2&lt;Main!$I$18,0)</f>
        <v>1</v>
      </c>
      <c r="N2" s="5">
        <v>1550</v>
      </c>
      <c r="O2" s="6" t="b">
        <f>IF(N2&gt;Main!$I$18,TRUE)</f>
        <v>0</v>
      </c>
      <c r="P2" s="6" t="b">
        <f>N2&gt;Main!$H$18</f>
        <v>0</v>
      </c>
      <c r="Q2" s="11">
        <f>_xlfn.IFS(N2&gt;=Main!$H$18,2,AND( N2&gt;=Main!$I$18,N2&lt;Main!$H$18)= TRUE,1,N2&lt;Main!$I$18,0)</f>
        <v>0</v>
      </c>
      <c r="R2" s="5">
        <v>2050</v>
      </c>
      <c r="S2" s="6" t="b">
        <f>IF(R2&gt;Main!$I$18,TRUE)</f>
        <v>1</v>
      </c>
      <c r="T2" s="6" t="b">
        <f>R2&gt;Main!$H$18</f>
        <v>0</v>
      </c>
      <c r="U2" s="11">
        <f>_xlfn.IFS(R2&gt;=Main!$H$18,2,AND( R2&gt;=Main!$I$18,R2&lt;Main!$H$18)= TRUE,1,R2&lt;Main!$I$18,0)</f>
        <v>1</v>
      </c>
      <c r="V2" s="5">
        <v>2150</v>
      </c>
      <c r="W2" s="6" t="b">
        <f>IF(V2&gt;Main!$I$18,TRUE)</f>
        <v>1</v>
      </c>
      <c r="X2" s="6" t="b">
        <f>V2&gt;Main!$H$18</f>
        <v>1</v>
      </c>
      <c r="Y2" s="11">
        <f>_xlfn.IFS(V2&gt;=Main!$H$18,2,AND( V2&gt;=Main!$I$18,V2&lt;Main!$H$18)= TRUE,1,V2&lt;Main!$I$18,0)</f>
        <v>2</v>
      </c>
      <c r="Z2" s="5">
        <v>2550</v>
      </c>
      <c r="AA2" s="6" t="b">
        <f>IF(Z2&gt;Main!$I$18,TRUE)</f>
        <v>1</v>
      </c>
      <c r="AB2" s="6" t="b">
        <f>Z2&gt;Main!$H$18</f>
        <v>1</v>
      </c>
      <c r="AC2" s="11">
        <f>_xlfn.IFS(Z2&gt;=Main!$H$18,2,AND( Z2&gt;=Main!$I$18,Z2&lt;Main!$H$18)= TRUE,1,Z2&lt;Main!$I$18,0)</f>
        <v>2</v>
      </c>
    </row>
    <row r="3" spans="1:29" x14ac:dyDescent="0.3">
      <c r="B3" s="5">
        <v>1450</v>
      </c>
      <c r="C3" s="6" t="b">
        <f>IF(B3&gt;Main!$I$18,TRUE)</f>
        <v>0</v>
      </c>
      <c r="D3" s="6" t="b">
        <f>B3&gt;Main!$H$18</f>
        <v>0</v>
      </c>
      <c r="E3" s="11">
        <f>_xlfn.IFS(B3&gt;=Main!$H$18,2,AND( B3&gt;=Main!$I$18,B3&lt;Main!$H$18)= TRUE,1,B3&lt;Main!$I$18,0)</f>
        <v>0</v>
      </c>
      <c r="F3" s="5">
        <v>1600</v>
      </c>
      <c r="G3" s="6" t="b">
        <f>IF(F3&gt;Main!$I$18,TRUE)</f>
        <v>0</v>
      </c>
      <c r="H3" s="6" t="b">
        <f>F3&gt;Main!$H$18</f>
        <v>0</v>
      </c>
      <c r="I3" s="11">
        <f>_xlfn.IFS(F3&gt;=Main!$H$18,2,AND( F3&gt;=Main!$I$18,F3&lt;Main!$H$18)= TRUE,1,F3&lt;Main!$I$18,0)</f>
        <v>0</v>
      </c>
      <c r="J3" s="5">
        <v>1750</v>
      </c>
      <c r="K3" s="6" t="b">
        <f>IF(J3&gt;Main!$I$18,TRUE)</f>
        <v>1</v>
      </c>
      <c r="L3" s="6" t="b">
        <f>J3&gt;Main!$H$18</f>
        <v>0</v>
      </c>
      <c r="M3" s="11">
        <f>_xlfn.IFS(J3&gt;=Main!$H$18,2,AND( J3&gt;=Main!$I$18,J3&lt;Main!$H$18)= TRUE,1,J3&lt;Main!$I$18,0)</f>
        <v>1</v>
      </c>
      <c r="N3" s="5">
        <v>1650</v>
      </c>
      <c r="O3" s="6" t="b">
        <f>IF(N3&gt;Main!$I$18,TRUE)</f>
        <v>0</v>
      </c>
      <c r="P3" s="6" t="b">
        <f>N3&gt;Main!$H$18</f>
        <v>0</v>
      </c>
      <c r="Q3" s="11">
        <f>_xlfn.IFS(N3&gt;=Main!$H$18,2,AND( N3&gt;=Main!$I$18,N3&lt;Main!$H$18)= TRUE,1,N3&lt;Main!$I$18,0)</f>
        <v>0</v>
      </c>
      <c r="R3" s="5">
        <v>2050</v>
      </c>
      <c r="S3" s="6" t="b">
        <f>IF(R3&gt;Main!$I$18,TRUE)</f>
        <v>1</v>
      </c>
      <c r="T3" s="6" t="b">
        <f>R3&gt;Main!$H$18</f>
        <v>0</v>
      </c>
      <c r="U3" s="11">
        <f>_xlfn.IFS(R3&gt;=Main!$H$18,2,AND( R3&gt;=Main!$I$18,R3&lt;Main!$H$18)= TRUE,1,R3&lt;Main!$I$18,0)</f>
        <v>1</v>
      </c>
      <c r="V3" s="5">
        <v>2150</v>
      </c>
      <c r="W3" s="6" t="b">
        <f>IF(V3&gt;Main!$I$18,TRUE)</f>
        <v>1</v>
      </c>
      <c r="X3" s="6" t="b">
        <f>V3&gt;Main!$H$18</f>
        <v>1</v>
      </c>
      <c r="Y3" s="11">
        <f>_xlfn.IFS(V3&gt;=Main!$H$18,2,AND( V3&gt;=Main!$I$18,V3&lt;Main!$H$18)= TRUE,1,V3&lt;Main!$I$18,0)</f>
        <v>2</v>
      </c>
      <c r="Z3" s="5">
        <v>2350</v>
      </c>
      <c r="AA3" s="6" t="b">
        <f>IF(Z3&gt;Main!$I$18,TRUE)</f>
        <v>1</v>
      </c>
      <c r="AB3" s="6" t="b">
        <f>Z3&gt;Main!$H$18</f>
        <v>1</v>
      </c>
      <c r="AC3" s="11">
        <f>_xlfn.IFS(Z3&gt;=Main!$H$18,2,AND( Z3&gt;=Main!$I$18,Z3&lt;Main!$H$18)= TRUE,1,Z3&lt;Main!$I$18,0)</f>
        <v>2</v>
      </c>
    </row>
    <row r="4" spans="1:29" x14ac:dyDescent="0.3">
      <c r="B4" s="5">
        <v>1650</v>
      </c>
      <c r="C4" s="6" t="b">
        <f>IF(B4&gt;Main!$I$18,TRUE)</f>
        <v>0</v>
      </c>
      <c r="D4" s="6" t="b">
        <f>B4&gt;Main!$H$18</f>
        <v>0</v>
      </c>
      <c r="E4" s="11">
        <f>_xlfn.IFS(B4&gt;=Main!$H$18,2,AND( B4&gt;=Main!$I$18,B4&lt;Main!$H$18)= TRUE,1,B4&lt;Main!$I$18,0)</f>
        <v>0</v>
      </c>
      <c r="F4" s="5">
        <v>1550</v>
      </c>
      <c r="G4" s="6" t="b">
        <f>IF(F4&gt;Main!$I$18,TRUE)</f>
        <v>0</v>
      </c>
      <c r="H4" s="6" t="b">
        <f>F4&gt;Main!$H$18</f>
        <v>0</v>
      </c>
      <c r="I4" s="11">
        <f>_xlfn.IFS(F4&gt;=Main!$H$18,2,AND( F4&gt;=Main!$I$18,F4&lt;Main!$H$18)= TRUE,1,F4&lt;Main!$I$18,0)</f>
        <v>0</v>
      </c>
      <c r="J4" s="5">
        <v>1600</v>
      </c>
      <c r="K4" s="6" t="b">
        <f>IF(J4&gt;Main!$I$18,TRUE)</f>
        <v>0</v>
      </c>
      <c r="L4" s="6" t="b">
        <f>J4&gt;Main!$H$18</f>
        <v>0</v>
      </c>
      <c r="M4" s="11">
        <f>_xlfn.IFS(J4&gt;=Main!$H$18,2,AND( J4&gt;=Main!$I$18,J4&lt;Main!$H$18)= TRUE,1,J4&lt;Main!$I$18,0)</f>
        <v>0</v>
      </c>
      <c r="N4" s="5">
        <v>1450</v>
      </c>
      <c r="O4" s="6" t="b">
        <f>IF(N4&gt;Main!$I$18,TRUE)</f>
        <v>0</v>
      </c>
      <c r="P4" s="6" t="b">
        <f>N4&gt;Main!$H$18</f>
        <v>0</v>
      </c>
      <c r="Q4" s="11">
        <f>_xlfn.IFS(N4&gt;=Main!$H$18,2,AND( N4&gt;=Main!$I$18,N4&lt;Main!$H$18)= TRUE,1,N4&lt;Main!$I$18,0)</f>
        <v>0</v>
      </c>
      <c r="R4" s="5">
        <v>1950</v>
      </c>
      <c r="S4" s="6" t="b">
        <f>IF(R4&gt;Main!$I$18,TRUE)</f>
        <v>1</v>
      </c>
      <c r="T4" s="6" t="b">
        <f>R4&gt;Main!$H$18</f>
        <v>0</v>
      </c>
      <c r="U4" s="11">
        <f>_xlfn.IFS(R4&gt;=Main!$H$18,2,AND( R4&gt;=Main!$I$18,R4&lt;Main!$H$18)= TRUE,1,R4&lt;Main!$I$18,0)</f>
        <v>1</v>
      </c>
      <c r="V4" s="5">
        <v>2100</v>
      </c>
      <c r="W4" s="6" t="b">
        <f>IF(V4&gt;Main!$I$18,TRUE)</f>
        <v>1</v>
      </c>
      <c r="X4" s="6" t="b">
        <f>V4&gt;Main!$H$18</f>
        <v>1</v>
      </c>
      <c r="Y4" s="11">
        <f>_xlfn.IFS(V4&gt;=Main!$H$18,2,AND( V4&gt;=Main!$I$18,V4&lt;Main!$H$18)= TRUE,1,V4&lt;Main!$I$18,0)</f>
        <v>2</v>
      </c>
      <c r="Z4" s="5">
        <v>2150</v>
      </c>
      <c r="AA4" s="6" t="b">
        <f>IF(Z4&gt;Main!$I$18,TRUE)</f>
        <v>1</v>
      </c>
      <c r="AB4" s="6" t="b">
        <f>Z4&gt;Main!$H$18</f>
        <v>1</v>
      </c>
      <c r="AC4" s="11">
        <f>_xlfn.IFS(Z4&gt;=Main!$H$18,2,AND( Z4&gt;=Main!$I$18,Z4&lt;Main!$H$18)= TRUE,1,Z4&lt;Main!$I$18,0)</f>
        <v>2</v>
      </c>
    </row>
    <row r="5" spans="1:29" x14ac:dyDescent="0.3">
      <c r="B5" s="5">
        <v>1650</v>
      </c>
      <c r="C5" s="6" t="b">
        <f>IF(B5&gt;Main!$I$18,TRUE)</f>
        <v>0</v>
      </c>
      <c r="D5" s="6" t="b">
        <f>B5&gt;Main!$H$18</f>
        <v>0</v>
      </c>
      <c r="E5" s="11">
        <f>_xlfn.IFS(B5&gt;=Main!$H$18,2,AND( B5&gt;=Main!$I$18,B5&lt;Main!$H$18)= TRUE,1,B5&lt;Main!$I$18,0)</f>
        <v>0</v>
      </c>
      <c r="F5" s="5">
        <v>1600</v>
      </c>
      <c r="G5" s="6" t="b">
        <f>IF(F5&gt;Main!$I$18,TRUE)</f>
        <v>0</v>
      </c>
      <c r="H5" s="6" t="b">
        <f>F5&gt;Main!$H$18</f>
        <v>0</v>
      </c>
      <c r="I5" s="11">
        <f>_xlfn.IFS(F5&gt;=Main!$H$18,2,AND( F5&gt;=Main!$I$18,F5&lt;Main!$H$18)= TRUE,1,F5&lt;Main!$I$18,0)</f>
        <v>0</v>
      </c>
      <c r="J5" s="5">
        <v>1550</v>
      </c>
      <c r="K5" s="6" t="b">
        <f>IF(J5&gt;Main!$I$18,TRUE)</f>
        <v>0</v>
      </c>
      <c r="L5" s="6" t="b">
        <f>J5&gt;Main!$H$18</f>
        <v>0</v>
      </c>
      <c r="M5" s="11">
        <f>_xlfn.IFS(J5&gt;=Main!$H$18,2,AND( J5&gt;=Main!$I$18,J5&lt;Main!$H$18)= TRUE,1,J5&lt;Main!$I$18,0)</f>
        <v>0</v>
      </c>
      <c r="N5" s="5">
        <v>1650</v>
      </c>
      <c r="O5" s="6" t="b">
        <f>IF(N5&gt;Main!$I$18,TRUE)</f>
        <v>0</v>
      </c>
      <c r="P5" s="6" t="b">
        <f>N5&gt;Main!$H$18</f>
        <v>0</v>
      </c>
      <c r="Q5" s="11">
        <f>_xlfn.IFS(N5&gt;=Main!$H$18,2,AND( N5&gt;=Main!$I$18,N5&lt;Main!$H$18)= TRUE,1,N5&lt;Main!$I$18,0)</f>
        <v>0</v>
      </c>
      <c r="R5" s="5">
        <v>1850</v>
      </c>
      <c r="S5" s="6" t="b">
        <f>IF(R5&gt;Main!$I$18,TRUE)</f>
        <v>1</v>
      </c>
      <c r="T5" s="6" t="b">
        <f>R5&gt;Main!$H$18</f>
        <v>0</v>
      </c>
      <c r="U5" s="11">
        <f>_xlfn.IFS(R5&gt;=Main!$H$18,2,AND( R5&gt;=Main!$I$18,R5&lt;Main!$H$18)= TRUE,1,R5&lt;Main!$I$18,0)</f>
        <v>1</v>
      </c>
      <c r="V5" s="5">
        <v>2100</v>
      </c>
      <c r="W5" s="6" t="b">
        <f>IF(V5&gt;Main!$I$18,TRUE)</f>
        <v>1</v>
      </c>
      <c r="X5" s="6" t="b">
        <f>V5&gt;Main!$H$18</f>
        <v>1</v>
      </c>
      <c r="Y5" s="11">
        <f>_xlfn.IFS(V5&gt;=Main!$H$18,2,AND( V5&gt;=Main!$I$18,V5&lt;Main!$H$18)= TRUE,1,V5&lt;Main!$I$18,0)</f>
        <v>2</v>
      </c>
      <c r="Z5" s="5">
        <v>1950</v>
      </c>
      <c r="AA5" s="6" t="b">
        <f>IF(Z5&gt;Main!$I$18,TRUE)</f>
        <v>1</v>
      </c>
      <c r="AB5" s="6" t="b">
        <f>Z5&gt;Main!$H$18</f>
        <v>0</v>
      </c>
      <c r="AC5" s="11">
        <f>_xlfn.IFS(Z5&gt;=Main!$H$18,2,AND( Z5&gt;=Main!$I$18,Z5&lt;Main!$H$18)= TRUE,1,Z5&lt;Main!$I$18,0)</f>
        <v>1</v>
      </c>
    </row>
    <row r="6" spans="1:29" x14ac:dyDescent="0.3">
      <c r="B6" s="5">
        <v>1350</v>
      </c>
      <c r="C6" s="6" t="b">
        <f>IF(B6&gt;Main!$I$18,TRUE)</f>
        <v>0</v>
      </c>
      <c r="D6" s="6" t="b">
        <f>B6&gt;Main!$H$18</f>
        <v>0</v>
      </c>
      <c r="E6" s="11">
        <f>_xlfn.IFS(B6&gt;=Main!$H$18,2,AND( B6&gt;=Main!$I$18,B6&lt;Main!$H$18)= TRUE,1,B6&lt;Main!$I$18,0)</f>
        <v>0</v>
      </c>
      <c r="F6" s="5">
        <v>1400</v>
      </c>
      <c r="G6" s="6" t="b">
        <f>IF(F6&gt;Main!$I$18,TRUE)</f>
        <v>0</v>
      </c>
      <c r="H6" s="6" t="b">
        <f>F6&gt;Main!$H$18</f>
        <v>0</v>
      </c>
      <c r="I6" s="11">
        <f>_xlfn.IFS(F6&gt;=Main!$H$18,2,AND( F6&gt;=Main!$I$18,F6&lt;Main!$H$18)= TRUE,1,F6&lt;Main!$I$18,0)</f>
        <v>0</v>
      </c>
      <c r="J6" s="5"/>
      <c r="K6" s="6"/>
      <c r="L6" s="6"/>
      <c r="M6" s="11">
        <f>_xlfn.IFS(J6&gt;=Main!$H$18,2,AND( J6&gt;=Main!$I$18,J6&lt;Main!$H$18)= TRUE,1,J6&lt;Main!$I$18,0)</f>
        <v>0</v>
      </c>
      <c r="N6" s="5">
        <v>1850</v>
      </c>
      <c r="O6" s="6" t="b">
        <f>IF(N6&gt;Main!$I$18,TRUE)</f>
        <v>1</v>
      </c>
      <c r="P6" s="6" t="b">
        <f>N6&gt;Main!$H$18</f>
        <v>0</v>
      </c>
      <c r="Q6" s="11">
        <f>_xlfn.IFS(N6&gt;=Main!$H$18,2,AND( N6&gt;=Main!$I$18,N6&lt;Main!$H$18)= TRUE,1,N6&lt;Main!$I$18,0)</f>
        <v>1</v>
      </c>
      <c r="R6" s="5">
        <v>1750</v>
      </c>
      <c r="S6" s="6" t="b">
        <f>IF(R6&gt;Main!$I$18,TRUE)</f>
        <v>1</v>
      </c>
      <c r="T6" s="6" t="b">
        <f>R6&gt;Main!$H$18</f>
        <v>0</v>
      </c>
      <c r="U6" s="11">
        <f>_xlfn.IFS(R6&gt;=Main!$H$18,2,AND( R6&gt;=Main!$I$18,R6&lt;Main!$H$18)= TRUE,1,R6&lt;Main!$I$18,0)</f>
        <v>1</v>
      </c>
      <c r="V6" s="5">
        <v>2050</v>
      </c>
      <c r="W6" s="6" t="b">
        <f>IF(V6&gt;Main!$I$18,TRUE)</f>
        <v>1</v>
      </c>
      <c r="X6" s="6" t="b">
        <f>V6&gt;Main!$H$18</f>
        <v>0</v>
      </c>
      <c r="Y6" s="11">
        <f>_xlfn.IFS(V6&gt;=Main!$H$18,2,AND( V6&gt;=Main!$I$18,V6&lt;Main!$H$18)= TRUE,1,V6&lt;Main!$I$18,0)</f>
        <v>1</v>
      </c>
      <c r="Z6" s="5">
        <v>1850</v>
      </c>
      <c r="AA6" s="6" t="b">
        <f>IF(Z6&gt;Main!$I$18,TRUE)</f>
        <v>1</v>
      </c>
      <c r="AB6" s="6" t="b">
        <f>Z6&gt;Main!$H$18</f>
        <v>0</v>
      </c>
      <c r="AC6" s="11">
        <f>_xlfn.IFS(Z6&gt;=Main!$H$18,2,AND( Z6&gt;=Main!$I$18,Z6&lt;Main!$H$18)= TRUE,1,Z6&lt;Main!$I$18,0)</f>
        <v>1</v>
      </c>
    </row>
    <row r="7" spans="1:29" x14ac:dyDescent="0.3">
      <c r="B7" s="5">
        <v>1450</v>
      </c>
      <c r="C7" s="6" t="b">
        <f>IF(B7&gt;Main!$I$18,TRUE)</f>
        <v>0</v>
      </c>
      <c r="D7" s="6" t="b">
        <f>B7&gt;Main!$H$18</f>
        <v>0</v>
      </c>
      <c r="E7" s="11">
        <f>_xlfn.IFS(B7&gt;=Main!$H$18,2,AND( B7&gt;=Main!$I$18,B7&lt;Main!$H$18)= TRUE,1,B7&lt;Main!$I$18,0)</f>
        <v>0</v>
      </c>
      <c r="F7" s="5">
        <v>1350</v>
      </c>
      <c r="G7" s="6" t="b">
        <f>IF(F7&gt;Main!$I$18,TRUE)</f>
        <v>0</v>
      </c>
      <c r="H7" s="6" t="b">
        <f>F7&gt;Main!$H$18</f>
        <v>0</v>
      </c>
      <c r="I7" s="11">
        <f>_xlfn.IFS(F7&gt;=Main!$H$18,2,AND( F7&gt;=Main!$I$18,F7&lt;Main!$H$18)= TRUE,1,F7&lt;Main!$I$18,0)</f>
        <v>0</v>
      </c>
      <c r="J7" s="5"/>
      <c r="K7" s="6"/>
      <c r="L7" s="6"/>
      <c r="M7" s="11">
        <f>_xlfn.IFS(J7&gt;=Main!$H$18,2,AND( J7&gt;=Main!$I$18,J7&lt;Main!$H$18)= TRUE,1,J7&lt;Main!$I$18,0)</f>
        <v>0</v>
      </c>
      <c r="N7" s="5">
        <v>2050</v>
      </c>
      <c r="O7" s="6" t="b">
        <f>IF(N7&gt;Main!$I$18,TRUE)</f>
        <v>1</v>
      </c>
      <c r="P7" s="6" t="b">
        <f>N7&gt;Main!$H$18</f>
        <v>0</v>
      </c>
      <c r="Q7" s="11">
        <f>_xlfn.IFS(N7&gt;=Main!$H$18,2,AND( N7&gt;=Main!$I$18,N7&lt;Main!$H$18)= TRUE,1,N7&lt;Main!$I$18,0)</f>
        <v>1</v>
      </c>
      <c r="R7" s="5">
        <v>1800</v>
      </c>
      <c r="S7" s="6" t="b">
        <f>IF(R7&gt;Main!$I$18,TRUE)</f>
        <v>1</v>
      </c>
      <c r="T7" s="6" t="b">
        <f>R7&gt;Main!$H$18</f>
        <v>0</v>
      </c>
      <c r="U7" s="11">
        <f>_xlfn.IFS(R7&gt;=Main!$H$18,2,AND( R7&gt;=Main!$I$18,R7&lt;Main!$H$18)= TRUE,1,R7&lt;Main!$I$18,0)</f>
        <v>1</v>
      </c>
      <c r="V7" s="5">
        <v>2050</v>
      </c>
      <c r="W7" s="6" t="b">
        <f>IF(V7&gt;Main!$I$18,TRUE)</f>
        <v>1</v>
      </c>
      <c r="X7" s="6" t="b">
        <f>V7&gt;Main!$H$18</f>
        <v>0</v>
      </c>
      <c r="Y7" s="11">
        <f>_xlfn.IFS(V7&gt;=Main!$H$18,2,AND( V7&gt;=Main!$I$18,V7&lt;Main!$H$18)= TRUE,1,V7&lt;Main!$I$18,0)</f>
        <v>1</v>
      </c>
      <c r="Z7" s="5"/>
      <c r="AA7" s="6"/>
      <c r="AB7" s="6"/>
      <c r="AC7" s="11"/>
    </row>
    <row r="8" spans="1:29" x14ac:dyDescent="0.3">
      <c r="B8" s="5">
        <v>1550</v>
      </c>
      <c r="C8" s="6" t="b">
        <f>IF(B8&gt;Main!$I$18,TRUE)</f>
        <v>0</v>
      </c>
      <c r="D8" s="6" t="b">
        <f>B8&gt;Main!$H$18</f>
        <v>0</v>
      </c>
      <c r="E8" s="11">
        <f>_xlfn.IFS(B8&gt;=Main!$H$18,2,AND( B8&gt;=Main!$I$18,B8&lt;Main!$H$18)= TRUE,1,B8&lt;Main!$I$18,0)</f>
        <v>0</v>
      </c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>
        <v>1950</v>
      </c>
      <c r="W8" s="6" t="b">
        <f>IF(V8&gt;Main!$I$18,TRUE)</f>
        <v>1</v>
      </c>
      <c r="X8" s="6" t="b">
        <f>V8&gt;Main!$H$18</f>
        <v>0</v>
      </c>
      <c r="Y8" s="11">
        <f>_xlfn.IFS(V8&gt;=Main!$H$18,2,AND( V8&gt;=Main!$I$18,V8&lt;Main!$H$18)= TRUE,1,V8&lt;Main!$I$18,0)</f>
        <v>1</v>
      </c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>
        <v>1850</v>
      </c>
      <c r="W9" s="6" t="b">
        <f>IF(V9&gt;Main!$I$18,TRUE)</f>
        <v>1</v>
      </c>
      <c r="X9" s="6" t="b">
        <f>V9&gt;Main!$H$18</f>
        <v>0</v>
      </c>
      <c r="Y9" s="11">
        <f>_xlfn.IFS(V9&gt;=Main!$H$18,2,AND( V9&gt;=Main!$I$18,V9&lt;Main!$H$18)= TRUE,1,V9&lt;Main!$I$18,0)</f>
        <v>1</v>
      </c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0</v>
      </c>
      <c r="D10" s="14">
        <f>COUNTIF(E2:E9,2)</f>
        <v>0</v>
      </c>
      <c r="E10" s="15"/>
      <c r="F10" s="13"/>
      <c r="G10" s="14">
        <f>COUNTIF(I2:I9,1)</f>
        <v>1</v>
      </c>
      <c r="H10" s="14">
        <f>COUNTIF(I2:I9,2)</f>
        <v>0</v>
      </c>
      <c r="I10" s="15"/>
      <c r="J10" s="13"/>
      <c r="K10" s="14">
        <f>COUNTIF(M2:M9,1)</f>
        <v>2</v>
      </c>
      <c r="L10" s="14">
        <f>COUNTIF(M2:M9,2)</f>
        <v>0</v>
      </c>
      <c r="M10" s="15"/>
      <c r="N10" s="13"/>
      <c r="O10" s="14">
        <f>COUNTIF(Q2:Q9,1)</f>
        <v>2</v>
      </c>
      <c r="P10" s="14">
        <f>COUNTIF(Q2:Q9,2)</f>
        <v>0</v>
      </c>
      <c r="Q10" s="15"/>
      <c r="R10" s="13"/>
      <c r="S10" s="14">
        <f>COUNTIF(U2:U9,1)</f>
        <v>6</v>
      </c>
      <c r="T10" s="14">
        <f>COUNTIF(U2:U9,2)</f>
        <v>0</v>
      </c>
      <c r="U10" s="15"/>
      <c r="V10" s="13"/>
      <c r="W10" s="14">
        <f>COUNTIF(Y2:Y9,1)</f>
        <v>4</v>
      </c>
      <c r="X10" s="14">
        <f>COUNTIF(Y2:Y9,2)</f>
        <v>4</v>
      </c>
      <c r="Y10" s="15"/>
      <c r="Z10" s="13"/>
      <c r="AA10" s="14">
        <f>COUNTIF(AC2:AC9,1)</f>
        <v>2</v>
      </c>
      <c r="AB10" s="14">
        <f>COUNTIF(AC2:AC9,2)</f>
        <v>3</v>
      </c>
      <c r="AC10" s="15"/>
    </row>
    <row r="11" spans="1:29" ht="15" thickBot="1" x14ac:dyDescent="0.35">
      <c r="A11" s="7" t="s">
        <v>23</v>
      </c>
      <c r="B11" s="7"/>
      <c r="C11" s="8">
        <f>C10</f>
        <v>0</v>
      </c>
      <c r="D11" s="8">
        <f>D10</f>
        <v>0</v>
      </c>
      <c r="E11" s="12"/>
      <c r="F11" s="7"/>
      <c r="G11" s="8">
        <f>C11+G10</f>
        <v>1</v>
      </c>
      <c r="H11" s="8">
        <f>D11+H10</f>
        <v>0</v>
      </c>
      <c r="I11" s="12"/>
      <c r="J11" s="7"/>
      <c r="K11" s="8">
        <f>G11+K10</f>
        <v>3</v>
      </c>
      <c r="L11" s="8">
        <f>H11+L10</f>
        <v>0</v>
      </c>
      <c r="M11" s="12"/>
      <c r="N11" s="7"/>
      <c r="O11" s="8">
        <f>K11+O10</f>
        <v>5</v>
      </c>
      <c r="P11" s="8">
        <f>L11+P10</f>
        <v>0</v>
      </c>
      <c r="Q11" s="12"/>
      <c r="R11" s="7"/>
      <c r="S11" s="8">
        <f>O11+S10</f>
        <v>11</v>
      </c>
      <c r="T11" s="8">
        <f>P11+T10</f>
        <v>0</v>
      </c>
      <c r="U11" s="12"/>
      <c r="V11" s="7"/>
      <c r="W11" s="8">
        <f>S11+W10</f>
        <v>15</v>
      </c>
      <c r="X11" s="8">
        <f>T11+X10</f>
        <v>4</v>
      </c>
      <c r="Y11" s="12"/>
      <c r="Z11" s="7"/>
      <c r="AA11" s="8">
        <f>W11+AA10</f>
        <v>17</v>
      </c>
      <c r="AB11" s="8">
        <f>X11+AB10</f>
        <v>7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3D2E-7617-4F86-A492-F3C7E3491482}">
  <dimension ref="A1:AC18"/>
  <sheetViews>
    <sheetView showGridLines="0" topLeftCell="G1" zoomScale="70" zoomScaleNormal="70" workbookViewId="0">
      <selection sqref="A1:AC20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3" width="12" customWidth="1"/>
    <col min="4" max="4" width="7.77734375" bestFit="1" customWidth="1"/>
    <col min="5" max="5" width="10.77734375" bestFit="1" customWidth="1"/>
    <col min="6" max="7" width="12" customWidth="1"/>
    <col min="9" max="9" width="10.77734375" bestFit="1" customWidth="1"/>
    <col min="10" max="10" width="12" customWidth="1"/>
    <col min="11" max="11" width="6.21875" bestFit="1" customWidth="1"/>
    <col min="12" max="12" width="10.21875" bestFit="1" customWidth="1"/>
    <col min="13" max="13" width="10.77734375" bestFit="1" customWidth="1"/>
    <col min="17" max="17" width="10.77734375" bestFit="1" customWidth="1"/>
    <col min="18" max="19" width="12" customWidth="1"/>
    <col min="21" max="21" width="10.77734375" bestFit="1" customWidth="1"/>
    <col min="22" max="22" width="7.77734375" bestFit="1" customWidth="1"/>
    <col min="29" max="29" width="10.77734375" bestFit="1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1350</v>
      </c>
      <c r="C2" s="6" t="b">
        <f>IF(B2&gt;Main!$I$8,TRUE)</f>
        <v>0</v>
      </c>
      <c r="D2" s="6" t="b">
        <f>'Figo WTPDemand'!B2&gt;Main!$H$8</f>
        <v>0</v>
      </c>
      <c r="E2" s="11">
        <f>_xlfn.IFS(B2&gt;=Main!$H$13,2,AND( B2&gt;=Main!$I$13,B2&lt;Main!$H$13)= TRUE,1,B2&lt;Main!$I$13,0)</f>
        <v>0</v>
      </c>
      <c r="F2" s="5">
        <v>1750</v>
      </c>
      <c r="G2" s="6" t="b">
        <f>IF(F2&gt;Main!$I$8,TRUE)</f>
        <v>1</v>
      </c>
      <c r="H2" s="6" t="b">
        <f>'Figo WTPDemand'!F2&gt;Main!$H$8</f>
        <v>0</v>
      </c>
      <c r="I2" s="11">
        <f>_xlfn.IFS(F2&gt;=Main!$H$13,2,AND( F2&gt;=Main!$I$13,F2&lt;Main!$H$13)= TRUE,1,F2&lt;Main!$I$13,0)</f>
        <v>1</v>
      </c>
      <c r="J2" s="5">
        <v>1850</v>
      </c>
      <c r="K2" s="6" t="b">
        <f>IF(J2&gt;Main!$I$8,TRUE)</f>
        <v>1</v>
      </c>
      <c r="L2" s="6" t="b">
        <f>'Figo WTPDemand'!J2&gt;Main!$H$8</f>
        <v>0</v>
      </c>
      <c r="M2" s="11">
        <f>_xlfn.IFS(J2&gt;=Main!$H$13,2,AND( J2&gt;=Main!$I$13,J2&lt;Main!$H$13)= TRUE,1,J2&lt;Main!$I$13,0)</f>
        <v>1</v>
      </c>
      <c r="N2" s="5">
        <v>1550</v>
      </c>
      <c r="O2" s="6" t="b">
        <f>IF(N2&gt;Main!$I$8,TRUE)</f>
        <v>0</v>
      </c>
      <c r="P2" s="6" t="b">
        <f>'Figo WTPDemand'!N2&gt;Main!$H$8</f>
        <v>0</v>
      </c>
      <c r="Q2" s="11">
        <f>_xlfn.IFS(N2&gt;=Main!$H$13,2,AND( N2&gt;=Main!$I$13,N2&lt;Main!$H$13)= TRUE,1,N2&lt;Main!$I$13,0)</f>
        <v>0</v>
      </c>
      <c r="R2" s="5">
        <v>2050</v>
      </c>
      <c r="S2" s="6" t="b">
        <f>IF(R2&gt;Main!$I$8,TRUE)</f>
        <v>1</v>
      </c>
      <c r="T2" s="6" t="b">
        <f>'Figo WTPDemand'!R2&gt;Main!$H$8</f>
        <v>1</v>
      </c>
      <c r="U2" s="11">
        <f>_xlfn.IFS(R2&gt;=Main!$H$13,2,AND( R2&gt;=Main!$I$13,R2&lt;Main!$H$13)= TRUE,1,R2&lt;Main!$I$13,0)</f>
        <v>2</v>
      </c>
      <c r="V2" s="5">
        <v>2150</v>
      </c>
      <c r="W2" s="6" t="b">
        <f>IF(V2&gt;Main!$I$8,TRUE)</f>
        <v>1</v>
      </c>
      <c r="X2" s="6" t="b">
        <f>'Figo WTPDemand'!V2&gt;Main!$H$8</f>
        <v>1</v>
      </c>
      <c r="Y2" s="11">
        <f>_xlfn.IFS(V2&gt;=Main!$H$13,2,AND( V2&gt;=Main!$I$13,V2&lt;Main!$H$13)= TRUE,1,V2&lt;Main!$I$13,0)</f>
        <v>2</v>
      </c>
      <c r="Z2" s="5">
        <v>2550</v>
      </c>
      <c r="AA2" s="6" t="b">
        <f>IF(Z2&gt;Main!$I$3,TRUE)</f>
        <v>1</v>
      </c>
      <c r="AB2" s="6" t="b">
        <f>'Figo WTPDemand'!Z2&gt;Main!$H$3</f>
        <v>0</v>
      </c>
      <c r="AC2" s="11">
        <f>_xlfn.IFS(Z2&gt;=Main!$H$13,2,AND( Z2&gt;=Main!$I$13,Z2&lt;Main!$H$13)= TRUE,1,Z2&lt;Main!$I$13,0)</f>
        <v>2</v>
      </c>
    </row>
    <row r="3" spans="1:29" x14ac:dyDescent="0.3">
      <c r="B3" s="5">
        <v>1450</v>
      </c>
      <c r="C3" s="6" t="b">
        <f>IF(B3&gt;Main!$I$8,TRUE)</f>
        <v>0</v>
      </c>
      <c r="D3" s="6" t="b">
        <f>'Figo WTPDemand'!B3&gt;Main!$H$8</f>
        <v>0</v>
      </c>
      <c r="E3" s="11">
        <f>_xlfn.IFS(B3&gt;=Main!$H$13,2,AND( B3&gt;=Main!$I$13,B3&lt;Main!$H$13)= TRUE,1,B3&lt;Main!$I$13,0)</f>
        <v>0</v>
      </c>
      <c r="F3" s="5">
        <v>1600</v>
      </c>
      <c r="G3" s="6" t="b">
        <f>IF(F3&gt;Main!$I$8,TRUE)</f>
        <v>1</v>
      </c>
      <c r="H3" s="6" t="b">
        <f>'Figo WTPDemand'!F3&gt;Main!$H$8</f>
        <v>0</v>
      </c>
      <c r="I3" s="11">
        <f>_xlfn.IFS(F3&gt;=Main!$H$13,2,AND( F3&gt;=Main!$I$13,F3&lt;Main!$H$13)= TRUE,1,F3&lt;Main!$I$13,0)</f>
        <v>0</v>
      </c>
      <c r="J3" s="5">
        <v>1750</v>
      </c>
      <c r="K3" s="6" t="b">
        <f>IF(J3&gt;Main!$I$8,TRUE)</f>
        <v>1</v>
      </c>
      <c r="L3" s="6" t="b">
        <f>'Figo WTPDemand'!J3&gt;Main!$H$8</f>
        <v>0</v>
      </c>
      <c r="M3" s="11">
        <f>_xlfn.IFS(J3&gt;=Main!$H$13,2,AND( J3&gt;=Main!$I$13,J3&lt;Main!$H$13)= TRUE,1,J3&lt;Main!$I$13,0)</f>
        <v>1</v>
      </c>
      <c r="N3" s="5">
        <v>1650</v>
      </c>
      <c r="O3" s="6" t="b">
        <f>IF(N3&gt;Main!$I$8,TRUE)</f>
        <v>1</v>
      </c>
      <c r="P3" s="6" t="b">
        <f>'Figo WTPDemand'!N3&gt;Main!$H$8</f>
        <v>0</v>
      </c>
      <c r="Q3" s="11">
        <f>_xlfn.IFS(N3&gt;=Main!$H$13,2,AND( N3&gt;=Main!$I$13,N3&lt;Main!$H$13)= TRUE,1,N3&lt;Main!$I$13,0)</f>
        <v>1</v>
      </c>
      <c r="R3" s="5">
        <v>2050</v>
      </c>
      <c r="S3" s="6" t="b">
        <f>IF(R3&gt;Main!$I$8,TRUE)</f>
        <v>1</v>
      </c>
      <c r="T3" s="6" t="b">
        <f>'Figo WTPDemand'!R3&gt;Main!$H$8</f>
        <v>1</v>
      </c>
      <c r="U3" s="11">
        <f>_xlfn.IFS(R3&gt;=Main!$H$13,2,AND( R3&gt;=Main!$I$13,R3&lt;Main!$H$13)= TRUE,1,R3&lt;Main!$I$13,0)</f>
        <v>2</v>
      </c>
      <c r="V3" s="5">
        <v>2150</v>
      </c>
      <c r="W3" s="6" t="b">
        <f>IF(V3&gt;Main!$I$8,TRUE)</f>
        <v>1</v>
      </c>
      <c r="X3" s="6" t="b">
        <f>'Figo WTPDemand'!V3&gt;Main!$H$8</f>
        <v>1</v>
      </c>
      <c r="Y3" s="11">
        <f>_xlfn.IFS(V3&gt;=Main!$H$13,2,AND( V3&gt;=Main!$I$13,V3&lt;Main!$H$13)= TRUE,1,V3&lt;Main!$I$13,0)</f>
        <v>2</v>
      </c>
      <c r="Z3" s="5">
        <v>2350</v>
      </c>
      <c r="AA3" s="6" t="b">
        <f>IF(Z3&gt;Main!$I$3,TRUE)</f>
        <v>1</v>
      </c>
      <c r="AB3" s="6" t="b">
        <f>'Figo WTPDemand'!Z3&gt;Main!$H$3</f>
        <v>0</v>
      </c>
      <c r="AC3" s="11">
        <f>_xlfn.IFS(Z3&gt;=Main!$H$13,2,AND( Z3&gt;=Main!$I$13,Z3&lt;Main!$H$13)= TRUE,1,Z3&lt;Main!$I$13,0)</f>
        <v>2</v>
      </c>
    </row>
    <row r="4" spans="1:29" x14ac:dyDescent="0.3">
      <c r="B4" s="5">
        <v>1650</v>
      </c>
      <c r="C4" s="6" t="b">
        <f>IF(B4&gt;Main!$I$8,TRUE)</f>
        <v>1</v>
      </c>
      <c r="D4" s="6" t="b">
        <f>'Figo WTPDemand'!B4&gt;Main!$H$8</f>
        <v>0</v>
      </c>
      <c r="E4" s="11">
        <f>_xlfn.IFS(B4&gt;=Main!$H$13,2,AND( B4&gt;=Main!$I$13,B4&lt;Main!$H$13)= TRUE,1,B4&lt;Main!$I$13,0)</f>
        <v>1</v>
      </c>
      <c r="F4" s="5">
        <v>1550</v>
      </c>
      <c r="G4" s="6" t="b">
        <f>IF(F4&gt;Main!$I$8,TRUE)</f>
        <v>0</v>
      </c>
      <c r="H4" s="6" t="b">
        <f>'Figo WTPDemand'!F4&gt;Main!$H$8</f>
        <v>0</v>
      </c>
      <c r="I4" s="11">
        <f>_xlfn.IFS(F4&gt;=Main!$H$13,2,AND( F4&gt;=Main!$I$13,F4&lt;Main!$H$13)= TRUE,1,F4&lt;Main!$I$13,0)</f>
        <v>0</v>
      </c>
      <c r="J4" s="5">
        <v>1600</v>
      </c>
      <c r="K4" s="6" t="b">
        <f>IF(J4&gt;Main!$I$8,TRUE)</f>
        <v>1</v>
      </c>
      <c r="L4" s="6" t="b">
        <f>'Figo WTPDemand'!J4&gt;Main!$H$8</f>
        <v>0</v>
      </c>
      <c r="M4" s="11">
        <f>_xlfn.IFS(J4&gt;=Main!$H$13,2,AND( J4&gt;=Main!$I$13,J4&lt;Main!$H$13)= TRUE,1,J4&lt;Main!$I$13,0)</f>
        <v>0</v>
      </c>
      <c r="N4" s="5">
        <v>1450</v>
      </c>
      <c r="O4" s="6" t="b">
        <f>IF(N4&gt;Main!$I$8,TRUE)</f>
        <v>0</v>
      </c>
      <c r="P4" s="6" t="b">
        <f>'Figo WTPDemand'!N4&gt;Main!$H$8</f>
        <v>0</v>
      </c>
      <c r="Q4" s="11">
        <f>_xlfn.IFS(N4&gt;=Main!$H$13,2,AND( N4&gt;=Main!$I$13,N4&lt;Main!$H$13)= TRUE,1,N4&lt;Main!$I$13,0)</f>
        <v>0</v>
      </c>
      <c r="R4" s="5">
        <v>1950</v>
      </c>
      <c r="S4" s="6" t="b">
        <f>IF(R4&gt;Main!$I$8,TRUE)</f>
        <v>1</v>
      </c>
      <c r="T4" s="6" t="b">
        <f>'Figo WTPDemand'!R4&gt;Main!$H$8</f>
        <v>0</v>
      </c>
      <c r="U4" s="11">
        <f>_xlfn.IFS(R4&gt;=Main!$H$13,2,AND( R4&gt;=Main!$I$13,R4&lt;Main!$H$13)= TRUE,1,R4&lt;Main!$I$13,0)</f>
        <v>1</v>
      </c>
      <c r="V4" s="5">
        <v>2100</v>
      </c>
      <c r="W4" s="6" t="b">
        <f>IF(V4&gt;Main!$I$8,TRUE)</f>
        <v>1</v>
      </c>
      <c r="X4" s="6" t="b">
        <f>'Figo WTPDemand'!V4&gt;Main!$H$8</f>
        <v>1</v>
      </c>
      <c r="Y4" s="11">
        <f>_xlfn.IFS(V4&gt;=Main!$H$13,2,AND( V4&gt;=Main!$I$13,V4&lt;Main!$H$13)= TRUE,1,V4&lt;Main!$I$13,0)</f>
        <v>2</v>
      </c>
      <c r="Z4" s="5">
        <v>2150</v>
      </c>
      <c r="AA4" s="6" t="b">
        <f>IF(Z4&gt;Main!$I$3,TRUE)</f>
        <v>1</v>
      </c>
      <c r="AB4" s="6" t="b">
        <f>'Figo WTPDemand'!Z4&gt;Main!$H$3</f>
        <v>0</v>
      </c>
      <c r="AC4" s="11">
        <f>_xlfn.IFS(Z4&gt;=Main!$H$13,2,AND( Z4&gt;=Main!$I$13,Z4&lt;Main!$H$13)= TRUE,1,Z4&lt;Main!$I$13,0)</f>
        <v>2</v>
      </c>
    </row>
    <row r="5" spans="1:29" x14ac:dyDescent="0.3">
      <c r="B5" s="5">
        <v>1650</v>
      </c>
      <c r="C5" s="6" t="b">
        <f>IF(B5&gt;Main!$I$8,TRUE)</f>
        <v>1</v>
      </c>
      <c r="D5" s="6" t="b">
        <f>'Figo WTPDemand'!B5&gt;Main!$H$8</f>
        <v>0</v>
      </c>
      <c r="E5" s="11">
        <f>_xlfn.IFS(B5&gt;=Main!$H$13,2,AND( B5&gt;=Main!$I$13,B5&lt;Main!$H$13)= TRUE,1,B5&lt;Main!$I$13,0)</f>
        <v>1</v>
      </c>
      <c r="F5" s="5">
        <v>1600</v>
      </c>
      <c r="G5" s="6" t="b">
        <f>IF(F5&gt;Main!$I$8,TRUE)</f>
        <v>1</v>
      </c>
      <c r="H5" s="6" t="b">
        <f>'Figo WTPDemand'!F5&gt;Main!$H$8</f>
        <v>0</v>
      </c>
      <c r="I5" s="11">
        <f>_xlfn.IFS(F5&gt;=Main!$H$13,2,AND( F5&gt;=Main!$I$13,F5&lt;Main!$H$13)= TRUE,1,F5&lt;Main!$I$13,0)</f>
        <v>0</v>
      </c>
      <c r="J5" s="5">
        <v>1550</v>
      </c>
      <c r="K5" s="6" t="b">
        <f>IF(J5&gt;Main!$I$8,TRUE)</f>
        <v>0</v>
      </c>
      <c r="L5" s="6" t="b">
        <f>'Figo WTPDemand'!J5&gt;Main!$H$8</f>
        <v>0</v>
      </c>
      <c r="M5" s="11">
        <f>_xlfn.IFS(J5&gt;=Main!$H$13,2,AND( J5&gt;=Main!$I$13,J5&lt;Main!$H$13)= TRUE,1,J5&lt;Main!$I$13,0)</f>
        <v>0</v>
      </c>
      <c r="N5" s="5">
        <v>1650</v>
      </c>
      <c r="O5" s="6" t="b">
        <f>IF(N5&gt;Main!$I$8,TRUE)</f>
        <v>1</v>
      </c>
      <c r="P5" s="6" t="b">
        <f>'Figo WTPDemand'!N5&gt;Main!$H$8</f>
        <v>0</v>
      </c>
      <c r="Q5" s="11">
        <f>_xlfn.IFS(N5&gt;=Main!$H$13,2,AND( N5&gt;=Main!$I$13,N5&lt;Main!$H$13)= TRUE,1,N5&lt;Main!$I$13,0)</f>
        <v>1</v>
      </c>
      <c r="R5" s="5">
        <v>1850</v>
      </c>
      <c r="S5" s="6" t="b">
        <f>IF(R5&gt;Main!$I$8,TRUE)</f>
        <v>1</v>
      </c>
      <c r="T5" s="6" t="b">
        <f>'Figo WTPDemand'!R5&gt;Main!$H$8</f>
        <v>0</v>
      </c>
      <c r="U5" s="11">
        <f>_xlfn.IFS(R5&gt;=Main!$H$13,2,AND( R5&gt;=Main!$I$13,R5&lt;Main!$H$13)= TRUE,1,R5&lt;Main!$I$13,0)</f>
        <v>1</v>
      </c>
      <c r="V5" s="5">
        <v>2100</v>
      </c>
      <c r="W5" s="6" t="b">
        <f>IF(V5&gt;Main!$I$8,TRUE)</f>
        <v>1</v>
      </c>
      <c r="X5" s="6" t="b">
        <f>'Figo WTPDemand'!V5&gt;Main!$H$8</f>
        <v>1</v>
      </c>
      <c r="Y5" s="11">
        <f>_xlfn.IFS(V5&gt;=Main!$H$13,2,AND( V5&gt;=Main!$I$13,V5&lt;Main!$H$13)= TRUE,1,V5&lt;Main!$I$13,0)</f>
        <v>2</v>
      </c>
      <c r="Z5" s="5">
        <v>1950</v>
      </c>
      <c r="AA5" s="6" t="b">
        <f>IF(Z5&gt;Main!$I$3,TRUE)</f>
        <v>0</v>
      </c>
      <c r="AB5" s="6" t="b">
        <f>'Figo WTPDemand'!Z5&gt;Main!$H$3</f>
        <v>0</v>
      </c>
      <c r="AC5" s="11">
        <f>_xlfn.IFS(Z5&gt;=Main!$H$13,2,AND( Z5&gt;=Main!$I$13,Z5&lt;Main!$H$13)= TRUE,1,Z5&lt;Main!$I$13,0)</f>
        <v>1</v>
      </c>
    </row>
    <row r="6" spans="1:29" x14ac:dyDescent="0.3">
      <c r="B6" s="5">
        <v>1350</v>
      </c>
      <c r="C6" s="6" t="b">
        <f>IF(B6&gt;Main!$I$8,TRUE)</f>
        <v>0</v>
      </c>
      <c r="D6" s="6" t="b">
        <f>'Figo WTPDemand'!B6&gt;Main!$H$8</f>
        <v>0</v>
      </c>
      <c r="E6" s="11">
        <f>_xlfn.IFS(B6&gt;=Main!$H$13,2,AND( B6&gt;=Main!$I$13,B6&lt;Main!$H$13)= TRUE,1,B6&lt;Main!$I$13,0)</f>
        <v>0</v>
      </c>
      <c r="F6" s="5">
        <v>1400</v>
      </c>
      <c r="G6" s="6" t="b">
        <f>IF(F6&gt;Main!$I$8,TRUE)</f>
        <v>0</v>
      </c>
      <c r="H6" s="6" t="b">
        <f>'Figo WTPDemand'!F6&gt;Main!$H$8</f>
        <v>0</v>
      </c>
      <c r="I6" s="11">
        <f>_xlfn.IFS(F6&gt;=Main!$H$13,2,AND( F6&gt;=Main!$I$13,F6&lt;Main!$H$13)= TRUE,1,F6&lt;Main!$I$13,0)</f>
        <v>0</v>
      </c>
      <c r="J6" s="5"/>
      <c r="K6" s="6"/>
      <c r="L6" s="6"/>
      <c r="M6" s="11"/>
      <c r="N6" s="5">
        <v>1850</v>
      </c>
      <c r="O6" s="6" t="b">
        <f>IF(N6&gt;Main!$I$8,TRUE)</f>
        <v>1</v>
      </c>
      <c r="P6" s="6" t="b">
        <f>'Figo WTPDemand'!N6&gt;Main!$H$8</f>
        <v>0</v>
      </c>
      <c r="Q6" s="11">
        <f>_xlfn.IFS(N6&gt;=Main!$H$13,2,AND( N6&gt;=Main!$I$13,N6&lt;Main!$H$13)= TRUE,1,N6&lt;Main!$I$13,0)</f>
        <v>1</v>
      </c>
      <c r="R6" s="5">
        <v>1750</v>
      </c>
      <c r="S6" s="6" t="b">
        <f>IF(R6&gt;Main!$I$8,TRUE)</f>
        <v>1</v>
      </c>
      <c r="T6" s="6" t="b">
        <f>'Figo WTPDemand'!R6&gt;Main!$H$8</f>
        <v>0</v>
      </c>
      <c r="U6" s="11">
        <f>_xlfn.IFS(R6&gt;=Main!$H$13,2,AND( R6&gt;=Main!$I$13,R6&lt;Main!$H$13)= TRUE,1,R6&lt;Main!$I$13,0)</f>
        <v>1</v>
      </c>
      <c r="V6" s="5">
        <v>2050</v>
      </c>
      <c r="W6" s="6" t="b">
        <f>IF(V6&gt;Main!$I$8,TRUE)</f>
        <v>1</v>
      </c>
      <c r="X6" s="6" t="b">
        <f>'Figo WTPDemand'!V6&gt;Main!$H$8</f>
        <v>1</v>
      </c>
      <c r="Y6" s="11">
        <f>_xlfn.IFS(V6&gt;=Main!$H$13,2,AND( V6&gt;=Main!$I$13,V6&lt;Main!$H$13)= TRUE,1,V6&lt;Main!$I$13,0)</f>
        <v>2</v>
      </c>
      <c r="Z6" s="5">
        <v>1850</v>
      </c>
      <c r="AA6" s="6" t="b">
        <f>IF(Z6&gt;Main!$I$3,TRUE)</f>
        <v>0</v>
      </c>
      <c r="AB6" s="6" t="b">
        <f>'Figo WTPDemand'!Z6&gt;Main!$H$3</f>
        <v>0</v>
      </c>
      <c r="AC6" s="11">
        <f>_xlfn.IFS(Z6&gt;=Main!$H$13,2,AND( Z6&gt;=Main!$I$13,Z6&lt;Main!$H$13)= TRUE,1,Z6&lt;Main!$I$13,0)</f>
        <v>1</v>
      </c>
    </row>
    <row r="7" spans="1:29" x14ac:dyDescent="0.3">
      <c r="B7" s="5">
        <v>1450</v>
      </c>
      <c r="C7" s="6" t="b">
        <f>IF(B7&gt;Main!$I$8,TRUE)</f>
        <v>0</v>
      </c>
      <c r="D7" s="6" t="b">
        <f>'Figo WTPDemand'!B7&gt;Main!$H$8</f>
        <v>0</v>
      </c>
      <c r="E7" s="11">
        <f>_xlfn.IFS(B7&gt;=Main!$H$13,2,AND( B7&gt;=Main!$I$13,B7&lt;Main!$H$13)= TRUE,1,B7&lt;Main!$I$13,0)</f>
        <v>0</v>
      </c>
      <c r="F7" s="5">
        <v>1350</v>
      </c>
      <c r="G7" s="6" t="b">
        <f>IF(F7&gt;Main!$I$8,TRUE)</f>
        <v>0</v>
      </c>
      <c r="H7" s="6" t="b">
        <f>'Figo WTPDemand'!F7&gt;Main!$H$8</f>
        <v>0</v>
      </c>
      <c r="I7" s="11">
        <f>_xlfn.IFS(F7&gt;=Main!$H$13,2,AND( F7&gt;=Main!$I$13,F7&lt;Main!$H$13)= TRUE,1,F7&lt;Main!$I$13,0)</f>
        <v>0</v>
      </c>
      <c r="J7" s="5"/>
      <c r="K7" s="6"/>
      <c r="L7" s="6"/>
      <c r="M7" s="11"/>
      <c r="N7" s="5">
        <v>2050</v>
      </c>
      <c r="O7" s="6" t="b">
        <f>IF(N7&gt;Main!$I$8,TRUE)</f>
        <v>1</v>
      </c>
      <c r="P7" s="6" t="b">
        <f>'Figo WTPDemand'!N7&gt;Main!$H$8</f>
        <v>1</v>
      </c>
      <c r="Q7" s="11">
        <f>_xlfn.IFS(N7&gt;=Main!$H$13,2,AND( N7&gt;=Main!$I$13,N7&lt;Main!$H$13)= TRUE,1,N7&lt;Main!$I$13,0)</f>
        <v>2</v>
      </c>
      <c r="R7" s="5">
        <v>1800</v>
      </c>
      <c r="S7" s="6" t="b">
        <f>IF(R7&gt;Main!$I$8,TRUE)</f>
        <v>1</v>
      </c>
      <c r="T7" s="6" t="b">
        <f>'Figo WTPDemand'!R7&gt;Main!$H$8</f>
        <v>0</v>
      </c>
      <c r="U7" s="11">
        <f>_xlfn.IFS(R7&gt;=Main!$H$13,2,AND( R7&gt;=Main!$I$13,R7&lt;Main!$H$13)= TRUE,1,R7&lt;Main!$I$13,0)</f>
        <v>1</v>
      </c>
      <c r="V7" s="5">
        <v>2050</v>
      </c>
      <c r="W7" s="6" t="b">
        <f>IF(V7&gt;Main!$I$8,TRUE)</f>
        <v>1</v>
      </c>
      <c r="X7" s="6" t="b">
        <f>'Figo WTPDemand'!V7&gt;Main!$H$8</f>
        <v>1</v>
      </c>
      <c r="Y7" s="11">
        <f>_xlfn.IFS(V7&gt;=Main!$H$13,2,AND( V7&gt;=Main!$I$13,V7&lt;Main!$H$13)= TRUE,1,V7&lt;Main!$I$13,0)</f>
        <v>2</v>
      </c>
      <c r="Z7" s="5"/>
      <c r="AA7" s="6"/>
      <c r="AB7" s="6"/>
      <c r="AC7" s="11"/>
    </row>
    <row r="8" spans="1:29" x14ac:dyDescent="0.3">
      <c r="B8" s="5">
        <v>1550</v>
      </c>
      <c r="C8" s="6" t="b">
        <f>IF(B8&gt;Main!$I$8,TRUE)</f>
        <v>0</v>
      </c>
      <c r="D8" s="6" t="b">
        <f>'Figo WTPDemand'!B8&gt;Main!$H$8</f>
        <v>0</v>
      </c>
      <c r="E8" s="11">
        <f>_xlfn.IFS(B8&gt;=Main!$H$13,2,AND( B8&gt;=Main!$I$13,B8&lt;Main!$H$13)= TRUE,1,B8&lt;Main!$I$13,0)</f>
        <v>0</v>
      </c>
      <c r="F8" s="5"/>
      <c r="G8" s="6"/>
      <c r="H8" s="6"/>
      <c r="I8" s="11"/>
      <c r="J8" s="5"/>
      <c r="K8" s="6"/>
      <c r="L8" s="6"/>
      <c r="M8" s="11"/>
      <c r="N8" s="5"/>
      <c r="O8" s="6"/>
      <c r="P8" s="6"/>
      <c r="Q8" s="11"/>
      <c r="R8" s="5"/>
      <c r="S8" s="6"/>
      <c r="T8" s="6"/>
      <c r="U8" s="11"/>
      <c r="V8" s="5">
        <v>1950</v>
      </c>
      <c r="W8" s="6" t="b">
        <f>IF(V8&gt;Main!$I$8,TRUE)</f>
        <v>1</v>
      </c>
      <c r="X8" s="6" t="b">
        <f>'Figo WTPDemand'!V8&gt;Main!$H$8</f>
        <v>0</v>
      </c>
      <c r="Y8" s="11">
        <f>_xlfn.IFS(V8&gt;=Main!$H$13,2,AND( V8&gt;=Main!$I$13,V8&lt;Main!$H$13)= TRUE,1,V8&lt;Main!$I$13,0)</f>
        <v>1</v>
      </c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>
        <v>1850</v>
      </c>
      <c r="W9" s="6" t="b">
        <f>IF(V9&gt;Main!$I$8,TRUE)</f>
        <v>1</v>
      </c>
      <c r="X9" s="6" t="b">
        <f>'Figo WTPDemand'!V9&gt;Main!$H$8</f>
        <v>0</v>
      </c>
      <c r="Y9" s="11">
        <f>_xlfn.IFS(V9&gt;=Main!$H$13,2,AND( V9&gt;=Main!$I$13,V9&lt;Main!$H$13)= TRUE,1,V9&lt;Main!$I$13,0)</f>
        <v>1</v>
      </c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2</v>
      </c>
      <c r="D10" s="14">
        <f>COUNTIF(E2:E9,2)</f>
        <v>0</v>
      </c>
      <c r="E10" s="15"/>
      <c r="F10" s="13"/>
      <c r="G10" s="14">
        <f>COUNTIF(I2:I9,1)</f>
        <v>1</v>
      </c>
      <c r="H10" s="14">
        <f>COUNTIF(I2:I9,2)</f>
        <v>0</v>
      </c>
      <c r="I10" s="15"/>
      <c r="J10" s="13"/>
      <c r="K10" s="14">
        <f>COUNTIF(M2:M9,1)</f>
        <v>2</v>
      </c>
      <c r="L10" s="14">
        <f>COUNTIF(M2:M9,2)</f>
        <v>0</v>
      </c>
      <c r="M10" s="15"/>
      <c r="N10" s="13"/>
      <c r="O10" s="14">
        <f>COUNTIF(Q2:Q9,1)</f>
        <v>3</v>
      </c>
      <c r="P10" s="14">
        <f>COUNTIF(Q2:Q9,2)</f>
        <v>1</v>
      </c>
      <c r="Q10" s="15"/>
      <c r="R10" s="13"/>
      <c r="S10" s="14">
        <f>COUNTIF(U2:U9,1)</f>
        <v>4</v>
      </c>
      <c r="T10" s="14">
        <f>COUNTIF(U2:U9,2)</f>
        <v>2</v>
      </c>
      <c r="U10" s="15"/>
      <c r="V10" s="13"/>
      <c r="W10" s="14">
        <f>COUNTIF(Y2:Y9,1)</f>
        <v>2</v>
      </c>
      <c r="X10" s="14">
        <f>COUNTIF(Y2:Y9,2)</f>
        <v>6</v>
      </c>
      <c r="Y10" s="15"/>
      <c r="Z10" s="13"/>
      <c r="AA10" s="14">
        <f>COUNTIF(AA2:AA9,TRUE)</f>
        <v>3</v>
      </c>
      <c r="AB10" s="14">
        <f>COUNTIF(AB2:AB9,TRUE)</f>
        <v>0</v>
      </c>
      <c r="AC10" s="15"/>
    </row>
    <row r="11" spans="1:29" ht="15" thickBot="1" x14ac:dyDescent="0.35">
      <c r="A11" s="7" t="s">
        <v>23</v>
      </c>
      <c r="B11" s="7"/>
      <c r="C11" s="8">
        <f>C10</f>
        <v>2</v>
      </c>
      <c r="D11" s="8">
        <f>D10</f>
        <v>0</v>
      </c>
      <c r="E11" s="12"/>
      <c r="F11" s="7"/>
      <c r="G11" s="8">
        <f>C11+G10</f>
        <v>3</v>
      </c>
      <c r="H11" s="8">
        <f>D11+H10</f>
        <v>0</v>
      </c>
      <c r="I11" s="12"/>
      <c r="J11" s="7"/>
      <c r="K11" s="8">
        <f>G11+K10</f>
        <v>5</v>
      </c>
      <c r="L11" s="8">
        <f>H11+L10</f>
        <v>0</v>
      </c>
      <c r="M11" s="12"/>
      <c r="N11" s="7"/>
      <c r="O11" s="8">
        <f>K11+O10</f>
        <v>8</v>
      </c>
      <c r="P11" s="8">
        <f>L11+P10</f>
        <v>1</v>
      </c>
      <c r="Q11" s="12"/>
      <c r="R11" s="7"/>
      <c r="S11" s="8">
        <f>O11+S10</f>
        <v>12</v>
      </c>
      <c r="T11" s="8">
        <f>P11+T10</f>
        <v>3</v>
      </c>
      <c r="U11" s="12"/>
      <c r="V11" s="7"/>
      <c r="W11" s="8">
        <f>S11+W10</f>
        <v>14</v>
      </c>
      <c r="X11" s="8">
        <f>T11+X10</f>
        <v>9</v>
      </c>
      <c r="Y11" s="12"/>
      <c r="Z11" s="7"/>
      <c r="AA11" s="8">
        <f>W11+AA10</f>
        <v>17</v>
      </c>
      <c r="AB11" s="8">
        <f>X11+AB10</f>
        <v>9</v>
      </c>
      <c r="AC11" s="12"/>
    </row>
    <row r="13" spans="1:29" ht="15" thickBot="1" x14ac:dyDescent="0.35"/>
    <row r="14" spans="1:29" x14ac:dyDescent="0.3">
      <c r="A14" s="50" t="s">
        <v>35</v>
      </c>
      <c r="B14" s="51"/>
    </row>
    <row r="15" spans="1:29" x14ac:dyDescent="0.3">
      <c r="A15" s="18">
        <v>0</v>
      </c>
      <c r="B15" s="19" t="s">
        <v>36</v>
      </c>
    </row>
    <row r="16" spans="1:29" x14ac:dyDescent="0.3">
      <c r="A16" s="18">
        <v>1</v>
      </c>
      <c r="B16" s="19" t="s">
        <v>37</v>
      </c>
    </row>
    <row r="17" spans="1:2" ht="15" thickBot="1" x14ac:dyDescent="0.35">
      <c r="A17" s="20">
        <v>2</v>
      </c>
      <c r="B17" s="21" t="s">
        <v>38</v>
      </c>
    </row>
    <row r="18" spans="1:2" x14ac:dyDescent="0.3">
      <c r="A18" s="17"/>
      <c r="B18" s="17"/>
    </row>
  </sheetData>
  <mergeCells count="1">
    <mergeCell ref="A14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5CB6-F51B-422E-BFC5-7FFBF340CC0A}">
  <dimension ref="A1:AC18"/>
  <sheetViews>
    <sheetView showGridLines="0" topLeftCell="E1" zoomScale="70" zoomScaleNormal="70" workbookViewId="0">
      <selection activeCell="E15" sqref="E15:F18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5" width="12" customWidth="1"/>
    <col min="6" max="6" width="16.77734375" bestFit="1" customWidth="1"/>
    <col min="7" max="9" width="12" customWidth="1"/>
    <col min="11" max="13" width="12" customWidth="1"/>
    <col min="14" max="14" width="6.21875" bestFit="1" customWidth="1"/>
    <col min="15" max="15" width="10.21875" bestFit="1" customWidth="1"/>
    <col min="16" max="16" width="7.77734375" bestFit="1" customWidth="1"/>
    <col min="17" max="17" width="12" customWidth="1"/>
    <col min="21" max="21" width="12" customWidth="1"/>
    <col min="23" max="25" width="12" customWidth="1"/>
    <col min="27" max="27" width="10.21875" bestFit="1" customWidth="1"/>
    <col min="28" max="28" width="7.77734375" bestFit="1" customWidth="1"/>
    <col min="29" max="29" width="12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33</v>
      </c>
      <c r="F1" s="3" t="s">
        <v>13</v>
      </c>
      <c r="G1" s="4" t="s">
        <v>20</v>
      </c>
      <c r="H1" s="4" t="s">
        <v>21</v>
      </c>
      <c r="I1" s="10" t="s">
        <v>33</v>
      </c>
      <c r="J1" s="3" t="s">
        <v>14</v>
      </c>
      <c r="K1" s="4" t="s">
        <v>20</v>
      </c>
      <c r="L1" s="4" t="s">
        <v>21</v>
      </c>
      <c r="M1" s="10" t="s">
        <v>33</v>
      </c>
      <c r="N1" s="3" t="s">
        <v>15</v>
      </c>
      <c r="O1" s="4" t="s">
        <v>20</v>
      </c>
      <c r="P1" s="4" t="s">
        <v>21</v>
      </c>
      <c r="Q1" s="10" t="s">
        <v>33</v>
      </c>
      <c r="R1" s="3" t="s">
        <v>16</v>
      </c>
      <c r="S1" s="4" t="s">
        <v>20</v>
      </c>
      <c r="T1" s="4" t="s">
        <v>21</v>
      </c>
      <c r="U1" s="10" t="s">
        <v>33</v>
      </c>
      <c r="V1" s="3" t="s">
        <v>17</v>
      </c>
      <c r="W1" s="4" t="s">
        <v>20</v>
      </c>
      <c r="X1" s="4" t="s">
        <v>21</v>
      </c>
      <c r="Y1" s="10" t="s">
        <v>33</v>
      </c>
      <c r="Z1" s="3" t="s">
        <v>18</v>
      </c>
      <c r="AA1" s="4" t="s">
        <v>20</v>
      </c>
      <c r="AB1" s="4" t="s">
        <v>21</v>
      </c>
      <c r="AC1" s="10" t="s">
        <v>33</v>
      </c>
    </row>
    <row r="2" spans="1:29" x14ac:dyDescent="0.3">
      <c r="B2" s="5">
        <v>1300</v>
      </c>
      <c r="C2" s="6" t="b">
        <f>IF(B2&gt;Main!$I$8,TRUE)</f>
        <v>0</v>
      </c>
      <c r="D2" s="6" t="b">
        <f>'Figo WTPDemand'!B2&gt;Main!$H$8</f>
        <v>0</v>
      </c>
      <c r="E2" s="11">
        <f>_xlfn.IFS('Figo WTPDemand'!B2&gt;Main!$H$8,2,AND( 'Figo WTPDemand'!B2&gt;=Main!$I$8,'Figo WTPDemand'!B2&lt;Main!$H$8)= TRUE,1,B2&lt;Main!$I$8,0)</f>
        <v>0</v>
      </c>
      <c r="F2" s="5">
        <v>1700</v>
      </c>
      <c r="G2" s="6" t="b">
        <f>IF(F2&gt;Main!$I$8,TRUE)</f>
        <v>1</v>
      </c>
      <c r="H2" s="6" t="b">
        <f>'Figo WTPDemand'!F2&gt;Main!$H$8</f>
        <v>0</v>
      </c>
      <c r="I2" s="11">
        <f>_xlfn.IFS('Figo WTPDemand'!F2&gt;Main!$H$8,2,AND( 'Figo WTPDemand'!F2&gt;=Main!$I$8,'Figo WTPDemand'!F2&lt;Main!$H$8)= TRUE,1,F2&lt;Main!$I$8,0)</f>
        <v>1</v>
      </c>
      <c r="J2" s="5">
        <v>1800</v>
      </c>
      <c r="K2" s="6" t="b">
        <f>IF(J2&gt;Main!$I$8,TRUE)</f>
        <v>1</v>
      </c>
      <c r="L2" s="6" t="b">
        <f>'Figo WTPDemand'!J2&gt;Main!$H$8</f>
        <v>0</v>
      </c>
      <c r="M2" s="11">
        <f>_xlfn.IFS('Figo WTPDemand'!J2&gt;Main!$H$8,2,AND( 'Figo WTPDemand'!J2&gt;=Main!$I$8,'Figo WTPDemand'!J2&lt;Main!$H$8)= TRUE,1,J2&lt;Main!$I$8,0)</f>
        <v>1</v>
      </c>
      <c r="N2" s="5">
        <v>1500</v>
      </c>
      <c r="O2" s="6" t="b">
        <f>IF(N2&gt;Main!$I$8,TRUE)</f>
        <v>0</v>
      </c>
      <c r="P2" s="6" t="b">
        <f>'Figo WTPDemand'!N2&gt;Main!$H$8</f>
        <v>0</v>
      </c>
      <c r="Q2" s="11">
        <f>_xlfn.IFS('Figo WTPDemand'!N2&gt;Main!$H$8,2,AND( 'Figo WTPDemand'!N2&gt;=Main!$I$8,'Figo WTPDemand'!N2&lt;Main!$H$8)= TRUE,1,N2&lt;Main!$I$8,0)</f>
        <v>0</v>
      </c>
      <c r="R2" s="5">
        <v>2000</v>
      </c>
      <c r="S2" s="6" t="b">
        <f>IF(R2&gt;Main!$I$8,TRUE)</f>
        <v>1</v>
      </c>
      <c r="T2" s="6" t="b">
        <f>'Figo WTPDemand'!R2&gt;Main!$H$8</f>
        <v>1</v>
      </c>
      <c r="U2" s="11">
        <f>_xlfn.IFS('Figo WTPDemand'!R2&gt;Main!$H$8,2,AND( 'Figo WTPDemand'!R2&gt;=Main!$I$8,'Figo WTPDemand'!R2&lt;Main!$H$8)= TRUE,1,R2&lt;Main!$I$8,0)</f>
        <v>2</v>
      </c>
      <c r="V2" s="5">
        <v>2100</v>
      </c>
      <c r="W2" s="6" t="b">
        <f>IF(V2&gt;Main!$I$8,TRUE)</f>
        <v>1</v>
      </c>
      <c r="X2" s="6" t="b">
        <f>'Figo WTPDemand'!V2&gt;Main!$H$8</f>
        <v>1</v>
      </c>
      <c r="Y2" s="11">
        <f>_xlfn.IFS('Figo WTPDemand'!V2&gt;Main!$H$8,2,AND( 'Figo WTPDemand'!V2&gt;=Main!$I$8,'Figo WTPDemand'!V2&lt;Main!$H$8)= TRUE,1,V2&lt;Main!$I$8,0)</f>
        <v>2</v>
      </c>
      <c r="Z2" s="5">
        <v>2500</v>
      </c>
      <c r="AA2" s="6" t="b">
        <f>IF(Z2&gt;Main!$I$3,TRUE)</f>
        <v>1</v>
      </c>
      <c r="AB2" s="6" t="b">
        <f>'Figo WTPDemand'!Z2&gt;Main!$H$3</f>
        <v>0</v>
      </c>
      <c r="AC2" s="11">
        <f>_xlfn.IFS('Figo WTPDemand'!Z2&gt;Main!$H$8,2,AND( 'Figo WTPDemand'!Z2&gt;=Main!$I$8,'Figo WTPDemand'!Z2&lt;Main!$H$8)= TRUE,1,Z2&lt;Main!$I$8,0)</f>
        <v>2</v>
      </c>
    </row>
    <row r="3" spans="1:29" x14ac:dyDescent="0.3">
      <c r="B3" s="5">
        <v>1400</v>
      </c>
      <c r="C3" s="6" t="b">
        <f>IF(B3&gt;Main!$I$8,TRUE)</f>
        <v>0</v>
      </c>
      <c r="D3" s="6" t="b">
        <f>'Figo WTPDemand'!B3&gt;Main!$H$8</f>
        <v>0</v>
      </c>
      <c r="E3" s="11">
        <f>_xlfn.IFS('Figo WTPDemand'!B3&gt;Main!$H$8,2,AND( 'Figo WTPDemand'!B3&gt;=Main!$I$8,'Figo WTPDemand'!B3&lt;Main!$H$8)= TRUE,1,B3&lt;Main!$I$8,0)</f>
        <v>0</v>
      </c>
      <c r="F3" s="5">
        <v>1600</v>
      </c>
      <c r="G3" s="6" t="b">
        <f>IF(F3&gt;Main!$I$8,TRUE)</f>
        <v>1</v>
      </c>
      <c r="H3" s="6" t="b">
        <f>'Figo WTPDemand'!F3&gt;Main!$H$8</f>
        <v>0</v>
      </c>
      <c r="I3" s="11">
        <f>_xlfn.IFS('Figo WTPDemand'!F3&gt;Main!$H$8,2,AND( 'Figo WTPDemand'!F3&gt;=Main!$I$8,'Figo WTPDemand'!F3&lt;Main!$H$8)= TRUE,1,F3&lt;Main!$I$8,0)</f>
        <v>1</v>
      </c>
      <c r="J3" s="5">
        <v>1700</v>
      </c>
      <c r="K3" s="6" t="b">
        <f>IF(J3&gt;Main!$I$8,TRUE)</f>
        <v>1</v>
      </c>
      <c r="L3" s="6" t="b">
        <f>'Figo WTPDemand'!J3&gt;Main!$H$8</f>
        <v>0</v>
      </c>
      <c r="M3" s="11">
        <f>_xlfn.IFS('Figo WTPDemand'!J3&gt;Main!$H$8,2,AND( 'Figo WTPDemand'!J3&gt;=Main!$I$8,'Figo WTPDemand'!J3&lt;Main!$H$8)= TRUE,1,J3&lt;Main!$I$8,0)</f>
        <v>1</v>
      </c>
      <c r="N3" s="5">
        <v>1600</v>
      </c>
      <c r="O3" s="6" t="b">
        <f>IF(N3&gt;Main!$I$8,TRUE)</f>
        <v>1</v>
      </c>
      <c r="P3" s="6" t="b">
        <f>'Figo WTPDemand'!N3&gt;Main!$H$8</f>
        <v>0</v>
      </c>
      <c r="Q3" s="11">
        <f>_xlfn.IFS('Figo WTPDemand'!N3&gt;Main!$H$8,2,AND( 'Figo WTPDemand'!N3&gt;=Main!$I$8,'Figo WTPDemand'!N3&lt;Main!$H$8)= TRUE,1,N3&lt;Main!$I$8,0)</f>
        <v>1</v>
      </c>
      <c r="R3" s="5">
        <v>2000</v>
      </c>
      <c r="S3" s="6" t="b">
        <f>IF(R3&gt;Main!$I$8,TRUE)</f>
        <v>1</v>
      </c>
      <c r="T3" s="6" t="b">
        <f>'Figo WTPDemand'!R3&gt;Main!$H$8</f>
        <v>1</v>
      </c>
      <c r="U3" s="11">
        <f>_xlfn.IFS('Figo WTPDemand'!R3&gt;Main!$H$8,2,AND( 'Figo WTPDemand'!R3&gt;=Main!$I$8,'Figo WTPDemand'!R3&lt;Main!$H$8)= TRUE,1,R3&lt;Main!$I$8,0)</f>
        <v>2</v>
      </c>
      <c r="V3" s="5">
        <v>2100</v>
      </c>
      <c r="W3" s="6" t="b">
        <f>IF(V3&gt;Main!$I$8,TRUE)</f>
        <v>1</v>
      </c>
      <c r="X3" s="6" t="b">
        <f>'Figo WTPDemand'!V3&gt;Main!$H$8</f>
        <v>1</v>
      </c>
      <c r="Y3" s="11">
        <f>_xlfn.IFS('Figo WTPDemand'!V3&gt;Main!$H$8,2,AND( 'Figo WTPDemand'!V3&gt;=Main!$I$8,'Figo WTPDemand'!V3&lt;Main!$H$8)= TRUE,1,V3&lt;Main!$I$8,0)</f>
        <v>2</v>
      </c>
      <c r="Z3" s="5">
        <v>2300</v>
      </c>
      <c r="AA3" s="6" t="b">
        <f>IF(Z3&gt;Main!$I$3,TRUE)</f>
        <v>1</v>
      </c>
      <c r="AB3" s="6" t="b">
        <f>'Figo WTPDemand'!Z3&gt;Main!$H$3</f>
        <v>0</v>
      </c>
      <c r="AC3" s="11">
        <f>_xlfn.IFS('Figo WTPDemand'!Z3&gt;Main!$H$8,2,AND( 'Figo WTPDemand'!Z3&gt;=Main!$I$8,'Figo WTPDemand'!Z3&lt;Main!$H$8)= TRUE,1,Z3&lt;Main!$I$8,0)</f>
        <v>2</v>
      </c>
    </row>
    <row r="4" spans="1:29" x14ac:dyDescent="0.3">
      <c r="B4" s="5">
        <v>1500</v>
      </c>
      <c r="C4" s="6" t="b">
        <f>IF(B4&gt;Main!$I$8,TRUE)</f>
        <v>0</v>
      </c>
      <c r="D4" s="6" t="b">
        <f>'Figo WTPDemand'!B4&gt;Main!$H$8</f>
        <v>0</v>
      </c>
      <c r="E4" s="11">
        <f>_xlfn.IFS('Figo WTPDemand'!B4&gt;Main!$H$8,2,AND( 'Figo WTPDemand'!B4&gt;=Main!$I$8,'Figo WTPDemand'!B4&lt;Main!$H$8)= TRUE,1,B4&lt;Main!$I$8,0)</f>
        <v>0</v>
      </c>
      <c r="F4" s="5">
        <v>1500</v>
      </c>
      <c r="G4" s="6" t="b">
        <f>IF(F4&gt;Main!$I$8,TRUE)</f>
        <v>0</v>
      </c>
      <c r="H4" s="6" t="b">
        <f>'Figo WTPDemand'!F4&gt;Main!$H$8</f>
        <v>0</v>
      </c>
      <c r="I4" s="11">
        <f>_xlfn.IFS('Figo WTPDemand'!F4&gt;Main!$H$8,2,AND( 'Figo WTPDemand'!F4&gt;=Main!$I$8,'Figo WTPDemand'!F4&lt;Main!$H$8)= TRUE,1,F4&lt;Main!$I$8,0)</f>
        <v>0</v>
      </c>
      <c r="J4" s="5">
        <v>1600</v>
      </c>
      <c r="K4" s="6" t="b">
        <f>IF(J4&gt;Main!$I$8,TRUE)</f>
        <v>1</v>
      </c>
      <c r="L4" s="6" t="b">
        <f>'Figo WTPDemand'!J4&gt;Main!$H$8</f>
        <v>0</v>
      </c>
      <c r="M4" s="11">
        <f>_xlfn.IFS('Figo WTPDemand'!J4&gt;Main!$H$8,2,AND( 'Figo WTPDemand'!J4&gt;=Main!$I$8,'Figo WTPDemand'!J4&lt;Main!$H$8)= TRUE,1,J4&lt;Main!$I$8,0)</f>
        <v>1</v>
      </c>
      <c r="N4" s="5">
        <v>1400</v>
      </c>
      <c r="O4" s="6" t="b">
        <f>IF(N4&gt;Main!$I$8,TRUE)</f>
        <v>0</v>
      </c>
      <c r="P4" s="6" t="b">
        <f>'Figo WTPDemand'!N4&gt;Main!$H$8</f>
        <v>0</v>
      </c>
      <c r="Q4" s="11">
        <f>_xlfn.IFS('Figo WTPDemand'!N4&gt;Main!$H$8,2,AND( 'Figo WTPDemand'!N4&gt;=Main!$I$8,'Figo WTPDemand'!N4&lt;Main!$H$8)= TRUE,1,N4&lt;Main!$I$8,0)</f>
        <v>0</v>
      </c>
      <c r="R4" s="5">
        <v>1900</v>
      </c>
      <c r="S4" s="6" t="b">
        <f>IF(R4&gt;Main!$I$8,TRUE)</f>
        <v>1</v>
      </c>
      <c r="T4" s="6" t="b">
        <f>'Figo WTPDemand'!R4&gt;Main!$H$8</f>
        <v>0</v>
      </c>
      <c r="U4" s="11">
        <f>_xlfn.IFS('Figo WTPDemand'!R4&gt;Main!$H$8,2,AND( 'Figo WTPDemand'!R4&gt;=Main!$I$8,'Figo WTPDemand'!R4&lt;Main!$H$8)= TRUE,1,R4&lt;Main!$I$8,0)</f>
        <v>1</v>
      </c>
      <c r="V4" s="5">
        <v>2050</v>
      </c>
      <c r="W4" s="6" t="b">
        <f>IF(V4&gt;Main!$I$8,TRUE)</f>
        <v>1</v>
      </c>
      <c r="X4" s="6" t="b">
        <f>'Figo WTPDemand'!V4&gt;Main!$H$8</f>
        <v>1</v>
      </c>
      <c r="Y4" s="11">
        <f>_xlfn.IFS('Figo WTPDemand'!V4&gt;Main!$H$8,2,AND( 'Figo WTPDemand'!V4&gt;=Main!$I$8,'Figo WTPDemand'!V4&lt;Main!$H$8)= TRUE,1,V4&lt;Main!$I$8,0)</f>
        <v>2</v>
      </c>
      <c r="Z4" s="5">
        <v>2100</v>
      </c>
      <c r="AA4" s="6" t="b">
        <f>IF(Z4&gt;Main!$I$3,TRUE)</f>
        <v>1</v>
      </c>
      <c r="AB4" s="6" t="b">
        <f>'Figo WTPDemand'!Z4&gt;Main!$H$3</f>
        <v>0</v>
      </c>
      <c r="AC4" s="11">
        <f>_xlfn.IFS('Figo WTPDemand'!Z4&gt;Main!$H$8,2,AND( 'Figo WTPDemand'!Z4&gt;=Main!$I$8,'Figo WTPDemand'!Z4&lt;Main!$H$8)= TRUE,1,Z4&lt;Main!$I$8,0)</f>
        <v>2</v>
      </c>
    </row>
    <row r="5" spans="1:29" x14ac:dyDescent="0.3">
      <c r="B5" s="5">
        <v>1600</v>
      </c>
      <c r="C5" s="6" t="b">
        <f>IF(B5&gt;Main!$I$8,TRUE)</f>
        <v>1</v>
      </c>
      <c r="D5" s="6" t="b">
        <f>'Figo WTPDemand'!B5&gt;Main!$H$8</f>
        <v>0</v>
      </c>
      <c r="E5" s="11">
        <f>_xlfn.IFS('Figo WTPDemand'!B5&gt;Main!$H$8,2,AND( 'Figo WTPDemand'!B5&gt;=Main!$I$8,'Figo WTPDemand'!B5&lt;Main!$H$8)= TRUE,1,B5&lt;Main!$I$8,0)</f>
        <v>1</v>
      </c>
      <c r="F5" s="5">
        <v>1550</v>
      </c>
      <c r="G5" s="6" t="b">
        <f>IF(F5&gt;Main!$I$8,TRUE)</f>
        <v>0</v>
      </c>
      <c r="H5" s="6" t="b">
        <f>'Figo WTPDemand'!F5&gt;Main!$H$8</f>
        <v>0</v>
      </c>
      <c r="I5" s="11">
        <f>_xlfn.IFS('Figo WTPDemand'!F5&gt;Main!$H$8,2,AND( 'Figo WTPDemand'!F5&gt;=Main!$I$8,'Figo WTPDemand'!F5&lt;Main!$H$8)= TRUE,1,F5&lt;Main!$I$8,0)</f>
        <v>0</v>
      </c>
      <c r="J5" s="5">
        <v>1500</v>
      </c>
      <c r="K5" s="6" t="b">
        <f>IF(J5&gt;Main!$I$8,TRUE)</f>
        <v>0</v>
      </c>
      <c r="L5" s="6" t="b">
        <f>'Figo WTPDemand'!J5&gt;Main!$H$8</f>
        <v>0</v>
      </c>
      <c r="M5" s="11">
        <f>_xlfn.IFS('Figo WTPDemand'!J5&gt;Main!$H$8,2,AND( 'Figo WTPDemand'!J5&gt;=Main!$I$8,'Figo WTPDemand'!J5&lt;Main!$H$8)= TRUE,1,J5&lt;Main!$I$8,0)</f>
        <v>0</v>
      </c>
      <c r="N5" s="5">
        <v>1650</v>
      </c>
      <c r="O5" s="6" t="b">
        <f>IF(N5&gt;Main!$I$8,TRUE)</f>
        <v>1</v>
      </c>
      <c r="P5" s="6" t="b">
        <f>'Figo WTPDemand'!N5&gt;Main!$H$8</f>
        <v>0</v>
      </c>
      <c r="Q5" s="11">
        <f>_xlfn.IFS('Figo WTPDemand'!N5&gt;Main!$H$8,2,AND( 'Figo WTPDemand'!N5&gt;=Main!$I$8,'Figo WTPDemand'!N5&lt;Main!$H$8)= TRUE,1,N5&lt;Main!$I$8,0)</f>
        <v>1</v>
      </c>
      <c r="R5" s="5">
        <v>1800</v>
      </c>
      <c r="S5" s="6" t="b">
        <f>IF(R5&gt;Main!$I$8,TRUE)</f>
        <v>1</v>
      </c>
      <c r="T5" s="6" t="b">
        <f>'Figo WTPDemand'!R5&gt;Main!$H$8</f>
        <v>0</v>
      </c>
      <c r="U5" s="11">
        <f>_xlfn.IFS('Figo WTPDemand'!R5&gt;Main!$H$8,2,AND( 'Figo WTPDemand'!R5&gt;=Main!$I$8,'Figo WTPDemand'!R5&lt;Main!$H$8)= TRUE,1,R5&lt;Main!$I$8,0)</f>
        <v>1</v>
      </c>
      <c r="V5" s="5">
        <v>2050</v>
      </c>
      <c r="W5" s="6" t="b">
        <f>IF(V5&gt;Main!$I$8,TRUE)</f>
        <v>1</v>
      </c>
      <c r="X5" s="6" t="b">
        <f>'Figo WTPDemand'!V5&gt;Main!$H$8</f>
        <v>1</v>
      </c>
      <c r="Y5" s="11">
        <f>_xlfn.IFS('Figo WTPDemand'!V5&gt;Main!$H$8,2,AND( 'Figo WTPDemand'!V5&gt;=Main!$I$8,'Figo WTPDemand'!V5&lt;Main!$H$8)= TRUE,1,V5&lt;Main!$I$8,0)</f>
        <v>2</v>
      </c>
      <c r="Z5" s="5">
        <v>1900</v>
      </c>
      <c r="AA5" s="6" t="b">
        <f>IF(Z5&gt;Main!$I$3,TRUE)</f>
        <v>0</v>
      </c>
      <c r="AB5" s="6" t="b">
        <f>'Figo WTPDemand'!Z5&gt;Main!$H$3</f>
        <v>0</v>
      </c>
      <c r="AC5" s="11">
        <f>_xlfn.IFS('Figo WTPDemand'!Z5&gt;Main!$H$8,2,AND( 'Figo WTPDemand'!Z5&gt;=Main!$I$8,'Figo WTPDemand'!Z5&lt;Main!$H$8)= TRUE,1,Z5&lt;Main!$I$8,0)</f>
        <v>1</v>
      </c>
    </row>
    <row r="6" spans="1:29" x14ac:dyDescent="0.3">
      <c r="B6" s="5">
        <v>1350</v>
      </c>
      <c r="C6" s="6" t="b">
        <f>IF(B6&gt;Main!$I$8,TRUE)</f>
        <v>0</v>
      </c>
      <c r="D6" s="6" t="b">
        <f>'Figo WTPDemand'!B6&gt;Main!$H$8</f>
        <v>0</v>
      </c>
      <c r="E6" s="11">
        <f>_xlfn.IFS('Figo WTPDemand'!B6&gt;Main!$H$8,2,AND( 'Figo WTPDemand'!B6&gt;=Main!$I$8,'Figo WTPDemand'!B6&lt;Main!$H$8)= TRUE,1,B6&lt;Main!$I$8,0)</f>
        <v>0</v>
      </c>
      <c r="F6" s="5">
        <v>1400</v>
      </c>
      <c r="G6" s="6" t="b">
        <f>IF(F6&gt;Main!$I$8,TRUE)</f>
        <v>0</v>
      </c>
      <c r="H6" s="6" t="b">
        <f>'Figo WTPDemand'!F6&gt;Main!$H$8</f>
        <v>0</v>
      </c>
      <c r="I6" s="11">
        <f>_xlfn.IFS('Figo WTPDemand'!F6&gt;Main!$H$8,2,AND( 'Figo WTPDemand'!F6&gt;=Main!$I$8,'Figo WTPDemand'!F6&lt;Main!$H$8)= TRUE,1,F6&lt;Main!$I$8,0)</f>
        <v>0</v>
      </c>
      <c r="J6" s="5"/>
      <c r="K6" s="6"/>
      <c r="L6" s="6"/>
      <c r="M6" s="11">
        <f>_xlfn.IFS('Figo WTPDemand'!J6&gt;Main!$H$8,2,AND( 'Figo WTPDemand'!J6&gt;=Main!$I$8,'Figo WTPDemand'!J6&lt;Main!$H$8)= TRUE,1,J6&lt;Main!$I$8,0)</f>
        <v>0</v>
      </c>
      <c r="N6" s="5">
        <v>1800</v>
      </c>
      <c r="O6" s="6" t="b">
        <f>IF(N6&gt;Main!$I$8,TRUE)</f>
        <v>1</v>
      </c>
      <c r="P6" s="6" t="b">
        <f>'Figo WTPDemand'!N6&gt;Main!$H$8</f>
        <v>0</v>
      </c>
      <c r="Q6" s="11">
        <f>_xlfn.IFS('Figo WTPDemand'!N6&gt;Main!$H$8,2,AND( 'Figo WTPDemand'!N6&gt;=Main!$I$8,'Figo WTPDemand'!N6&lt;Main!$H$8)= TRUE,1,N6&lt;Main!$I$8,0)</f>
        <v>1</v>
      </c>
      <c r="R6" s="5">
        <v>1700</v>
      </c>
      <c r="S6" s="6" t="b">
        <f>IF(R6&gt;Main!$I$8,TRUE)</f>
        <v>1</v>
      </c>
      <c r="T6" s="6" t="b">
        <f>'Figo WTPDemand'!R6&gt;Main!$H$8</f>
        <v>0</v>
      </c>
      <c r="U6" s="11">
        <f>_xlfn.IFS('Figo WTPDemand'!R6&gt;Main!$H$8,2,AND( 'Figo WTPDemand'!R6&gt;=Main!$I$8,'Figo WTPDemand'!R6&lt;Main!$H$8)= TRUE,1,R6&lt;Main!$I$8,0)</f>
        <v>1</v>
      </c>
      <c r="V6" s="5">
        <v>2000</v>
      </c>
      <c r="W6" s="6" t="b">
        <f>IF(V6&gt;Main!$I$8,TRUE)</f>
        <v>1</v>
      </c>
      <c r="X6" s="6" t="b">
        <f>'Figo WTPDemand'!V6&gt;Main!$H$8</f>
        <v>1</v>
      </c>
      <c r="Y6" s="11">
        <f>_xlfn.IFS('Figo WTPDemand'!V6&gt;Main!$H$8,2,AND( 'Figo WTPDemand'!V6&gt;=Main!$I$8,'Figo WTPDemand'!V6&lt;Main!$H$8)= TRUE,1,V6&lt;Main!$I$8,0)</f>
        <v>2</v>
      </c>
      <c r="Z6" s="5">
        <v>1800</v>
      </c>
      <c r="AA6" s="6" t="b">
        <f>IF(Z6&gt;Main!$I$3,TRUE)</f>
        <v>0</v>
      </c>
      <c r="AB6" s="6" t="b">
        <f>'Figo WTPDemand'!Z6&gt;Main!$H$3</f>
        <v>0</v>
      </c>
      <c r="AC6" s="11">
        <f>_xlfn.IFS('Figo WTPDemand'!Z6&gt;Main!$H$8,2,AND( 'Figo WTPDemand'!Z6&gt;=Main!$I$8,'Figo WTPDemand'!Z6&lt;Main!$H$8)= TRUE,1,Z6&lt;Main!$I$8,0)</f>
        <v>1</v>
      </c>
    </row>
    <row r="7" spans="1:29" x14ac:dyDescent="0.3">
      <c r="B7" s="5">
        <v>1450</v>
      </c>
      <c r="C7" s="6" t="b">
        <f>IF(B7&gt;Main!$I$8,TRUE)</f>
        <v>0</v>
      </c>
      <c r="D7" s="6" t="b">
        <f>'Figo WTPDemand'!B7&gt;Main!$H$8</f>
        <v>0</v>
      </c>
      <c r="E7" s="11">
        <f>_xlfn.IFS('Figo WTPDemand'!B7&gt;Main!$H$8,2,AND( 'Figo WTPDemand'!B7&gt;=Main!$I$8,'Figo WTPDemand'!B7&lt;Main!$H$8)= TRUE,1,B7&lt;Main!$I$8,0)</f>
        <v>0</v>
      </c>
      <c r="F7" s="5">
        <v>1300</v>
      </c>
      <c r="G7" s="6" t="b">
        <f>IF(F7&gt;Main!$I$8,TRUE)</f>
        <v>0</v>
      </c>
      <c r="H7" s="6" t="b">
        <f>'Figo WTPDemand'!F7&gt;Main!$H$8</f>
        <v>0</v>
      </c>
      <c r="I7" s="11">
        <f>_xlfn.IFS('Figo WTPDemand'!F7&gt;Main!$H$8,2,AND( 'Figo WTPDemand'!F7&gt;=Main!$I$8,'Figo WTPDemand'!F7&lt;Main!$H$8)= TRUE,1,F7&lt;Main!$I$8,0)</f>
        <v>0</v>
      </c>
      <c r="J7" s="5"/>
      <c r="K7" s="6"/>
      <c r="L7" s="6"/>
      <c r="M7" s="11">
        <f>_xlfn.IFS('Figo WTPDemand'!J7&gt;Main!$H$8,2,AND( 'Figo WTPDemand'!J7&gt;=Main!$I$8,'Figo WTPDemand'!J7&lt;Main!$H$8)= TRUE,1,J7&lt;Main!$I$8,0)</f>
        <v>0</v>
      </c>
      <c r="N7" s="5">
        <v>2000</v>
      </c>
      <c r="O7" s="6" t="b">
        <f>IF(N7&gt;Main!$I$8,TRUE)</f>
        <v>1</v>
      </c>
      <c r="P7" s="6" t="b">
        <f>'Figo WTPDemand'!N7&gt;Main!$H$8</f>
        <v>1</v>
      </c>
      <c r="Q7" s="11">
        <f>_xlfn.IFS('Figo WTPDemand'!N7&gt;Main!$H$8,2,AND( 'Figo WTPDemand'!N7&gt;=Main!$I$8,'Figo WTPDemand'!N7&lt;Main!$H$8)= TRUE,1,N7&lt;Main!$I$8,0)</f>
        <v>2</v>
      </c>
      <c r="R7" s="5">
        <v>1700</v>
      </c>
      <c r="S7" s="6" t="b">
        <f>IF(R7&gt;Main!$I$8,TRUE)</f>
        <v>1</v>
      </c>
      <c r="T7" s="6" t="b">
        <f>'Figo WTPDemand'!R7&gt;Main!$H$8</f>
        <v>0</v>
      </c>
      <c r="U7" s="11">
        <f>_xlfn.IFS('Figo WTPDemand'!R7&gt;Main!$H$8,2,AND( 'Figo WTPDemand'!R7&gt;=Main!$I$8,'Figo WTPDemand'!R7&lt;Main!$H$8)= TRUE,1,R7&lt;Main!$I$8,0)</f>
        <v>1</v>
      </c>
      <c r="V7" s="5">
        <v>2000</v>
      </c>
      <c r="W7" s="6" t="b">
        <f>IF(V7&gt;Main!$I$8,TRUE)</f>
        <v>1</v>
      </c>
      <c r="X7" s="6" t="b">
        <f>'Figo WTPDemand'!V7&gt;Main!$H$8</f>
        <v>1</v>
      </c>
      <c r="Y7" s="11">
        <f>_xlfn.IFS('Figo WTPDemand'!V7&gt;Main!$H$8,2,AND( 'Figo WTPDemand'!V7&gt;=Main!$I$8,'Figo WTPDemand'!V7&lt;Main!$H$8)= TRUE,1,V7&lt;Main!$I$8,0)</f>
        <v>2</v>
      </c>
      <c r="Z7" s="5"/>
      <c r="AA7" s="6"/>
      <c r="AB7" s="6"/>
      <c r="AC7" s="11"/>
    </row>
    <row r="8" spans="1:29" x14ac:dyDescent="0.3">
      <c r="B8" s="5">
        <v>1550</v>
      </c>
      <c r="C8" s="6" t="b">
        <f>IF(B8&gt;Main!$I$8,TRUE)</f>
        <v>0</v>
      </c>
      <c r="D8" s="6" t="b">
        <f>'Figo WTPDemand'!B8&gt;Main!$H$8</f>
        <v>0</v>
      </c>
      <c r="E8" s="11">
        <f>_xlfn.IFS('Figo WTPDemand'!B8&gt;Main!$H$8,2,AND( 'Figo WTPDemand'!B8&gt;=Main!$I$8,'Figo WTPDemand'!B8&lt;Main!$H$8)= TRUE,1,B8&lt;Main!$I$8,0)</f>
        <v>0</v>
      </c>
      <c r="F8" s="5"/>
      <c r="G8" s="6"/>
      <c r="H8" s="6"/>
      <c r="I8" s="11">
        <f>_xlfn.IFS('Figo WTPDemand'!F8&gt;Main!$H$8,2,AND( 'Figo WTPDemand'!F8&gt;=Main!$I$8,'Figo WTPDemand'!F8&lt;Main!$H$8)= TRUE,1,F8&lt;Main!$I$8,0)</f>
        <v>0</v>
      </c>
      <c r="J8" s="5"/>
      <c r="K8" s="6"/>
      <c r="L8" s="6"/>
      <c r="M8" s="11">
        <f>_xlfn.IFS('Figo WTPDemand'!J8&gt;Main!$H$8,2,AND( 'Figo WTPDemand'!J8&gt;=Main!$I$8,'Figo WTPDemand'!J8&lt;Main!$H$8)= TRUE,1,J8&lt;Main!$I$8,0)</f>
        <v>0</v>
      </c>
      <c r="N8" s="5"/>
      <c r="O8" s="6"/>
      <c r="P8" s="6"/>
      <c r="Q8" s="11">
        <f>_xlfn.IFS('Figo WTPDemand'!N8&gt;Main!$H$8,2,AND( 'Figo WTPDemand'!N8&gt;=Main!$I$8,'Figo WTPDemand'!N8&lt;Main!$H$8)= TRUE,1,N8&lt;Main!$I$8,0)</f>
        <v>0</v>
      </c>
      <c r="R8" s="5"/>
      <c r="S8" s="6"/>
      <c r="T8" s="6"/>
      <c r="U8" s="11">
        <f>_xlfn.IFS('Figo WTPDemand'!R8&gt;Main!$H$8,2,AND( 'Figo WTPDemand'!R8&gt;=Main!$I$8,'Figo WTPDemand'!R8&lt;Main!$H$8)= TRUE,1,R8&lt;Main!$I$8,0)</f>
        <v>0</v>
      </c>
      <c r="V8" s="5">
        <v>1900</v>
      </c>
      <c r="W8" s="6" t="b">
        <f>IF(V8&gt;Main!$I$8,TRUE)</f>
        <v>1</v>
      </c>
      <c r="X8" s="6" t="b">
        <f>'Figo WTPDemand'!V8&gt;Main!$H$8</f>
        <v>0</v>
      </c>
      <c r="Y8" s="11">
        <f>_xlfn.IFS('Figo WTPDemand'!V8&gt;Main!$H$8,2,AND( 'Figo WTPDemand'!V8&gt;=Main!$I$8,'Figo WTPDemand'!V8&lt;Main!$H$8)= TRUE,1,V8&lt;Main!$I$8,0)</f>
        <v>1</v>
      </c>
      <c r="Z8" s="5"/>
      <c r="AA8" s="6"/>
      <c r="AB8" s="6"/>
      <c r="AC8" s="11"/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>
        <v>1800</v>
      </c>
      <c r="W9" s="6" t="b">
        <f>IF(V9&gt;Main!$I$8,TRUE)</f>
        <v>1</v>
      </c>
      <c r="X9" s="6" t="b">
        <f>'Figo WTPDemand'!V9&gt;Main!$H$8</f>
        <v>0</v>
      </c>
      <c r="Y9" s="11"/>
      <c r="Z9" s="5"/>
      <c r="AA9" s="6"/>
      <c r="AB9" s="6"/>
      <c r="AC9" s="11"/>
    </row>
    <row r="10" spans="1:29" x14ac:dyDescent="0.3">
      <c r="A10" s="2" t="s">
        <v>22</v>
      </c>
      <c r="B10" s="13"/>
      <c r="C10" s="14">
        <f>COUNTIF(E2:E9,1)</f>
        <v>1</v>
      </c>
      <c r="D10" s="14">
        <f>COUNTIF(E2:E9,2)</f>
        <v>0</v>
      </c>
      <c r="E10" s="15"/>
      <c r="F10" s="13"/>
      <c r="G10" s="14">
        <f>COUNTIF(I2:I9,1)</f>
        <v>2</v>
      </c>
      <c r="H10" s="14">
        <f>COUNTIF(I2:I9,2)</f>
        <v>0</v>
      </c>
      <c r="I10" s="15"/>
      <c r="J10" s="13"/>
      <c r="K10" s="14">
        <f>COUNTIF(M2:M9,1)</f>
        <v>3</v>
      </c>
      <c r="L10" s="14">
        <f>COUNTIF(M2:M9,2)</f>
        <v>0</v>
      </c>
      <c r="M10" s="15"/>
      <c r="N10" s="13"/>
      <c r="O10" s="14">
        <f>COUNTIF(Q2:Q9,1)</f>
        <v>3</v>
      </c>
      <c r="P10" s="14">
        <f>COUNTIF(Q2:Q9,2)</f>
        <v>1</v>
      </c>
      <c r="Q10" s="15"/>
      <c r="R10" s="13"/>
      <c r="S10" s="14">
        <f>COUNTIF(U2:U9,1)</f>
        <v>4</v>
      </c>
      <c r="T10" s="14">
        <f>COUNTIF(U2:U9,2)</f>
        <v>2</v>
      </c>
      <c r="U10" s="15"/>
      <c r="V10" s="13"/>
      <c r="W10" s="14">
        <f>COUNTIF(Y2:Y9,1)</f>
        <v>1</v>
      </c>
      <c r="X10" s="14">
        <f>COUNTIF(Y2:Y9,2)</f>
        <v>6</v>
      </c>
      <c r="Y10" s="15"/>
      <c r="Z10" s="13"/>
      <c r="AA10" s="14">
        <f>COUNTIF(AA2:AA9,TRUE)</f>
        <v>3</v>
      </c>
      <c r="AB10" s="14">
        <f>COUNTIF(AB2:AB9,TRUE)</f>
        <v>0</v>
      </c>
      <c r="AC10" s="15"/>
    </row>
    <row r="11" spans="1:29" ht="15" thickBot="1" x14ac:dyDescent="0.35">
      <c r="A11" s="7" t="s">
        <v>23</v>
      </c>
      <c r="B11" s="7"/>
      <c r="C11" s="8">
        <f>C10</f>
        <v>1</v>
      </c>
      <c r="D11" s="8">
        <f>D10</f>
        <v>0</v>
      </c>
      <c r="E11" s="12"/>
      <c r="F11" s="7"/>
      <c r="G11" s="8">
        <f>C11+G10</f>
        <v>3</v>
      </c>
      <c r="H11" s="8">
        <f>D11+H10</f>
        <v>0</v>
      </c>
      <c r="I11" s="12"/>
      <c r="J11" s="7"/>
      <c r="K11" s="8">
        <f>G11+K10</f>
        <v>6</v>
      </c>
      <c r="L11" s="8">
        <f>H11+L10</f>
        <v>0</v>
      </c>
      <c r="M11" s="12"/>
      <c r="N11" s="7"/>
      <c r="O11" s="8">
        <f>K11+O10</f>
        <v>9</v>
      </c>
      <c r="P11" s="8">
        <f>L11+P10</f>
        <v>1</v>
      </c>
      <c r="Q11" s="12"/>
      <c r="R11" s="7"/>
      <c r="S11" s="8">
        <f>O11+S10</f>
        <v>13</v>
      </c>
      <c r="T11" s="8">
        <f>P11+T10</f>
        <v>3</v>
      </c>
      <c r="U11" s="12"/>
      <c r="V11" s="7"/>
      <c r="W11" s="8">
        <f>S11+W10</f>
        <v>14</v>
      </c>
      <c r="X11" s="8">
        <f>T11+X10</f>
        <v>9</v>
      </c>
      <c r="Y11" s="12"/>
      <c r="Z11" s="7"/>
      <c r="AA11" s="8">
        <f>W11+AA10</f>
        <v>17</v>
      </c>
      <c r="AB11" s="8">
        <f>X11+AB10</f>
        <v>9</v>
      </c>
      <c r="AC11" s="12"/>
    </row>
    <row r="14" spans="1:29" ht="15" thickBot="1" x14ac:dyDescent="0.35"/>
    <row r="15" spans="1:29" x14ac:dyDescent="0.3">
      <c r="A15" s="50" t="s">
        <v>35</v>
      </c>
      <c r="B15" s="51"/>
      <c r="E15" s="50" t="s">
        <v>35</v>
      </c>
      <c r="F15" s="51"/>
    </row>
    <row r="16" spans="1:29" x14ac:dyDescent="0.3">
      <c r="A16" s="18">
        <v>0</v>
      </c>
      <c r="B16" s="19" t="s">
        <v>36</v>
      </c>
      <c r="E16" s="18">
        <v>0</v>
      </c>
      <c r="F16" s="19" t="s">
        <v>36</v>
      </c>
    </row>
    <row r="17" spans="1:6" x14ac:dyDescent="0.3">
      <c r="A17" s="18">
        <v>1</v>
      </c>
      <c r="B17" s="19" t="s">
        <v>37</v>
      </c>
      <c r="E17" s="18">
        <v>1</v>
      </c>
      <c r="F17" s="19" t="s">
        <v>37</v>
      </c>
    </row>
    <row r="18" spans="1:6" ht="15" thickBot="1" x14ac:dyDescent="0.35">
      <c r="A18" s="20">
        <v>2</v>
      </c>
      <c r="B18" s="21" t="s">
        <v>38</v>
      </c>
      <c r="E18" s="20">
        <v>2</v>
      </c>
      <c r="F18" s="21" t="s">
        <v>38</v>
      </c>
    </row>
  </sheetData>
  <mergeCells count="2">
    <mergeCell ref="A15:B15"/>
    <mergeCell ref="E15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CFB-1C45-4825-949F-A08F1DBF9AB8}">
  <dimension ref="A1:AC17"/>
  <sheetViews>
    <sheetView showGridLines="0" topLeftCell="H1" zoomScale="70" zoomScaleNormal="70" workbookViewId="0">
      <selection sqref="A1:AC17"/>
    </sheetView>
  </sheetViews>
  <sheetFormatPr defaultRowHeight="14.4" x14ac:dyDescent="0.3"/>
  <cols>
    <col min="1" max="1" width="17.88671875" bestFit="1" customWidth="1"/>
    <col min="2" max="2" width="12" bestFit="1" customWidth="1"/>
    <col min="3" max="5" width="12" customWidth="1"/>
    <col min="7" max="7" width="12" customWidth="1"/>
    <col min="8" max="8" width="16.77734375" bestFit="1" customWidth="1"/>
    <col min="9" max="9" width="12" customWidth="1"/>
    <col min="11" max="13" width="12" customWidth="1"/>
    <col min="14" max="14" width="6.21875" bestFit="1" customWidth="1"/>
    <col min="15" max="15" width="10.21875" bestFit="1" customWidth="1"/>
    <col min="16" max="16" width="7.77734375" bestFit="1" customWidth="1"/>
    <col min="17" max="17" width="12" customWidth="1"/>
    <col min="21" max="21" width="12" customWidth="1"/>
    <col min="23" max="25" width="12" customWidth="1"/>
    <col min="27" max="27" width="10.21875" bestFit="1" customWidth="1"/>
    <col min="28" max="28" width="7.77734375" bestFit="1" customWidth="1"/>
    <col min="29" max="29" width="12" customWidth="1"/>
  </cols>
  <sheetData>
    <row r="1" spans="1:29" x14ac:dyDescent="0.3">
      <c r="A1" t="s">
        <v>19</v>
      </c>
      <c r="B1" s="3" t="s">
        <v>12</v>
      </c>
      <c r="C1" s="4" t="s">
        <v>20</v>
      </c>
      <c r="D1" s="4" t="s">
        <v>21</v>
      </c>
      <c r="E1" s="10" t="s">
        <v>34</v>
      </c>
      <c r="F1" s="3" t="s">
        <v>13</v>
      </c>
      <c r="G1" s="4" t="s">
        <v>20</v>
      </c>
      <c r="H1" s="4" t="s">
        <v>21</v>
      </c>
      <c r="I1" s="10" t="s">
        <v>34</v>
      </c>
      <c r="J1" s="3" t="s">
        <v>14</v>
      </c>
      <c r="K1" s="4" t="s">
        <v>20</v>
      </c>
      <c r="L1" s="4" t="s">
        <v>21</v>
      </c>
      <c r="M1" s="10" t="s">
        <v>34</v>
      </c>
      <c r="N1" s="3" t="s">
        <v>15</v>
      </c>
      <c r="O1" s="4" t="s">
        <v>20</v>
      </c>
      <c r="P1" s="4" t="s">
        <v>21</v>
      </c>
      <c r="Q1" s="10" t="s">
        <v>34</v>
      </c>
      <c r="R1" s="3" t="s">
        <v>16</v>
      </c>
      <c r="S1" s="4" t="s">
        <v>20</v>
      </c>
      <c r="T1" s="4" t="s">
        <v>21</v>
      </c>
      <c r="U1" s="10" t="s">
        <v>34</v>
      </c>
      <c r="V1" s="3" t="s">
        <v>17</v>
      </c>
      <c r="W1" s="4" t="s">
        <v>20</v>
      </c>
      <c r="X1" s="4" t="s">
        <v>21</v>
      </c>
      <c r="Y1" s="10" t="s">
        <v>34</v>
      </c>
      <c r="Z1" s="3" t="s">
        <v>18</v>
      </c>
      <c r="AA1" s="4" t="s">
        <v>20</v>
      </c>
      <c r="AB1" s="4" t="s">
        <v>21</v>
      </c>
      <c r="AC1" s="10" t="s">
        <v>34</v>
      </c>
    </row>
    <row r="2" spans="1:29" x14ac:dyDescent="0.3">
      <c r="B2" s="5">
        <v>2000</v>
      </c>
      <c r="C2" s="6" t="b">
        <f>IF(B2&gt;Main!$I$3,TRUE)</f>
        <v>0</v>
      </c>
      <c r="D2" s="6" t="b">
        <f>'Scorpio WTPDemand'!B2&gt;Main!$H$3</f>
        <v>0</v>
      </c>
      <c r="E2" s="11">
        <f>_xlfn.IFS(B2&gt;Main!$H$3,2,AND(B2&gt;=Main!$I$3,B2&lt;Main!$H$3)= TRUE,1,B2&lt;Main!$I$3,0)</f>
        <v>0</v>
      </c>
      <c r="F2" s="5">
        <v>2000</v>
      </c>
      <c r="G2" s="6" t="b">
        <f>F2&gt;Main!$I$3</f>
        <v>0</v>
      </c>
      <c r="H2" s="6" t="b">
        <f>F2&gt;Main!$H$3</f>
        <v>0</v>
      </c>
      <c r="I2" s="11">
        <f>_xlfn.IFS(F2&gt;Main!$H$3,2,AND(F2&gt;=Main!$I$3,F2&lt;Main!$H$3)= TRUE,1,F2&lt;Main!$I$3,0)</f>
        <v>0</v>
      </c>
      <c r="J2" s="5">
        <v>2100</v>
      </c>
      <c r="K2" s="6" t="b">
        <f>IF(J2&gt;Main!$I$3,TRUE)</f>
        <v>1</v>
      </c>
      <c r="L2" s="6" t="b">
        <f>'Scorpio WTPDemand'!J2&gt;Main!$H$3</f>
        <v>0</v>
      </c>
      <c r="M2" s="11">
        <f>_xlfn.IFS(J2&gt;Main!$H$3,2,AND(J2&gt;=Main!$I$3,J2&lt;Main!$H$3)= TRUE,1,J2&lt;Main!$I$3,0)</f>
        <v>1</v>
      </c>
      <c r="N2" s="5">
        <v>2400</v>
      </c>
      <c r="O2" s="6" t="b">
        <f>N2&gt;Main!I3</f>
        <v>1</v>
      </c>
      <c r="P2" s="6" t="b">
        <f>N2&gt;Main!$H$3</f>
        <v>0</v>
      </c>
      <c r="Q2" s="11">
        <f>_xlfn.IFS(N2&gt;Main!$H$3,2,AND(N2&gt;=Main!$I$3,N2&lt;Main!$H$3)= TRUE,1,N2&lt;Main!$I$3,0)</f>
        <v>1</v>
      </c>
      <c r="R2" s="5">
        <v>2600</v>
      </c>
      <c r="S2" s="6" t="b">
        <f>R2&gt;Main!$I$3</f>
        <v>1</v>
      </c>
      <c r="T2" s="6" t="b">
        <f>R2&gt;Main!$H$3</f>
        <v>1</v>
      </c>
      <c r="U2" s="11">
        <f>_xlfn.IFS(R2&gt;Main!$H$3,2,AND(R2&gt;=Main!$I$3,R2&lt;Main!$H$3)= TRUE,1,R2&lt;Main!$I$3,0)</f>
        <v>2</v>
      </c>
      <c r="V2" s="5">
        <v>2700</v>
      </c>
      <c r="W2" s="6" t="b">
        <f>IF(V2&gt;Main!$I$3,TRUE)</f>
        <v>1</v>
      </c>
      <c r="X2" s="6" t="b">
        <f>'Scorpio WTPDemand'!V2&gt;Main!$H$3</f>
        <v>1</v>
      </c>
      <c r="Y2" s="11">
        <f>_xlfn.IFS(V2&gt;Main!$H$3,2,AND(V2&gt;=Main!$I$3,V2&lt;Main!$H$3)= TRUE,1,V2&lt;Main!$I$3,0)</f>
        <v>2</v>
      </c>
      <c r="Z2" s="5">
        <v>3500</v>
      </c>
      <c r="AA2" s="6" t="b">
        <f>IF(Z2&gt;Main!$I$3,TRUE)</f>
        <v>1</v>
      </c>
      <c r="AB2" s="6" t="b">
        <f>'Scorpio WTPDemand'!Z2&gt;Main!$H$3</f>
        <v>1</v>
      </c>
      <c r="AC2" s="11">
        <f>_xlfn.IFS(Z2&gt;Main!$H$3,2,AND(Z2&gt;=Main!$I$3,Z2&lt;Main!$H$3)= TRUE,1,Z2&lt;Main!$I$3,0)</f>
        <v>2</v>
      </c>
    </row>
    <row r="3" spans="1:29" x14ac:dyDescent="0.3">
      <c r="B3" s="5">
        <v>2000</v>
      </c>
      <c r="C3" s="6" t="b">
        <f>IF(B3&gt;Main!$I$3,TRUE)</f>
        <v>0</v>
      </c>
      <c r="D3" s="6" t="b">
        <f>'Scorpio WTPDemand'!B3&gt;Main!$H$3</f>
        <v>0</v>
      </c>
      <c r="E3" s="11">
        <f>_xlfn.IFS(B3&gt;Main!$H$3,2,AND(B3&gt;=Main!$I$3,B3&lt;Main!$H$3)= TRUE,1,B3&lt;Main!$I$3,0)</f>
        <v>0</v>
      </c>
      <c r="F3" s="5">
        <v>2000</v>
      </c>
      <c r="G3" s="6" t="b">
        <f>F3&gt;Main!$I$3</f>
        <v>0</v>
      </c>
      <c r="H3" s="6" t="b">
        <f>F3&gt;Main!$H$3</f>
        <v>0</v>
      </c>
      <c r="I3" s="11">
        <f>_xlfn.IFS(F3&gt;Main!$H$3,2,AND(F3&gt;=Main!$I$3,F3&lt;Main!$H$3)= TRUE,1,F3&lt;Main!$I$3,0)</f>
        <v>0</v>
      </c>
      <c r="J3" s="5">
        <v>2150</v>
      </c>
      <c r="K3" s="6" t="b">
        <f>IF(J3&gt;Main!$I$3,TRUE)</f>
        <v>1</v>
      </c>
      <c r="L3" s="6" t="b">
        <f>'Scorpio WTPDemand'!J3&gt;Main!$H$3</f>
        <v>0</v>
      </c>
      <c r="M3" s="11">
        <f>_xlfn.IFS(J3&gt;Main!$H$3,2,AND(J3&gt;=Main!$I$3,J3&lt;Main!$H$3)= TRUE,1,J3&lt;Main!$I$3,0)</f>
        <v>1</v>
      </c>
      <c r="N3" s="5">
        <v>2300</v>
      </c>
      <c r="O3" s="6" t="b">
        <f>N3&gt;Main!I4</f>
        <v>1</v>
      </c>
      <c r="P3" s="6" t="b">
        <f>N3&gt;Main!$H$3</f>
        <v>0</v>
      </c>
      <c r="Q3" s="11">
        <f>_xlfn.IFS(N3&gt;Main!$H$3,2,AND(N3&gt;=Main!$I$3,N3&lt;Main!$H$3)= TRUE,1,N3&lt;Main!$I$3,0)</f>
        <v>1</v>
      </c>
      <c r="R3" s="5">
        <v>2500</v>
      </c>
      <c r="S3" s="6" t="b">
        <f>R3&gt;Main!$I$3</f>
        <v>1</v>
      </c>
      <c r="T3" s="6" t="b">
        <f>R3&gt;Main!$H$3</f>
        <v>0</v>
      </c>
      <c r="U3" s="11">
        <f>_xlfn.IFS(R3&gt;Main!$H$3,2,AND(R3&gt;=Main!$I$3,R3&lt;Main!$H$3)= TRUE,1,R3&lt;Main!$I$3,0)</f>
        <v>1</v>
      </c>
      <c r="V3" s="5">
        <v>2600</v>
      </c>
      <c r="W3" s="6" t="b">
        <f>IF(V3&gt;Main!$I$3,TRUE)</f>
        <v>1</v>
      </c>
      <c r="X3" s="6" t="b">
        <f>'Scorpio WTPDemand'!V3&gt;Main!$H$3</f>
        <v>1</v>
      </c>
      <c r="Y3" s="11">
        <f>_xlfn.IFS(V3&gt;Main!$H$3,2,AND(V3&gt;=Main!$I$3,V3&lt;Main!$H$3)= TRUE,1,V3&lt;Main!$I$3,0)</f>
        <v>2</v>
      </c>
      <c r="Z3" s="5">
        <v>3000</v>
      </c>
      <c r="AA3" s="6" t="b">
        <f>IF(Z3&gt;Main!$I$3,TRUE)</f>
        <v>1</v>
      </c>
      <c r="AB3" s="6" t="b">
        <f>'Scorpio WTPDemand'!Z3&gt;Main!$H$3</f>
        <v>1</v>
      </c>
      <c r="AC3" s="11">
        <f>_xlfn.IFS(Z3&gt;Main!$H$3,2,AND(Z3&gt;=Main!$I$3,Z3&lt;Main!$H$3)= TRUE,1,Z3&lt;Main!$I$3,0)</f>
        <v>2</v>
      </c>
    </row>
    <row r="4" spans="1:29" x14ac:dyDescent="0.3">
      <c r="B4" s="5">
        <v>1900</v>
      </c>
      <c r="C4" s="6" t="b">
        <f>IF(B4&gt;Main!$I$3,TRUE)</f>
        <v>0</v>
      </c>
      <c r="D4" s="6" t="b">
        <f>'Scorpio WTPDemand'!B4&gt;Main!$H$3</f>
        <v>0</v>
      </c>
      <c r="E4" s="11">
        <f>_xlfn.IFS(B4&gt;Main!$H$3,2,AND(B4&gt;=Main!$I$3,B4&lt;Main!$H$3)= TRUE,1,B4&lt;Main!$I$3,0)</f>
        <v>0</v>
      </c>
      <c r="F4" s="5">
        <v>2050</v>
      </c>
      <c r="G4" s="6" t="b">
        <f>F4&gt;Main!$I$3</f>
        <v>0</v>
      </c>
      <c r="H4" s="6" t="b">
        <f>F4&gt;Main!$H$3</f>
        <v>0</v>
      </c>
      <c r="I4" s="11">
        <f>_xlfn.IFS(F4&gt;Main!$H$3,2,AND(F4&gt;=Main!$I$3,F4&lt;Main!$H$3)= TRUE,1,F4&lt;Main!$I$3,0)</f>
        <v>0</v>
      </c>
      <c r="J4" s="5">
        <v>2000</v>
      </c>
      <c r="K4" s="6" t="b">
        <f>IF(J4&gt;Main!$I$3,TRUE)</f>
        <v>0</v>
      </c>
      <c r="L4" s="6" t="b">
        <f>'Scorpio WTPDemand'!J4&gt;Main!$H$3</f>
        <v>0</v>
      </c>
      <c r="M4" s="11">
        <f>_xlfn.IFS(J4&gt;Main!$H$3,2,AND(J4&gt;=Main!$I$3,J4&lt;Main!$H$3)= TRUE,1,J4&lt;Main!$I$3,0)</f>
        <v>0</v>
      </c>
      <c r="N4" s="5">
        <v>2200</v>
      </c>
      <c r="O4" s="6" t="b">
        <f>N4&gt;Main!I5</f>
        <v>1</v>
      </c>
      <c r="P4" s="6" t="b">
        <f>N4&gt;Main!$H$3</f>
        <v>0</v>
      </c>
      <c r="Q4" s="11">
        <f>_xlfn.IFS(N4&gt;Main!$H$3,2,AND(N4&gt;=Main!$I$3,N4&lt;Main!$H$3)= TRUE,1,N4&lt;Main!$I$3,0)</f>
        <v>1</v>
      </c>
      <c r="R4" s="5">
        <v>2400</v>
      </c>
      <c r="S4" s="6" t="b">
        <f>R4&gt;Main!$I$3</f>
        <v>1</v>
      </c>
      <c r="T4" s="6" t="b">
        <f>R4&gt;Main!$H$3</f>
        <v>0</v>
      </c>
      <c r="U4" s="11">
        <f>_xlfn.IFS(R4&gt;Main!$H$3,2,AND(R4&gt;=Main!$I$3,R4&lt;Main!$H$3)= TRUE,1,R4&lt;Main!$I$3,0)</f>
        <v>1</v>
      </c>
      <c r="V4" s="5">
        <v>2500</v>
      </c>
      <c r="W4" s="6" t="b">
        <f>IF(V4&gt;Main!$I$3,TRUE)</f>
        <v>1</v>
      </c>
      <c r="X4" s="6" t="b">
        <f>'Scorpio WTPDemand'!V4&gt;Main!$H$3</f>
        <v>0</v>
      </c>
      <c r="Y4" s="11">
        <f>_xlfn.IFS(V4&gt;Main!$H$3,2,AND(V4&gt;=Main!$I$3,V4&lt;Main!$H$3)= TRUE,1,V4&lt;Main!$I$3,0)</f>
        <v>1</v>
      </c>
      <c r="Z4" s="5">
        <v>2700</v>
      </c>
      <c r="AA4" s="6" t="b">
        <f>IF(Z4&gt;Main!$I$3,TRUE)</f>
        <v>1</v>
      </c>
      <c r="AB4" s="6" t="b">
        <f>'Scorpio WTPDemand'!Z4&gt;Main!$H$3</f>
        <v>1</v>
      </c>
      <c r="AC4" s="11">
        <f>_xlfn.IFS(Z4&gt;Main!$H$3,2,AND(Z4&gt;=Main!$I$3,Z4&lt;Main!$H$3)= TRUE,1,Z4&lt;Main!$I$3,0)</f>
        <v>2</v>
      </c>
    </row>
    <row r="5" spans="1:29" x14ac:dyDescent="0.3">
      <c r="B5" s="5">
        <v>1800</v>
      </c>
      <c r="C5" s="6" t="b">
        <f>IF(B5&gt;Main!$I$3,TRUE)</f>
        <v>0</v>
      </c>
      <c r="D5" s="6" t="b">
        <f>'Scorpio WTPDemand'!B5&gt;Main!$H$3</f>
        <v>0</v>
      </c>
      <c r="E5" s="11">
        <f>_xlfn.IFS(B5&gt;Main!$H$3,2,AND(B5&gt;=Main!$I$3,B5&lt;Main!$H$3)= TRUE,1,B5&lt;Main!$I$3,0)</f>
        <v>0</v>
      </c>
      <c r="F5" s="5"/>
      <c r="G5" s="6"/>
      <c r="H5" s="6"/>
      <c r="I5" s="11">
        <f>_xlfn.IFS(F5&gt;Main!$H$3,2,AND(F5&gt;=Main!$I$3,F5&lt;Main!$H$3)= TRUE,1,F5&lt;Main!$I$3,0)</f>
        <v>0</v>
      </c>
      <c r="J5" s="5"/>
      <c r="K5" s="6"/>
      <c r="L5" s="6"/>
      <c r="M5" s="11">
        <f>_xlfn.IFS(J5&gt;Main!$H$3,2,AND(J5&gt;=Main!$I$3,J5&lt;Main!$H$3)= TRUE,1,J5&lt;Main!$I$3,0)</f>
        <v>0</v>
      </c>
      <c r="N5" s="5"/>
      <c r="O5" s="6"/>
      <c r="P5" s="6"/>
      <c r="Q5" s="11">
        <f>_xlfn.IFS(N5&gt;Main!$H$3,2,AND(N5&gt;=Main!$I$3,N5&lt;Main!$H$3)= TRUE,1,N5&lt;Main!$I$3,0)</f>
        <v>0</v>
      </c>
      <c r="R5" s="5">
        <v>2300</v>
      </c>
      <c r="S5" s="6" t="b">
        <f>R5&gt;Main!$I$3</f>
        <v>1</v>
      </c>
      <c r="T5" s="6" t="b">
        <f>R5&gt;Main!$H$3</f>
        <v>0</v>
      </c>
      <c r="U5" s="11">
        <f>_xlfn.IFS(R5&gt;Main!$H$3,2,AND(R5&gt;=Main!$I$3,R5&lt;Main!$H$3)= TRUE,1,R5&lt;Main!$I$3,0)</f>
        <v>1</v>
      </c>
      <c r="V5" s="5">
        <v>2400</v>
      </c>
      <c r="W5" s="6" t="b">
        <f>IF(V5&gt;Main!$I$3,TRUE)</f>
        <v>1</v>
      </c>
      <c r="X5" s="6" t="b">
        <f>'Scorpio WTPDemand'!V5&gt;Main!$H$3</f>
        <v>0</v>
      </c>
      <c r="Y5" s="11">
        <f>_xlfn.IFS(V5&gt;Main!$H$3,2,AND(V5&gt;=Main!$I$3,V5&lt;Main!$H$3)= TRUE,1,V5&lt;Main!$I$3,0)</f>
        <v>1</v>
      </c>
      <c r="Z5" s="5">
        <v>2500</v>
      </c>
      <c r="AA5" s="6" t="b">
        <f>IF(Z5&gt;Main!$I$3,TRUE)</f>
        <v>1</v>
      </c>
      <c r="AB5" s="6" t="b">
        <f>'Scorpio WTPDemand'!Z5&gt;Main!$H$3</f>
        <v>0</v>
      </c>
      <c r="AC5" s="11">
        <f>_xlfn.IFS(Z5&gt;Main!$H$3,2,AND(Z5&gt;=Main!$I$3,Z5&lt;Main!$H$3)= TRUE,1,Z5&lt;Main!$I$3,0)</f>
        <v>1</v>
      </c>
    </row>
    <row r="6" spans="1:29" x14ac:dyDescent="0.3">
      <c r="B6" s="5">
        <v>1500</v>
      </c>
      <c r="C6" s="6" t="b">
        <f>IF(B6&gt;Main!$I$3,TRUE)</f>
        <v>0</v>
      </c>
      <c r="D6" s="6" t="b">
        <f>'Scorpio WTPDemand'!B6&gt;Main!$H$3</f>
        <v>0</v>
      </c>
      <c r="E6" s="11">
        <f>_xlfn.IFS(B6&gt;Main!$H$3,2,AND(B6&gt;=Main!$I$3,B6&lt;Main!$H$3)= TRUE,1,B6&lt;Main!$I$3,0)</f>
        <v>0</v>
      </c>
      <c r="F6" s="5"/>
      <c r="G6" s="6"/>
      <c r="H6" s="6"/>
      <c r="I6" s="11">
        <f>_xlfn.IFS(F6&gt;Main!$H$3,2,AND(F6&gt;=Main!$I$3,F6&lt;Main!$H$3)= TRUE,1,F6&lt;Main!$I$3,0)</f>
        <v>0</v>
      </c>
      <c r="J6" s="5"/>
      <c r="K6" s="6"/>
      <c r="L6" s="6"/>
      <c r="M6" s="11">
        <f>_xlfn.IFS(J6&gt;Main!$H$3,2,AND(J6&gt;=Main!$I$3,J6&lt;Main!$H$3)= TRUE,1,J6&lt;Main!$I$3,0)</f>
        <v>0</v>
      </c>
      <c r="N6" s="5"/>
      <c r="O6" s="6"/>
      <c r="P6" s="6"/>
      <c r="Q6" s="11">
        <f>_xlfn.IFS(N6&gt;Main!$H$3,2,AND(N6&gt;=Main!$I$3,N6&lt;Main!$H$3)= TRUE,1,N6&lt;Main!$I$3,0)</f>
        <v>0</v>
      </c>
      <c r="R6" s="5"/>
      <c r="S6" s="6"/>
      <c r="T6" s="6"/>
      <c r="U6" s="11">
        <f>_xlfn.IFS(R6&gt;Main!$H$3,2,AND(R6&gt;=Main!$I$3,R6&lt;Main!$H$3)= TRUE,1,R6&lt;Main!$I$3,0)</f>
        <v>0</v>
      </c>
      <c r="V6" s="5">
        <v>2000</v>
      </c>
      <c r="W6" s="6" t="b">
        <f>IF(V6&gt;Main!$I$3,TRUE)</f>
        <v>0</v>
      </c>
      <c r="X6" s="6" t="b">
        <f>'Scorpio WTPDemand'!V6&gt;Main!$H$3</f>
        <v>0</v>
      </c>
      <c r="Y6" s="11">
        <f>_xlfn.IFS(V6&gt;Main!$H$3,2,AND(V6&gt;=Main!$I$3,V6&lt;Main!$H$3)= TRUE,1,V6&lt;Main!$I$3,0)</f>
        <v>0</v>
      </c>
      <c r="Z6" s="5">
        <v>2400</v>
      </c>
      <c r="AA6" s="6" t="b">
        <f>IF(Z6&gt;Main!$I$3,TRUE)</f>
        <v>1</v>
      </c>
      <c r="AB6" s="6" t="b">
        <f>'Scorpio WTPDemand'!Z6&gt;Main!$H$3</f>
        <v>0</v>
      </c>
      <c r="AC6" s="11">
        <f>_xlfn.IFS(Z6&gt;Main!$H$3,2,AND(Z6&gt;=Main!$I$3,Z6&lt;Main!$H$3)= TRUE,1,Z6&lt;Main!$I$3,0)</f>
        <v>1</v>
      </c>
    </row>
    <row r="7" spans="1:29" x14ac:dyDescent="0.3">
      <c r="B7" s="5">
        <v>2100</v>
      </c>
      <c r="C7" s="6" t="b">
        <f>IF(B7&gt;Main!$I$3,TRUE)</f>
        <v>1</v>
      </c>
      <c r="D7" s="6" t="b">
        <f>'Scorpio WTPDemand'!B7&gt;Main!$H$3</f>
        <v>0</v>
      </c>
      <c r="E7" s="11">
        <f>_xlfn.IFS(B7&gt;Main!$H$3,2,AND(B7&gt;=Main!$I$3,B7&lt;Main!$H$3)= TRUE,1,B7&lt;Main!$I$3,0)</f>
        <v>1</v>
      </c>
      <c r="F7" s="5"/>
      <c r="G7" s="6"/>
      <c r="H7" s="6"/>
      <c r="I7" s="11">
        <f>_xlfn.IFS(F7&gt;Main!$H$3,2,AND(F7&gt;=Main!$I$3,F7&lt;Main!$H$3)= TRUE,1,F7&lt;Main!$I$3,0)</f>
        <v>0</v>
      </c>
      <c r="J7" s="5"/>
      <c r="K7" s="6"/>
      <c r="L7" s="6"/>
      <c r="M7" s="11">
        <f>_xlfn.IFS(J7&gt;Main!$H$3,2,AND(J7&gt;=Main!$I$3,J7&lt;Main!$H$3)= TRUE,1,J7&lt;Main!$I$3,0)</f>
        <v>0</v>
      </c>
      <c r="N7" s="5"/>
      <c r="O7" s="6"/>
      <c r="P7" s="6"/>
      <c r="Q7" s="11">
        <f>_xlfn.IFS(N7&gt;Main!$H$3,2,AND(N7&gt;=Main!$I$3,N7&lt;Main!$H$3)= TRUE,1,N7&lt;Main!$I$3,0)</f>
        <v>0</v>
      </c>
      <c r="R7" s="5"/>
      <c r="S7" s="6"/>
      <c r="T7" s="6"/>
      <c r="U7" s="11">
        <f>_xlfn.IFS(R7&gt;Main!$H$3,2,AND(R7&gt;=Main!$I$3,R7&lt;Main!$H$3)= TRUE,1,R7&lt;Main!$I$3,0)</f>
        <v>0</v>
      </c>
      <c r="V7" s="5">
        <v>2000</v>
      </c>
      <c r="W7" s="6" t="b">
        <f>IF(V7&gt;Main!$I$3,TRUE)</f>
        <v>0</v>
      </c>
      <c r="X7" s="6" t="b">
        <f>'Scorpio WTPDemand'!V7&gt;Main!$H$3</f>
        <v>0</v>
      </c>
      <c r="Y7" s="11">
        <f>_xlfn.IFS(V7&gt;Main!$H$3,2,AND(V7&gt;=Main!$I$3,V7&lt;Main!$H$3)= TRUE,1,V7&lt;Main!$I$3,0)</f>
        <v>0</v>
      </c>
      <c r="Z7" s="5">
        <v>2000</v>
      </c>
      <c r="AA7" s="6" t="b">
        <f>IF(Z7&gt;Main!$I$3,TRUE)</f>
        <v>0</v>
      </c>
      <c r="AB7" s="6" t="b">
        <f>'Scorpio WTPDemand'!Z7&gt;Main!$H$3</f>
        <v>0</v>
      </c>
      <c r="AC7" s="11">
        <f>_xlfn.IFS(Z7&gt;Main!$H$3,2,AND(Z7&gt;=Main!$I$3,Z7&lt;Main!$H$3)= TRUE,1,Z7&lt;Main!$I$3,0)</f>
        <v>0</v>
      </c>
    </row>
    <row r="8" spans="1:29" x14ac:dyDescent="0.3">
      <c r="B8" s="5">
        <v>2200</v>
      </c>
      <c r="C8" s="6" t="b">
        <f>IF(B8&gt;Main!$I$3,TRUE)</f>
        <v>1</v>
      </c>
      <c r="D8" s="6" t="b">
        <f>'Scorpio WTPDemand'!B8&gt;Main!$H$3</f>
        <v>0</v>
      </c>
      <c r="E8" s="11">
        <f>_xlfn.IFS(B8&gt;Main!$H$3,2,AND(B8&gt;=Main!$I$3,B8&lt;Main!$H$3)= TRUE,1,B8&lt;Main!$I$3,0)</f>
        <v>1</v>
      </c>
      <c r="F8" s="5"/>
      <c r="G8" s="6"/>
      <c r="H8" s="6"/>
      <c r="I8" s="11">
        <f>_xlfn.IFS(F8&gt;Main!$H$3,2,AND(F8&gt;=Main!$I$3,F8&lt;Main!$H$3)= TRUE,1,F8&lt;Main!$I$3,0)</f>
        <v>0</v>
      </c>
      <c r="J8" s="5"/>
      <c r="K8" s="6"/>
      <c r="L8" s="6"/>
      <c r="M8" s="11">
        <f>_xlfn.IFS(J8&gt;Main!$H$3,2,AND(J8&gt;=Main!$I$3,J8&lt;Main!$H$3)= TRUE,1,J8&lt;Main!$I$3,0)</f>
        <v>0</v>
      </c>
      <c r="N8" s="5"/>
      <c r="O8" s="6"/>
      <c r="P8" s="6"/>
      <c r="Q8" s="11">
        <f>_xlfn.IFS(N8&gt;Main!$H$3,2,AND(N8&gt;=Main!$I$3,N8&lt;Main!$H$3)= TRUE,1,N8&lt;Main!$I$3,0)</f>
        <v>0</v>
      </c>
      <c r="R8" s="5"/>
      <c r="S8" s="6"/>
      <c r="T8" s="6"/>
      <c r="U8" s="11">
        <f>_xlfn.IFS(R8&gt;Main!$H$3,2,AND(R8&gt;=Main!$I$3,R8&lt;Main!$H$3)= TRUE,1,R8&lt;Main!$I$3,0)</f>
        <v>0</v>
      </c>
      <c r="V8" s="5">
        <v>3000</v>
      </c>
      <c r="W8" s="6" t="b">
        <f>IF(V8&gt;Main!$I$3,TRUE)</f>
        <v>1</v>
      </c>
      <c r="X8" s="6" t="b">
        <f>'Scorpio WTPDemand'!V8&gt;Main!$H$3</f>
        <v>1</v>
      </c>
      <c r="Y8" s="11">
        <f>_xlfn.IFS(V8&gt;Main!$H$3,2,AND(V8&gt;=Main!$I$3,V8&lt;Main!$H$3)= TRUE,1,V8&lt;Main!$I$3,0)</f>
        <v>2</v>
      </c>
      <c r="Z8" s="5"/>
      <c r="AA8" s="6"/>
      <c r="AB8" s="6"/>
      <c r="AC8" s="11">
        <f>_xlfn.IFS(Z8&gt;Main!$H$3,2,AND(Z8&gt;=Main!$I$3,Z8&lt;Main!$H$3)= TRUE,1,Z8&lt;Main!$I$3,0)</f>
        <v>0</v>
      </c>
    </row>
    <row r="9" spans="1:29" ht="15" thickBot="1" x14ac:dyDescent="0.35">
      <c r="B9" s="5"/>
      <c r="C9" s="6"/>
      <c r="D9" s="6"/>
      <c r="E9" s="11"/>
      <c r="F9" s="5"/>
      <c r="G9" s="6"/>
      <c r="H9" s="6"/>
      <c r="I9" s="11"/>
      <c r="J9" s="5"/>
      <c r="K9" s="6"/>
      <c r="L9" s="6"/>
      <c r="M9" s="11"/>
      <c r="N9" s="5"/>
      <c r="O9" s="6"/>
      <c r="P9" s="6"/>
      <c r="Q9" s="11"/>
      <c r="R9" s="5"/>
      <c r="S9" s="6"/>
      <c r="T9" s="6"/>
      <c r="U9" s="11"/>
      <c r="V9" s="5">
        <v>2800</v>
      </c>
      <c r="W9" s="6" t="b">
        <f>IF(V9&gt;Main!$I$3,TRUE)</f>
        <v>1</v>
      </c>
      <c r="X9" s="6" t="b">
        <f>'Scorpio WTPDemand'!V9&gt;Main!$H$3</f>
        <v>1</v>
      </c>
      <c r="Y9" s="11"/>
      <c r="Z9" s="5"/>
      <c r="AA9" s="6"/>
      <c r="AB9" s="6"/>
      <c r="AC9" s="11"/>
    </row>
    <row r="10" spans="1:29" x14ac:dyDescent="0.3">
      <c r="A10" t="s">
        <v>22</v>
      </c>
      <c r="B10" s="13"/>
      <c r="C10" s="14">
        <f>COUNTIF(E2:E9,1)</f>
        <v>2</v>
      </c>
      <c r="D10" s="14">
        <f>COUNTIF(E2:E9,2)</f>
        <v>0</v>
      </c>
      <c r="E10" s="16"/>
      <c r="F10" s="13"/>
      <c r="G10" s="14">
        <f>COUNTIF(I2:I9,1)</f>
        <v>0</v>
      </c>
      <c r="H10" s="14">
        <f>COUNTIF(I2:I9,2)</f>
        <v>0</v>
      </c>
      <c r="I10" s="16"/>
      <c r="J10" s="13"/>
      <c r="K10" s="14">
        <f>COUNTIF(M2:M9,1)</f>
        <v>2</v>
      </c>
      <c r="L10" s="14">
        <f>COUNTIF(M2:M9,2)</f>
        <v>0</v>
      </c>
      <c r="M10" s="16"/>
      <c r="N10" s="13"/>
      <c r="O10" s="14">
        <f>COUNTIF(Q2:Q9,1)</f>
        <v>3</v>
      </c>
      <c r="P10" s="14">
        <f>COUNTIF(Q2:Q9,2)</f>
        <v>0</v>
      </c>
      <c r="Q10" s="16"/>
      <c r="R10" s="13"/>
      <c r="S10" s="14">
        <f>COUNTIF(U2:U9,1)</f>
        <v>3</v>
      </c>
      <c r="T10" s="14">
        <f>COUNTIF(U2:U9,2)</f>
        <v>1</v>
      </c>
      <c r="U10" s="16"/>
      <c r="V10" s="13"/>
      <c r="W10" s="14">
        <f>COUNTIF(W2:W9,TRUE)</f>
        <v>6</v>
      </c>
      <c r="X10" s="14">
        <f>COUNTIF(X2:X9,TRUE)</f>
        <v>4</v>
      </c>
      <c r="Y10" s="16"/>
      <c r="Z10" s="13"/>
      <c r="AA10" s="14">
        <f>COUNTIF(AC2:AC9,1)</f>
        <v>2</v>
      </c>
      <c r="AB10" s="14">
        <f>COUNTIF(AC2:AC9,2)</f>
        <v>3</v>
      </c>
      <c r="AC10" s="16"/>
    </row>
    <row r="11" spans="1:29" ht="15" thickBot="1" x14ac:dyDescent="0.35">
      <c r="A11" s="1" t="s">
        <v>23</v>
      </c>
      <c r="B11" s="7"/>
      <c r="C11" s="8">
        <f>C10</f>
        <v>2</v>
      </c>
      <c r="D11" s="8">
        <f>D10</f>
        <v>0</v>
      </c>
      <c r="E11" s="9"/>
      <c r="F11" s="7"/>
      <c r="G11" s="8">
        <f>C11+G10</f>
        <v>2</v>
      </c>
      <c r="H11" s="8">
        <f>D11+H10</f>
        <v>0</v>
      </c>
      <c r="I11" s="9"/>
      <c r="J11" s="7"/>
      <c r="K11" s="8">
        <f>G11+K10</f>
        <v>4</v>
      </c>
      <c r="L11" s="8">
        <f>H11+L10</f>
        <v>0</v>
      </c>
      <c r="M11" s="9"/>
      <c r="N11" s="7"/>
      <c r="O11" s="8">
        <f>K11+O10</f>
        <v>7</v>
      </c>
      <c r="P11" s="8">
        <f>L11+P10</f>
        <v>0</v>
      </c>
      <c r="Q11" s="9"/>
      <c r="R11" s="7"/>
      <c r="S11" s="8">
        <f>O11+S10</f>
        <v>10</v>
      </c>
      <c r="T11" s="8">
        <f>P11+T10</f>
        <v>1</v>
      </c>
      <c r="U11" s="9"/>
      <c r="V11" s="7"/>
      <c r="W11" s="8">
        <f>S11+W10</f>
        <v>16</v>
      </c>
      <c r="X11" s="8">
        <f>T11+X10</f>
        <v>5</v>
      </c>
      <c r="Y11" s="9"/>
      <c r="Z11" s="7"/>
      <c r="AA11" s="8">
        <f>W11+AA10</f>
        <v>18</v>
      </c>
      <c r="AB11" s="8">
        <f>X11+AB10</f>
        <v>8</v>
      </c>
      <c r="AC11" s="9"/>
    </row>
    <row r="13" spans="1:29" ht="15" thickBot="1" x14ac:dyDescent="0.35"/>
    <row r="14" spans="1:29" x14ac:dyDescent="0.3">
      <c r="G14" s="50" t="s">
        <v>35</v>
      </c>
      <c r="H14" s="51"/>
    </row>
    <row r="15" spans="1:29" x14ac:dyDescent="0.3">
      <c r="G15" s="18">
        <v>0</v>
      </c>
      <c r="H15" s="19" t="s">
        <v>36</v>
      </c>
    </row>
    <row r="16" spans="1:29" x14ac:dyDescent="0.3">
      <c r="G16" s="18">
        <v>1</v>
      </c>
      <c r="H16" s="19" t="s">
        <v>37</v>
      </c>
    </row>
    <row r="17" spans="7:8" ht="15" thickBot="1" x14ac:dyDescent="0.35">
      <c r="G17" s="20">
        <v>2</v>
      </c>
      <c r="H17" s="21" t="s">
        <v>38</v>
      </c>
    </row>
  </sheetData>
  <mergeCells count="1"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Freestyle WTPDemand</vt:lpstr>
      <vt:lpstr>Brezza WTPDemand</vt:lpstr>
      <vt:lpstr>Hexa WTPDemand</vt:lpstr>
      <vt:lpstr>Creta WTPDemand</vt:lpstr>
      <vt:lpstr>Jazz WTPDemand</vt:lpstr>
      <vt:lpstr>Ecosport WTPDemand</vt:lpstr>
      <vt:lpstr>Verna WTPDemand</vt:lpstr>
      <vt:lpstr>KUV600 WTPDemand</vt:lpstr>
      <vt:lpstr>Swift AT WTPDemand</vt:lpstr>
      <vt:lpstr>Swift WTPDemand</vt:lpstr>
      <vt:lpstr>Figo WTPDemand</vt:lpstr>
      <vt:lpstr>Scorpio WTPDemand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Achal</cp:lastModifiedBy>
  <dcterms:created xsi:type="dcterms:W3CDTF">2020-01-17T17:37:31Z</dcterms:created>
  <dcterms:modified xsi:type="dcterms:W3CDTF">2020-09-30T18:42:18Z</dcterms:modified>
</cp:coreProperties>
</file>